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6oaQUYgx8kiowDwLhg-oO1zGZ777DJUb\2. Projetos em Andamento\Ferrazzo Correa Incorporadora\04. Custo\04.1 Custo - Paramétrico\03 - Indiretos\"/>
    </mc:Choice>
  </mc:AlternateContent>
  <xr:revisionPtr revIDLastSave="0" documentId="13_ncr:1_{416826B1-0229-4816-A3A4-1A60801AD22D}" xr6:coauthVersionLast="47" xr6:coauthVersionMax="47" xr10:uidLastSave="{00000000-0000-0000-0000-000000000000}"/>
  <bookViews>
    <workbookView xWindow="-120" yWindow="-120" windowWidth="38640" windowHeight="15720" tabRatio="660" firstSheet="1" activeTab="2" xr2:uid="{00000000-000D-0000-FFFF-FFFF00000000}"/>
  </bookViews>
  <sheets>
    <sheet name="EQUIPA FACHADA" sheetId="41" state="hidden" r:id="rId1"/>
    <sheet name="OBRA" sheetId="29" r:id="rId2"/>
    <sheet name="EPC's" sheetId="23" r:id="rId3"/>
    <sheet name="CANTEIRO" sheetId="40" r:id="rId4"/>
    <sheet name="RESPOSTAS" sheetId="46" r:id="rId5"/>
    <sheet name="COMPOSIÇÃO" sheetId="47" r:id="rId6"/>
    <sheet name="BASES" sheetId="36" r:id="rId7"/>
    <sheet name="NOUVE" sheetId="48" r:id="rId8"/>
    <sheet name="VANCOUVER" sheetId="49" r:id="rId9"/>
    <sheet name="VILLA LOBOS" sheetId="50" r:id="rId10"/>
    <sheet name="GRAN TOWER" sheetId="5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\0" localSheetId="3">#REF!</definedName>
    <definedName name="\0" localSheetId="2">#REF!</definedName>
    <definedName name="\0" localSheetId="10">#REF!</definedName>
    <definedName name="\0" localSheetId="7">#REF!</definedName>
    <definedName name="\0" localSheetId="1">#REF!</definedName>
    <definedName name="\0" localSheetId="8">#REF!</definedName>
    <definedName name="\0" localSheetId="9">#REF!</definedName>
    <definedName name="\0">#REF!</definedName>
    <definedName name="\a" localSheetId="2">#REF!</definedName>
    <definedName name="\a" localSheetId="1">#REF!</definedName>
    <definedName name="\a">#REF!</definedName>
    <definedName name="\m" localSheetId="2">#REF!</definedName>
    <definedName name="\m" localSheetId="1">#REF!</definedName>
    <definedName name="\m">#REF!</definedName>
    <definedName name="_akhnsdkjsdb">#REF!</definedName>
    <definedName name="_xlnm._FilterDatabase" localSheetId="2" hidden="1">'EPC''s'!#REF!</definedName>
    <definedName name="_xlnm._FilterDatabase" localSheetId="10" hidden="1">'GRAN TOWER'!$A$13:$J$13</definedName>
    <definedName name="_xlnm._FilterDatabase" localSheetId="1" hidden="1">OBRA!#REF!</definedName>
    <definedName name="_xlnm._FilterDatabase" localSheetId="8" hidden="1">VANCOUVER!$A$146:$H$1430</definedName>
    <definedName name="_xlnm._FilterDatabase" localSheetId="9" hidden="1">'VILLA LOBOS'!$A$12:$J$12</definedName>
    <definedName name="aa" localSheetId="3">#REF!</definedName>
    <definedName name="aa" localSheetId="2">#REF!</definedName>
    <definedName name="aa" localSheetId="10">#REF!</definedName>
    <definedName name="aa" localSheetId="7">#REF!</definedName>
    <definedName name="aa" localSheetId="1">#REF!</definedName>
    <definedName name="aa" localSheetId="8">#REF!</definedName>
    <definedName name="aa" localSheetId="9">#REF!</definedName>
    <definedName name="aa">#REF!</definedName>
    <definedName name="aaaa" localSheetId="3">#REF!</definedName>
    <definedName name="aaaa" localSheetId="2">#REF!</definedName>
    <definedName name="aaaa" localSheetId="10">#REF!</definedName>
    <definedName name="aaaa" localSheetId="7">#REF!</definedName>
    <definedName name="aaaa" localSheetId="1">#REF!</definedName>
    <definedName name="aaaa" localSheetId="8">#REF!</definedName>
    <definedName name="aaaa" localSheetId="9">#REF!</definedName>
    <definedName name="aaaa">#REF!</definedName>
    <definedName name="angelo" localSheetId="2">#REF!</definedName>
    <definedName name="angelo" localSheetId="10">#REF!</definedName>
    <definedName name="angelo" localSheetId="7">#REF!</definedName>
    <definedName name="angelo" localSheetId="1">#REF!</definedName>
    <definedName name="angelo" localSheetId="8">#REF!</definedName>
    <definedName name="angelo" localSheetId="9">#REF!</definedName>
    <definedName name="angelo">#REF!</definedName>
    <definedName name="area" localSheetId="10">#REF!</definedName>
    <definedName name="area" localSheetId="7">#REF!</definedName>
    <definedName name="area" localSheetId="8">#REF!</definedName>
    <definedName name="area" localSheetId="9">#REF!</definedName>
    <definedName name="area">#REF!</definedName>
    <definedName name="_xlnm.Print_Area" localSheetId="3">#REF!</definedName>
    <definedName name="_xlnm.Print_Area" localSheetId="2">'EPC''s'!$A$1:$F$71</definedName>
    <definedName name="_xlnm.Print_Area" localSheetId="1">OBRA!$A$1:$E$14</definedName>
    <definedName name="_xlnm.Print_Area">#REF!</definedName>
    <definedName name="Areaimpresso" localSheetId="10">#REF!</definedName>
    <definedName name="Areaimpresso" localSheetId="7">#REF!</definedName>
    <definedName name="Areaimpresso" localSheetId="8">#REF!</definedName>
    <definedName name="Areaimpresso" localSheetId="9">#REF!</definedName>
    <definedName name="Areaimpresso">#REF!</definedName>
    <definedName name="aux" localSheetId="2">#REF!</definedName>
    <definedName name="aux" localSheetId="1">#REF!</definedName>
    <definedName name="aux">#REF!</definedName>
    <definedName name="BDA" localSheetId="2">#REF!</definedName>
    <definedName name="BDA" localSheetId="1">#REF!</definedName>
    <definedName name="BDA">#REF!</definedName>
    <definedName name="BDI">#REF!</definedName>
    <definedName name="ca">#REF!</definedName>
    <definedName name="Capa">#REF!</definedName>
    <definedName name="Composição">BASES!$I$72</definedName>
    <definedName name="cronograma" localSheetId="10">#REF!</definedName>
    <definedName name="cronograma" localSheetId="7">#REF!</definedName>
    <definedName name="cronograma" localSheetId="8">#REF!</definedName>
    <definedName name="cronograma" localSheetId="9">#REF!</definedName>
    <definedName name="cronograma">#REF!</definedName>
    <definedName name="D" localSheetId="10">#REF!</definedName>
    <definedName name="D" localSheetId="7">#REF!</definedName>
    <definedName name="D" localSheetId="8">#REF!</definedName>
    <definedName name="D" localSheetId="9">#REF!</definedName>
    <definedName name="D">#REF!</definedName>
    <definedName name="direto" localSheetId="10">#REF!</definedName>
    <definedName name="direto" localSheetId="7">#REF!</definedName>
    <definedName name="direto" localSheetId="8">#REF!</definedName>
    <definedName name="direto" localSheetId="9">#REF!</definedName>
    <definedName name="direto">#REF!</definedName>
    <definedName name="DRE">#REF!</definedName>
    <definedName name="ea">#REF!</definedName>
    <definedName name="eee" localSheetId="3" hidden="1">{#N/A,#N/A,FALSE,"ET-CAPA";#N/A,#N/A,FALSE,"ET-PAG1";#N/A,#N/A,FALSE,"ET-PAG2";#N/A,#N/A,FALSE,"ET-PAG3";#N/A,#N/A,FALSE,"ET-PAG4";#N/A,#N/A,FALSE,"ET-PAG5"}</definedName>
    <definedName name="eee" localSheetId="2" hidden="1">{#N/A,#N/A,FALSE,"ET-CAPA";#N/A,#N/A,FALSE,"ET-PAG1";#N/A,#N/A,FALSE,"ET-PAG2";#N/A,#N/A,FALSE,"ET-PAG3";#N/A,#N/A,FALSE,"ET-PAG4";#N/A,#N/A,FALSE,"ET-PAG5"}</definedName>
    <definedName name="eee" localSheetId="10" hidden="1">{#N/A,#N/A,FALSE,"ET-CAPA";#N/A,#N/A,FALSE,"ET-PAG1";#N/A,#N/A,FALSE,"ET-PAG2";#N/A,#N/A,FALSE,"ET-PAG3";#N/A,#N/A,FALSE,"ET-PAG4";#N/A,#N/A,FALSE,"ET-PAG5"}</definedName>
    <definedName name="eee" localSheetId="7" hidden="1">{#N/A,#N/A,FALSE,"ET-CAPA";#N/A,#N/A,FALSE,"ET-PAG1";#N/A,#N/A,FALSE,"ET-PAG2";#N/A,#N/A,FALSE,"ET-PAG3";#N/A,#N/A,FALSE,"ET-PAG4";#N/A,#N/A,FALSE,"ET-PAG5"}</definedName>
    <definedName name="eee" localSheetId="1" hidden="1">{#N/A,#N/A,FALSE,"ET-CAPA";#N/A,#N/A,FALSE,"ET-PAG1";#N/A,#N/A,FALSE,"ET-PAG2";#N/A,#N/A,FALSE,"ET-PAG3";#N/A,#N/A,FALSE,"ET-PAG4";#N/A,#N/A,FALSE,"ET-PAG5"}</definedName>
    <definedName name="eee" localSheetId="8" hidden="1">{#N/A,#N/A,FALSE,"ET-CAPA";#N/A,#N/A,FALSE,"ET-PAG1";#N/A,#N/A,FALSE,"ET-PAG2";#N/A,#N/A,FALSE,"ET-PAG3";#N/A,#N/A,FALSE,"ET-PAG4";#N/A,#N/A,FALSE,"ET-PAG5"}</definedName>
    <definedName name="eee" localSheetId="9" hidden="1">{#N/A,#N/A,FALSE,"ET-CAPA";#N/A,#N/A,FALSE,"ET-PAG1";#N/A,#N/A,FALSE,"ET-PAG2";#N/A,#N/A,FALSE,"ET-PAG3";#N/A,#N/A,FALSE,"ET-PAG4";#N/A,#N/A,FALSE,"ET-PAG5"}</definedName>
    <definedName name="eee" hidden="1">{#N/A,#N/A,FALSE,"ET-CAPA";#N/A,#N/A,FALSE,"ET-PAG1";#N/A,#N/A,FALSE,"ET-PAG2";#N/A,#N/A,FALSE,"ET-PAG3";#N/A,#N/A,FALSE,"ET-PAG4";#N/A,#N/A,FALSE,"ET-PAG5"}</definedName>
    <definedName name="FFFFFFF" localSheetId="10">#REF!</definedName>
    <definedName name="FFFFFFF" localSheetId="7">#REF!</definedName>
    <definedName name="FFFFFFF" localSheetId="8">#REF!</definedName>
    <definedName name="FFFFFFF" localSheetId="9">#REF!</definedName>
    <definedName name="FFFFFFF">#REF!</definedName>
    <definedName name="item_1" localSheetId="10">#REF!</definedName>
    <definedName name="item_1" localSheetId="7">#REF!</definedName>
    <definedName name="item_1" localSheetId="8">#REF!</definedName>
    <definedName name="item_1" localSheetId="9">#REF!</definedName>
    <definedName name="item_1">#REF!</definedName>
    <definedName name="LS" localSheetId="10">#REF!</definedName>
    <definedName name="LS" localSheetId="7">#REF!</definedName>
    <definedName name="LS" localSheetId="8">#REF!</definedName>
    <definedName name="LS" localSheetId="9">#REF!</definedName>
    <definedName name="LS">#REF!</definedName>
    <definedName name="MENU" localSheetId="3">#REF!</definedName>
    <definedName name="MENU" localSheetId="2">#REF!</definedName>
    <definedName name="MENU" localSheetId="1">#REF!</definedName>
    <definedName name="MENU">#REF!</definedName>
    <definedName name="MENU1" localSheetId="2">#REF!</definedName>
    <definedName name="MENU1" localSheetId="1">#REF!</definedName>
    <definedName name="MENU1">#REF!</definedName>
    <definedName name="MENU2" localSheetId="2">#REF!</definedName>
    <definedName name="MENU2" localSheetId="1">#REF!</definedName>
    <definedName name="MENU2">#REF!</definedName>
    <definedName name="MENU3">#REF!</definedName>
    <definedName name="MENU4">#REF!</definedName>
    <definedName name="MENU5">#REF!</definedName>
    <definedName name="MENU6">#REF!</definedName>
    <definedName name="mo">#REF!</definedName>
    <definedName name="OAE">#REF!</definedName>
    <definedName name="ParamValues1">[1]ParamValues!$A$1:$A$39</definedName>
    <definedName name="PAV" localSheetId="10">#REF!</definedName>
    <definedName name="PAV" localSheetId="7">#REF!</definedName>
    <definedName name="PAV" localSheetId="8">#REF!</definedName>
    <definedName name="PAV" localSheetId="9">#REF!</definedName>
    <definedName name="PAV">#REF!</definedName>
    <definedName name="Pintura">'[2]M.O.'!#REF!</definedName>
    <definedName name="pr" localSheetId="10">#REF!</definedName>
    <definedName name="pr" localSheetId="7">#REF!</definedName>
    <definedName name="pr" localSheetId="8">#REF!</definedName>
    <definedName name="pr" localSheetId="9">#REF!</definedName>
    <definedName name="pr">#REF!</definedName>
    <definedName name="PRE" localSheetId="10">#REF!</definedName>
    <definedName name="PRE" localSheetId="7">#REF!</definedName>
    <definedName name="PRE" localSheetId="8">#REF!</definedName>
    <definedName name="PRE" localSheetId="9">#REF!</definedName>
    <definedName name="PRE">#REF!</definedName>
    <definedName name="Print_Area_MI" localSheetId="10">#REF!</definedName>
    <definedName name="Print_Area_MI" localSheetId="7">#REF!</definedName>
    <definedName name="Print_Area_MI" localSheetId="8">#REF!</definedName>
    <definedName name="Print_Area_MI" localSheetId="9">#REF!</definedName>
    <definedName name="Print_Area_MI">#REF!</definedName>
    <definedName name="qe">#REF!</definedName>
    <definedName name="qee">#REF!</definedName>
    <definedName name="reforsu">#REF!</definedName>
    <definedName name="ren">#REF!</definedName>
    <definedName name="REV">#REF!</definedName>
    <definedName name="sa">#REF!</definedName>
    <definedName name="SEG">#REF!</definedName>
    <definedName name="SIH">#REF!</definedName>
    <definedName name="SIV">#REF!</definedName>
    <definedName name="ss">#REF!</definedName>
    <definedName name="susref">#REF!</definedName>
    <definedName name="tania">#REF!</definedName>
    <definedName name="tc">#REF!</definedName>
    <definedName name="titulos">#REF!</definedName>
    <definedName name="_xlnm.Print_Titles" localSheetId="3">#REF!</definedName>
    <definedName name="_xlnm.Print_Titles" localSheetId="2">'EPC''s'!$1:$7</definedName>
    <definedName name="_xlnm.Print_Titles" localSheetId="1">OBRA!$1:$7</definedName>
    <definedName name="_xlnm.Print_Titles">#REF!</definedName>
    <definedName name="TOT" localSheetId="2">#REF!</definedName>
    <definedName name="TOT" localSheetId="10">#REF!</definedName>
    <definedName name="TOT" localSheetId="7">#REF!</definedName>
    <definedName name="TOT" localSheetId="1">#REF!</definedName>
    <definedName name="TOT" localSheetId="8">#REF!</definedName>
    <definedName name="TOT" localSheetId="9">#REF!</definedName>
    <definedName name="TOT">#REF!</definedName>
    <definedName name="Total" localSheetId="2">#REF!</definedName>
    <definedName name="Total" localSheetId="1">#REF!</definedName>
    <definedName name="Total">#REF!</definedName>
    <definedName name="TRP">#REF!</definedName>
    <definedName name="u" localSheetId="3" hidden="1">{#N/A,#N/A,FALSE,"ET-CAPA";#N/A,#N/A,FALSE,"ET-PAG1";#N/A,#N/A,FALSE,"ET-PAG2";#N/A,#N/A,FALSE,"ET-PAG3";#N/A,#N/A,FALSE,"ET-PAG4";#N/A,#N/A,FALSE,"ET-PAG5"}</definedName>
    <definedName name="u" localSheetId="2" hidden="1">{#N/A,#N/A,FALSE,"ET-CAPA";#N/A,#N/A,FALSE,"ET-PAG1";#N/A,#N/A,FALSE,"ET-PAG2";#N/A,#N/A,FALSE,"ET-PAG3";#N/A,#N/A,FALSE,"ET-PAG4";#N/A,#N/A,FALSE,"ET-PAG5"}</definedName>
    <definedName name="u" localSheetId="10" hidden="1">{#N/A,#N/A,FALSE,"ET-CAPA";#N/A,#N/A,FALSE,"ET-PAG1";#N/A,#N/A,FALSE,"ET-PAG2";#N/A,#N/A,FALSE,"ET-PAG3";#N/A,#N/A,FALSE,"ET-PAG4";#N/A,#N/A,FALSE,"ET-PAG5"}</definedName>
    <definedName name="u" localSheetId="7" hidden="1">{#N/A,#N/A,FALSE,"ET-CAPA";#N/A,#N/A,FALSE,"ET-PAG1";#N/A,#N/A,FALSE,"ET-PAG2";#N/A,#N/A,FALSE,"ET-PAG3";#N/A,#N/A,FALSE,"ET-PAG4";#N/A,#N/A,FALSE,"ET-PAG5"}</definedName>
    <definedName name="u" localSheetId="1" hidden="1">{#N/A,#N/A,FALSE,"ET-CAPA";#N/A,#N/A,FALSE,"ET-PAG1";#N/A,#N/A,FALSE,"ET-PAG2";#N/A,#N/A,FALSE,"ET-PAG3";#N/A,#N/A,FALSE,"ET-PAG4";#N/A,#N/A,FALSE,"ET-PAG5"}</definedName>
    <definedName name="u" localSheetId="8" hidden="1">{#N/A,#N/A,FALSE,"ET-CAPA";#N/A,#N/A,FALSE,"ET-PAG1";#N/A,#N/A,FALSE,"ET-PAG2";#N/A,#N/A,FALSE,"ET-PAG3";#N/A,#N/A,FALSE,"ET-PAG4";#N/A,#N/A,FALSE,"ET-PAG5"}</definedName>
    <definedName name="u" localSheetId="9" hidden="1">{#N/A,#N/A,FALSE,"ET-CAPA";#N/A,#N/A,FALSE,"ET-PAG1";#N/A,#N/A,FALSE,"ET-PAG2";#N/A,#N/A,FALSE,"ET-PAG3";#N/A,#N/A,FALSE,"ET-PAG4";#N/A,#N/A,FALSE,"ET-PAG5"}</definedName>
    <definedName name="u" hidden="1">{#N/A,#N/A,FALSE,"ET-CAPA";#N/A,#N/A,FALSE,"ET-PAG1";#N/A,#N/A,FALSE,"ET-PAG2";#N/A,#N/A,FALSE,"ET-PAG3";#N/A,#N/A,FALSE,"ET-PAG4";#N/A,#N/A,FALSE,"ET-PAG5"}</definedName>
    <definedName name="wrn.GERAL." localSheetId="3" hidden="1">{#N/A,#N/A,FALSE,"ET-CAPA";#N/A,#N/A,FALSE,"ET-PAG1";#N/A,#N/A,FALSE,"ET-PAG2";#N/A,#N/A,FALSE,"ET-PAG3";#N/A,#N/A,FALSE,"ET-PAG4";#N/A,#N/A,FALSE,"ET-PAG5"}</definedName>
    <definedName name="wrn.GERAL." localSheetId="2" hidden="1">{#N/A,#N/A,FALSE,"ET-CAPA";#N/A,#N/A,FALSE,"ET-PAG1";#N/A,#N/A,FALSE,"ET-PAG2";#N/A,#N/A,FALSE,"ET-PAG3";#N/A,#N/A,FALSE,"ET-PAG4";#N/A,#N/A,FALSE,"ET-PAG5"}</definedName>
    <definedName name="wrn.GERAL." localSheetId="10" hidden="1">{#N/A,#N/A,FALSE,"ET-CAPA";#N/A,#N/A,FALSE,"ET-PAG1";#N/A,#N/A,FALSE,"ET-PAG2";#N/A,#N/A,FALSE,"ET-PAG3";#N/A,#N/A,FALSE,"ET-PAG4";#N/A,#N/A,FALSE,"ET-PAG5"}</definedName>
    <definedName name="wrn.GERAL." localSheetId="7" hidden="1">{#N/A,#N/A,FALSE,"ET-CAPA";#N/A,#N/A,FALSE,"ET-PAG1";#N/A,#N/A,FALSE,"ET-PAG2";#N/A,#N/A,FALSE,"ET-PAG3";#N/A,#N/A,FALSE,"ET-PAG4";#N/A,#N/A,FALSE,"ET-PAG5"}</definedName>
    <definedName name="wrn.GERAL." localSheetId="1" hidden="1">{#N/A,#N/A,FALSE,"ET-CAPA";#N/A,#N/A,FALSE,"ET-PAG1";#N/A,#N/A,FALSE,"ET-PAG2";#N/A,#N/A,FALSE,"ET-PAG3";#N/A,#N/A,FALSE,"ET-PAG4";#N/A,#N/A,FALSE,"ET-PAG5"}</definedName>
    <definedName name="wrn.GERAL." localSheetId="8" hidden="1">{#N/A,#N/A,FALSE,"ET-CAPA";#N/A,#N/A,FALSE,"ET-PAG1";#N/A,#N/A,FALSE,"ET-PAG2";#N/A,#N/A,FALSE,"ET-PAG3";#N/A,#N/A,FALSE,"ET-PAG4";#N/A,#N/A,FALSE,"ET-PAG5"}</definedName>
    <definedName name="wrn.GERAL." localSheetId="9" hidden="1">{#N/A,#N/A,FALSE,"ET-CAPA";#N/A,#N/A,FALSE,"ET-PAG1";#N/A,#N/A,FALSE,"ET-PAG2";#N/A,#N/A,FALSE,"ET-PAG3";#N/A,#N/A,FALSE,"ET-PAG4";#N/A,#N/A,FALSE,"ET-PAG5"}</definedName>
    <definedName name="wrn.GERAL." hidden="1">{#N/A,#N/A,FALSE,"ET-CAPA";#N/A,#N/A,FALSE,"ET-PAG1";#N/A,#N/A,FALSE,"ET-PAG2";#N/A,#N/A,FALSE,"ET-PAG3";#N/A,#N/A,FALSE,"ET-PAG4";#N/A,#N/A,FALSE,"ET-PAG5"}</definedName>
    <definedName name="xxxx" localSheetId="10">#REF!</definedName>
    <definedName name="xxxx" localSheetId="7">#REF!</definedName>
    <definedName name="xxxx" localSheetId="8">#REF!</definedName>
    <definedName name="xxxx" localSheetId="9">#REF!</definedName>
    <definedName name="xxxx">#REF!</definedName>
  </definedNames>
  <calcPr calcId="191029"/>
  <customWorkbookViews>
    <customWorkbookView name="Stefani Nogueira - Modo de exibição pessoal" guid="{94D063F6-1F92-4895-96C8-B252AC6777F2}" mergeInterval="0" personalView="1" maximized="1" xWindow="1" yWindow="1" windowWidth="1600" windowHeight="679" tabRatio="828" activeSheetId="9"/>
    <customWorkbookView name="Stéfani Nogueira - Modo de exibição pessoal" guid="{BB8A837C-6BFA-4DA4-A004-0243486CD88F}" mergeInterval="0" personalView="1" maximized="1" xWindow="1" yWindow="1" windowWidth="1280" windowHeight="501" activeSheetId="1" showComments="commIndAndComment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4" i="23" l="1"/>
  <c r="D13" i="23"/>
  <c r="D12" i="23"/>
  <c r="D11" i="23"/>
  <c r="G121" i="36"/>
  <c r="H121" i="36"/>
  <c r="A132" i="36" l="1"/>
  <c r="G98" i="36"/>
  <c r="G96" i="36"/>
  <c r="G97" i="36"/>
  <c r="B47" i="23"/>
  <c r="H3" i="47"/>
  <c r="U72" i="36" s="1"/>
  <c r="G3" i="47"/>
  <c r="F3" i="47"/>
  <c r="V70" i="36"/>
  <c r="V55" i="36"/>
  <c r="X6" i="36"/>
  <c r="W70" i="36" s="1"/>
  <c r="T70" i="36" s="1"/>
  <c r="W55" i="36" l="1"/>
  <c r="T55" i="36" s="1"/>
  <c r="R124" i="36" l="1"/>
  <c r="R122" i="36"/>
  <c r="R114" i="36"/>
  <c r="R107" i="36"/>
  <c r="R46" i="36"/>
  <c r="X4" i="36"/>
  <c r="R40" i="36"/>
  <c r="R35" i="36"/>
  <c r="R33" i="36"/>
  <c r="R31" i="36"/>
  <c r="R30" i="36"/>
  <c r="R28" i="36"/>
  <c r="S28" i="36" s="1"/>
  <c r="R26" i="36"/>
  <c r="S26" i="36" s="1"/>
  <c r="R22" i="36"/>
  <c r="S22" i="36" s="1"/>
  <c r="T22" i="36" s="1"/>
  <c r="R21" i="36"/>
  <c r="S21" i="36" s="1"/>
  <c r="R14" i="36"/>
  <c r="S14" i="36" s="1"/>
  <c r="R16" i="36"/>
  <c r="R11" i="36"/>
  <c r="S6" i="36"/>
  <c r="S4" i="36"/>
  <c r="S5" i="36" s="1"/>
  <c r="S3" i="36"/>
  <c r="S2" i="36"/>
  <c r="R7" i="36"/>
  <c r="R8" i="36"/>
  <c r="R134" i="36"/>
  <c r="R133" i="36"/>
  <c r="R132" i="36"/>
  <c r="R130" i="36"/>
  <c r="S130" i="36" s="1"/>
  <c r="R128" i="36"/>
  <c r="S128" i="36" s="1"/>
  <c r="R127" i="36"/>
  <c r="S127" i="36" s="1"/>
  <c r="R119" i="36"/>
  <c r="S119" i="36" s="1"/>
  <c r="R108" i="36"/>
  <c r="S108" i="36" s="1"/>
  <c r="R106" i="36"/>
  <c r="R104" i="36"/>
  <c r="R103" i="36"/>
  <c r="R102" i="36"/>
  <c r="S102" i="36" s="1"/>
  <c r="R98" i="36"/>
  <c r="R97" i="36"/>
  <c r="S97" i="36" s="1"/>
  <c r="R96" i="36"/>
  <c r="S96" i="36" s="1"/>
  <c r="R93" i="36"/>
  <c r="S93" i="36" s="1"/>
  <c r="R92" i="36"/>
  <c r="R89" i="36"/>
  <c r="S89" i="36" s="1"/>
  <c r="R88" i="36"/>
  <c r="S88" i="36" s="1"/>
  <c r="R87" i="36"/>
  <c r="S87" i="36" s="1"/>
  <c r="R85" i="36"/>
  <c r="S85" i="36" s="1"/>
  <c r="R69" i="36"/>
  <c r="S69" i="36" s="1"/>
  <c r="R67" i="36"/>
  <c r="S67" i="36" s="1"/>
  <c r="R66" i="36"/>
  <c r="S66" i="36" s="1"/>
  <c r="R65" i="36"/>
  <c r="R64" i="36"/>
  <c r="R63" i="36"/>
  <c r="R62" i="36"/>
  <c r="S62" i="36" s="1"/>
  <c r="R61" i="36"/>
  <c r="R60" i="36"/>
  <c r="S60" i="36" s="1"/>
  <c r="R59" i="36"/>
  <c r="S59" i="36" s="1"/>
  <c r="R58" i="36"/>
  <c r="S58" i="36" s="1"/>
  <c r="R57" i="36"/>
  <c r="R54" i="36"/>
  <c r="S54" i="36" s="1"/>
  <c r="R52" i="36"/>
  <c r="S52" i="36" s="1"/>
  <c r="R50" i="36"/>
  <c r="S50" i="36" s="1"/>
  <c r="R47" i="36"/>
  <c r="S47" i="36" s="1"/>
  <c r="R37" i="36"/>
  <c r="S37" i="36" s="1"/>
  <c r="R34" i="36"/>
  <c r="S34" i="36" s="1"/>
  <c r="R25" i="36"/>
  <c r="S25" i="36" s="1"/>
  <c r="R20" i="36"/>
  <c r="R19" i="36"/>
  <c r="R17" i="36"/>
  <c r="R15" i="36"/>
  <c r="S15" i="36" s="1"/>
  <c r="R13" i="36"/>
  <c r="R12" i="36"/>
  <c r="S12" i="36" s="1"/>
  <c r="P115" i="36"/>
  <c r="G85" i="36"/>
  <c r="H85" i="36" s="1"/>
  <c r="P50" i="36"/>
  <c r="N50" i="36"/>
  <c r="L50" i="36"/>
  <c r="G50" i="36"/>
  <c r="H50" i="36" s="1"/>
  <c r="P34" i="36"/>
  <c r="L27" i="36"/>
  <c r="L25" i="36"/>
  <c r="N25" i="36"/>
  <c r="P25" i="36"/>
  <c r="L26" i="36"/>
  <c r="P14" i="36"/>
  <c r="P11" i="36"/>
  <c r="L11" i="36"/>
  <c r="P134" i="36"/>
  <c r="P133" i="36"/>
  <c r="P132" i="36"/>
  <c r="P128" i="36"/>
  <c r="P127" i="36"/>
  <c r="P114" i="36"/>
  <c r="P119" i="36"/>
  <c r="P108" i="36"/>
  <c r="P106" i="36"/>
  <c r="P104" i="36"/>
  <c r="P103" i="36"/>
  <c r="P102" i="36"/>
  <c r="P124" i="36"/>
  <c r="P96" i="36"/>
  <c r="P97" i="36"/>
  <c r="P98" i="36"/>
  <c r="H98" i="36"/>
  <c r="P93" i="36"/>
  <c r="P92" i="36"/>
  <c r="P130" i="36"/>
  <c r="P88" i="36"/>
  <c r="P89" i="36"/>
  <c r="P87" i="36"/>
  <c r="P85" i="36"/>
  <c r="P69" i="36"/>
  <c r="P67" i="36"/>
  <c r="P66" i="36"/>
  <c r="P65" i="36"/>
  <c r="P64" i="36"/>
  <c r="P63" i="36"/>
  <c r="P62" i="36"/>
  <c r="P61" i="36"/>
  <c r="P60" i="36"/>
  <c r="P59" i="36"/>
  <c r="P58" i="36"/>
  <c r="P57" i="36"/>
  <c r="P54" i="36"/>
  <c r="P52" i="36"/>
  <c r="P47" i="36"/>
  <c r="P33" i="36"/>
  <c r="P20" i="36"/>
  <c r="P19" i="36"/>
  <c r="P17" i="36"/>
  <c r="P15" i="36"/>
  <c r="P13" i="36"/>
  <c r="P12" i="36"/>
  <c r="N128" i="36"/>
  <c r="N127" i="36"/>
  <c r="N122" i="36"/>
  <c r="N119" i="36"/>
  <c r="N118" i="36"/>
  <c r="N116" i="36"/>
  <c r="N112" i="36"/>
  <c r="N111" i="36"/>
  <c r="N110" i="36"/>
  <c r="N109" i="36"/>
  <c r="N108" i="36"/>
  <c r="N103" i="36"/>
  <c r="N104" i="36"/>
  <c r="N105" i="36"/>
  <c r="N106" i="36"/>
  <c r="N102" i="36"/>
  <c r="N100" i="36"/>
  <c r="N97" i="36"/>
  <c r="N96" i="36"/>
  <c r="N94" i="36"/>
  <c r="N93" i="36"/>
  <c r="N92" i="36"/>
  <c r="N130" i="36"/>
  <c r="N89" i="36"/>
  <c r="N85" i="36"/>
  <c r="L90" i="36"/>
  <c r="A90" i="36"/>
  <c r="L85" i="36"/>
  <c r="L56" i="36"/>
  <c r="N57" i="36"/>
  <c r="N56" i="36"/>
  <c r="N58" i="36"/>
  <c r="N54" i="36"/>
  <c r="N65" i="36"/>
  <c r="N60" i="36"/>
  <c r="N59" i="36"/>
  <c r="N61" i="36"/>
  <c r="N66" i="36"/>
  <c r="N63" i="36"/>
  <c r="N62" i="36"/>
  <c r="N64" i="36"/>
  <c r="N52" i="36"/>
  <c r="N45" i="36"/>
  <c r="N44" i="36"/>
  <c r="N47" i="36"/>
  <c r="N32" i="36"/>
  <c r="N30" i="36"/>
  <c r="N31" i="36"/>
  <c r="N23" i="36"/>
  <c r="N21" i="36"/>
  <c r="N20" i="36"/>
  <c r="N19" i="36"/>
  <c r="L20" i="36"/>
  <c r="N17" i="36"/>
  <c r="N15" i="36"/>
  <c r="N13" i="36"/>
  <c r="N12" i="36"/>
  <c r="L133" i="36"/>
  <c r="L134" i="36"/>
  <c r="L132" i="36"/>
  <c r="E132" i="36"/>
  <c r="E133" i="36"/>
  <c r="E134" i="36"/>
  <c r="A133" i="36"/>
  <c r="A134" i="36"/>
  <c r="L128" i="36"/>
  <c r="L127" i="36"/>
  <c r="L122" i="36"/>
  <c r="L119" i="36"/>
  <c r="L118" i="36"/>
  <c r="L117" i="36"/>
  <c r="L116" i="36"/>
  <c r="L112" i="36"/>
  <c r="L111" i="36"/>
  <c r="L110" i="36"/>
  <c r="L109" i="36"/>
  <c r="L108" i="36"/>
  <c r="L106" i="36"/>
  <c r="L104" i="36"/>
  <c r="L103" i="36"/>
  <c r="L102" i="36"/>
  <c r="L100" i="36"/>
  <c r="L97" i="36"/>
  <c r="L96" i="36"/>
  <c r="L130" i="36"/>
  <c r="L94" i="36"/>
  <c r="L93" i="36"/>
  <c r="L92" i="36"/>
  <c r="L87" i="36"/>
  <c r="L65" i="36"/>
  <c r="L67" i="36"/>
  <c r="L66" i="36"/>
  <c r="L63" i="36"/>
  <c r="L62" i="36"/>
  <c r="L64" i="36"/>
  <c r="L61" i="36"/>
  <c r="L60" i="36"/>
  <c r="L59" i="36"/>
  <c r="L52" i="36"/>
  <c r="L47" i="36"/>
  <c r="L23" i="36"/>
  <c r="S132" i="36" l="1"/>
  <c r="S30" i="36"/>
  <c r="S133" i="36"/>
  <c r="S31" i="36"/>
  <c r="S57" i="36"/>
  <c r="S92" i="36"/>
  <c r="S134" i="36"/>
  <c r="S35" i="36"/>
  <c r="S13" i="36"/>
  <c r="S61" i="36"/>
  <c r="S17" i="36"/>
  <c r="S63" i="36"/>
  <c r="S103" i="36"/>
  <c r="S19" i="36"/>
  <c r="S64" i="36"/>
  <c r="S20" i="36"/>
  <c r="S65" i="36"/>
  <c r="S33" i="36"/>
  <c r="S40" i="36"/>
  <c r="S98" i="36"/>
  <c r="S46" i="36"/>
  <c r="S82" i="36"/>
  <c r="S146" i="36"/>
  <c r="S32" i="36"/>
  <c r="S48" i="36"/>
  <c r="S83" i="36"/>
  <c r="S99" i="36"/>
  <c r="S115" i="36"/>
  <c r="S131" i="36"/>
  <c r="S147" i="36"/>
  <c r="S49" i="36"/>
  <c r="S84" i="36"/>
  <c r="S100" i="36"/>
  <c r="S116" i="36"/>
  <c r="S148" i="36"/>
  <c r="S101" i="36"/>
  <c r="S117" i="36"/>
  <c r="S149" i="36"/>
  <c r="S70" i="36"/>
  <c r="S86" i="36"/>
  <c r="S118" i="36"/>
  <c r="S150" i="36"/>
  <c r="S36" i="36"/>
  <c r="S71" i="36"/>
  <c r="S135" i="36"/>
  <c r="S151" i="36"/>
  <c r="S74" i="36"/>
  <c r="S154" i="36"/>
  <c r="S123" i="36"/>
  <c r="S76" i="36"/>
  <c r="S125" i="36"/>
  <c r="S158" i="36"/>
  <c r="S95" i="36"/>
  <c r="S159" i="36"/>
  <c r="S45" i="36"/>
  <c r="S112" i="36"/>
  <c r="S129" i="36"/>
  <c r="S55" i="36"/>
  <c r="S72" i="36"/>
  <c r="S120" i="36"/>
  <c r="S136" i="36"/>
  <c r="S152" i="36"/>
  <c r="S75" i="36"/>
  <c r="S155" i="36"/>
  <c r="S41" i="36"/>
  <c r="S140" i="36"/>
  <c r="S109" i="36"/>
  <c r="S157" i="36"/>
  <c r="S27" i="36"/>
  <c r="S94" i="36"/>
  <c r="S142" i="36"/>
  <c r="S44" i="36"/>
  <c r="S79" i="36"/>
  <c r="S111" i="36"/>
  <c r="S143" i="36"/>
  <c r="S80" i="36"/>
  <c r="S144" i="36"/>
  <c r="S81" i="36"/>
  <c r="S113" i="36"/>
  <c r="S145" i="36"/>
  <c r="S38" i="36"/>
  <c r="S56" i="36"/>
  <c r="S73" i="36"/>
  <c r="S105" i="36"/>
  <c r="S121" i="36"/>
  <c r="S137" i="36"/>
  <c r="S153" i="36"/>
  <c r="S39" i="36"/>
  <c r="S90" i="36"/>
  <c r="S138" i="36"/>
  <c r="S91" i="36"/>
  <c r="S139" i="36"/>
  <c r="S24" i="36"/>
  <c r="S156" i="36"/>
  <c r="S77" i="36"/>
  <c r="S141" i="36"/>
  <c r="S42" i="36"/>
  <c r="S78" i="36"/>
  <c r="S110" i="36"/>
  <c r="S126" i="36"/>
  <c r="S23" i="36"/>
  <c r="S29" i="36"/>
  <c r="S107" i="36"/>
  <c r="S114" i="36"/>
  <c r="S104" i="36"/>
  <c r="S11" i="36"/>
  <c r="S122" i="36"/>
  <c r="S106" i="36"/>
  <c r="S16" i="36"/>
  <c r="S124" i="36"/>
  <c r="L16" i="36"/>
  <c r="L15" i="36"/>
  <c r="L13" i="36"/>
  <c r="L12" i="36"/>
  <c r="D11" i="40"/>
  <c r="B2" i="40"/>
  <c r="B1" i="40"/>
  <c r="D51" i="23"/>
  <c r="D65" i="23"/>
  <c r="D64" i="23"/>
  <c r="D57" i="23"/>
  <c r="D46" i="23"/>
  <c r="D41" i="23"/>
  <c r="D47" i="23" s="1"/>
  <c r="F78" i="36" s="1"/>
  <c r="H78" i="36" s="1"/>
  <c r="D39" i="23"/>
  <c r="D33" i="23"/>
  <c r="D19" i="23"/>
  <c r="M6" i="36" l="1"/>
  <c r="O6" i="36"/>
  <c r="Q6" i="36"/>
  <c r="Q4" i="36"/>
  <c r="Q5" i="36" s="1"/>
  <c r="Q3" i="36"/>
  <c r="Q2" i="36"/>
  <c r="N8" i="36"/>
  <c r="N7" i="36"/>
  <c r="O4" i="36"/>
  <c r="O5" i="36" s="1"/>
  <c r="O3" i="36"/>
  <c r="O2" i="36"/>
  <c r="G627" i="49"/>
  <c r="G625" i="49"/>
  <c r="G571" i="49"/>
  <c r="G568" i="49"/>
  <c r="G566" i="49"/>
  <c r="G488" i="49"/>
  <c r="G486" i="49"/>
  <c r="G484" i="49"/>
  <c r="G482" i="49"/>
  <c r="G480" i="49"/>
  <c r="M4" i="36"/>
  <c r="M5" i="36" s="1"/>
  <c r="M3" i="36"/>
  <c r="M2" i="36"/>
  <c r="L8" i="36"/>
  <c r="G530" i="48"/>
  <c r="G528" i="48"/>
  <c r="G526" i="48"/>
  <c r="G524" i="48"/>
  <c r="P8" i="36"/>
  <c r="P7" i="36"/>
  <c r="U6" i="36"/>
  <c r="U3" i="36"/>
  <c r="U2" i="36"/>
  <c r="M79" i="36" l="1"/>
  <c r="Q79" i="36"/>
  <c r="T79" i="36" s="1"/>
  <c r="U79" i="36" s="1"/>
  <c r="O78" i="36"/>
  <c r="O79" i="36"/>
  <c r="U41" i="36"/>
  <c r="G41" i="36" s="1"/>
  <c r="H41" i="36" s="1"/>
  <c r="Q78" i="36"/>
  <c r="M78" i="36"/>
  <c r="Q115" i="36"/>
  <c r="T115" i="36" s="1"/>
  <c r="U115" i="36" s="1"/>
  <c r="G115" i="36" s="1"/>
  <c r="H115" i="36" s="1"/>
  <c r="T28" i="36"/>
  <c r="T16" i="36"/>
  <c r="T40" i="36"/>
  <c r="T26" i="36"/>
  <c r="T35" i="36"/>
  <c r="T46" i="36"/>
  <c r="T107" i="36"/>
  <c r="O115" i="36"/>
  <c r="M115" i="36"/>
  <c r="O107" i="36"/>
  <c r="M107" i="36"/>
  <c r="Q107" i="36"/>
  <c r="M70" i="36"/>
  <c r="O70" i="36"/>
  <c r="Q70" i="36"/>
  <c r="U70" i="36" s="1"/>
  <c r="G70" i="36" s="1"/>
  <c r="H70" i="36" s="1"/>
  <c r="O49" i="36"/>
  <c r="O48" i="36"/>
  <c r="T48" i="36" s="1"/>
  <c r="U48" i="36" s="1"/>
  <c r="G48" i="36" s="1"/>
  <c r="H48" i="36" s="1"/>
  <c r="O50" i="36"/>
  <c r="Q50" i="36"/>
  <c r="Q49" i="36"/>
  <c r="Q48" i="36"/>
  <c r="M48" i="36"/>
  <c r="M49" i="36"/>
  <c r="M50" i="36"/>
  <c r="M41" i="36"/>
  <c r="O41" i="36"/>
  <c r="Q41" i="36"/>
  <c r="Q39" i="36"/>
  <c r="Q38" i="36"/>
  <c r="Q37" i="36"/>
  <c r="T37" i="36" s="1"/>
  <c r="U37" i="36" s="1"/>
  <c r="G37" i="36" s="1"/>
  <c r="H37" i="36" s="1"/>
  <c r="O39" i="36"/>
  <c r="O37" i="36"/>
  <c r="O38" i="36"/>
  <c r="M37" i="36"/>
  <c r="M39" i="36"/>
  <c r="M38" i="36"/>
  <c r="U29" i="36"/>
  <c r="G29" i="36" s="1"/>
  <c r="H29" i="36" s="1"/>
  <c r="U38" i="36"/>
  <c r="G38" i="36" s="1"/>
  <c r="H38" i="36" s="1"/>
  <c r="U39" i="36"/>
  <c r="G39" i="36" s="1"/>
  <c r="H39" i="36" s="1"/>
  <c r="O26" i="36"/>
  <c r="O29" i="36"/>
  <c r="O34" i="36"/>
  <c r="O27" i="36"/>
  <c r="M29" i="36"/>
  <c r="M34" i="36"/>
  <c r="M27" i="36"/>
  <c r="Q27" i="36"/>
  <c r="Q29" i="36"/>
  <c r="Q34" i="36"/>
  <c r="T34" i="36" s="1"/>
  <c r="U34" i="36" s="1"/>
  <c r="G34" i="36" s="1"/>
  <c r="H34" i="36" s="1"/>
  <c r="Q24" i="36"/>
  <c r="Q26" i="36"/>
  <c r="M26" i="36"/>
  <c r="O24" i="36"/>
  <c r="M24" i="36"/>
  <c r="Q14" i="36"/>
  <c r="T14" i="36" s="1"/>
  <c r="O14" i="36"/>
  <c r="M14" i="36"/>
  <c r="O11" i="36"/>
  <c r="Q110" i="36"/>
  <c r="Q112" i="36"/>
  <c r="Q111" i="36"/>
  <c r="Q128" i="36"/>
  <c r="Q127" i="36"/>
  <c r="Q11" i="36"/>
  <c r="T11" i="36" s="1"/>
  <c r="U11" i="36" s="1"/>
  <c r="G11" i="36" s="1"/>
  <c r="M11" i="36"/>
  <c r="O98" i="36"/>
  <c r="M98" i="36"/>
  <c r="Q98" i="36"/>
  <c r="T98" i="36" s="1"/>
  <c r="U98" i="36" s="1"/>
  <c r="M85" i="36"/>
  <c r="M90" i="36"/>
  <c r="T90" i="36" s="1"/>
  <c r="O90" i="36"/>
  <c r="Q90" i="36"/>
  <c r="O85" i="36"/>
  <c r="Q85" i="36"/>
  <c r="M57" i="36"/>
  <c r="M56" i="36"/>
  <c r="Q56" i="36"/>
  <c r="Q57" i="36"/>
  <c r="O56" i="36"/>
  <c r="O57" i="36"/>
  <c r="O45" i="36"/>
  <c r="T45" i="36" s="1"/>
  <c r="M45" i="36"/>
  <c r="Q45" i="36"/>
  <c r="Q32" i="36"/>
  <c r="O32" i="36"/>
  <c r="T32" i="36" s="1"/>
  <c r="U32" i="36" s="1"/>
  <c r="G32" i="36" s="1"/>
  <c r="H32" i="36" s="1"/>
  <c r="M32" i="36"/>
  <c r="O21" i="36"/>
  <c r="T21" i="36" s="1"/>
  <c r="M21" i="36"/>
  <c r="Q21" i="36"/>
  <c r="O20" i="36"/>
  <c r="M20" i="36"/>
  <c r="Q20" i="36"/>
  <c r="O15" i="36"/>
  <c r="O12" i="36"/>
  <c r="O17" i="36"/>
  <c r="Q12" i="36"/>
  <c r="Q13" i="36"/>
  <c r="O13" i="36"/>
  <c r="M132" i="36"/>
  <c r="M134" i="36"/>
  <c r="M133" i="36"/>
  <c r="M15" i="36"/>
  <c r="M17" i="36"/>
  <c r="M12" i="36"/>
  <c r="M13" i="36"/>
  <c r="Q133" i="36"/>
  <c r="Q132" i="36"/>
  <c r="Q134" i="36"/>
  <c r="Q17" i="36"/>
  <c r="Q15" i="36"/>
  <c r="O133" i="36"/>
  <c r="O134" i="36"/>
  <c r="O132" i="36"/>
  <c r="Z17" i="36"/>
  <c r="X16" i="36"/>
  <c r="V46" i="36"/>
  <c r="V122" i="36"/>
  <c r="V116" i="36"/>
  <c r="X121" i="36"/>
  <c r="Z116" i="36"/>
  <c r="V93" i="36"/>
  <c r="V92" i="36"/>
  <c r="V88" i="36"/>
  <c r="X46" i="36"/>
  <c r="V17" i="36"/>
  <c r="V65" i="36"/>
  <c r="V121" i="36"/>
  <c r="X116" i="36"/>
  <c r="X5" i="36"/>
  <c r="T49" i="36" s="1"/>
  <c r="U49" i="36" s="1"/>
  <c r="G49" i="36" s="1"/>
  <c r="H49" i="36" s="1"/>
  <c r="T78" i="36" l="1"/>
  <c r="U78" i="36" s="1"/>
  <c r="H11" i="36"/>
  <c r="U14" i="36"/>
  <c r="G14" i="36" s="1"/>
  <c r="H14" i="36" s="1"/>
  <c r="U21" i="36"/>
  <c r="G21" i="36" s="1"/>
  <c r="H21" i="36" s="1"/>
  <c r="U107" i="36"/>
  <c r="T24" i="36"/>
  <c r="U24" i="36" s="1"/>
  <c r="G24" i="36" s="1"/>
  <c r="H24" i="36" s="1"/>
  <c r="T50" i="36"/>
  <c r="U50" i="36" s="1"/>
  <c r="W88" i="36"/>
  <c r="Y16" i="36"/>
  <c r="T27" i="36"/>
  <c r="U27" i="36" s="1"/>
  <c r="H27" i="36" s="1"/>
  <c r="T17" i="36"/>
  <c r="U26" i="36"/>
  <c r="T85" i="36"/>
  <c r="U85" i="36" s="1"/>
  <c r="T56" i="36"/>
  <c r="U56" i="36" s="1"/>
  <c r="G56" i="36" s="1"/>
  <c r="H56" i="36" s="1"/>
  <c r="T132" i="36"/>
  <c r="U132" i="36" s="1"/>
  <c r="T133" i="36"/>
  <c r="U133" i="36" s="1"/>
  <c r="G133" i="36" s="1"/>
  <c r="H133" i="36" s="1"/>
  <c r="T15" i="36"/>
  <c r="U15" i="36" s="1"/>
  <c r="T134" i="36"/>
  <c r="U134" i="36" s="1"/>
  <c r="G134" i="36" s="1"/>
  <c r="H134" i="36" s="1"/>
  <c r="T13" i="36"/>
  <c r="U13" i="36" s="1"/>
  <c r="T12" i="36"/>
  <c r="U12" i="36" s="1"/>
  <c r="T20" i="36"/>
  <c r="U20" i="36" s="1"/>
  <c r="T57" i="36"/>
  <c r="U57" i="36" s="1"/>
  <c r="H57" i="36" s="1"/>
  <c r="U90" i="36"/>
  <c r="H90" i="36" s="1"/>
  <c r="U45" i="36"/>
  <c r="G45" i="36" s="1"/>
  <c r="H45" i="36" s="1"/>
  <c r="W93" i="36"/>
  <c r="AA116" i="36"/>
  <c r="Y121" i="36"/>
  <c r="W92" i="36"/>
  <c r="Y46" i="36"/>
  <c r="W17" i="36"/>
  <c r="W122" i="36"/>
  <c r="Y116" i="36"/>
  <c r="W121" i="36"/>
  <c r="AA17" i="36"/>
  <c r="W65" i="36"/>
  <c r="W46" i="36"/>
  <c r="U46" i="36" s="1"/>
  <c r="G46" i="36" s="1"/>
  <c r="W116" i="36"/>
  <c r="H56" i="47"/>
  <c r="G125" i="36" s="1"/>
  <c r="F56" i="47"/>
  <c r="E56" i="47"/>
  <c r="H51" i="47"/>
  <c r="H48" i="47" s="1"/>
  <c r="F48" i="47"/>
  <c r="G48" i="47"/>
  <c r="H40" i="47"/>
  <c r="G75" i="36" s="1"/>
  <c r="F40" i="47"/>
  <c r="H33" i="47"/>
  <c r="G77" i="36" s="1"/>
  <c r="A117" i="36"/>
  <c r="A93" i="36"/>
  <c r="A94" i="36"/>
  <c r="A92" i="36"/>
  <c r="A130" i="36"/>
  <c r="A42" i="36"/>
  <c r="A88" i="36"/>
  <c r="A89" i="36"/>
  <c r="A87" i="36"/>
  <c r="F77" i="36"/>
  <c r="G33" i="47" s="1"/>
  <c r="G107" i="36" l="1"/>
  <c r="H107" i="36" s="1"/>
  <c r="G26" i="36"/>
  <c r="H26" i="36" s="1"/>
  <c r="T121" i="36"/>
  <c r="U121" i="36" s="1"/>
  <c r="U17" i="36"/>
  <c r="G132" i="36"/>
  <c r="H132" i="36" s="1"/>
  <c r="U28" i="36"/>
  <c r="G28" i="36" s="1"/>
  <c r="U36" i="36"/>
  <c r="G36" i="36" s="1"/>
  <c r="U40" i="36"/>
  <c r="G40" i="36" s="1"/>
  <c r="U35" i="36"/>
  <c r="G35" i="36" s="1"/>
  <c r="U22" i="36"/>
  <c r="G22" i="36" s="1"/>
  <c r="A77" i="36"/>
  <c r="A76" i="36"/>
  <c r="A75" i="36"/>
  <c r="E40" i="47" s="1"/>
  <c r="B46" i="23" l="1"/>
  <c r="E33" i="47"/>
  <c r="A69" i="36"/>
  <c r="A55" i="36"/>
  <c r="A66" i="36"/>
  <c r="A67" i="36"/>
  <c r="A64" i="36"/>
  <c r="A63" i="36"/>
  <c r="A62" i="36"/>
  <c r="A61" i="36"/>
  <c r="A60" i="36"/>
  <c r="A59" i="36"/>
  <c r="A58" i="36"/>
  <c r="A54" i="36"/>
  <c r="A47" i="36"/>
  <c r="H46" i="36"/>
  <c r="A46" i="36"/>
  <c r="A17" i="36"/>
  <c r="A16" i="36"/>
  <c r="H17" i="36"/>
  <c r="H40" i="36"/>
  <c r="H36" i="36"/>
  <c r="H35" i="36"/>
  <c r="H28" i="36"/>
  <c r="D24" i="40"/>
  <c r="D28" i="40"/>
  <c r="F28" i="40" s="1"/>
  <c r="O5" i="40"/>
  <c r="O4" i="40"/>
  <c r="O11" i="40" s="1"/>
  <c r="O6" i="40" l="1"/>
  <c r="O46" i="40" s="1"/>
  <c r="S4" i="40"/>
  <c r="D42" i="23"/>
  <c r="M19" i="36" l="1"/>
  <c r="M105" i="36"/>
  <c r="M113" i="36"/>
  <c r="M73" i="36"/>
  <c r="M77" i="36"/>
  <c r="M55" i="36"/>
  <c r="M61" i="36"/>
  <c r="M65" i="36"/>
  <c r="M52" i="36"/>
  <c r="M22" i="36"/>
  <c r="M118" i="36"/>
  <c r="M28" i="36"/>
  <c r="M59" i="36"/>
  <c r="M31" i="36"/>
  <c r="M33" i="36"/>
  <c r="M35" i="36"/>
  <c r="M60" i="36"/>
  <c r="M124" i="36"/>
  <c r="M42" i="36"/>
  <c r="M47" i="36"/>
  <c r="M46" i="36"/>
  <c r="M23" i="36"/>
  <c r="M125" i="36"/>
  <c r="M97" i="36"/>
  <c r="M81" i="36"/>
  <c r="M66" i="36"/>
  <c r="M116" i="36"/>
  <c r="M112" i="36"/>
  <c r="M82" i="36"/>
  <c r="M40" i="36"/>
  <c r="M93" i="36"/>
  <c r="M44" i="36"/>
  <c r="M25" i="36"/>
  <c r="M122" i="36"/>
  <c r="M110" i="36"/>
  <c r="M114" i="36"/>
  <c r="M94" i="36"/>
  <c r="M74" i="36"/>
  <c r="M58" i="36"/>
  <c r="M62" i="36"/>
  <c r="M16" i="36"/>
  <c r="M106" i="36"/>
  <c r="M63" i="36"/>
  <c r="M36" i="36"/>
  <c r="M117" i="36"/>
  <c r="T117" i="36" s="1"/>
  <c r="M76" i="36"/>
  <c r="M119" i="36"/>
  <c r="M75" i="36"/>
  <c r="M67" i="36"/>
  <c r="M80" i="36"/>
  <c r="M104" i="36"/>
  <c r="M89" i="36"/>
  <c r="M64" i="36"/>
  <c r="M103" i="36"/>
  <c r="M30" i="36"/>
  <c r="M123" i="36"/>
  <c r="M111" i="36"/>
  <c r="M88" i="36"/>
  <c r="M108" i="36"/>
  <c r="M109" i="36"/>
  <c r="Q117" i="36"/>
  <c r="F11" i="41" l="1"/>
  <c r="D11" i="41"/>
  <c r="H11" i="41" s="1"/>
  <c r="E17" i="41"/>
  <c r="C18" i="41"/>
  <c r="E18" i="41"/>
  <c r="I11" i="41" l="1"/>
  <c r="J11" i="41" s="1"/>
  <c r="F17" i="41"/>
  <c r="G17" i="41" s="1"/>
  <c r="Q109" i="36" l="1"/>
  <c r="Q93" i="36"/>
  <c r="Q47" i="36"/>
  <c r="Q62" i="36"/>
  <c r="Q116" i="36"/>
  <c r="Q88" i="36"/>
  <c r="T88" i="36" s="1"/>
  <c r="U88" i="36" s="1"/>
  <c r="H88" i="36" s="1"/>
  <c r="Q63" i="36"/>
  <c r="Q89" i="36"/>
  <c r="Q42" i="36"/>
  <c r="T42" i="36" s="1"/>
  <c r="U42" i="36" s="1"/>
  <c r="H42" i="36" s="1"/>
  <c r="Q25" i="36"/>
  <c r="Q105" i="36"/>
  <c r="Q113" i="36"/>
  <c r="T113" i="36" s="1"/>
  <c r="U113" i="36" s="1"/>
  <c r="Q73" i="36"/>
  <c r="T73" i="36" s="1"/>
  <c r="Q77" i="36"/>
  <c r="T77" i="36" s="1"/>
  <c r="U77" i="36" s="1"/>
  <c r="H77" i="36" s="1"/>
  <c r="Q55" i="36"/>
  <c r="Q61" i="36"/>
  <c r="Q65" i="36"/>
  <c r="Q35" i="36"/>
  <c r="Q97" i="36"/>
  <c r="Q74" i="36"/>
  <c r="T74" i="36" s="1"/>
  <c r="Q36" i="36"/>
  <c r="Q119" i="36"/>
  <c r="Q58" i="36"/>
  <c r="Q66" i="36"/>
  <c r="Q59" i="36"/>
  <c r="Q82" i="36"/>
  <c r="T82" i="36" s="1"/>
  <c r="U82" i="36" s="1"/>
  <c r="Q60" i="36"/>
  <c r="Q118" i="36"/>
  <c r="Q28" i="36"/>
  <c r="Q81" i="36"/>
  <c r="T81" i="36" s="1"/>
  <c r="Q22" i="36"/>
  <c r="Q122" i="36"/>
  <c r="Q114" i="36"/>
  <c r="Q94" i="36"/>
  <c r="Q40" i="36"/>
  <c r="Q30" i="36"/>
  <c r="Q67" i="36"/>
  <c r="T67" i="36" s="1"/>
  <c r="Q125" i="36"/>
  <c r="T125" i="36" s="1"/>
  <c r="U125" i="36" s="1"/>
  <c r="Q103" i="36"/>
  <c r="Q104" i="36"/>
  <c r="Q64" i="36"/>
  <c r="Q76" i="36"/>
  <c r="T76" i="36" s="1"/>
  <c r="Q123" i="36"/>
  <c r="T123" i="36" s="1"/>
  <c r="U123" i="36" s="1"/>
  <c r="Q46" i="36"/>
  <c r="Q124" i="36"/>
  <c r="T124" i="36" s="1"/>
  <c r="Q33" i="36"/>
  <c r="Q16" i="36"/>
  <c r="Q106" i="36"/>
  <c r="Q23" i="36"/>
  <c r="Q75" i="36"/>
  <c r="T75" i="36" s="1"/>
  <c r="U75" i="36" s="1"/>
  <c r="Q108" i="36"/>
  <c r="Q80" i="36"/>
  <c r="T80" i="36" s="1"/>
  <c r="Q31" i="36"/>
  <c r="T33" i="36" l="1"/>
  <c r="U33" i="36" s="1"/>
  <c r="G33" i="36" s="1"/>
  <c r="T114" i="36"/>
  <c r="U114" i="36" s="1"/>
  <c r="G114" i="36" s="1"/>
  <c r="H114" i="36" s="1"/>
  <c r="U124" i="36"/>
  <c r="G124" i="36" s="1"/>
  <c r="U16" i="36"/>
  <c r="G16" i="36" s="1"/>
  <c r="H16" i="36" s="1"/>
  <c r="H124" i="36"/>
  <c r="D26" i="23" l="1"/>
  <c r="B2" i="23"/>
  <c r="B1" i="23"/>
  <c r="H33" i="36"/>
  <c r="H19" i="36"/>
  <c r="H15" i="36"/>
  <c r="H13" i="36"/>
  <c r="H12" i="36"/>
  <c r="B4" i="36"/>
  <c r="T8" i="36" s="1"/>
  <c r="B3" i="36"/>
  <c r="T7" i="36" s="1"/>
  <c r="A1" i="36"/>
  <c r="D16" i="40"/>
  <c r="H97" i="36" l="1"/>
  <c r="D32" i="23"/>
  <c r="W58" i="36" l="1"/>
  <c r="H96" i="36" l="1"/>
  <c r="D34" i="23" l="1"/>
  <c r="F79" i="36" s="1"/>
  <c r="H79" i="36" s="1"/>
  <c r="D28" i="23"/>
  <c r="F81" i="36" s="1"/>
  <c r="F73" i="36"/>
  <c r="F72" i="36"/>
  <c r="F76" i="36" l="1"/>
  <c r="O52" i="36" l="1"/>
  <c r="O47" i="36"/>
  <c r="T47" i="36" s="1"/>
  <c r="U47" i="36" s="1"/>
  <c r="G47" i="36" s="1"/>
  <c r="H47" i="36" s="1"/>
  <c r="O105" i="36"/>
  <c r="T105" i="36" s="1"/>
  <c r="U105" i="36" s="1"/>
  <c r="H105" i="36" s="1"/>
  <c r="O113" i="36"/>
  <c r="O73" i="36"/>
  <c r="O77" i="36"/>
  <c r="O55" i="36"/>
  <c r="U55" i="36" s="1"/>
  <c r="G55" i="36" s="1"/>
  <c r="H55" i="36" s="1"/>
  <c r="O61" i="36"/>
  <c r="O65" i="36"/>
  <c r="T65" i="36" s="1"/>
  <c r="U65" i="36" s="1"/>
  <c r="O35" i="36"/>
  <c r="O103" i="36"/>
  <c r="O111" i="36"/>
  <c r="T111" i="36" s="1"/>
  <c r="U111" i="36" s="1"/>
  <c r="G111" i="36" s="1"/>
  <c r="H111" i="36" s="1"/>
  <c r="O25" i="36"/>
  <c r="T25" i="36" s="1"/>
  <c r="U25" i="36" s="1"/>
  <c r="O80" i="36"/>
  <c r="O31" i="36"/>
  <c r="O60" i="36"/>
  <c r="T60" i="36" s="1"/>
  <c r="U60" i="36" s="1"/>
  <c r="H60" i="36" s="1"/>
  <c r="O42" i="36"/>
  <c r="O76" i="36"/>
  <c r="O33" i="36"/>
  <c r="O118" i="36"/>
  <c r="O28" i="36"/>
  <c r="O36" i="36"/>
  <c r="O119" i="36"/>
  <c r="T119" i="36" s="1"/>
  <c r="O58" i="36"/>
  <c r="O106" i="36"/>
  <c r="O123" i="36"/>
  <c r="O116" i="36"/>
  <c r="T116" i="36" s="1"/>
  <c r="U116" i="36" s="1"/>
  <c r="G116" i="36" s="1"/>
  <c r="O75" i="36"/>
  <c r="O63" i="36"/>
  <c r="O112" i="36"/>
  <c r="O82" i="36"/>
  <c r="O117" i="36"/>
  <c r="U117" i="36" s="1"/>
  <c r="G117" i="36" s="1"/>
  <c r="H117" i="36" s="1"/>
  <c r="O125" i="36"/>
  <c r="O97" i="36"/>
  <c r="T97" i="36" s="1"/>
  <c r="U97" i="36" s="1"/>
  <c r="O81" i="36"/>
  <c r="O22" i="36"/>
  <c r="O114" i="36"/>
  <c r="O74" i="36"/>
  <c r="O62" i="36"/>
  <c r="O23" i="36"/>
  <c r="O88" i="36"/>
  <c r="O46" i="36"/>
  <c r="O124" i="36"/>
  <c r="O16" i="36"/>
  <c r="O122" i="36"/>
  <c r="O110" i="36"/>
  <c r="T110" i="36" s="1"/>
  <c r="U110" i="36" s="1"/>
  <c r="G110" i="36" s="1"/>
  <c r="H110" i="36" s="1"/>
  <c r="O94" i="36"/>
  <c r="T94" i="36" s="1"/>
  <c r="O66" i="36"/>
  <c r="O59" i="36"/>
  <c r="O108" i="36"/>
  <c r="O109" i="36"/>
  <c r="O89" i="36"/>
  <c r="O93" i="36"/>
  <c r="O40" i="36"/>
  <c r="O30" i="36"/>
  <c r="O67" i="36"/>
  <c r="U67" i="36" s="1"/>
  <c r="O104" i="36"/>
  <c r="O64" i="36"/>
  <c r="M100" i="36"/>
  <c r="O100" i="36"/>
  <c r="T100" i="36" s="1"/>
  <c r="Q100" i="36"/>
  <c r="M96" i="36"/>
  <c r="M128" i="36"/>
  <c r="M92" i="36"/>
  <c r="M69" i="36"/>
  <c r="M102" i="36"/>
  <c r="M130" i="36"/>
  <c r="M72" i="36"/>
  <c r="M87" i="36"/>
  <c r="M127" i="36"/>
  <c r="Q121" i="36"/>
  <c r="Q69" i="36"/>
  <c r="Q96" i="36"/>
  <c r="Q87" i="36"/>
  <c r="Q92" i="36"/>
  <c r="Q72" i="36"/>
  <c r="Q130" i="36"/>
  <c r="Q102" i="36"/>
  <c r="O87" i="36"/>
  <c r="O102" i="36"/>
  <c r="O72" i="36"/>
  <c r="O127" i="36"/>
  <c r="O130" i="36"/>
  <c r="O96" i="36"/>
  <c r="O128" i="36"/>
  <c r="O92" i="36"/>
  <c r="O69" i="36"/>
  <c r="O44" i="36"/>
  <c r="T44" i="36" s="1"/>
  <c r="O19" i="36"/>
  <c r="Q19" i="36"/>
  <c r="O121" i="36"/>
  <c r="M121" i="36"/>
  <c r="Q52" i="36"/>
  <c r="T52" i="36" s="1"/>
  <c r="O54" i="36"/>
  <c r="Q54" i="36"/>
  <c r="Q44" i="36"/>
  <c r="M54" i="36"/>
  <c r="D66" i="23"/>
  <c r="T92" i="36" l="1"/>
  <c r="G25" i="36"/>
  <c r="H25" i="36" s="1"/>
  <c r="T19" i="36"/>
  <c r="U19" i="36" s="1"/>
  <c r="T128" i="36"/>
  <c r="H116" i="36"/>
  <c r="T31" i="36"/>
  <c r="U31" i="36" s="1"/>
  <c r="G31" i="36" s="1"/>
  <c r="H31" i="36" s="1"/>
  <c r="T23" i="36"/>
  <c r="U23" i="36" s="1"/>
  <c r="G23" i="36" s="1"/>
  <c r="H23" i="36" s="1"/>
  <c r="T30" i="36"/>
  <c r="U30" i="36" s="1"/>
  <c r="G30" i="36" s="1"/>
  <c r="H30" i="36" s="1"/>
  <c r="T122" i="36"/>
  <c r="U122" i="36" s="1"/>
  <c r="G122" i="36" s="1"/>
  <c r="H122" i="36" s="1"/>
  <c r="T87" i="36"/>
  <c r="U87" i="36" s="1"/>
  <c r="H87" i="36" s="1"/>
  <c r="T102" i="36"/>
  <c r="U102" i="36" s="1"/>
  <c r="H102" i="36" s="1"/>
  <c r="U92" i="36"/>
  <c r="T93" i="36"/>
  <c r="U93" i="36" s="1"/>
  <c r="T106" i="36"/>
  <c r="U106" i="36" s="1"/>
  <c r="G106" i="36" s="1"/>
  <c r="H106" i="36" s="1"/>
  <c r="T89" i="36"/>
  <c r="U89" i="36" s="1"/>
  <c r="H89" i="36" s="1"/>
  <c r="T58" i="36"/>
  <c r="U58" i="36" s="1"/>
  <c r="G58" i="36" s="1"/>
  <c r="H58" i="36" s="1"/>
  <c r="U119" i="36"/>
  <c r="G119" i="36" s="1"/>
  <c r="T64" i="36"/>
  <c r="U64" i="36" s="1"/>
  <c r="H64" i="36" s="1"/>
  <c r="T130" i="36"/>
  <c r="U130" i="36" s="1"/>
  <c r="G130" i="36" s="1"/>
  <c r="H130" i="36" s="1"/>
  <c r="T108" i="36"/>
  <c r="U108" i="36" s="1"/>
  <c r="G108" i="36" s="1"/>
  <c r="H108" i="36" s="1"/>
  <c r="T112" i="36"/>
  <c r="U112" i="36" s="1"/>
  <c r="G112" i="36" s="1"/>
  <c r="H112" i="36" s="1"/>
  <c r="T103" i="36"/>
  <c r="U103" i="36" s="1"/>
  <c r="H103" i="36" s="1"/>
  <c r="T109" i="36"/>
  <c r="U109" i="36" s="1"/>
  <c r="G109" i="36" s="1"/>
  <c r="H109" i="36" s="1"/>
  <c r="T96" i="36"/>
  <c r="U96" i="36" s="1"/>
  <c r="T118" i="36"/>
  <c r="U118" i="36" s="1"/>
  <c r="G118" i="36" s="1"/>
  <c r="H118" i="36" s="1"/>
  <c r="T66" i="36"/>
  <c r="U66" i="36" s="1"/>
  <c r="G66" i="36" s="1"/>
  <c r="H66" i="36" s="1"/>
  <c r="T104" i="36"/>
  <c r="U104" i="36" s="1"/>
  <c r="H104" i="36" s="1"/>
  <c r="T62" i="36"/>
  <c r="U62" i="36" s="1"/>
  <c r="G62" i="36" s="1"/>
  <c r="H62" i="36" s="1"/>
  <c r="T61" i="36"/>
  <c r="U61" i="36" s="1"/>
  <c r="H61" i="36" s="1"/>
  <c r="T59" i="36"/>
  <c r="U59" i="36" s="1"/>
  <c r="H59" i="36" s="1"/>
  <c r="T127" i="36"/>
  <c r="U127" i="36" s="1"/>
  <c r="T54" i="36"/>
  <c r="U54" i="36" s="1"/>
  <c r="H54" i="36" s="1"/>
  <c r="T63" i="36"/>
  <c r="U63" i="36" s="1"/>
  <c r="G63" i="36" s="1"/>
  <c r="H63" i="36" s="1"/>
  <c r="U100" i="36"/>
  <c r="U44" i="36"/>
  <c r="G44" i="36" s="1"/>
  <c r="H44" i="36" s="1"/>
  <c r="U69" i="36"/>
  <c r="U94" i="36"/>
  <c r="G94" i="36" s="1"/>
  <c r="H94" i="36" s="1"/>
  <c r="G76" i="36"/>
  <c r="H76" i="36" s="1"/>
  <c r="G73" i="36"/>
  <c r="H73" i="36" s="1"/>
  <c r="T72" i="36"/>
  <c r="G72" i="36" s="1"/>
  <c r="H72" i="36" s="1"/>
  <c r="G74" i="36"/>
  <c r="U52" i="36"/>
  <c r="G52" i="36" s="1"/>
  <c r="H52" i="36" s="1"/>
  <c r="G81" i="36"/>
  <c r="H81" i="36" s="1"/>
  <c r="U128" i="36"/>
  <c r="G69" i="36" l="1"/>
  <c r="H69" i="36" s="1"/>
  <c r="G92" i="36"/>
  <c r="H92" i="36" s="1"/>
  <c r="G93" i="36"/>
  <c r="H93" i="36" s="1"/>
  <c r="G128" i="36"/>
  <c r="H128" i="36" s="1"/>
  <c r="G127" i="36"/>
  <c r="H127" i="36" s="1"/>
  <c r="G100" i="36"/>
  <c r="H100" i="36" s="1"/>
  <c r="G67" i="36"/>
  <c r="H67" i="36" s="1"/>
  <c r="G65" i="36"/>
  <c r="H65" i="36" s="1"/>
  <c r="H119" i="36"/>
  <c r="H22" i="36"/>
  <c r="O38" i="40"/>
  <c r="F34" i="40"/>
  <c r="F33" i="40"/>
  <c r="F32" i="40"/>
  <c r="F35" i="40" s="1"/>
  <c r="G113" i="36" s="1"/>
  <c r="H113" i="36" s="1"/>
  <c r="F29" i="40"/>
  <c r="F27" i="40"/>
  <c r="F26" i="40"/>
  <c r="F25" i="40"/>
  <c r="F24" i="40"/>
  <c r="O50" i="40"/>
  <c r="O52" i="40" l="1"/>
  <c r="F30" i="40"/>
  <c r="G123" i="36" s="1"/>
  <c r="H123" i="36" s="1"/>
  <c r="O12" i="40"/>
  <c r="O14" i="40" s="1"/>
  <c r="O40" i="40"/>
  <c r="G80" i="36" l="1"/>
  <c r="H80" i="36" s="1"/>
  <c r="O58" i="40"/>
  <c r="O20" i="40"/>
  <c r="O32" i="40"/>
  <c r="O34" i="40"/>
  <c r="O54" i="40"/>
  <c r="O17" i="40"/>
  <c r="O35" i="40"/>
  <c r="O42" i="40" l="1"/>
  <c r="D21" i="23"/>
  <c r="F75" i="36" s="1"/>
  <c r="H75" i="36" l="1"/>
  <c r="G40" i="47"/>
  <c r="D13" i="40"/>
  <c r="D19" i="40" l="1"/>
  <c r="D17" i="40"/>
  <c r="G83" i="36" s="1"/>
  <c r="D18" i="40"/>
  <c r="D59" i="23"/>
  <c r="F125" i="36" s="1"/>
  <c r="D52" i="23"/>
  <c r="F74" i="36" s="1"/>
  <c r="H74" i="36" s="1"/>
  <c r="H125" i="36" l="1"/>
  <c r="G56" i="47"/>
  <c r="G82" i="36"/>
  <c r="H82" i="36" s="1"/>
  <c r="H135" i="3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Larissa Oliveira</author>
  </authors>
  <commentList>
    <comment ref="D11" authorId="0" shapeId="0" xr:uid="{22D34128-9B8F-40D6-AE4E-3F96C08E5D76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ATICO= COMPRIMENTO DE PAREDES 4+4+5+5
GARDEN=6+6+6+7
</t>
        </r>
      </text>
    </comment>
    <comment ref="I11" authorId="0" shapeId="0" xr:uid="{13F5BEDE-A862-4B1B-A26A-E406302B97EB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600 valor da art
120 frete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Larissa Oliveira</author>
  </authors>
  <commentList>
    <comment ref="U72" authorId="0" shapeId="0" xr:uid="{5FE4CD86-9CBB-4ECB-B3C0-1338E8A793FF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GMF - MORADAS ATALAIA VALOR - COMPOSIÇÃO SINAPI</t>
        </r>
      </text>
    </comment>
    <comment ref="U73" authorId="0" shapeId="0" xr:uid="{E7ABA665-0D39-4B14-83E6-FBF6597646E4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GMF - MORADAS ATALAIA VALOR - COMPOSIÇÃO SINAPI</t>
        </r>
      </text>
    </comment>
    <comment ref="G96" authorId="0" shapeId="0" xr:uid="{E8AF202C-8E06-4BCF-BFA4-4E88A39692D7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encargos estimados
1,0808 = 28%+80,08%+250 de extra</t>
        </r>
      </text>
    </comment>
    <comment ref="G97" authorId="0" shapeId="0" xr:uid="{41E0BD94-3623-4C2D-BD09-D1C5524B46D1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encargos de 57%
</t>
        </r>
      </text>
    </comment>
    <comment ref="G98" authorId="0" shapeId="0" xr:uid="{E7E27F98-F84D-47DE-9C9E-FDC9E76BD753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encargos estimados
1,0808 = 28%+80,08%+250 de extra</t>
        </r>
      </text>
    </comment>
    <comment ref="G119" authorId="0" shapeId="0" xr:uid="{00FCA81C-BE4C-4635-B4E8-733BD67D1AE5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40 * 345,21</t>
        </r>
      </text>
    </comment>
    <comment ref="P124" authorId="0" shapeId="0" xr:uid="{7C25187C-645F-43B4-B533-6FF0F3BA56D7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compensado simples</t>
        </r>
      </text>
    </comment>
    <comment ref="R124" authorId="0" shapeId="0" xr:uid="{81AB41FA-CEB2-4251-A1C7-10AAF6446320}">
      <text>
        <r>
          <rPr>
            <b/>
            <sz val="9"/>
            <color indexed="81"/>
            <rFont val="Segoe UI"/>
            <family val="2"/>
          </rPr>
          <t>Larissa Oliveira:</t>
        </r>
        <r>
          <rPr>
            <sz val="9"/>
            <color indexed="81"/>
            <rFont val="Segoe UI"/>
            <family val="2"/>
          </rPr>
          <t xml:space="preserve">
compensado simples</t>
        </r>
      </text>
    </comment>
  </commentList>
</comments>
</file>

<file path=xl/sharedStrings.xml><?xml version="1.0" encoding="utf-8"?>
<sst xmlns="http://schemas.openxmlformats.org/spreadsheetml/2006/main" count="11008" uniqueCount="4145">
  <si>
    <t>Obra</t>
  </si>
  <si>
    <t>Empresa</t>
  </si>
  <si>
    <t>Revisão</t>
  </si>
  <si>
    <t>R00</t>
  </si>
  <si>
    <t>LEVANTAMENTO QUANTITATIVO</t>
  </si>
  <si>
    <t>Descrição</t>
  </si>
  <si>
    <t>Equipamentos de proteção coletiva</t>
  </si>
  <si>
    <t>Bandejas de proteção</t>
  </si>
  <si>
    <t>Unidade</t>
  </si>
  <si>
    <t>Quantidade</t>
  </si>
  <si>
    <t>m</t>
  </si>
  <si>
    <t>un</t>
  </si>
  <si>
    <t>Bandeja de proteção primária</t>
  </si>
  <si>
    <t>Repetições de pavimentos**</t>
  </si>
  <si>
    <t>m2</t>
  </si>
  <si>
    <t>Cobertura para proteção de pedestres</t>
  </si>
  <si>
    <t>Tela fachadeira</t>
  </si>
  <si>
    <t>Tapume</t>
  </si>
  <si>
    <t>Altura do tapume</t>
  </si>
  <si>
    <t xml:space="preserve">Fechamento removível de vãos em madeira </t>
  </si>
  <si>
    <t xml:space="preserve">Área das portas de elevadores </t>
  </si>
  <si>
    <t>Quantidade de portas de elevadores</t>
  </si>
  <si>
    <t>Guarda - corpo de vãos</t>
  </si>
  <si>
    <t>Número de funcionários</t>
  </si>
  <si>
    <t>Área construída</t>
  </si>
  <si>
    <t>Produtividade média (h/m2)</t>
  </si>
  <si>
    <t>Prazo da obra</t>
  </si>
  <si>
    <t>meses</t>
  </si>
  <si>
    <t>A.C/prazo</t>
  </si>
  <si>
    <t>Pm</t>
  </si>
  <si>
    <t xml:space="preserve">h/m2 </t>
  </si>
  <si>
    <t>NF</t>
  </si>
  <si>
    <t>funcionários</t>
  </si>
  <si>
    <t>Barracão interno</t>
  </si>
  <si>
    <t>Externo</t>
  </si>
  <si>
    <t>Área refeitório</t>
  </si>
  <si>
    <t>m²</t>
  </si>
  <si>
    <t>m²/funcionários</t>
  </si>
  <si>
    <t>Área de vestiário</t>
  </si>
  <si>
    <t>Área sanitários</t>
  </si>
  <si>
    <t>área lavatório</t>
  </si>
  <si>
    <t>Área de chuveiros</t>
  </si>
  <si>
    <t>Escritório</t>
  </si>
  <si>
    <t>Equipe administrativa</t>
  </si>
  <si>
    <t>m²/pessoa</t>
  </si>
  <si>
    <t xml:space="preserve">Almoxarifado </t>
  </si>
  <si>
    <t>Pontos de água e esgoto</t>
  </si>
  <si>
    <t>funcionários/ponto</t>
  </si>
  <si>
    <t>pontos</t>
  </si>
  <si>
    <t>Bebedouro</t>
  </si>
  <si>
    <t xml:space="preserve">a cada 5 pav. </t>
  </si>
  <si>
    <t xml:space="preserve">Total </t>
  </si>
  <si>
    <t>bebedouros</t>
  </si>
  <si>
    <t>Ferramentas</t>
  </si>
  <si>
    <t>Pavimentos</t>
  </si>
  <si>
    <t>EPI</t>
  </si>
  <si>
    <t xml:space="preserve">Banheiro </t>
  </si>
  <si>
    <t>para cada</t>
  </si>
  <si>
    <t>pessoas</t>
  </si>
  <si>
    <t>vb</t>
  </si>
  <si>
    <t>DADOS OBRA</t>
  </si>
  <si>
    <t>ARQUITETURA</t>
  </si>
  <si>
    <t>ÁREA DO TERRENO</t>
  </si>
  <si>
    <t>M2</t>
  </si>
  <si>
    <t>ÁREA CONSTRUÍDA</t>
  </si>
  <si>
    <t>NÚMERO DE UNIDADES HABITACIONAIS</t>
  </si>
  <si>
    <t>UN</t>
  </si>
  <si>
    <t>Guarda - corpo de desforma</t>
  </si>
  <si>
    <t>Quantidade de elevadores</t>
  </si>
  <si>
    <t>MESES DE OBRA</t>
  </si>
  <si>
    <t>MÊS</t>
  </si>
  <si>
    <t>NÚMERO DE PAVIMENTOS</t>
  </si>
  <si>
    <t xml:space="preserve">800 por funcionário </t>
  </si>
  <si>
    <t>Proteção de periferia pós desforma torre</t>
  </si>
  <si>
    <t>Perímetro de vãos</t>
  </si>
  <si>
    <t>Valor (R$)</t>
  </si>
  <si>
    <t>Valor</t>
  </si>
  <si>
    <t>Referencia</t>
  </si>
  <si>
    <t>PROJETOS</t>
  </si>
  <si>
    <t>Despesas de Seguros</t>
  </si>
  <si>
    <t>mês</t>
  </si>
  <si>
    <t>Equipamentos de escritório</t>
  </si>
  <si>
    <t>500,00 por funcionário</t>
  </si>
  <si>
    <t>Considerando entrega de 2 uniformes, capacete, bota, óculos e cinto</t>
  </si>
  <si>
    <t>Cadeira</t>
  </si>
  <si>
    <t>Mesa</t>
  </si>
  <si>
    <t>Ar condicionado</t>
  </si>
  <si>
    <t>Armário</t>
  </si>
  <si>
    <t>Escrivaninha</t>
  </si>
  <si>
    <t>Computador pessoal</t>
  </si>
  <si>
    <t>Impressora</t>
  </si>
  <si>
    <t>Roteador</t>
  </si>
  <si>
    <t>Instalações de canteiro</t>
  </si>
  <si>
    <t>Bandeja de proteção secundária</t>
  </si>
  <si>
    <t>Produtividade média</t>
  </si>
  <si>
    <t xml:space="preserve"> h/m2</t>
  </si>
  <si>
    <t>Numero de funcionários</t>
  </si>
  <si>
    <t>20 funcionários/ponto</t>
  </si>
  <si>
    <t>1 / 5 pav.</t>
  </si>
  <si>
    <t>R$</t>
  </si>
  <si>
    <t>800,00/func.</t>
  </si>
  <si>
    <t>500,00/func.</t>
  </si>
  <si>
    <t>1/20 func</t>
  </si>
  <si>
    <t>Mobiliário de canteiro</t>
  </si>
  <si>
    <t>Custo unitário</t>
  </si>
  <si>
    <t>Custo total</t>
  </si>
  <si>
    <t>TOTAL</t>
  </si>
  <si>
    <t>Perímetro de projeção embasamento</t>
  </si>
  <si>
    <t>Perímetro de projeção torre</t>
  </si>
  <si>
    <t>Sondagem do terreno</t>
  </si>
  <si>
    <t>Projeto de fundação</t>
  </si>
  <si>
    <t>Projeto hidrossanitário</t>
  </si>
  <si>
    <t>Aprovação e legalização prefeitura</t>
  </si>
  <si>
    <t>Aprovação e legalização elétrico</t>
  </si>
  <si>
    <t>Aprovação e legalização bombeiros</t>
  </si>
  <si>
    <t>Incorporação</t>
  </si>
  <si>
    <t>IPTU</t>
  </si>
  <si>
    <t>Remoção de entulhos e resíduos</t>
  </si>
  <si>
    <t xml:space="preserve">un </t>
  </si>
  <si>
    <t>Consumo de água e esgoto</t>
  </si>
  <si>
    <t>Consumo de luz/energia</t>
  </si>
  <si>
    <t>Coleta de lixo</t>
  </si>
  <si>
    <t>Material de expediente/escritório</t>
  </si>
  <si>
    <t>Material de higiene e limpeza</t>
  </si>
  <si>
    <t>Cópias e plotagens</t>
  </si>
  <si>
    <t>Manutenção provisória de canteiro</t>
  </si>
  <si>
    <t>Manutenção provisória elétrica</t>
  </si>
  <si>
    <t>Manutenção provisória hidrossanitária</t>
  </si>
  <si>
    <t>Fechamento de fossos</t>
  </si>
  <si>
    <t>Area de fossos</t>
  </si>
  <si>
    <t>Numero de pavimentos</t>
  </si>
  <si>
    <t>Projeto de climatização</t>
  </si>
  <si>
    <t>TERRENO</t>
  </si>
  <si>
    <t>Estudo ambiental</t>
  </si>
  <si>
    <t>EPI seguindo projeto de segurança</t>
  </si>
  <si>
    <t>Mobiliário de apoio a obra</t>
  </si>
  <si>
    <t>Altura de cobrimento da tela</t>
  </si>
  <si>
    <t>Tela SLQA</t>
  </si>
  <si>
    <t>ATALAIA</t>
  </si>
  <si>
    <t>Total</t>
  </si>
  <si>
    <t>Estudo geológico</t>
  </si>
  <si>
    <t>Legalização de incorporação</t>
  </si>
  <si>
    <t>Aprovação e legalização ambiental</t>
  </si>
  <si>
    <t>Despesas de cartório, licenças, certidões e juridicas</t>
  </si>
  <si>
    <t>Bandeja secundária - 2 montagens</t>
  </si>
  <si>
    <t>Bandeja primária - 1 montagens</t>
  </si>
  <si>
    <t>Tela fachadeira mosqueteiro reforçada simples</t>
  </si>
  <si>
    <t>Kit socorrista</t>
  </si>
  <si>
    <t>Rede provisória - agua fria, esgoto e drenagem</t>
  </si>
  <si>
    <t>Rede provisória - elétrica, comunicação e dados</t>
  </si>
  <si>
    <t>Consumo de internet</t>
  </si>
  <si>
    <t>Manutenção provisória vigilância e acesso</t>
  </si>
  <si>
    <t>Informado no Formulário</t>
  </si>
  <si>
    <t>Média</t>
  </si>
  <si>
    <t>+ 0,00</t>
  </si>
  <si>
    <t>Guarda-corpo vãos tela prolipopileno (fixado em fôrma de madeira)</t>
  </si>
  <si>
    <t>Instalações Provisórias (central de aço, formas, argamassa, almoxarifado geral, construções temporárias)</t>
  </si>
  <si>
    <t>GMF</t>
  </si>
  <si>
    <t>CONSULTORIAS</t>
  </si>
  <si>
    <t>DESPESAS INDIRETAS</t>
  </si>
  <si>
    <t>Status</t>
  </si>
  <si>
    <t>Empresa:</t>
  </si>
  <si>
    <t>Obra:</t>
  </si>
  <si>
    <t>Data:</t>
  </si>
  <si>
    <t>Data base</t>
  </si>
  <si>
    <t>cub</t>
  </si>
  <si>
    <t>Index</t>
  </si>
  <si>
    <t>Á. Terreno</t>
  </si>
  <si>
    <t>Área Const.</t>
  </si>
  <si>
    <t>Consideração</t>
  </si>
  <si>
    <t>DOCUMENTOS</t>
  </si>
  <si>
    <t>EQUIPAMENTOS DE PROTEÇÃO</t>
  </si>
  <si>
    <t>Pendente</t>
  </si>
  <si>
    <t>MEIO AMBIENTE</t>
  </si>
  <si>
    <t>SAÚDE OCUPACIONAL</t>
  </si>
  <si>
    <t>ENSAIOS</t>
  </si>
  <si>
    <t>EQUIPE DE GESTÃO E APOIO</t>
  </si>
  <si>
    <t>Perímetro terreno</t>
  </si>
  <si>
    <t>DESPESAS DE CONSUMO E MANUTENÇÃO</t>
  </si>
  <si>
    <t>INSTALAÇÕES PROVISÓRIAS</t>
  </si>
  <si>
    <t>LIGAÇÕES PROVISÓRIAS</t>
  </si>
  <si>
    <t>LIMPEZA DO TERRENO</t>
  </si>
  <si>
    <t>Perímetro de projeção da torre + vão do elevador</t>
  </si>
  <si>
    <t>EQUIPAMENTOS DE OBRA</t>
  </si>
  <si>
    <t>LICENCIAMENTOS, TAXAS, IMPOSTOS, APROVAÇÕES E SEGUROS</t>
  </si>
  <si>
    <t>SINALIZAÇÃO</t>
  </si>
  <si>
    <t>Sinalização obra</t>
  </si>
  <si>
    <t>*consideração de balancim com 4 metros</t>
  </si>
  <si>
    <t>FCHADA SIMPLES (7 metros andaime)</t>
  </si>
  <si>
    <t>FCHADA SIMPLES (3 metros andaime)</t>
  </si>
  <si>
    <t>Custo mensal (R$/mes)</t>
  </si>
  <si>
    <t>Custo total (R$)</t>
  </si>
  <si>
    <t>Locação (R$)</t>
  </si>
  <si>
    <t>Custo unitário locação (R$)</t>
  </si>
  <si>
    <t>Tempo de locação (mês)</t>
  </si>
  <si>
    <t>Opção</t>
  </si>
  <si>
    <t>Geral</t>
  </si>
  <si>
    <t>FCHADA SIMPLES (1 BALANCIM)</t>
  </si>
  <si>
    <t>Custo ancoragens (R$)</t>
  </si>
  <si>
    <t>Custo unitário ancoragens (R$)</t>
  </si>
  <si>
    <t>Ancoragens (un)</t>
  </si>
  <si>
    <t>Fachada</t>
  </si>
  <si>
    <t>QUANTIFICAÇÃO</t>
  </si>
  <si>
    <t>Cliente</t>
  </si>
  <si>
    <t>Código</t>
  </si>
  <si>
    <t>Un.</t>
  </si>
  <si>
    <t>Quantidade orçada</t>
  </si>
  <si>
    <t>Preço unitário</t>
  </si>
  <si>
    <t>Preço total</t>
  </si>
  <si>
    <t xml:space="preserve">01 </t>
  </si>
  <si>
    <t xml:space="preserve">01.001 </t>
  </si>
  <si>
    <t>ESTUDOS, PROJETOS E CONSULTORIAS</t>
  </si>
  <si>
    <t xml:space="preserve">01.001.001 </t>
  </si>
  <si>
    <t>Estudos</t>
  </si>
  <si>
    <t xml:space="preserve">01.001.001.001 </t>
  </si>
  <si>
    <t xml:space="preserve">01.001.001.002 </t>
  </si>
  <si>
    <t xml:space="preserve">01.001.001.003 </t>
  </si>
  <si>
    <t xml:space="preserve">01.001.002 </t>
  </si>
  <si>
    <t>Projetos</t>
  </si>
  <si>
    <t xml:space="preserve">01.001.002.001 </t>
  </si>
  <si>
    <t>Projeto arquitetônico</t>
  </si>
  <si>
    <t xml:space="preserve">01.001.002.002 </t>
  </si>
  <si>
    <t xml:space="preserve">01.001.002.003 </t>
  </si>
  <si>
    <t xml:space="preserve">01.001.002.004 </t>
  </si>
  <si>
    <t xml:space="preserve">01.001.002.005 </t>
  </si>
  <si>
    <t xml:space="preserve">01.001.002.006 </t>
  </si>
  <si>
    <t xml:space="preserve">01.001.002.007 </t>
  </si>
  <si>
    <t xml:space="preserve">01.001.002.008 </t>
  </si>
  <si>
    <t xml:space="preserve">01.001.002.009 </t>
  </si>
  <si>
    <t xml:space="preserve">01.001.002.010 </t>
  </si>
  <si>
    <t xml:space="preserve">01.001.002.011 </t>
  </si>
  <si>
    <t xml:space="preserve">01.001.003 </t>
  </si>
  <si>
    <t>Consultorias</t>
  </si>
  <si>
    <t xml:space="preserve">01.001.003.001 </t>
  </si>
  <si>
    <t xml:space="preserve">01.001.003.002 </t>
  </si>
  <si>
    <t xml:space="preserve">01.001.004 </t>
  </si>
  <si>
    <t>Ensaios e Laudos</t>
  </si>
  <si>
    <t xml:space="preserve">01.001.004.001 </t>
  </si>
  <si>
    <t xml:space="preserve">01.001.004.002 </t>
  </si>
  <si>
    <t xml:space="preserve">01.001.004.003 </t>
  </si>
  <si>
    <t xml:space="preserve">01.001.004.004 </t>
  </si>
  <si>
    <t>Taxa Habite-se</t>
  </si>
  <si>
    <t xml:space="preserve">02 </t>
  </si>
  <si>
    <t xml:space="preserve">02.001 </t>
  </si>
  <si>
    <t>SEGURANÇA, MEIO AMBIENTE E SAÚDE</t>
  </si>
  <si>
    <t xml:space="preserve">02.001.001 </t>
  </si>
  <si>
    <t xml:space="preserve">02.001.001.001 </t>
  </si>
  <si>
    <t>mes</t>
  </si>
  <si>
    <t xml:space="preserve">02.001.002 </t>
  </si>
  <si>
    <t xml:space="preserve">02.001.002.001 </t>
  </si>
  <si>
    <t xml:space="preserve">02.001.002.002 </t>
  </si>
  <si>
    <t xml:space="preserve">02.001.002.003 </t>
  </si>
  <si>
    <t xml:space="preserve">02.001.002.004 </t>
  </si>
  <si>
    <t xml:space="preserve">02.001.003 </t>
  </si>
  <si>
    <t xml:space="preserve">02.001.003.001 </t>
  </si>
  <si>
    <t>Elaboração do Programa de Condições e meio Ambiente de Trabalho na Indústria de Construção (PCMAT)</t>
  </si>
  <si>
    <t xml:space="preserve">02.001.003.002 </t>
  </si>
  <si>
    <t xml:space="preserve">02.001.003.003 </t>
  </si>
  <si>
    <t xml:space="preserve">02.002 </t>
  </si>
  <si>
    <t>ADMINISTRAÇÃO E CANTEIRO DE OBRA</t>
  </si>
  <si>
    <t xml:space="preserve">02.002.001 </t>
  </si>
  <si>
    <t xml:space="preserve">02.002.001.001 </t>
  </si>
  <si>
    <t>Almoxarife</t>
  </si>
  <si>
    <t>Estagiário</t>
  </si>
  <si>
    <t xml:space="preserve">02.002.002 </t>
  </si>
  <si>
    <t xml:space="preserve">02.002.002.001 </t>
  </si>
  <si>
    <t xml:space="preserve">02.002.002.002 </t>
  </si>
  <si>
    <t xml:space="preserve">02.002.003 </t>
  </si>
  <si>
    <t xml:space="preserve">02.002.003.001 </t>
  </si>
  <si>
    <t>Manutenção provisória do canteiro</t>
  </si>
  <si>
    <t>Remoção de entulhos</t>
  </si>
  <si>
    <t xml:space="preserve">02.002.004 </t>
  </si>
  <si>
    <t xml:space="preserve">02.002.004.001 </t>
  </si>
  <si>
    <t xml:space="preserve">02.002.004.002 </t>
  </si>
  <si>
    <t>Instalações provisórias: redes de água fria, esgoto e drenagem</t>
  </si>
  <si>
    <t>EQUIPAMENTOS</t>
  </si>
  <si>
    <t>Equipamentos de Obra</t>
  </si>
  <si>
    <t>Total da unidade construtiva</t>
  </si>
  <si>
    <t>MOVIMENTAÇÃO DE TERRA</t>
  </si>
  <si>
    <t>Corte e Escavação</t>
  </si>
  <si>
    <t>m3</t>
  </si>
  <si>
    <t>Escavação e Reaterro de Valas</t>
  </si>
  <si>
    <t>Reaterro mecanizado de valas para blocos e baldrames, com retroescavadeira</t>
  </si>
  <si>
    <t>Regularização e Apiloamento de Fundo de Valas</t>
  </si>
  <si>
    <t xml:space="preserve">03 </t>
  </si>
  <si>
    <t xml:space="preserve">03.001 </t>
  </si>
  <si>
    <t xml:space="preserve">03.001.001 </t>
  </si>
  <si>
    <t>Forma</t>
  </si>
  <si>
    <t xml:space="preserve">03.001.001.001 </t>
  </si>
  <si>
    <t xml:space="preserve">03.001.002 </t>
  </si>
  <si>
    <t>Armadura</t>
  </si>
  <si>
    <t xml:space="preserve">03.001.002.001 </t>
  </si>
  <si>
    <t>kg</t>
  </si>
  <si>
    <t xml:space="preserve">03.001.002.002 </t>
  </si>
  <si>
    <t xml:space="preserve">03.001.002.003 </t>
  </si>
  <si>
    <t xml:space="preserve">03.001.002.004 </t>
  </si>
  <si>
    <t xml:space="preserve">03.001.002.005 </t>
  </si>
  <si>
    <t xml:space="preserve">03.001.002.006 </t>
  </si>
  <si>
    <t xml:space="preserve">03.001.002.007 </t>
  </si>
  <si>
    <t xml:space="preserve">03.001.003 </t>
  </si>
  <si>
    <t>Concreto</t>
  </si>
  <si>
    <t xml:space="preserve">03.001.003.001 </t>
  </si>
  <si>
    <t xml:space="preserve">03.001.004 </t>
  </si>
  <si>
    <t>Tratamentos</t>
  </si>
  <si>
    <t xml:space="preserve">03.001.004.001 </t>
  </si>
  <si>
    <t xml:space="preserve">03.001.005 </t>
  </si>
  <si>
    <t>Complementares</t>
  </si>
  <si>
    <t xml:space="preserve">03.001.005.001 </t>
  </si>
  <si>
    <t xml:space="preserve">04 </t>
  </si>
  <si>
    <t>INFRAESTRUTURA</t>
  </si>
  <si>
    <t xml:space="preserve">04.001 </t>
  </si>
  <si>
    <t>FUNDAÇÃO PROFUNDA</t>
  </si>
  <si>
    <t xml:space="preserve">04.001.001 </t>
  </si>
  <si>
    <t>Perfuração</t>
  </si>
  <si>
    <t xml:space="preserve">04.001.001.001 </t>
  </si>
  <si>
    <t>Perfuração de estaca hélice contínua, diâmetro 50cm</t>
  </si>
  <si>
    <t xml:space="preserve">04.001.001.002 </t>
  </si>
  <si>
    <t>Perfuração de estaca hélice contínua, diâmetro 60cm</t>
  </si>
  <si>
    <t xml:space="preserve">04.001.001.003 </t>
  </si>
  <si>
    <t xml:space="preserve">04.001.001.004 </t>
  </si>
  <si>
    <t>Arrasamento mecanizado de estacas</t>
  </si>
  <si>
    <t xml:space="preserve">04.001.002 </t>
  </si>
  <si>
    <t xml:space="preserve">04.001.002.001 </t>
  </si>
  <si>
    <t xml:space="preserve">04.001.002.002 </t>
  </si>
  <si>
    <t xml:space="preserve">04.001.003 </t>
  </si>
  <si>
    <t xml:space="preserve">04.001.003.001 </t>
  </si>
  <si>
    <t xml:space="preserve">04.002 </t>
  </si>
  <si>
    <t>FUNDAÇÃO RASA</t>
  </si>
  <si>
    <t xml:space="preserve">04.002.001 </t>
  </si>
  <si>
    <t xml:space="preserve">04.002.001.001 </t>
  </si>
  <si>
    <t xml:space="preserve">04.002.002 </t>
  </si>
  <si>
    <t xml:space="preserve">04.002.002.001 </t>
  </si>
  <si>
    <t xml:space="preserve">04.002.002.002 </t>
  </si>
  <si>
    <t xml:space="preserve">04.002.003 </t>
  </si>
  <si>
    <t xml:space="preserve">04.002.003.001 </t>
  </si>
  <si>
    <t xml:space="preserve">05 </t>
  </si>
  <si>
    <t>SUPRAESTRUTURA</t>
  </si>
  <si>
    <t xml:space="preserve">05.001 </t>
  </si>
  <si>
    <t xml:space="preserve">05.001.001 </t>
  </si>
  <si>
    <t xml:space="preserve">05.001.001.001 </t>
  </si>
  <si>
    <t xml:space="preserve">05.001.001.002 </t>
  </si>
  <si>
    <t xml:space="preserve">05.001.001.003 </t>
  </si>
  <si>
    <t xml:space="preserve">05.001.001.004 </t>
  </si>
  <si>
    <t xml:space="preserve">05.001.002 </t>
  </si>
  <si>
    <t xml:space="preserve">05.001.002.001 </t>
  </si>
  <si>
    <t xml:space="preserve">05.001.002.002 </t>
  </si>
  <si>
    <t xml:space="preserve">05.001.003 </t>
  </si>
  <si>
    <t xml:space="preserve">05.001.003.001 </t>
  </si>
  <si>
    <t xml:space="preserve">05.001.003.002 </t>
  </si>
  <si>
    <t xml:space="preserve">05.001.004 </t>
  </si>
  <si>
    <t xml:space="preserve">05.001.004.001 </t>
  </si>
  <si>
    <t xml:space="preserve">05.002 </t>
  </si>
  <si>
    <t xml:space="preserve">05.002.001 </t>
  </si>
  <si>
    <t xml:space="preserve">05.002.001.001 </t>
  </si>
  <si>
    <t xml:space="preserve">05.002.002 </t>
  </si>
  <si>
    <t>Mão de Obra</t>
  </si>
  <si>
    <t xml:space="preserve">05.002.002.001 </t>
  </si>
  <si>
    <t xml:space="preserve">06 </t>
  </si>
  <si>
    <t xml:space="preserve">06.001 </t>
  </si>
  <si>
    <t xml:space="preserve">06.001.001 </t>
  </si>
  <si>
    <t xml:space="preserve">06.001.001.001 </t>
  </si>
  <si>
    <t xml:space="preserve">07 </t>
  </si>
  <si>
    <t>ALVENARIA, VEDAÇÕES E DIVISÓRIAS</t>
  </si>
  <si>
    <t xml:space="preserve">07.001 </t>
  </si>
  <si>
    <t xml:space="preserve">07.001.001 </t>
  </si>
  <si>
    <t>Alvenaria de Vedação com Blocos Cerâmicos</t>
  </si>
  <si>
    <t xml:space="preserve">07.001.001.001 </t>
  </si>
  <si>
    <t>Alvenaria de vedação de blocos cerâmicos furados na horizontal de 11,5x19x29cm com argamassa estabilizada para assentamento</t>
  </si>
  <si>
    <t>Alvenaria de vedação de blocos cerâmicos furados na horizontal de 14x19x29cm com argamassa estabilizada para assentamento</t>
  </si>
  <si>
    <t>Alvenaria de vedação de blocos cerâmicos furados na horizontal de 19x19x29cm com argamassa estabilizada para assentamento</t>
  </si>
  <si>
    <t xml:space="preserve">07.001.002 </t>
  </si>
  <si>
    <t>Serviços Complementares</t>
  </si>
  <si>
    <t xml:space="preserve">07.001.002.001 </t>
  </si>
  <si>
    <t xml:space="preserve">07.002 </t>
  </si>
  <si>
    <t xml:space="preserve">07.002.001 </t>
  </si>
  <si>
    <t xml:space="preserve">07.002.001.001 </t>
  </si>
  <si>
    <t xml:space="preserve">07.002.002 </t>
  </si>
  <si>
    <t xml:space="preserve">07.002.002.001 </t>
  </si>
  <si>
    <t xml:space="preserve">07.003 </t>
  </si>
  <si>
    <t xml:space="preserve">07.003.001 </t>
  </si>
  <si>
    <t xml:space="preserve">07.003.001.001 </t>
  </si>
  <si>
    <t xml:space="preserve">07.003.002 </t>
  </si>
  <si>
    <t xml:space="preserve">07.003.002.001 </t>
  </si>
  <si>
    <t xml:space="preserve">07.004 </t>
  </si>
  <si>
    <t xml:space="preserve">07.004.001 </t>
  </si>
  <si>
    <t xml:space="preserve">07.004.001.001 </t>
  </si>
  <si>
    <t xml:space="preserve">07.004.002 </t>
  </si>
  <si>
    <t xml:space="preserve">07.004.002.001 </t>
  </si>
  <si>
    <t xml:space="preserve">07.005 </t>
  </si>
  <si>
    <t xml:space="preserve">07.005.001 </t>
  </si>
  <si>
    <t xml:space="preserve">07.005.001.001 </t>
  </si>
  <si>
    <t xml:space="preserve">07.005.002 </t>
  </si>
  <si>
    <t xml:space="preserve">07.005.002.001 </t>
  </si>
  <si>
    <t xml:space="preserve">07.006 </t>
  </si>
  <si>
    <t xml:space="preserve">07.006.001 </t>
  </si>
  <si>
    <t xml:space="preserve">07.006.001.001 </t>
  </si>
  <si>
    <t xml:space="preserve">07.006.002 </t>
  </si>
  <si>
    <t xml:space="preserve">07.006.002.001 </t>
  </si>
  <si>
    <t xml:space="preserve">07.007 </t>
  </si>
  <si>
    <t xml:space="preserve">07.007.001 </t>
  </si>
  <si>
    <t xml:space="preserve">07.007.001.001 </t>
  </si>
  <si>
    <t xml:space="preserve">07.007.002 </t>
  </si>
  <si>
    <t xml:space="preserve">07.007.002.001 </t>
  </si>
  <si>
    <t xml:space="preserve">08 </t>
  </si>
  <si>
    <t>SISTEMAS E INSTALAÇÕES ELÉTRICAS</t>
  </si>
  <si>
    <t xml:space="preserve">08.001 </t>
  </si>
  <si>
    <t xml:space="preserve">08.001.001 </t>
  </si>
  <si>
    <t>Entrada de energia</t>
  </si>
  <si>
    <t xml:space="preserve">08.001.001.001 </t>
  </si>
  <si>
    <t>Entrada de Energia</t>
  </si>
  <si>
    <t xml:space="preserve">08.001.002 </t>
  </si>
  <si>
    <t xml:space="preserve">08.001.002.001 </t>
  </si>
  <si>
    <t xml:space="preserve">08.001.003 </t>
  </si>
  <si>
    <t>Quadros Elétricos e Disjuntores</t>
  </si>
  <si>
    <t xml:space="preserve">08.001.003.001 </t>
  </si>
  <si>
    <t>Quadros elétricos e disjuntores</t>
  </si>
  <si>
    <t xml:space="preserve">08.001.004 </t>
  </si>
  <si>
    <t>Eletrodutos e Eletrocalhas</t>
  </si>
  <si>
    <t xml:space="preserve">08.001.004.001 </t>
  </si>
  <si>
    <t>Eletrodutos e eletrocalhas</t>
  </si>
  <si>
    <t xml:space="preserve">08.001.005 </t>
  </si>
  <si>
    <t>Fios e Cabos Elétricos</t>
  </si>
  <si>
    <t xml:space="preserve">08.001.005.001 </t>
  </si>
  <si>
    <t>Fios e cabos elétricos</t>
  </si>
  <si>
    <t xml:space="preserve">08.001.006 </t>
  </si>
  <si>
    <t>Pontos de Tomadas e Interruptores</t>
  </si>
  <si>
    <t xml:space="preserve">08.001.006.001 </t>
  </si>
  <si>
    <t>Pontos de tomadas e interruptores</t>
  </si>
  <si>
    <t>Luminárias, Lâmpadas e Acessórios</t>
  </si>
  <si>
    <t xml:space="preserve">09 </t>
  </si>
  <si>
    <t>SISTEMAS E INSTALAÇÕES HIDROSSANITÁRIAS E DRENAGEM</t>
  </si>
  <si>
    <t xml:space="preserve">09.001 </t>
  </si>
  <si>
    <t xml:space="preserve">09.001.001 </t>
  </si>
  <si>
    <t>Instalações de Água Fria</t>
  </si>
  <si>
    <t xml:space="preserve">09.001.001.001 </t>
  </si>
  <si>
    <t>Instalações de água fria</t>
  </si>
  <si>
    <t xml:space="preserve">09.001.002 </t>
  </si>
  <si>
    <t>Instalações de Água Quente</t>
  </si>
  <si>
    <t xml:space="preserve">09.001.002.001 </t>
  </si>
  <si>
    <t xml:space="preserve">09.001.003 </t>
  </si>
  <si>
    <t xml:space="preserve">09.001.003.001 </t>
  </si>
  <si>
    <t xml:space="preserve">09.001.004 </t>
  </si>
  <si>
    <t xml:space="preserve">09.001.004.001 </t>
  </si>
  <si>
    <t xml:space="preserve">09.001.005 </t>
  </si>
  <si>
    <t xml:space="preserve">09.001.005.001 </t>
  </si>
  <si>
    <t xml:space="preserve">10 </t>
  </si>
  <si>
    <t>INSTALAÇÕES PREVENTIVAS E GLP</t>
  </si>
  <si>
    <t xml:space="preserve">10.001 </t>
  </si>
  <si>
    <t xml:space="preserve">10.001.001 </t>
  </si>
  <si>
    <t xml:space="preserve">10.001.001.001 </t>
  </si>
  <si>
    <t>Instalações de gás</t>
  </si>
  <si>
    <t xml:space="preserve">10.001.002 </t>
  </si>
  <si>
    <t>Instalações Preventivas</t>
  </si>
  <si>
    <t xml:space="preserve">10.001.002.001 </t>
  </si>
  <si>
    <t xml:space="preserve">10.001.003 </t>
  </si>
  <si>
    <t>Instalações de Proteção e Aterramento - SPDA</t>
  </si>
  <si>
    <t xml:space="preserve">10.001.003.001 </t>
  </si>
  <si>
    <t>Instalações de proteção e aterramento - SPDA</t>
  </si>
  <si>
    <t xml:space="preserve">11 </t>
  </si>
  <si>
    <t>EQUIPAMENTOS E SISTEMAS ESPECIAIS</t>
  </si>
  <si>
    <t xml:space="preserve">11.001 </t>
  </si>
  <si>
    <t xml:space="preserve">11.001.001 </t>
  </si>
  <si>
    <t xml:space="preserve">11.001.001.001 </t>
  </si>
  <si>
    <t>Automação e sistemas lógicos</t>
  </si>
  <si>
    <t xml:space="preserve">11.001.001.002 </t>
  </si>
  <si>
    <t xml:space="preserve">11.001.001.003 </t>
  </si>
  <si>
    <t xml:space="preserve">11.002 </t>
  </si>
  <si>
    <t>CLIMATIZAÇÃO E EXAUSTÃO</t>
  </si>
  <si>
    <t xml:space="preserve">11.002.001 </t>
  </si>
  <si>
    <t xml:space="preserve">11.002.001.001 </t>
  </si>
  <si>
    <t xml:space="preserve">11.002.001.002 </t>
  </si>
  <si>
    <t xml:space="preserve">11.002.001.003 </t>
  </si>
  <si>
    <t xml:space="preserve">11.003 </t>
  </si>
  <si>
    <t xml:space="preserve">11.003.001 </t>
  </si>
  <si>
    <t>Equipamentos</t>
  </si>
  <si>
    <t xml:space="preserve">11.003.001.001 </t>
  </si>
  <si>
    <t xml:space="preserve">11.003.001.002 </t>
  </si>
  <si>
    <t xml:space="preserve">11.004 </t>
  </si>
  <si>
    <t xml:space="preserve">11.004.001 </t>
  </si>
  <si>
    <t xml:space="preserve">11.004.001.001 </t>
  </si>
  <si>
    <t xml:space="preserve">11.005 </t>
  </si>
  <si>
    <t xml:space="preserve">11.005.001 </t>
  </si>
  <si>
    <t>Isolamento Térmico e Acústico</t>
  </si>
  <si>
    <t xml:space="preserve">11.005.001.001 </t>
  </si>
  <si>
    <t xml:space="preserve">12 </t>
  </si>
  <si>
    <t>IMPERMEABILIZAÇÃO E TRATAMENTOS</t>
  </si>
  <si>
    <t xml:space="preserve">12.001 </t>
  </si>
  <si>
    <t xml:space="preserve">12.001.001 </t>
  </si>
  <si>
    <t>Impermeabilização Flexível com Manta</t>
  </si>
  <si>
    <t xml:space="preserve">12.001.001.001 </t>
  </si>
  <si>
    <t xml:space="preserve">12.001.002 </t>
  </si>
  <si>
    <t>Impermeabilização Flexível com Membrana</t>
  </si>
  <si>
    <t xml:space="preserve">12.001.002.001 </t>
  </si>
  <si>
    <t xml:space="preserve">12.001.003 </t>
  </si>
  <si>
    <t>Regularização e Proteção Mecânica</t>
  </si>
  <si>
    <t xml:space="preserve">12.001.003.001 </t>
  </si>
  <si>
    <t>Regularização de superfície para impermeabilização</t>
  </si>
  <si>
    <t xml:space="preserve">12.001.003.002 </t>
  </si>
  <si>
    <t>Proteção mecânica em superfície impermeabilizada com argamassa estabilizada, espessura 4cm</t>
  </si>
  <si>
    <t xml:space="preserve">12.001.004 </t>
  </si>
  <si>
    <t xml:space="preserve">12.001.004.001 </t>
  </si>
  <si>
    <t xml:space="preserve">12.002 </t>
  </si>
  <si>
    <t xml:space="preserve">12.002.001 </t>
  </si>
  <si>
    <t xml:space="preserve">12.002.001.001 </t>
  </si>
  <si>
    <t xml:space="preserve">12.002.001.002 </t>
  </si>
  <si>
    <t>Impermeabilização com manta líquida em peitoris</t>
  </si>
  <si>
    <t xml:space="preserve">12.002.002 </t>
  </si>
  <si>
    <t xml:space="preserve">12.002.002.001 </t>
  </si>
  <si>
    <t xml:space="preserve">12.002.003 </t>
  </si>
  <si>
    <t xml:space="preserve">12.002.003.001 </t>
  </si>
  <si>
    <t xml:space="preserve">12.002.003.002 </t>
  </si>
  <si>
    <t xml:space="preserve">12.003 </t>
  </si>
  <si>
    <t xml:space="preserve">12.003.001 </t>
  </si>
  <si>
    <t xml:space="preserve">12.003.001.001 </t>
  </si>
  <si>
    <t xml:space="preserve">12.003.001.002 </t>
  </si>
  <si>
    <t xml:space="preserve">12.003.002 </t>
  </si>
  <si>
    <t xml:space="preserve">12.003.002.001 </t>
  </si>
  <si>
    <t xml:space="preserve">12.003.003 </t>
  </si>
  <si>
    <t xml:space="preserve">12.003.003.001 </t>
  </si>
  <si>
    <t xml:space="preserve">12.003.003.002 </t>
  </si>
  <si>
    <t xml:space="preserve">12.004 </t>
  </si>
  <si>
    <t xml:space="preserve">12.004.001 </t>
  </si>
  <si>
    <t xml:space="preserve">12.004.001.001 </t>
  </si>
  <si>
    <t xml:space="preserve">12.004.001.002 </t>
  </si>
  <si>
    <t xml:space="preserve">12.004.002 </t>
  </si>
  <si>
    <t xml:space="preserve">12.004.002.001 </t>
  </si>
  <si>
    <t xml:space="preserve">12.004.003 </t>
  </si>
  <si>
    <t xml:space="preserve">12.004.003.001 </t>
  </si>
  <si>
    <t xml:space="preserve">12.004.003.002 </t>
  </si>
  <si>
    <t xml:space="preserve">12.005 </t>
  </si>
  <si>
    <t xml:space="preserve">12.005.001 </t>
  </si>
  <si>
    <t xml:space="preserve">12.005.001.001 </t>
  </si>
  <si>
    <t xml:space="preserve">12.005.002 </t>
  </si>
  <si>
    <t xml:space="preserve">12.005.002.001 </t>
  </si>
  <si>
    <t xml:space="preserve">12.005.002.002 </t>
  </si>
  <si>
    <t xml:space="preserve">12.005.003 </t>
  </si>
  <si>
    <t xml:space="preserve">12.005.003.001 </t>
  </si>
  <si>
    <t xml:space="preserve">12.005.003.002 </t>
  </si>
  <si>
    <t xml:space="preserve">12.005.004 </t>
  </si>
  <si>
    <t xml:space="preserve">12.005.004.001 </t>
  </si>
  <si>
    <t xml:space="preserve">12.005.004.002 </t>
  </si>
  <si>
    <t xml:space="preserve">12.005.005 </t>
  </si>
  <si>
    <t xml:space="preserve">12.005.005.001 </t>
  </si>
  <si>
    <t xml:space="preserve">12.006 </t>
  </si>
  <si>
    <t xml:space="preserve">12.006.001 </t>
  </si>
  <si>
    <t xml:space="preserve">12.006.001.001 </t>
  </si>
  <si>
    <t xml:space="preserve">12.006.002 </t>
  </si>
  <si>
    <t xml:space="preserve">12.006.002.001 </t>
  </si>
  <si>
    <t xml:space="preserve">12.006.002.002 </t>
  </si>
  <si>
    <t xml:space="preserve">12.006.003 </t>
  </si>
  <si>
    <t xml:space="preserve">12.006.003.001 </t>
  </si>
  <si>
    <t xml:space="preserve">12.007 </t>
  </si>
  <si>
    <t xml:space="preserve">12.007.001 </t>
  </si>
  <si>
    <t xml:space="preserve">12.007.001.001 </t>
  </si>
  <si>
    <t xml:space="preserve">12.007.002 </t>
  </si>
  <si>
    <t xml:space="preserve">12.007.002.001 </t>
  </si>
  <si>
    <t xml:space="preserve">12.007.002.002 </t>
  </si>
  <si>
    <t xml:space="preserve">12.007.003 </t>
  </si>
  <si>
    <t xml:space="preserve">12.007.003.001 </t>
  </si>
  <si>
    <t xml:space="preserve">12.008 </t>
  </si>
  <si>
    <t xml:space="preserve">12.008.001 </t>
  </si>
  <si>
    <t xml:space="preserve">12.008.001.001 </t>
  </si>
  <si>
    <t xml:space="preserve">12.008.002 </t>
  </si>
  <si>
    <t xml:space="preserve">12.008.002.001 </t>
  </si>
  <si>
    <t xml:space="preserve">12.008.002.002 </t>
  </si>
  <si>
    <t xml:space="preserve">12.008.003 </t>
  </si>
  <si>
    <t xml:space="preserve">12.008.003.001 </t>
  </si>
  <si>
    <t xml:space="preserve">13 </t>
  </si>
  <si>
    <t>REVESTIMENTOS INTERNOS EM PISO E PAREDE</t>
  </si>
  <si>
    <t xml:space="preserve">13.001 </t>
  </si>
  <si>
    <t xml:space="preserve">13.001.001 </t>
  </si>
  <si>
    <t>Revestimento Interno Argamassado em Piso</t>
  </si>
  <si>
    <t xml:space="preserve">13.001.001.001 </t>
  </si>
  <si>
    <t xml:space="preserve">13.001.001.002 </t>
  </si>
  <si>
    <t xml:space="preserve">13.001.002 </t>
  </si>
  <si>
    <t>Revestimento Interno Argamassado em Parede</t>
  </si>
  <si>
    <t xml:space="preserve">13.001.002.001 </t>
  </si>
  <si>
    <t>Estucagem e polimento de superfície de concreto</t>
  </si>
  <si>
    <t xml:space="preserve">13.001.002.002 </t>
  </si>
  <si>
    <t xml:space="preserve">13.001.002.003 </t>
  </si>
  <si>
    <t>Massa única para paredes internas em argamassa estabilizada, aplicação manual, espessura de 2cm, com execução de taliscas</t>
  </si>
  <si>
    <t xml:space="preserve">13.001.003 </t>
  </si>
  <si>
    <t xml:space="preserve">13.001.003.001 </t>
  </si>
  <si>
    <t xml:space="preserve">13.002 </t>
  </si>
  <si>
    <t xml:space="preserve">13.002.001 </t>
  </si>
  <si>
    <t xml:space="preserve">13.002.001.001 </t>
  </si>
  <si>
    <t xml:space="preserve">13.002.001.002 </t>
  </si>
  <si>
    <t xml:space="preserve">13.002.002 </t>
  </si>
  <si>
    <t xml:space="preserve">13.002.002.001 </t>
  </si>
  <si>
    <t xml:space="preserve">13.002.002.002 </t>
  </si>
  <si>
    <t xml:space="preserve">13.003 </t>
  </si>
  <si>
    <t xml:space="preserve">13.003.001 </t>
  </si>
  <si>
    <t xml:space="preserve">13.003.001.001 </t>
  </si>
  <si>
    <t xml:space="preserve">13.003.001.002 </t>
  </si>
  <si>
    <t xml:space="preserve">13.003.002 </t>
  </si>
  <si>
    <t xml:space="preserve">13.003.002.001 </t>
  </si>
  <si>
    <t xml:space="preserve">13.003.002.002 </t>
  </si>
  <si>
    <t xml:space="preserve">13.004 </t>
  </si>
  <si>
    <t xml:space="preserve">13.004.001 </t>
  </si>
  <si>
    <t xml:space="preserve">13.004.001.001 </t>
  </si>
  <si>
    <t xml:space="preserve">13.004.001.002 </t>
  </si>
  <si>
    <t xml:space="preserve">13.004.002 </t>
  </si>
  <si>
    <t xml:space="preserve">13.004.002.001 </t>
  </si>
  <si>
    <t xml:space="preserve">13.004.002.002 </t>
  </si>
  <si>
    <t xml:space="preserve">13.005 </t>
  </si>
  <si>
    <t xml:space="preserve">13.005.001 </t>
  </si>
  <si>
    <t xml:space="preserve">13.005.001.001 </t>
  </si>
  <si>
    <t xml:space="preserve">13.005.001.002 </t>
  </si>
  <si>
    <t xml:space="preserve">13.005.002 </t>
  </si>
  <si>
    <t xml:space="preserve">13.005.002.001 </t>
  </si>
  <si>
    <t xml:space="preserve">13.005.002.002 </t>
  </si>
  <si>
    <t xml:space="preserve">13.006 </t>
  </si>
  <si>
    <t xml:space="preserve">13.006.001 </t>
  </si>
  <si>
    <t xml:space="preserve">13.006.001.001 </t>
  </si>
  <si>
    <t xml:space="preserve">13.006.002 </t>
  </si>
  <si>
    <t xml:space="preserve">13.006.002.001 </t>
  </si>
  <si>
    <t xml:space="preserve">13.006.002.002 </t>
  </si>
  <si>
    <t xml:space="preserve">13.007 </t>
  </si>
  <si>
    <t xml:space="preserve">13.007.001 </t>
  </si>
  <si>
    <t xml:space="preserve">13.007.001.001 </t>
  </si>
  <si>
    <t xml:space="preserve">13.007.002 </t>
  </si>
  <si>
    <t xml:space="preserve">13.007.002.001 </t>
  </si>
  <si>
    <t xml:space="preserve">13.007.002.002 </t>
  </si>
  <si>
    <t xml:space="preserve">13.008 </t>
  </si>
  <si>
    <t xml:space="preserve">13.008.001 </t>
  </si>
  <si>
    <t xml:space="preserve">13.008.001.001 </t>
  </si>
  <si>
    <t xml:space="preserve">13.008.002 </t>
  </si>
  <si>
    <t xml:space="preserve">13.008.002.001 </t>
  </si>
  <si>
    <t xml:space="preserve">13.008.002.002 </t>
  </si>
  <si>
    <t xml:space="preserve">13.009 </t>
  </si>
  <si>
    <t xml:space="preserve">13.009.001 </t>
  </si>
  <si>
    <t xml:space="preserve">13.009.001.001 </t>
  </si>
  <si>
    <t xml:space="preserve">13.009.002 </t>
  </si>
  <si>
    <t xml:space="preserve">13.009.002.001 </t>
  </si>
  <si>
    <t xml:space="preserve">14 </t>
  </si>
  <si>
    <t>REVESTIMENTOS E ACABAMENTOS INTERNOS EM TETO</t>
  </si>
  <si>
    <t xml:space="preserve">14.001 </t>
  </si>
  <si>
    <t xml:space="preserve">14.001.001 </t>
  </si>
  <si>
    <t xml:space="preserve">14.001.001.001 </t>
  </si>
  <si>
    <t xml:space="preserve">14.001.002 </t>
  </si>
  <si>
    <t>Acabamento em Gesso</t>
  </si>
  <si>
    <t xml:space="preserve">14.001.002.001 </t>
  </si>
  <si>
    <t xml:space="preserve">14.001.002.002 </t>
  </si>
  <si>
    <t xml:space="preserve">14.001.003 </t>
  </si>
  <si>
    <t xml:space="preserve">14.001.003.001 </t>
  </si>
  <si>
    <t xml:space="preserve">14.002 </t>
  </si>
  <si>
    <t xml:space="preserve">14.002.001 </t>
  </si>
  <si>
    <t xml:space="preserve">14.002.001.001 </t>
  </si>
  <si>
    <t xml:space="preserve">14.002.002 </t>
  </si>
  <si>
    <t xml:space="preserve">14.002.002.001 </t>
  </si>
  <si>
    <t xml:space="preserve">14.002.002.002 </t>
  </si>
  <si>
    <t xml:space="preserve">14.002.002.003 </t>
  </si>
  <si>
    <t xml:space="preserve">14.002.003 </t>
  </si>
  <si>
    <t xml:space="preserve">14.002.003.001 </t>
  </si>
  <si>
    <t xml:space="preserve">14.003 </t>
  </si>
  <si>
    <t xml:space="preserve">14.003.001 </t>
  </si>
  <si>
    <t xml:space="preserve">14.003.001.001 </t>
  </si>
  <si>
    <t xml:space="preserve">14.003.002 </t>
  </si>
  <si>
    <t xml:space="preserve">14.003.002.001 </t>
  </si>
  <si>
    <t xml:space="preserve">14.003.002.002 </t>
  </si>
  <si>
    <t xml:space="preserve">14.003.002.003 </t>
  </si>
  <si>
    <t xml:space="preserve">14.003.002.004 </t>
  </si>
  <si>
    <t xml:space="preserve">14.003.003 </t>
  </si>
  <si>
    <t xml:space="preserve">14.003.003.001 </t>
  </si>
  <si>
    <t xml:space="preserve">14.004 </t>
  </si>
  <si>
    <t xml:space="preserve">14.004.001 </t>
  </si>
  <si>
    <t xml:space="preserve">14.004.001.001 </t>
  </si>
  <si>
    <t xml:space="preserve">14.004.002 </t>
  </si>
  <si>
    <t xml:space="preserve">14.004.002.001 </t>
  </si>
  <si>
    <t xml:space="preserve">14.004.002.002 </t>
  </si>
  <si>
    <t xml:space="preserve">14.004.002.003 </t>
  </si>
  <si>
    <t xml:space="preserve">14.004.003 </t>
  </si>
  <si>
    <t xml:space="preserve">14.004.003.001 </t>
  </si>
  <si>
    <t xml:space="preserve">14.005 </t>
  </si>
  <si>
    <t xml:space="preserve">14.005.001 </t>
  </si>
  <si>
    <t xml:space="preserve">14.005.001.001 </t>
  </si>
  <si>
    <t xml:space="preserve">14.005.002 </t>
  </si>
  <si>
    <t xml:space="preserve">14.005.002.001 </t>
  </si>
  <si>
    <t xml:space="preserve">14.005.002.002 </t>
  </si>
  <si>
    <t xml:space="preserve">14.005.002.003 </t>
  </si>
  <si>
    <t xml:space="preserve">14.005.003 </t>
  </si>
  <si>
    <t xml:space="preserve">14.005.003.001 </t>
  </si>
  <si>
    <t xml:space="preserve">14.006 </t>
  </si>
  <si>
    <t xml:space="preserve">14.006.001 </t>
  </si>
  <si>
    <t xml:space="preserve">14.006.001.001 </t>
  </si>
  <si>
    <t xml:space="preserve">14.006.002 </t>
  </si>
  <si>
    <t xml:space="preserve">14.006.002.001 </t>
  </si>
  <si>
    <t xml:space="preserve">14.006.002.002 </t>
  </si>
  <si>
    <t xml:space="preserve">14.006.003 </t>
  </si>
  <si>
    <t xml:space="preserve">14.006.003.001 </t>
  </si>
  <si>
    <t xml:space="preserve">14.007 </t>
  </si>
  <si>
    <t xml:space="preserve">14.007.001 </t>
  </si>
  <si>
    <t xml:space="preserve">14.007.001.001 </t>
  </si>
  <si>
    <t xml:space="preserve">14.007.002 </t>
  </si>
  <si>
    <t xml:space="preserve">14.007.002.001 </t>
  </si>
  <si>
    <t xml:space="preserve">14.008 </t>
  </si>
  <si>
    <t xml:space="preserve">14.008.001 </t>
  </si>
  <si>
    <t xml:space="preserve">14.008.001.001 </t>
  </si>
  <si>
    <t xml:space="preserve">14.008.002 </t>
  </si>
  <si>
    <t xml:space="preserve">14.008.002.001 </t>
  </si>
  <si>
    <t xml:space="preserve">15 </t>
  </si>
  <si>
    <t>ACABAMENTOS EM PISO E PAREDE</t>
  </si>
  <si>
    <t xml:space="preserve">15.001 </t>
  </si>
  <si>
    <t xml:space="preserve">15.001.001 </t>
  </si>
  <si>
    <t>Acabamentos em Piso</t>
  </si>
  <si>
    <t xml:space="preserve">15.001.001.001 </t>
  </si>
  <si>
    <t xml:space="preserve">15.001.001.002 </t>
  </si>
  <si>
    <t xml:space="preserve">15.001.002 </t>
  </si>
  <si>
    <t>Rodapés</t>
  </si>
  <si>
    <t xml:space="preserve">15.001.002.001 </t>
  </si>
  <si>
    <t xml:space="preserve">15.001.003 </t>
  </si>
  <si>
    <t>Soleiras</t>
  </si>
  <si>
    <t xml:space="preserve">15.001.003.001 </t>
  </si>
  <si>
    <t xml:space="preserve">15.001.004 </t>
  </si>
  <si>
    <t xml:space="preserve">15.001.004.001 </t>
  </si>
  <si>
    <t xml:space="preserve">15.002 </t>
  </si>
  <si>
    <t xml:space="preserve">15.002.001 </t>
  </si>
  <si>
    <t xml:space="preserve">15.002.001.001 </t>
  </si>
  <si>
    <t xml:space="preserve">15.002.001.002 </t>
  </si>
  <si>
    <t>Piso podotátil pré-fabricado de concreto, 6 cm</t>
  </si>
  <si>
    <t xml:space="preserve">15.002.002 </t>
  </si>
  <si>
    <t xml:space="preserve">15.002.002.001 </t>
  </si>
  <si>
    <t xml:space="preserve">15.002.003 </t>
  </si>
  <si>
    <t xml:space="preserve">15.002.003.001 </t>
  </si>
  <si>
    <t>Acabamentos em Parede</t>
  </si>
  <si>
    <t>Peitoris</t>
  </si>
  <si>
    <t xml:space="preserve">15.003 </t>
  </si>
  <si>
    <t xml:space="preserve">15.003.001 </t>
  </si>
  <si>
    <t xml:space="preserve">15.003.001.001 </t>
  </si>
  <si>
    <t xml:space="preserve">15.003.001.002 </t>
  </si>
  <si>
    <t xml:space="preserve">15.003.002 </t>
  </si>
  <si>
    <t xml:space="preserve">15.003.002.001 </t>
  </si>
  <si>
    <t xml:space="preserve">15.003.002.002 </t>
  </si>
  <si>
    <t xml:space="preserve">15.003.003 </t>
  </si>
  <si>
    <t xml:space="preserve">15.003.003.001 </t>
  </si>
  <si>
    <t xml:space="preserve">15.004 </t>
  </si>
  <si>
    <t xml:space="preserve">15.004.001 </t>
  </si>
  <si>
    <t xml:space="preserve">15.004.001.001 </t>
  </si>
  <si>
    <t xml:space="preserve">15.004.001.002 </t>
  </si>
  <si>
    <t xml:space="preserve">15.004.002 </t>
  </si>
  <si>
    <t xml:space="preserve">15.004.002.001 </t>
  </si>
  <si>
    <t xml:space="preserve">15.004.003 </t>
  </si>
  <si>
    <t xml:space="preserve">15.004.003.001 </t>
  </si>
  <si>
    <t xml:space="preserve">15.004.004 </t>
  </si>
  <si>
    <t xml:space="preserve">15.004.004.001 </t>
  </si>
  <si>
    <t xml:space="preserve">15.004.005 </t>
  </si>
  <si>
    <t xml:space="preserve">15.004.005.001 </t>
  </si>
  <si>
    <t xml:space="preserve">15.004.006 </t>
  </si>
  <si>
    <t xml:space="preserve">15.004.006.001 </t>
  </si>
  <si>
    <t xml:space="preserve">15.005 </t>
  </si>
  <si>
    <t xml:space="preserve">15.005.001 </t>
  </si>
  <si>
    <t xml:space="preserve">15.005.001.001 </t>
  </si>
  <si>
    <t xml:space="preserve">15.005.001.002 </t>
  </si>
  <si>
    <t xml:space="preserve">15.005.002 </t>
  </si>
  <si>
    <t xml:space="preserve">15.005.002.001 </t>
  </si>
  <si>
    <t xml:space="preserve">15.005.003 </t>
  </si>
  <si>
    <t xml:space="preserve">15.005.003.001 </t>
  </si>
  <si>
    <t xml:space="preserve">15.005.004 </t>
  </si>
  <si>
    <t xml:space="preserve">15.005.004.001 </t>
  </si>
  <si>
    <t xml:space="preserve">15.005.005 </t>
  </si>
  <si>
    <t xml:space="preserve">15.005.005.001 </t>
  </si>
  <si>
    <t xml:space="preserve">15.005.006 </t>
  </si>
  <si>
    <t xml:space="preserve">15.005.006.001 </t>
  </si>
  <si>
    <t xml:space="preserve">15.006 </t>
  </si>
  <si>
    <t xml:space="preserve">15.006.001 </t>
  </si>
  <si>
    <t xml:space="preserve">15.006.001.001 </t>
  </si>
  <si>
    <t xml:space="preserve">15.006.001.002 </t>
  </si>
  <si>
    <t xml:space="preserve">15.006.002 </t>
  </si>
  <si>
    <t xml:space="preserve">15.006.002.001 </t>
  </si>
  <si>
    <t xml:space="preserve">15.006.003 </t>
  </si>
  <si>
    <t xml:space="preserve">15.006.003.001 </t>
  </si>
  <si>
    <t xml:space="preserve">15.006.004 </t>
  </si>
  <si>
    <t xml:space="preserve">15.006.004.001 </t>
  </si>
  <si>
    <t xml:space="preserve">15.006.005 </t>
  </si>
  <si>
    <t xml:space="preserve">15.006.005.001 </t>
  </si>
  <si>
    <t xml:space="preserve">15.006.006 </t>
  </si>
  <si>
    <t xml:space="preserve">15.006.006.001 </t>
  </si>
  <si>
    <t xml:space="preserve">15.007 </t>
  </si>
  <si>
    <t xml:space="preserve">15.007.001 </t>
  </si>
  <si>
    <t xml:space="preserve">15.007.001.001 </t>
  </si>
  <si>
    <t xml:space="preserve">15.007.001.002 </t>
  </si>
  <si>
    <t xml:space="preserve">15.007.002 </t>
  </si>
  <si>
    <t xml:space="preserve">15.007.002.001 </t>
  </si>
  <si>
    <t xml:space="preserve">15.008 </t>
  </si>
  <si>
    <t xml:space="preserve">15.008.001 </t>
  </si>
  <si>
    <t xml:space="preserve">15.008.001.001 </t>
  </si>
  <si>
    <t xml:space="preserve">16 </t>
  </si>
  <si>
    <t xml:space="preserve">16.001 </t>
  </si>
  <si>
    <t xml:space="preserve">16.001.001 </t>
  </si>
  <si>
    <t xml:space="preserve">16.001.001.001 </t>
  </si>
  <si>
    <t xml:space="preserve">16.002 </t>
  </si>
  <si>
    <t xml:space="preserve">16.002.001 </t>
  </si>
  <si>
    <t xml:space="preserve">16.002.001.001 </t>
  </si>
  <si>
    <t xml:space="preserve">16.002.002 </t>
  </si>
  <si>
    <t xml:space="preserve">16.002.002.001 </t>
  </si>
  <si>
    <t xml:space="preserve">16.003 </t>
  </si>
  <si>
    <t xml:space="preserve">16.003.001 </t>
  </si>
  <si>
    <t xml:space="preserve">16.003.001.001 </t>
  </si>
  <si>
    <t xml:space="preserve">16.003.002 </t>
  </si>
  <si>
    <t xml:space="preserve">16.003.002.001 </t>
  </si>
  <si>
    <t xml:space="preserve">16.004 </t>
  </si>
  <si>
    <t xml:space="preserve">16.004.001 </t>
  </si>
  <si>
    <t xml:space="preserve">16.004.001.001 </t>
  </si>
  <si>
    <t xml:space="preserve">16.005 </t>
  </si>
  <si>
    <t xml:space="preserve">16.005.001 </t>
  </si>
  <si>
    <t xml:space="preserve">16.005.001.001 </t>
  </si>
  <si>
    <t xml:space="preserve">16.005.002 </t>
  </si>
  <si>
    <t xml:space="preserve">16.005.002.001 </t>
  </si>
  <si>
    <t xml:space="preserve">17 </t>
  </si>
  <si>
    <t>SISTEMAS DE PINTURA INTERNA</t>
  </si>
  <si>
    <t xml:space="preserve">17.001 </t>
  </si>
  <si>
    <t xml:space="preserve">17.001.001 </t>
  </si>
  <si>
    <t>Sistema de Pintura Interna em Parede</t>
  </si>
  <si>
    <t xml:space="preserve">17.001.001.001 </t>
  </si>
  <si>
    <t xml:space="preserve">17.001.001.002 </t>
  </si>
  <si>
    <t>Fundo selador látex PVA em paredes, 1 demão</t>
  </si>
  <si>
    <t xml:space="preserve">17.001.001.003 </t>
  </si>
  <si>
    <t xml:space="preserve">17.001.001.004 </t>
  </si>
  <si>
    <t xml:space="preserve">17.001.002 </t>
  </si>
  <si>
    <t>Sistema de Pintura Interna em Teto</t>
  </si>
  <si>
    <t xml:space="preserve">17.001.002.001 </t>
  </si>
  <si>
    <t>Fundo selador látex PVA em teto, 1 demão</t>
  </si>
  <si>
    <t>Aplicação e lixamento de massa látex PVA em teto, 2 demãos</t>
  </si>
  <si>
    <t xml:space="preserve">17.002 </t>
  </si>
  <si>
    <t xml:space="preserve">17.002.001 </t>
  </si>
  <si>
    <t xml:space="preserve">17.002.001.001 </t>
  </si>
  <si>
    <t xml:space="preserve">17.002.001.002 </t>
  </si>
  <si>
    <t xml:space="preserve">17.002.001.003 </t>
  </si>
  <si>
    <t>Pintura com tinta látex acrílica em paredes internas, acabamento acetinado, 3 demãos</t>
  </si>
  <si>
    <t xml:space="preserve">17.002.001.004 </t>
  </si>
  <si>
    <t xml:space="preserve">17.002.002 </t>
  </si>
  <si>
    <t xml:space="preserve">17.002.002.001 </t>
  </si>
  <si>
    <t xml:space="preserve">17.002.002.002 </t>
  </si>
  <si>
    <t xml:space="preserve">17.003 </t>
  </si>
  <si>
    <t xml:space="preserve">17.003.001 </t>
  </si>
  <si>
    <t xml:space="preserve">17.003.001.001 </t>
  </si>
  <si>
    <t xml:space="preserve">17.003.001.002 </t>
  </si>
  <si>
    <t xml:space="preserve">17.003.001.003 </t>
  </si>
  <si>
    <t xml:space="preserve">17.003.001.004 </t>
  </si>
  <si>
    <t>Pintura com tinta látex acrílica em paredes internas, acabamento fosco, 3 demãos</t>
  </si>
  <si>
    <t xml:space="preserve">17.003.002 </t>
  </si>
  <si>
    <t xml:space="preserve">17.003.002.001 </t>
  </si>
  <si>
    <t xml:space="preserve">17.003.002.002 </t>
  </si>
  <si>
    <t xml:space="preserve">17.004 </t>
  </si>
  <si>
    <t xml:space="preserve">17.004.001 </t>
  </si>
  <si>
    <t xml:space="preserve">17.004.001.001 </t>
  </si>
  <si>
    <t xml:space="preserve">17.004.001.002 </t>
  </si>
  <si>
    <t xml:space="preserve">17.004.001.003 </t>
  </si>
  <si>
    <t xml:space="preserve">17.004.001.004 </t>
  </si>
  <si>
    <t xml:space="preserve">17.004.002 </t>
  </si>
  <si>
    <t xml:space="preserve">17.004.002.001 </t>
  </si>
  <si>
    <t xml:space="preserve">17.004.002.002 </t>
  </si>
  <si>
    <t xml:space="preserve">17.005 </t>
  </si>
  <si>
    <t xml:space="preserve">17.005.001 </t>
  </si>
  <si>
    <t xml:space="preserve">17.005.001.001 </t>
  </si>
  <si>
    <t xml:space="preserve">17.005.001.002 </t>
  </si>
  <si>
    <t xml:space="preserve">17.005.001.003 </t>
  </si>
  <si>
    <t xml:space="preserve">17.005.001.004 </t>
  </si>
  <si>
    <t xml:space="preserve">17.005.002 </t>
  </si>
  <si>
    <t xml:space="preserve">17.005.002.001 </t>
  </si>
  <si>
    <t xml:space="preserve">17.005.002.002 </t>
  </si>
  <si>
    <t xml:space="preserve">18 </t>
  </si>
  <si>
    <t>ESQUADRIAS, VIDROS E FERRAGENS</t>
  </si>
  <si>
    <t xml:space="preserve">18.001 </t>
  </si>
  <si>
    <t xml:space="preserve">18.001.001 </t>
  </si>
  <si>
    <t>Contramarco</t>
  </si>
  <si>
    <t xml:space="preserve">18.001.001.001 </t>
  </si>
  <si>
    <t xml:space="preserve">18.001.002 </t>
  </si>
  <si>
    <t>Esquadrias de Alumínio</t>
  </si>
  <si>
    <t xml:space="preserve">18.001.002.001 </t>
  </si>
  <si>
    <t xml:space="preserve">18.001.003 </t>
  </si>
  <si>
    <t>Esquadrias de Madeira</t>
  </si>
  <si>
    <t xml:space="preserve">18.001.003.001 </t>
  </si>
  <si>
    <t>Acessórios e Ferragens</t>
  </si>
  <si>
    <t xml:space="preserve">19 </t>
  </si>
  <si>
    <t>REVESTIMENTOS E ACABAMENTOS EM FACHADA</t>
  </si>
  <si>
    <t xml:space="preserve">19.001 </t>
  </si>
  <si>
    <t xml:space="preserve">19.001.001 </t>
  </si>
  <si>
    <t>Revestimento Argamassado em Fachada</t>
  </si>
  <si>
    <t xml:space="preserve">19.001.001.001 </t>
  </si>
  <si>
    <t xml:space="preserve">19.001.002 </t>
  </si>
  <si>
    <t>Acabamentos Especiais em Fachada</t>
  </si>
  <si>
    <t xml:space="preserve">19.001.002.001 </t>
  </si>
  <si>
    <t xml:space="preserve">19.001.003 </t>
  </si>
  <si>
    <t xml:space="preserve">19.001.003.001 </t>
  </si>
  <si>
    <t>Fundo selador látex acrílico em paredes externas, 1 demão</t>
  </si>
  <si>
    <t>Textura acrílica, aplicação em parede externa, 1 demão</t>
  </si>
  <si>
    <t>SERVIÇOS COMPLEMENTARES E FINAIS</t>
  </si>
  <si>
    <t>Serviços Finais</t>
  </si>
  <si>
    <t>Limpeza final</t>
  </si>
  <si>
    <t>Imprevistos e Contingências</t>
  </si>
  <si>
    <t>Total da obra</t>
  </si>
  <si>
    <t>Projeto arquitetônico executivo</t>
  </si>
  <si>
    <t>Projeto arquitetônico de fachada</t>
  </si>
  <si>
    <t xml:space="preserve">01.001.003.003 </t>
  </si>
  <si>
    <t xml:space="preserve">02.001.002.005 </t>
  </si>
  <si>
    <t xml:space="preserve">02.001.002.006 </t>
  </si>
  <si>
    <t>Guarda-corpo de vãos, fixado em forma de madeira, em trama de madeira com tela de polipropileno</t>
  </si>
  <si>
    <t xml:space="preserve">02.001.002.007 </t>
  </si>
  <si>
    <t xml:space="preserve">02.001.002.008 </t>
  </si>
  <si>
    <t>Varal de segurança com cabo de aço</t>
  </si>
  <si>
    <t xml:space="preserve">02.001.003.004 </t>
  </si>
  <si>
    <t>Limpeza mecanizada de camada vegetal</t>
  </si>
  <si>
    <t xml:space="preserve">02.002.002.003 </t>
  </si>
  <si>
    <t>Escavação mecanizada para blocos de fundação e vigas baldrame, com previsão de fôrma, com retroescavadeira</t>
  </si>
  <si>
    <t xml:space="preserve">03.002 </t>
  </si>
  <si>
    <t xml:space="preserve">03.002.001 </t>
  </si>
  <si>
    <t xml:space="preserve">03.002.001.001 </t>
  </si>
  <si>
    <t xml:space="preserve">03.002.002 </t>
  </si>
  <si>
    <t xml:space="preserve">03.002.002.001 </t>
  </si>
  <si>
    <t xml:space="preserve">03.002.003 </t>
  </si>
  <si>
    <t xml:space="preserve">03.002.003.001 </t>
  </si>
  <si>
    <t xml:space="preserve">03.002.004 </t>
  </si>
  <si>
    <t xml:space="preserve">03.002.004.001 </t>
  </si>
  <si>
    <t xml:space="preserve">03.003 </t>
  </si>
  <si>
    <t xml:space="preserve">03.003.001 </t>
  </si>
  <si>
    <t xml:space="preserve">03.003.001.001 </t>
  </si>
  <si>
    <t xml:space="preserve">03.003.001.002 </t>
  </si>
  <si>
    <t xml:space="preserve">03.003.001.003 </t>
  </si>
  <si>
    <t xml:space="preserve">03.003.001.004 </t>
  </si>
  <si>
    <t xml:space="preserve">03.003.002 </t>
  </si>
  <si>
    <t xml:space="preserve">03.003.002.001 </t>
  </si>
  <si>
    <t xml:space="preserve">03.003.003 </t>
  </si>
  <si>
    <t xml:space="preserve">03.003.003.001 </t>
  </si>
  <si>
    <t xml:space="preserve">03.003.004 </t>
  </si>
  <si>
    <t xml:space="preserve">03.003.004.001 </t>
  </si>
  <si>
    <t xml:space="preserve">03.003.005 </t>
  </si>
  <si>
    <t xml:space="preserve">03.003.005.001 </t>
  </si>
  <si>
    <t>Armação aço CA-50, diâmetro de 6,3mm para estacas, corte e dobra em indústria</t>
  </si>
  <si>
    <t xml:space="preserve">04.001.002.003 </t>
  </si>
  <si>
    <t>dia</t>
  </si>
  <si>
    <t xml:space="preserve">07.002.003 </t>
  </si>
  <si>
    <t xml:space="preserve">07.002.003.001 </t>
  </si>
  <si>
    <t>Instalações de água quente</t>
  </si>
  <si>
    <t>Elevador de serviço</t>
  </si>
  <si>
    <t xml:space="preserve">11.003.001.003 </t>
  </si>
  <si>
    <t xml:space="preserve">12.001.002.002 </t>
  </si>
  <si>
    <t>Impermeabilização Rígida</t>
  </si>
  <si>
    <t>Impermeabilização com argamassa polimérica, 3 demãos</t>
  </si>
  <si>
    <t xml:space="preserve">12.005.006 </t>
  </si>
  <si>
    <t xml:space="preserve">12.005.006.001 </t>
  </si>
  <si>
    <t xml:space="preserve">12.005.006.002 </t>
  </si>
  <si>
    <t xml:space="preserve">12.005.006.003 </t>
  </si>
  <si>
    <t xml:space="preserve">12.005.006.004 </t>
  </si>
  <si>
    <t xml:space="preserve">13.002.002.003 </t>
  </si>
  <si>
    <t xml:space="preserve">13.003.002.003 </t>
  </si>
  <si>
    <t xml:space="preserve">13.004.002.003 </t>
  </si>
  <si>
    <t xml:space="preserve">13.005.002.003 </t>
  </si>
  <si>
    <t xml:space="preserve">13.006.002.003 </t>
  </si>
  <si>
    <t xml:space="preserve">13.007.001.002 </t>
  </si>
  <si>
    <t xml:space="preserve">13.007.002.003 </t>
  </si>
  <si>
    <t xml:space="preserve">13.008.002.003 </t>
  </si>
  <si>
    <t xml:space="preserve">13.009.002.002 </t>
  </si>
  <si>
    <t xml:space="preserve">14.001.001.002 </t>
  </si>
  <si>
    <t>Massa única para teto em argamassa estabilizada, aplicação manual, espessura de 2cm, com execução de taliscas</t>
  </si>
  <si>
    <t xml:space="preserve">14.002.001.002 </t>
  </si>
  <si>
    <t xml:space="preserve">14.003.001.002 </t>
  </si>
  <si>
    <t xml:space="preserve">14.004.001.002 </t>
  </si>
  <si>
    <t xml:space="preserve">14.005.001.002 </t>
  </si>
  <si>
    <t xml:space="preserve">14.006.001.002 </t>
  </si>
  <si>
    <t xml:space="preserve">14.006.002.003 </t>
  </si>
  <si>
    <t xml:space="preserve">14.007.001.002 </t>
  </si>
  <si>
    <t>Sistema de Pintura Interna em Piso</t>
  </si>
  <si>
    <t xml:space="preserve">17.001.003 </t>
  </si>
  <si>
    <t xml:space="preserve">17.001.003.001 </t>
  </si>
  <si>
    <t xml:space="preserve">17.001.003.002 </t>
  </si>
  <si>
    <t xml:space="preserve">17.002.003 </t>
  </si>
  <si>
    <t xml:space="preserve">17.002.003.001 </t>
  </si>
  <si>
    <t xml:space="preserve">18.001.003.002 </t>
  </si>
  <si>
    <t xml:space="preserve">19.001.004 </t>
  </si>
  <si>
    <t>Tratamentos em Fachadas</t>
  </si>
  <si>
    <t xml:space="preserve">19.001.004.001 </t>
  </si>
  <si>
    <t>Ambientação</t>
  </si>
  <si>
    <t>Comunicação Visual</t>
  </si>
  <si>
    <t>Comunicação visual</t>
  </si>
  <si>
    <t>Paisagismo</t>
  </si>
  <si>
    <t>Projeto Estrutural</t>
  </si>
  <si>
    <t>Fechamento removível de vãos de porta de elevador em madeira</t>
  </si>
  <si>
    <t>Controle tecnológico de concreto</t>
  </si>
  <si>
    <t>Esgotamento de sistema sanitário temporário</t>
  </si>
  <si>
    <t xml:space="preserve">04.001.001.005 </t>
  </si>
  <si>
    <t xml:space="preserve">04.002.001.002 </t>
  </si>
  <si>
    <t xml:space="preserve">04.002.001.003 </t>
  </si>
  <si>
    <t xml:space="preserve">04.002.003.002 </t>
  </si>
  <si>
    <t xml:space="preserve">05.001.003.003 </t>
  </si>
  <si>
    <t>SUPRAESTRUTURA - TÉRREO</t>
  </si>
  <si>
    <t xml:space="preserve">05.002.003 </t>
  </si>
  <si>
    <t xml:space="preserve">05.002.003.001 </t>
  </si>
  <si>
    <t xml:space="preserve">05.002.004 </t>
  </si>
  <si>
    <t xml:space="preserve">05.002.004.001 </t>
  </si>
  <si>
    <t xml:space="preserve">05.003 </t>
  </si>
  <si>
    <t xml:space="preserve">05.003.001 </t>
  </si>
  <si>
    <t xml:space="preserve">05.003.001.001 </t>
  </si>
  <si>
    <t xml:space="preserve">05.003.002 </t>
  </si>
  <si>
    <t xml:space="preserve">05.003.002.001 </t>
  </si>
  <si>
    <t xml:space="preserve">05.003.003 </t>
  </si>
  <si>
    <t xml:space="preserve">05.003.003.001 </t>
  </si>
  <si>
    <t xml:space="preserve">05.003.004 </t>
  </si>
  <si>
    <t xml:space="preserve">05.003.004.001 </t>
  </si>
  <si>
    <t xml:space="preserve">05.004 </t>
  </si>
  <si>
    <t xml:space="preserve">05.004.001 </t>
  </si>
  <si>
    <t xml:space="preserve">05.004.001.001 </t>
  </si>
  <si>
    <t xml:space="preserve">05.004.002 </t>
  </si>
  <si>
    <t xml:space="preserve">05.004.002.001 </t>
  </si>
  <si>
    <t xml:space="preserve">05.004.003 </t>
  </si>
  <si>
    <t xml:space="preserve">05.004.003.001 </t>
  </si>
  <si>
    <t xml:space="preserve">05.004.004 </t>
  </si>
  <si>
    <t xml:space="preserve">05.004.004.001 </t>
  </si>
  <si>
    <t xml:space="preserve">05.005 </t>
  </si>
  <si>
    <t xml:space="preserve">05.005.001 </t>
  </si>
  <si>
    <t xml:space="preserve">05.005.001.001 </t>
  </si>
  <si>
    <t xml:space="preserve">05.005.002 </t>
  </si>
  <si>
    <t xml:space="preserve">05.005.002.001 </t>
  </si>
  <si>
    <t xml:space="preserve">05.005.003 </t>
  </si>
  <si>
    <t xml:space="preserve">05.005.003.001 </t>
  </si>
  <si>
    <t xml:space="preserve">05.005.004 </t>
  </si>
  <si>
    <t xml:space="preserve">05.005.004.001 </t>
  </si>
  <si>
    <t xml:space="preserve">05.006 </t>
  </si>
  <si>
    <t xml:space="preserve">05.006.001 </t>
  </si>
  <si>
    <t xml:space="preserve">05.006.001.001 </t>
  </si>
  <si>
    <t xml:space="preserve">05.006.002 </t>
  </si>
  <si>
    <t xml:space="preserve">05.006.002.001 </t>
  </si>
  <si>
    <t xml:space="preserve">05.006.003 </t>
  </si>
  <si>
    <t xml:space="preserve">05.006.003.001 </t>
  </si>
  <si>
    <t xml:space="preserve">05.006.004 </t>
  </si>
  <si>
    <t xml:space="preserve">05.006.004.001 </t>
  </si>
  <si>
    <t xml:space="preserve">05.007 </t>
  </si>
  <si>
    <t xml:space="preserve">05.007.001 </t>
  </si>
  <si>
    <t xml:space="preserve">05.007.001.001 </t>
  </si>
  <si>
    <t xml:space="preserve">05.007.002 </t>
  </si>
  <si>
    <t xml:space="preserve">05.007.002.001 </t>
  </si>
  <si>
    <t xml:space="preserve">05.007.003 </t>
  </si>
  <si>
    <t xml:space="preserve">05.007.003.001 </t>
  </si>
  <si>
    <t xml:space="preserve">05.007.004 </t>
  </si>
  <si>
    <t xml:space="preserve">05.007.004.001 </t>
  </si>
  <si>
    <t xml:space="preserve">06.001.002 </t>
  </si>
  <si>
    <t xml:space="preserve">06.001.002.001 </t>
  </si>
  <si>
    <t xml:space="preserve">06.002 </t>
  </si>
  <si>
    <t xml:space="preserve">06.002.001 </t>
  </si>
  <si>
    <t xml:space="preserve">06.002.001.001 </t>
  </si>
  <si>
    <t xml:space="preserve">06.002.002 </t>
  </si>
  <si>
    <t xml:space="preserve">06.002.002.001 </t>
  </si>
  <si>
    <t xml:space="preserve">06.003 </t>
  </si>
  <si>
    <t xml:space="preserve">06.003.001 </t>
  </si>
  <si>
    <t xml:space="preserve">06.003.001.001 </t>
  </si>
  <si>
    <t xml:space="preserve">06.003.002 </t>
  </si>
  <si>
    <t xml:space="preserve">06.003.002.001 </t>
  </si>
  <si>
    <t xml:space="preserve">06.004 </t>
  </si>
  <si>
    <t xml:space="preserve">06.004.001 </t>
  </si>
  <si>
    <t xml:space="preserve">06.004.001.001 </t>
  </si>
  <si>
    <t xml:space="preserve">06.004.002 </t>
  </si>
  <si>
    <t xml:space="preserve">06.004.002.001 </t>
  </si>
  <si>
    <t xml:space="preserve">06.005 </t>
  </si>
  <si>
    <t xml:space="preserve">06.005.001 </t>
  </si>
  <si>
    <t xml:space="preserve">06.005.001.001 </t>
  </si>
  <si>
    <t xml:space="preserve">06.005.002 </t>
  </si>
  <si>
    <t xml:space="preserve">06.005.002.001 </t>
  </si>
  <si>
    <t xml:space="preserve">06.006 </t>
  </si>
  <si>
    <t xml:space="preserve">06.006.001 </t>
  </si>
  <si>
    <t xml:space="preserve">06.006.001.001 </t>
  </si>
  <si>
    <t xml:space="preserve">06.006.002 </t>
  </si>
  <si>
    <t xml:space="preserve">06.006.002.001 </t>
  </si>
  <si>
    <t>SISTEMAS E INSTALAÇÕES ELÉTRICAS - TÉRREO</t>
  </si>
  <si>
    <t xml:space="preserve">08.001.003.002 </t>
  </si>
  <si>
    <t>SISTEMAS E INSTALAÇÕES HIDROSSANITÁRIAS E DRENAGEM - TÉRREO</t>
  </si>
  <si>
    <t xml:space="preserve">10.002 </t>
  </si>
  <si>
    <t xml:space="preserve">10.002.001 </t>
  </si>
  <si>
    <t>Instalações preventivas - Térreo</t>
  </si>
  <si>
    <t xml:space="preserve">10.002.001.001 </t>
  </si>
  <si>
    <t xml:space="preserve">10.003 </t>
  </si>
  <si>
    <t xml:space="preserve">10.003.001 </t>
  </si>
  <si>
    <t xml:space="preserve">10.003.001.001 </t>
  </si>
  <si>
    <t xml:space="preserve">10.004 </t>
  </si>
  <si>
    <t xml:space="preserve">10.004.001 </t>
  </si>
  <si>
    <t xml:space="preserve">10.004.001.001 </t>
  </si>
  <si>
    <t xml:space="preserve">10.005 </t>
  </si>
  <si>
    <t xml:space="preserve">10.005.001 </t>
  </si>
  <si>
    <t xml:space="preserve">10.005.001.001 </t>
  </si>
  <si>
    <t xml:space="preserve">10.006 </t>
  </si>
  <si>
    <t xml:space="preserve">10.006.001 </t>
  </si>
  <si>
    <t xml:space="preserve">10.006.001.001 </t>
  </si>
  <si>
    <t xml:space="preserve">10.007 </t>
  </si>
  <si>
    <t xml:space="preserve">10.007.001 </t>
  </si>
  <si>
    <t xml:space="preserve">10.007.001.001 </t>
  </si>
  <si>
    <t xml:space="preserve">10.008 </t>
  </si>
  <si>
    <t xml:space="preserve">10.008.001 </t>
  </si>
  <si>
    <t xml:space="preserve">10.008.001.001 </t>
  </si>
  <si>
    <t xml:space="preserve">11.001.002 </t>
  </si>
  <si>
    <t xml:space="preserve">11.001.002.001 </t>
  </si>
  <si>
    <t xml:space="preserve">11.001.003 </t>
  </si>
  <si>
    <t xml:space="preserve">11.001.003.001 </t>
  </si>
  <si>
    <t xml:space="preserve">13.001.004 </t>
  </si>
  <si>
    <t xml:space="preserve">13.001.004.001 </t>
  </si>
  <si>
    <t xml:space="preserve">13.002.003 </t>
  </si>
  <si>
    <t xml:space="preserve">13.002.003.001 </t>
  </si>
  <si>
    <t xml:space="preserve">13.002.004 </t>
  </si>
  <si>
    <t xml:space="preserve">13.002.004.001 </t>
  </si>
  <si>
    <t xml:space="preserve">13.003.003 </t>
  </si>
  <si>
    <t xml:space="preserve">13.003.003.001 </t>
  </si>
  <si>
    <t xml:space="preserve">13.003.004 </t>
  </si>
  <si>
    <t xml:space="preserve">13.003.004.001 </t>
  </si>
  <si>
    <t xml:space="preserve">13.004.003 </t>
  </si>
  <si>
    <t xml:space="preserve">13.004.003.001 </t>
  </si>
  <si>
    <t xml:space="preserve">13.004.004 </t>
  </si>
  <si>
    <t xml:space="preserve">13.004.004.001 </t>
  </si>
  <si>
    <t xml:space="preserve">13.005.003 </t>
  </si>
  <si>
    <t xml:space="preserve">13.005.003.001 </t>
  </si>
  <si>
    <t xml:space="preserve">13.005.004 </t>
  </si>
  <si>
    <t xml:space="preserve">13.005.004.001 </t>
  </si>
  <si>
    <t xml:space="preserve">13.006.001.002 </t>
  </si>
  <si>
    <t xml:space="preserve">13.006.003 </t>
  </si>
  <si>
    <t xml:space="preserve">13.006.003.001 </t>
  </si>
  <si>
    <t xml:space="preserve">13.008.001.002 </t>
  </si>
  <si>
    <t xml:space="preserve">13.008.001.003 </t>
  </si>
  <si>
    <t xml:space="preserve">13.010 </t>
  </si>
  <si>
    <t xml:space="preserve">13.010.001 </t>
  </si>
  <si>
    <t xml:space="preserve">13.010.001.001 </t>
  </si>
  <si>
    <t>IMPERMEABILIZAÇÃO E TRATAMENTOS - TÉRREO</t>
  </si>
  <si>
    <t xml:space="preserve">14.007.003 </t>
  </si>
  <si>
    <t xml:space="preserve">14.007.003.001 </t>
  </si>
  <si>
    <t xml:space="preserve">14.009 </t>
  </si>
  <si>
    <t xml:space="preserve">14.009.001 </t>
  </si>
  <si>
    <t xml:space="preserve">14.009.001.001 </t>
  </si>
  <si>
    <t xml:space="preserve">14.010 </t>
  </si>
  <si>
    <t xml:space="preserve">14.010.001 </t>
  </si>
  <si>
    <t xml:space="preserve">14.010.001.001 </t>
  </si>
  <si>
    <t xml:space="preserve">14.010.001.002 </t>
  </si>
  <si>
    <t>COBERTURA</t>
  </si>
  <si>
    <t xml:space="preserve">15.001.003.002 </t>
  </si>
  <si>
    <t xml:space="preserve">16.001.002 </t>
  </si>
  <si>
    <t xml:space="preserve">16.001.002.001 </t>
  </si>
  <si>
    <t xml:space="preserve">16.002.001.002 </t>
  </si>
  <si>
    <t xml:space="preserve">16.002.001.003 </t>
  </si>
  <si>
    <t xml:space="preserve">16.002.001.004 </t>
  </si>
  <si>
    <t xml:space="preserve">16.003.001.002 </t>
  </si>
  <si>
    <t xml:space="preserve">16.004.001.002 </t>
  </si>
  <si>
    <t xml:space="preserve">16.004.002 </t>
  </si>
  <si>
    <t xml:space="preserve">16.004.002.001 </t>
  </si>
  <si>
    <t>Sistema de pintura em piso</t>
  </si>
  <si>
    <t>Esquadrias de alumínio</t>
  </si>
  <si>
    <t>Automação</t>
  </si>
  <si>
    <t>Esquadrias de madeira</t>
  </si>
  <si>
    <t xml:space="preserve">07.001.003 </t>
  </si>
  <si>
    <t xml:space="preserve">07.001.003.001 </t>
  </si>
  <si>
    <t xml:space="preserve">07.001.004 </t>
  </si>
  <si>
    <t xml:space="preserve">07.001.004.001 </t>
  </si>
  <si>
    <t xml:space="preserve">07.003.003 </t>
  </si>
  <si>
    <t xml:space="preserve">07.003.003.001 </t>
  </si>
  <si>
    <t xml:space="preserve">07.004.003 </t>
  </si>
  <si>
    <t xml:space="preserve">07.004.003.001 </t>
  </si>
  <si>
    <t xml:space="preserve">07.005.003 </t>
  </si>
  <si>
    <t xml:space="preserve">07.005.003.001 </t>
  </si>
  <si>
    <t xml:space="preserve">07.006.003 </t>
  </si>
  <si>
    <t xml:space="preserve">07.006.003.001 </t>
  </si>
  <si>
    <t xml:space="preserve">10.001.001.002 </t>
  </si>
  <si>
    <t xml:space="preserve">10.006.001.002 </t>
  </si>
  <si>
    <t xml:space="preserve">10.006.002 </t>
  </si>
  <si>
    <t xml:space="preserve">10.006.002.001 </t>
  </si>
  <si>
    <t xml:space="preserve">10.006.003 </t>
  </si>
  <si>
    <t xml:space="preserve">10.006.003.001 </t>
  </si>
  <si>
    <t xml:space="preserve">10.007.002 </t>
  </si>
  <si>
    <t xml:space="preserve">10.007.002.001 </t>
  </si>
  <si>
    <t xml:space="preserve">10.007.003 </t>
  </si>
  <si>
    <t xml:space="preserve">10.007.003.001 </t>
  </si>
  <si>
    <t xml:space="preserve">10.008.002 </t>
  </si>
  <si>
    <t xml:space="preserve">10.008.002.001 </t>
  </si>
  <si>
    <t xml:space="preserve">10.008.003 </t>
  </si>
  <si>
    <t xml:space="preserve">10.008.003.001 </t>
  </si>
  <si>
    <t xml:space="preserve">10.009 </t>
  </si>
  <si>
    <t xml:space="preserve">10.009.001 </t>
  </si>
  <si>
    <t xml:space="preserve">10.009.001.001 </t>
  </si>
  <si>
    <t xml:space="preserve">10.009.002 </t>
  </si>
  <si>
    <t xml:space="preserve">10.009.002.001 </t>
  </si>
  <si>
    <t xml:space="preserve">16.005.001.002 </t>
  </si>
  <si>
    <t xml:space="preserve">16.005.001.003 </t>
  </si>
  <si>
    <t xml:space="preserve">16.006 </t>
  </si>
  <si>
    <t xml:space="preserve">16.006.001 </t>
  </si>
  <si>
    <t xml:space="preserve">16.006.001.001 </t>
  </si>
  <si>
    <t xml:space="preserve">16.006.001.002 </t>
  </si>
  <si>
    <t>Certidão INSS</t>
  </si>
  <si>
    <t xml:space="preserve">13.003.003.002 </t>
  </si>
  <si>
    <t xml:space="preserve">13.004.003.002 </t>
  </si>
  <si>
    <t xml:space="preserve">13.005.003.002 </t>
  </si>
  <si>
    <t xml:space="preserve">13.007.003 </t>
  </si>
  <si>
    <t xml:space="preserve">13.007.003.001 </t>
  </si>
  <si>
    <t xml:space="preserve">14.006.004 </t>
  </si>
  <si>
    <t xml:space="preserve">14.006.004.001 </t>
  </si>
  <si>
    <t xml:space="preserve">14.008.003 </t>
  </si>
  <si>
    <t xml:space="preserve">14.008.003.001 </t>
  </si>
  <si>
    <t xml:space="preserve">14.009.002 </t>
  </si>
  <si>
    <t xml:space="preserve">14.009.002.001 </t>
  </si>
  <si>
    <t xml:space="preserve">14.010.001.003 </t>
  </si>
  <si>
    <t xml:space="preserve">14.011 </t>
  </si>
  <si>
    <t xml:space="preserve">14.011.001 </t>
  </si>
  <si>
    <t xml:space="preserve">14.011.001.001 </t>
  </si>
  <si>
    <t xml:space="preserve">16.005.003 </t>
  </si>
  <si>
    <t xml:space="preserve">16.005.003.001 </t>
  </si>
  <si>
    <t>(3 TIPOS + COBERTURA COM APRT)</t>
  </si>
  <si>
    <t>https://www.sienge.com.br/blog/dimensione-o-canteiro-de-obras-corretamente/</t>
  </si>
  <si>
    <t>1 montagem por obra</t>
  </si>
  <si>
    <t>Guarda-corpo de vãos, fixado em fôrma de madeira, em trama de madeira com tela de polipropileno</t>
  </si>
  <si>
    <t>Placa indicativa fixada em totem</t>
  </si>
  <si>
    <t>Não se aplica</t>
  </si>
  <si>
    <t>Tela de polietileno reforçada simples</t>
  </si>
  <si>
    <t>Carimbo de data/hora</t>
  </si>
  <si>
    <t>Endereço de e-mail</t>
  </si>
  <si>
    <t>Responsável pelo questionário</t>
  </si>
  <si>
    <t>Data de preenchimento do formulário</t>
  </si>
  <si>
    <t>Memorial descritivo</t>
  </si>
  <si>
    <t>Levantamento topográfico</t>
  </si>
  <si>
    <t>Projeto de canteiro</t>
  </si>
  <si>
    <t>Informações complementares</t>
  </si>
  <si>
    <t>Projeto arquitetônico legal</t>
  </si>
  <si>
    <t>Projeto arquitetônico interiores/ambientação</t>
  </si>
  <si>
    <t>Projeto técnico de fachada</t>
  </si>
  <si>
    <t>Projeto de terraplanagem</t>
  </si>
  <si>
    <t>Projeto estrutural em concreto armado</t>
  </si>
  <si>
    <t>Projeto de estrutura metálica</t>
  </si>
  <si>
    <t>Projeto de alvenaria estrutural</t>
  </si>
  <si>
    <t>Projeto elétrico</t>
  </si>
  <si>
    <t>Projeto comunicação e dados</t>
  </si>
  <si>
    <t>Projeto de telefonia</t>
  </si>
  <si>
    <t>Projeto luminotécnico</t>
  </si>
  <si>
    <t>Projeto de automação</t>
  </si>
  <si>
    <t>Projeto de drenagem</t>
  </si>
  <si>
    <t>Projeto pluvial</t>
  </si>
  <si>
    <t>Projeto de irrigação</t>
  </si>
  <si>
    <t>Projeto preventivo (PPCI - Plano de Prevenção e Proteção Contra Incêndios)</t>
  </si>
  <si>
    <t>Projeto de exaustão</t>
  </si>
  <si>
    <t>Projeto de gás</t>
  </si>
  <si>
    <t>Projeto de segurança</t>
  </si>
  <si>
    <t>Projeto de impermeabilização</t>
  </si>
  <si>
    <t>Projeto de esquadrias</t>
  </si>
  <si>
    <t>Projeto de forro</t>
  </si>
  <si>
    <t>Projeto acústico</t>
  </si>
  <si>
    <t>Projeto de sonorização</t>
  </si>
  <si>
    <t>Projeto de piscina</t>
  </si>
  <si>
    <t>Projeto de comunicação visual</t>
  </si>
  <si>
    <t>Projeto de paisagismo</t>
  </si>
  <si>
    <t>Projeto de pavimentação</t>
  </si>
  <si>
    <t>Modelagem BIM arquitetônica</t>
  </si>
  <si>
    <t>Modelagem BIM de complementares</t>
  </si>
  <si>
    <t>Compatibilização de projetos BIM</t>
  </si>
  <si>
    <t>Consultoria técnica de esquadrias</t>
  </si>
  <si>
    <t>Consultoria técnica de fachada</t>
  </si>
  <si>
    <t>Consultoria técnica de legalização</t>
  </si>
  <si>
    <t>Consultorias técnicas diversas</t>
  </si>
  <si>
    <t>Orçamento e planejamento</t>
  </si>
  <si>
    <t>Consultoria técnica de qualidade</t>
  </si>
  <si>
    <t>Auditoria de qualidade</t>
  </si>
  <si>
    <t>Despesas de seguro de obra</t>
  </si>
  <si>
    <t>Aprovação e legalização água e esgoto</t>
  </si>
  <si>
    <t>Taxas de ART</t>
  </si>
  <si>
    <t>Taxas de Alvará</t>
  </si>
  <si>
    <t>Despesas cartório, licenças, certidões e jurídicas</t>
  </si>
  <si>
    <t>As Built</t>
  </si>
  <si>
    <t>Laudo técnico de vistoria de entrega</t>
  </si>
  <si>
    <t>Manuais técnicos condomínio/proprietários</t>
  </si>
  <si>
    <t>Salário/mês (R$)</t>
  </si>
  <si>
    <t>Encargos (%)</t>
  </si>
  <si>
    <t>Valor/mês (R$)</t>
  </si>
  <si>
    <t>Treinamento por funcionário (R$)</t>
  </si>
  <si>
    <t>Valor/funcionário (R$)</t>
  </si>
  <si>
    <t>Verba (R$)</t>
  </si>
  <si>
    <r>
      <t xml:space="preserve">Plataformas de proteção - Tipo </t>
    </r>
    <r>
      <rPr>
        <sz val="10"/>
        <color theme="1"/>
        <rFont val="Arial"/>
        <family val="2"/>
      </rPr>
      <t>[Trama de madeira forrada em painel compensado - Primária]</t>
    </r>
  </si>
  <si>
    <r>
      <t xml:space="preserve">Plataformas de proteção - Tipo </t>
    </r>
    <r>
      <rPr>
        <sz val="10"/>
        <color theme="1"/>
        <rFont val="Arial"/>
        <family val="2"/>
      </rPr>
      <t>[Trama de madeira forrada em painel compensado - Secundária]</t>
    </r>
  </si>
  <si>
    <r>
      <t xml:space="preserve">Plataformas de proteção - Tipo </t>
    </r>
    <r>
      <rPr>
        <sz val="10"/>
        <color theme="1"/>
        <rFont val="Arial"/>
        <family val="2"/>
      </rPr>
      <t>[Trama de madeira forrada em painel compensado - Terciária]</t>
    </r>
  </si>
  <si>
    <r>
      <t xml:space="preserve">Plataformas de proteção - Tipo </t>
    </r>
    <r>
      <rPr>
        <sz val="10"/>
        <color theme="1"/>
        <rFont val="Arial"/>
        <family val="2"/>
      </rPr>
      <t>[Fundação em tábua de madeira serrada - Primária]</t>
    </r>
  </si>
  <si>
    <r>
      <t xml:space="preserve">Plataformas de proteção - Tipo </t>
    </r>
    <r>
      <rPr>
        <sz val="10"/>
        <color theme="1"/>
        <rFont val="Arial"/>
        <family val="2"/>
      </rPr>
      <t>[Fundação em tábua de madeira serrada - Secundária]</t>
    </r>
  </si>
  <si>
    <r>
      <t xml:space="preserve">Plataformas de proteção - Tipo </t>
    </r>
    <r>
      <rPr>
        <sz val="10"/>
        <color theme="1"/>
        <rFont val="Arial"/>
        <family val="2"/>
      </rPr>
      <t>[Fundação em tábua de madeira serrada - Terciária]</t>
    </r>
  </si>
  <si>
    <t>Outros (especifique)</t>
  </si>
  <si>
    <t>Guarda-corpo de vãos</t>
  </si>
  <si>
    <t>Outros</t>
  </si>
  <si>
    <t>Guarda-corpo de laje após desforma</t>
  </si>
  <si>
    <t>Outros tipos de proteção que serão utilizados na obra</t>
  </si>
  <si>
    <t>Linha de vida</t>
  </si>
  <si>
    <t>Sinalização</t>
  </si>
  <si>
    <t>Rede de proteção tipo SLQA(Sistemas Limitadores para Quedas de Alturas)</t>
  </si>
  <si>
    <t>Tela fachadeira - Material</t>
  </si>
  <si>
    <t>Elaboração do Programa de Prevenção dos Riscos Ambientais (PPRA)</t>
  </si>
  <si>
    <t>Elaboração do Programa de Controle Médico de Saúde Ocupacional (PCMSO)</t>
  </si>
  <si>
    <t>Elaboração do Programa de Condições e Meio Ambiente de Trabalho na indústria da construção (PCMAT)</t>
  </si>
  <si>
    <t>Projetos de segurança do trabalho</t>
  </si>
  <si>
    <t>Medicamentos preventivos e de emergência</t>
  </si>
  <si>
    <t>Dedetização, desratização e sanitização dos ambientes</t>
  </si>
  <si>
    <t>Duração (meses)</t>
  </si>
  <si>
    <t>Equipe de apoio</t>
  </si>
  <si>
    <t>Outro (especifique)</t>
  </si>
  <si>
    <t>Limpeza da camada vegetal</t>
  </si>
  <si>
    <r>
      <t>Demolições</t>
    </r>
    <r>
      <rPr>
        <sz val="10"/>
        <color theme="1"/>
        <rFont val="Arial"/>
        <family val="2"/>
      </rPr>
      <t xml:space="preserve"> [Alvenaria]</t>
    </r>
  </si>
  <si>
    <r>
      <t>Demolições</t>
    </r>
    <r>
      <rPr>
        <sz val="10"/>
        <color theme="1"/>
        <rFont val="Arial"/>
        <family val="2"/>
      </rPr>
      <t xml:space="preserve"> [Estrutura de concreto armada]</t>
    </r>
  </si>
  <si>
    <r>
      <t>Demolições</t>
    </r>
    <r>
      <rPr>
        <sz val="10"/>
        <color theme="1"/>
        <rFont val="Arial"/>
        <family val="2"/>
      </rPr>
      <t xml:space="preserve"> [Revestimento aderido]</t>
    </r>
  </si>
  <si>
    <r>
      <t>Demolições</t>
    </r>
    <r>
      <rPr>
        <sz val="10"/>
        <color theme="1"/>
        <rFont val="Arial"/>
        <family val="2"/>
      </rPr>
      <t xml:space="preserve"> [Pavimento intertravado]</t>
    </r>
  </si>
  <si>
    <r>
      <t>Demolições</t>
    </r>
    <r>
      <rPr>
        <sz val="10"/>
        <color theme="1"/>
        <rFont val="Arial"/>
        <family val="2"/>
      </rPr>
      <t xml:space="preserve"> [Pavimento asfáltico]</t>
    </r>
  </si>
  <si>
    <r>
      <t>Demolições</t>
    </r>
    <r>
      <rPr>
        <sz val="10"/>
        <color theme="1"/>
        <rFont val="Arial"/>
        <family val="2"/>
      </rPr>
      <t xml:space="preserve"> [Divisórias leves]</t>
    </r>
  </si>
  <si>
    <r>
      <t>Demolições</t>
    </r>
    <r>
      <rPr>
        <sz val="10"/>
        <color theme="1"/>
        <rFont val="Arial"/>
        <family val="2"/>
      </rPr>
      <t xml:space="preserve"> [Forros e pisos leves]</t>
    </r>
  </si>
  <si>
    <r>
      <t>Demolições</t>
    </r>
    <r>
      <rPr>
        <sz val="10"/>
        <color theme="1"/>
        <rFont val="Arial"/>
        <family val="2"/>
      </rPr>
      <t xml:space="preserve"> [Esquadrias leves]</t>
    </r>
  </si>
  <si>
    <r>
      <t>Instalações provisórias</t>
    </r>
    <r>
      <rPr>
        <sz val="10"/>
        <color theme="1"/>
        <rFont val="Arial"/>
        <family val="2"/>
      </rPr>
      <t xml:space="preserve"> [Central de aço]</t>
    </r>
  </si>
  <si>
    <r>
      <t>Instalações provisórias</t>
    </r>
    <r>
      <rPr>
        <sz val="10"/>
        <color theme="1"/>
        <rFont val="Arial"/>
        <family val="2"/>
      </rPr>
      <t xml:space="preserve"> [Central de fôrmas]</t>
    </r>
  </si>
  <si>
    <r>
      <t>Instalações provisórias</t>
    </r>
    <r>
      <rPr>
        <sz val="10"/>
        <color theme="1"/>
        <rFont val="Arial"/>
        <family val="2"/>
      </rPr>
      <t xml:space="preserve"> [Central de Argamassa]</t>
    </r>
  </si>
  <si>
    <r>
      <t>Instalações provisórias</t>
    </r>
    <r>
      <rPr>
        <sz val="10"/>
        <color theme="1"/>
        <rFont val="Arial"/>
        <family val="2"/>
      </rPr>
      <t xml:space="preserve"> [Armazenamento de cerâmicas]</t>
    </r>
  </si>
  <si>
    <r>
      <t>Instalações provisórias</t>
    </r>
    <r>
      <rPr>
        <sz val="10"/>
        <color theme="1"/>
        <rFont val="Arial"/>
        <family val="2"/>
      </rPr>
      <t xml:space="preserve"> [Armazenamento de placas de gesso]</t>
    </r>
  </si>
  <si>
    <r>
      <t>Instalações provisórias</t>
    </r>
    <r>
      <rPr>
        <sz val="10"/>
        <color theme="1"/>
        <rFont val="Arial"/>
        <family val="2"/>
      </rPr>
      <t xml:space="preserve"> [Armazenamento de blocos]</t>
    </r>
  </si>
  <si>
    <r>
      <t>Instalações provisórias</t>
    </r>
    <r>
      <rPr>
        <sz val="10"/>
        <color theme="1"/>
        <rFont val="Arial"/>
        <family val="2"/>
      </rPr>
      <t xml:space="preserve"> [Armazenamento de contramarcos]</t>
    </r>
  </si>
  <si>
    <r>
      <t>Instalações provisórias</t>
    </r>
    <r>
      <rPr>
        <sz val="10"/>
        <color theme="1"/>
        <rFont val="Arial"/>
        <family val="2"/>
      </rPr>
      <t xml:space="preserve"> [Armazenamento de portas e rodapés]</t>
    </r>
  </si>
  <si>
    <r>
      <t>Instalações provisórias</t>
    </r>
    <r>
      <rPr>
        <sz val="10"/>
        <color theme="1"/>
        <rFont val="Arial"/>
        <family val="2"/>
      </rPr>
      <t xml:space="preserve"> [Armazenamento de esquadrias]</t>
    </r>
  </si>
  <si>
    <r>
      <t>Instalações provisórias</t>
    </r>
    <r>
      <rPr>
        <sz val="10"/>
        <color theme="1"/>
        <rFont val="Arial"/>
        <family val="2"/>
      </rPr>
      <t xml:space="preserve"> [Armazenamento de instalações complementares]</t>
    </r>
  </si>
  <si>
    <r>
      <t>Instalações provisórias</t>
    </r>
    <r>
      <rPr>
        <sz val="10"/>
        <color theme="1"/>
        <rFont val="Arial"/>
        <family val="2"/>
      </rPr>
      <t xml:space="preserve"> [Armazenamento para estoque geral]</t>
    </r>
  </si>
  <si>
    <r>
      <t>Instalações provisórias</t>
    </r>
    <r>
      <rPr>
        <sz val="10"/>
        <color theme="1"/>
        <rFont val="Arial"/>
        <family val="2"/>
      </rPr>
      <t xml:space="preserve"> [Almoxarifado geral]</t>
    </r>
  </si>
  <si>
    <r>
      <t>Instalações provisórias</t>
    </r>
    <r>
      <rPr>
        <sz val="10"/>
        <color theme="1"/>
        <rFont val="Arial"/>
        <family val="2"/>
      </rPr>
      <t xml:space="preserve"> [Construções temporárias]</t>
    </r>
  </si>
  <si>
    <r>
      <t>Instalações provisórias</t>
    </r>
    <r>
      <rPr>
        <sz val="10"/>
        <color theme="1"/>
        <rFont val="Arial"/>
        <family val="2"/>
      </rPr>
      <t xml:space="preserve"> [Guarita]</t>
    </r>
  </si>
  <si>
    <r>
      <t>Instalações provisórias - Contêiner</t>
    </r>
    <r>
      <rPr>
        <sz val="10"/>
        <color theme="1"/>
        <rFont val="Arial"/>
        <family val="2"/>
      </rPr>
      <t xml:space="preserve"> [Quantidade para aquisição]</t>
    </r>
  </si>
  <si>
    <r>
      <t>Instalações provisórias - Contêiner</t>
    </r>
    <r>
      <rPr>
        <sz val="10"/>
        <color theme="1"/>
        <rFont val="Arial"/>
        <family val="2"/>
      </rPr>
      <t xml:space="preserve"> [Quantidade para locação]</t>
    </r>
  </si>
  <si>
    <r>
      <t>Instalações provisórias - Contêiner</t>
    </r>
    <r>
      <rPr>
        <sz val="10"/>
        <color theme="1"/>
        <rFont val="Arial"/>
        <family val="2"/>
      </rPr>
      <t xml:space="preserve"> [Quantidade para manutenção de equipamento próprio]</t>
    </r>
  </si>
  <si>
    <r>
      <t>Instalações provisórias - Banheiro químico</t>
    </r>
    <r>
      <rPr>
        <sz val="10"/>
        <color theme="1"/>
        <rFont val="Arial"/>
        <family val="2"/>
      </rPr>
      <t xml:space="preserve"> [Quantidade para aquisição]</t>
    </r>
  </si>
  <si>
    <r>
      <t>Instalações provisórias - Banheiro químico</t>
    </r>
    <r>
      <rPr>
        <sz val="10"/>
        <color theme="1"/>
        <rFont val="Arial"/>
        <family val="2"/>
      </rPr>
      <t xml:space="preserve"> [Quantidade para locação]</t>
    </r>
  </si>
  <si>
    <r>
      <t>Instalações provisórias - Banheiro químico</t>
    </r>
    <r>
      <rPr>
        <sz val="10"/>
        <color theme="1"/>
        <rFont val="Arial"/>
        <family val="2"/>
      </rPr>
      <t xml:space="preserve"> [Quantidade para manutenção de equipamento próprio]</t>
    </r>
  </si>
  <si>
    <t>Instalações provisórias</t>
  </si>
  <si>
    <t>Sinalização de obra</t>
  </si>
  <si>
    <t>Rede de água fria, esgoto e drenagem</t>
  </si>
  <si>
    <t>Redes elétricas, comunicação e dados</t>
  </si>
  <si>
    <t>Tapume da obra</t>
  </si>
  <si>
    <t>Informações adicionais</t>
  </si>
  <si>
    <t>Água e esgoto</t>
  </si>
  <si>
    <t>Luz/energia</t>
  </si>
  <si>
    <t>Internet</t>
  </si>
  <si>
    <t>Telefone</t>
  </si>
  <si>
    <t>Alimentação</t>
  </si>
  <si>
    <t>Fretes</t>
  </si>
  <si>
    <t>Consumo de cópias</t>
  </si>
  <si>
    <t>Gerenciamento eletrônico</t>
  </si>
  <si>
    <t>Despesas com vizinhos</t>
  </si>
  <si>
    <t>Gerador autônomo de energia</t>
  </si>
  <si>
    <t>Manutenção provisória vigilância e acessos</t>
  </si>
  <si>
    <t>Tipologia Compra</t>
  </si>
  <si>
    <t>Manutenção Inicial</t>
  </si>
  <si>
    <t>Manutenção Periódica</t>
  </si>
  <si>
    <t>Tipo</t>
  </si>
  <si>
    <t>Carro para passageiros [Aquisição]</t>
  </si>
  <si>
    <t>Carro para passageiros [Locação]</t>
  </si>
  <si>
    <t>Carro para passageiros [Manutenção inicial]</t>
  </si>
  <si>
    <t>Carro para passageiros [Manutenção periódica]</t>
  </si>
  <si>
    <t>Carro utilitário para transporte de cargas ou pessoas [Aquisição]</t>
  </si>
  <si>
    <t>Carro utilitário para transporte de cargas ou pessoas [Locação]</t>
  </si>
  <si>
    <t>Carro utilitário para transporte de cargas ou pessoas [Manutenção inicial]</t>
  </si>
  <si>
    <t>Carro utilitário para transporte de cargas ou pessoas [Manutenção periódica]</t>
  </si>
  <si>
    <t>Carro com caçamba [Aquisição]</t>
  </si>
  <si>
    <t>Carro com caçamba [Locação]</t>
  </si>
  <si>
    <t>Carro com caçamba [Manutenção inicial]</t>
  </si>
  <si>
    <t>Carro com caçamba [Manutenção periódica]</t>
  </si>
  <si>
    <t>Caminhão dois eixos [Aquisição]</t>
  </si>
  <si>
    <t>Caminhão dois eixos [Locação]</t>
  </si>
  <si>
    <t>Caminhão dois eixos [Manutenção inicial]</t>
  </si>
  <si>
    <t>Caminhão dois eixos [Manutenção periódica]</t>
  </si>
  <si>
    <t>Elevador cremalheira [Aquisição]</t>
  </si>
  <si>
    <t>Elevador cremalheira [Locação]</t>
  </si>
  <si>
    <t>Elevador cremalheira [Manutenção inicial]</t>
  </si>
  <si>
    <t>Elevador cremalheira [Manutenção periódica]</t>
  </si>
  <si>
    <t>Elevador de carga [Aquisição]</t>
  </si>
  <si>
    <t>Elevador de carga [Locação]</t>
  </si>
  <si>
    <t>Elevador de carga [Manutenção inicial]</t>
  </si>
  <si>
    <t>Elevador de carga [Manutenção periódica]</t>
  </si>
  <si>
    <t>Grua ascensional [Aquisição]</t>
  </si>
  <si>
    <t>Grua ascensional [Locação]</t>
  </si>
  <si>
    <t>Grua ascensional [Manutenção inicial]</t>
  </si>
  <si>
    <t>Grua ascensional [Manutenção periódica]</t>
  </si>
  <si>
    <t>Grua com torre fixa [Aquisição]</t>
  </si>
  <si>
    <t>Grua com torre fixa [Locação]</t>
  </si>
  <si>
    <t>Grua com torre fixa [Manutenção inicial]</t>
  </si>
  <si>
    <t>Grua com torre fixa [Manutenção periódica]</t>
  </si>
  <si>
    <t>Grua com torre móvel [Aquisição]</t>
  </si>
  <si>
    <t>Grua com torre móvel [Locação]</t>
  </si>
  <si>
    <t>Grua com torre móvel [Manutenção inicial]</t>
  </si>
  <si>
    <t>Grua com torre móvel [Manutenção periódica]</t>
  </si>
  <si>
    <t>Mini grua [Aquisição]</t>
  </si>
  <si>
    <t>Mini grua [Locação]</t>
  </si>
  <si>
    <t>Mini grua [Manutenção inicial]</t>
  </si>
  <si>
    <t>Mini grua [Manutenção periódica]</t>
  </si>
  <si>
    <t>Guincho de coluna [Aquisição]</t>
  </si>
  <si>
    <t>Guincho de coluna [Locação]</t>
  </si>
  <si>
    <t>Guincho de coluna [Manutenção inicial]</t>
  </si>
  <si>
    <t>Guincho de coluna [Manutenção periódica]</t>
  </si>
  <si>
    <t>Mini guincho [Aquisição]</t>
  </si>
  <si>
    <t>Mini guincho [Locação]</t>
  </si>
  <si>
    <t>Mini guincho [Manutenção inicial]</t>
  </si>
  <si>
    <t>Mini guincho [Manutenção periódica]</t>
  </si>
  <si>
    <t>Guindaste [Aquisição]</t>
  </si>
  <si>
    <t>Guindaste [Locação]</t>
  </si>
  <si>
    <t>Guindaste [Manutenção inicial]</t>
  </si>
  <si>
    <t>Guindaste [Manutenção periódica]</t>
  </si>
  <si>
    <t>Andaime modular fachadeiro [Aquisição]</t>
  </si>
  <si>
    <t>Andaime modular fachadeiro [Locação]</t>
  </si>
  <si>
    <t>Andaime modular fachadeiro [Manutenção inicial]</t>
  </si>
  <si>
    <t>Andaime modular fachadeiro [Manutenção periódica]</t>
  </si>
  <si>
    <t>Andaime multidirecional [Aquisição]</t>
  </si>
  <si>
    <t>Andaime multidirecional [Locação]</t>
  </si>
  <si>
    <t>Andaime multidirecional [Manutenção inicial]</t>
  </si>
  <si>
    <t>Andaime multidirecional [Manutenção periódica]</t>
  </si>
  <si>
    <t>Andaime tubular tipo torre [Aquisição]</t>
  </si>
  <si>
    <t>Andaime tubular tipo torre [Locação]</t>
  </si>
  <si>
    <t>Andaime tubular tipo torre [Manutenção inicial]</t>
  </si>
  <si>
    <t>Andaime tubular tipo torre [Manutenção periódica]</t>
  </si>
  <si>
    <t>Andaime suspenso manual [Aquisição]</t>
  </si>
  <si>
    <t>Andaime suspenso manual [Locação]</t>
  </si>
  <si>
    <t>Andaime suspenso manual [Manutenção inicial]</t>
  </si>
  <si>
    <t>Andaime suspenso manual [Manutenção periódica]</t>
  </si>
  <si>
    <t>Andaime suspenso motorizado [Aquisição]</t>
  </si>
  <si>
    <t>Andaime suspenso motorizado [Locação]</t>
  </si>
  <si>
    <t>Andaime suspenso motorizado [Manutenção inicial]</t>
  </si>
  <si>
    <t>Andaime suspenso motorizado [Manutenção periódica]</t>
  </si>
  <si>
    <t>Demolições</t>
  </si>
  <si>
    <t>(legal e executivo)</t>
  </si>
  <si>
    <t>(já com fundação)</t>
  </si>
  <si>
    <t xml:space="preserve"> (elétrico / comunicação / telefonia)</t>
  </si>
  <si>
    <t xml:space="preserve"> (automação / segurança / cftv )</t>
  </si>
  <si>
    <t xml:space="preserve"> (hidráulico e sanitário)</t>
  </si>
  <si>
    <t xml:space="preserve"> (climatização e exaustão)</t>
  </si>
  <si>
    <t>Projeto de acústico</t>
  </si>
  <si>
    <t>(coordenação e compatibilização)</t>
  </si>
  <si>
    <t xml:space="preserve">0,00 já temos pago custos de advogados o valor de </t>
  </si>
  <si>
    <t>Guarda-corpo de laje após desforma - Escora metálica, travessões e tela</t>
  </si>
  <si>
    <t xml:space="preserve">Fechamento removível de vãos de porta de elevador em madeira, </t>
  </si>
  <si>
    <t>Fechamento removível de vãos de porta de entrada dos aptos. em madeira</t>
  </si>
  <si>
    <t>Área das portas de aptos</t>
  </si>
  <si>
    <t>Quantidade de aptos</t>
  </si>
  <si>
    <t>Quantidade de portas de aptos</t>
  </si>
  <si>
    <t>Almoxarifado</t>
  </si>
  <si>
    <t>Tapume de TELHA METÁLICA TRAPEZOIDAL</t>
  </si>
  <si>
    <t>Consumo de telefone</t>
  </si>
  <si>
    <t>Frete</t>
  </si>
  <si>
    <t>COMPOSIÇÃO</t>
  </si>
  <si>
    <t>Prego de aço polido com cabeça 17x21</t>
  </si>
  <si>
    <t>Sarrafo 2,5x7,5 em pinus</t>
  </si>
  <si>
    <t>UNIDADE</t>
  </si>
  <si>
    <t>M²</t>
  </si>
  <si>
    <t>KG</t>
  </si>
  <si>
    <t>M</t>
  </si>
  <si>
    <t>QUANT.</t>
  </si>
  <si>
    <t>PREÇO</t>
  </si>
  <si>
    <t>SERVIÇO</t>
  </si>
  <si>
    <t>TELA PLASTICA TECIDA LISTRADA BRANCA E LARANJA,
TIPO GUARDA CORPO, EM POLIETILENO MONOFILADO,
ROLO 1,20 X 50 M (L X C)</t>
  </si>
  <si>
    <t>TABUA APARELHADA *2,5 X 15* CM, EM
MACARANDUBA/MASSARANDUBA, ANGELIM OU
EQUIVALENTE DA REGIAO</t>
  </si>
  <si>
    <t>LOCACAO DE ESCORA METALICA TELESCOPICA, COM
ALTURA REGULAVEL DE *1,80* A *3,20* M, COM
CAPACIDADE DE CARGA DE NO MINIMO 1000 KGF (10 KN),
INCLUSO TRIPE E FORCADO</t>
  </si>
  <si>
    <t>UNXMES</t>
  </si>
  <si>
    <t>CHAPA/PAINEL DE MADEIRA COMPENSADA RESINADA
(MADEIRITE RESINADO ROSA) PARA FORMA DE
CONCRETO, DE 2200 x 1100 MM, E = 14 MMROLO 1,20 X 50 M (L X C)</t>
  </si>
  <si>
    <t>PLACA DE SINALIZACAO DE SEGURANCA,
FOTOLUMINESCENTE, EM PVC *2* MM ANTI-CHAMAS
(SIMBOLOS, CORES E PICTOGRAMAS CONFORME NBR
13434)</t>
  </si>
  <si>
    <t>GRAMPO PARA GRAMPEADOR PNEUMATICO 13 X 16 MM</t>
  </si>
  <si>
    <t>Prego de aço 18x27 com cabeça</t>
  </si>
  <si>
    <t>Tábua de madeira 2,5x30</t>
  </si>
  <si>
    <t>Telha aço zincado trapezoidal</t>
  </si>
  <si>
    <t>vigota 7,5x7,5 cm</t>
  </si>
  <si>
    <t>Concreto magro 150 kg cim/m³</t>
  </si>
  <si>
    <t>m³</t>
  </si>
  <si>
    <t>GMF - ATALAIA</t>
  </si>
  <si>
    <t>MABREM - GRAN TORINO</t>
  </si>
  <si>
    <t>NOUVE 354</t>
  </si>
  <si>
    <t>CONSTRUTORA</t>
  </si>
  <si>
    <t>HOUZE</t>
  </si>
  <si>
    <t>Endereço da obra</t>
  </si>
  <si>
    <t>AREA TERRENO</t>
  </si>
  <si>
    <t>Unidade construtiva M²</t>
  </si>
  <si>
    <t>ANO</t>
  </si>
  <si>
    <t>CUB</t>
  </si>
  <si>
    <t>Levantamento Topográfico</t>
  </si>
  <si>
    <t xml:space="preserve">Estudo ambiental </t>
  </si>
  <si>
    <t xml:space="preserve">01.001.001.004 </t>
  </si>
  <si>
    <t xml:space="preserve">01.001.001.005 </t>
  </si>
  <si>
    <t>Projeto Arquitetônico legal</t>
  </si>
  <si>
    <t>Projeto Fundações</t>
  </si>
  <si>
    <t>Projeto de climatização, exaustão e acústico</t>
  </si>
  <si>
    <t xml:space="preserve">Orçamento e planejamento </t>
  </si>
  <si>
    <t>Controle Tecnologico de Concreto</t>
  </si>
  <si>
    <t>TAXAS, DOCUMENTOS</t>
  </si>
  <si>
    <t>Taxas e Documentos</t>
  </si>
  <si>
    <t xml:space="preserve">02.001.001.002 </t>
  </si>
  <si>
    <t xml:space="preserve">02.001.001.003 </t>
  </si>
  <si>
    <t xml:space="preserve">02.001.001.004 </t>
  </si>
  <si>
    <t xml:space="preserve">02.001.001.005 </t>
  </si>
  <si>
    <t xml:space="preserve">02.001.001.006 </t>
  </si>
  <si>
    <t>Aprovação e legalização Bombeiros</t>
  </si>
  <si>
    <t xml:space="preserve">02.001.001.007 </t>
  </si>
  <si>
    <t xml:space="preserve">02.001.001.008 </t>
  </si>
  <si>
    <t xml:space="preserve">02.001.001.009 </t>
  </si>
  <si>
    <t>Outorga</t>
  </si>
  <si>
    <t xml:space="preserve">02.001.001.010 </t>
  </si>
  <si>
    <t>Despesas de cartório / taxas gerais</t>
  </si>
  <si>
    <t xml:space="preserve">02.001.001.011 </t>
  </si>
  <si>
    <t>ISS/ INSS</t>
  </si>
  <si>
    <t>Segurança do trabalho</t>
  </si>
  <si>
    <t>Serviço terceirizado de segurança do trabalho</t>
  </si>
  <si>
    <t>Equipamentos de proteção</t>
  </si>
  <si>
    <t>Equipamento de proteção individual - EPI</t>
  </si>
  <si>
    <t>Bandejas Primarias</t>
  </si>
  <si>
    <t>Bandejas Secundarias</t>
  </si>
  <si>
    <t>Guarda corpo de laje apos desforma</t>
  </si>
  <si>
    <t xml:space="preserve">03.001.002.008 </t>
  </si>
  <si>
    <t>Tela em polietileno para fachada</t>
  </si>
  <si>
    <t xml:space="preserve">03.001.002.009 </t>
  </si>
  <si>
    <t>Meio ambiente</t>
  </si>
  <si>
    <t xml:space="preserve">03.001.003.002 </t>
  </si>
  <si>
    <t xml:space="preserve">03.001.003.003 </t>
  </si>
  <si>
    <t xml:space="preserve">03.001.003.004 </t>
  </si>
  <si>
    <t>Projetos de Segurança do Trabalho</t>
  </si>
  <si>
    <t>Saúde ocupacional</t>
  </si>
  <si>
    <t xml:space="preserve">03.001.004.002 </t>
  </si>
  <si>
    <t xml:space="preserve">03.001.004.003 </t>
  </si>
  <si>
    <t xml:space="preserve">03.001.004.004 </t>
  </si>
  <si>
    <t>Equipe de gestão e apoio</t>
  </si>
  <si>
    <t>Engenheiro</t>
  </si>
  <si>
    <t>Guincheiro</t>
  </si>
  <si>
    <t>Limpeza de obra</t>
  </si>
  <si>
    <t xml:space="preserve">04.001.001.006 </t>
  </si>
  <si>
    <t>Vigilância / portaria</t>
  </si>
  <si>
    <t>Canteiro de obras</t>
  </si>
  <si>
    <t>Galpão provisório para canteiro de obra</t>
  </si>
  <si>
    <t xml:space="preserve">04.001.002.004 </t>
  </si>
  <si>
    <t>Rede provisória de água fria, esgoto e drenagem</t>
  </si>
  <si>
    <t xml:space="preserve">04.001.002.005 </t>
  </si>
  <si>
    <t>Redes provisória elétricas, comunicação e dados</t>
  </si>
  <si>
    <t xml:space="preserve">04.001.002.006 </t>
  </si>
  <si>
    <t>Locação de banheiro químico</t>
  </si>
  <si>
    <t xml:space="preserve">04.001.002.007 </t>
  </si>
  <si>
    <t>Sinalização geral da obra</t>
  </si>
  <si>
    <t xml:space="preserve">04.001.002.008 </t>
  </si>
  <si>
    <t xml:space="preserve">04.001.002.009 </t>
  </si>
  <si>
    <t xml:space="preserve">04.001.002.010 </t>
  </si>
  <si>
    <t>Tapume em telha metálica trapezoidal</t>
  </si>
  <si>
    <t>Despesas de consumo e manutenção</t>
  </si>
  <si>
    <t>Despesas de consumo - água e esgoto</t>
  </si>
  <si>
    <t xml:space="preserve">04.001.003.002 </t>
  </si>
  <si>
    <t>Despesas de consumo - luz/energia</t>
  </si>
  <si>
    <t xml:space="preserve">04.001.003.003 </t>
  </si>
  <si>
    <t>Despesas de consumo - internet</t>
  </si>
  <si>
    <t xml:space="preserve">04.001.003.004 </t>
  </si>
  <si>
    <t>Despesas de consumo - coleta de lixo</t>
  </si>
  <si>
    <t xml:space="preserve">04.001.003.005 </t>
  </si>
  <si>
    <t>Despesas de consumo - material de expediente/escritório</t>
  </si>
  <si>
    <t xml:space="preserve">04.001.003.006 </t>
  </si>
  <si>
    <t>Despesas de consumo - material de higiene e limpeza</t>
  </si>
  <si>
    <t xml:space="preserve">04.001.003.007 </t>
  </si>
  <si>
    <t>Fretes e carretos*</t>
  </si>
  <si>
    <t xml:space="preserve">04.001.003.008 </t>
  </si>
  <si>
    <t xml:space="preserve">04.001.003.009 </t>
  </si>
  <si>
    <t xml:space="preserve">04.001.003.010 </t>
  </si>
  <si>
    <t xml:space="preserve">04.001.003.011 </t>
  </si>
  <si>
    <t xml:space="preserve">04.001.003.012 </t>
  </si>
  <si>
    <t xml:space="preserve">04.001.003.013 </t>
  </si>
  <si>
    <t xml:space="preserve">04.001.003.014 </t>
  </si>
  <si>
    <t>Manutenção provisória de vigilância e acessos</t>
  </si>
  <si>
    <t>Equipamentos de Carga e Transporte</t>
  </si>
  <si>
    <t>Equipamentos de apoio a obra</t>
  </si>
  <si>
    <t>Condutor de entulho vertical</t>
  </si>
  <si>
    <t>Carro utilitário para transporte de cargas ou pessoas</t>
  </si>
  <si>
    <t>Manutenção para carro para passageiros</t>
  </si>
  <si>
    <t>Balancins</t>
  </si>
  <si>
    <t>Locação de balancim</t>
  </si>
  <si>
    <t>Mão de obra de montagem e desmontagem de balancim</t>
  </si>
  <si>
    <t>Equipamentos de obra</t>
  </si>
  <si>
    <t>Elevador cremalheira</t>
  </si>
  <si>
    <t>Manutenção preventiva de elevador cremalheira</t>
  </si>
  <si>
    <t>Montagem e desmontagem de elevador cremalheira</t>
  </si>
  <si>
    <t xml:space="preserve">05.001.003.004 </t>
  </si>
  <si>
    <t>Mini grua</t>
  </si>
  <si>
    <t xml:space="preserve">05.001.003.005 </t>
  </si>
  <si>
    <t>Mini grua - Montagem inicial</t>
  </si>
  <si>
    <t xml:space="preserve">05.001.003.006 </t>
  </si>
  <si>
    <t>Mini grua - Manutenção preventiva</t>
  </si>
  <si>
    <t xml:space="preserve">05.001.003.007 </t>
  </si>
  <si>
    <t>Mini grua - Desmontagem</t>
  </si>
  <si>
    <t xml:space="preserve">05.001.003.008 </t>
  </si>
  <si>
    <t>Aquisição de Fôrma Plástica para Laje Nervurada</t>
  </si>
  <si>
    <t>Unidade construtiva</t>
  </si>
  <si>
    <t>Tipo de obra</t>
  </si>
  <si>
    <t>Versão do orçamento</t>
  </si>
  <si>
    <t>BDI</t>
  </si>
  <si>
    <t>Preços expressos em</t>
  </si>
  <si>
    <t>Escavação vertical de terreno com escavadeira</t>
  </si>
  <si>
    <t>Escavação Mecânica Vala Exceto Rocha até 1.5m</t>
  </si>
  <si>
    <t>Reaterro mecanizado de valas para blocos, baldrames e cisterna, com retroescavadeira</t>
  </si>
  <si>
    <t>Lastro de material granular 5cm</t>
  </si>
  <si>
    <t>Remoção de Terra</t>
  </si>
  <si>
    <t>Movimentação de terra para bota-fora</t>
  </si>
  <si>
    <t>Perfuração de estaca hélice contínua, diâmetro 40cm</t>
  </si>
  <si>
    <t>Armação aço CA-50, diâmetro de 12,5mm para estacas, corte e dobra em indústria</t>
  </si>
  <si>
    <t>Armação aço CA-50, diâmetro de 16,0mm para estacas, corte e dobra em indústria</t>
  </si>
  <si>
    <t>Concreto usinado bombeável, para estacas, fck 40MPa, slump = 24 +/- 2 B0, incluindo serviço de bombeamento</t>
  </si>
  <si>
    <t xml:space="preserve">Fabricação, Montagem e Desmontagem de Fôrma para Bloco e Baldrame, em Tábua de Madeira* </t>
  </si>
  <si>
    <t>Armação aço CA-50, diâmetro de 6,3mm para blocos e baldrames, corte e dobra em industria</t>
  </si>
  <si>
    <t>Armação aço CA-50, diâmetro de 8,0mm para blocos e baldrames, corte e dobra em industria</t>
  </si>
  <si>
    <t>Armação aço CA-50, diâmetro de 10,0mm para blocos e baldrames, corte e dobra em industria</t>
  </si>
  <si>
    <t xml:space="preserve">02.002.002.004 </t>
  </si>
  <si>
    <t>Armação aço CA-50, diâmetro de 12,5mm para blocos e baldrames, corte e dobra em industria</t>
  </si>
  <si>
    <t xml:space="preserve">02.002.002.005 </t>
  </si>
  <si>
    <t>Armação aço CA-50, diâmetro de 16,0mm para blocos e baldrames, corte e dobra em industria</t>
  </si>
  <si>
    <t xml:space="preserve">02.002.002.006 </t>
  </si>
  <si>
    <t>Armação aço CA-50, diâmetro de 20,0mm para blocos e baldrames, corte e dobra em industria</t>
  </si>
  <si>
    <t>Concreto usinado bombeável, para blocos e baldrames, fck 40 MPa, slump = 12 +/- 2 B01, incluindo serviço de bombeamento</t>
  </si>
  <si>
    <t>Mão de obra</t>
  </si>
  <si>
    <t>Mão de obra empreitada para execução de infraestrutura - blocos e baldrames</t>
  </si>
  <si>
    <t>Forma Compensado Plástificado 18mm para Pilar 10x</t>
  </si>
  <si>
    <t xml:space="preserve">03.001.001.002 </t>
  </si>
  <si>
    <t>Forma Compensado Plástificado 18mm para Laje Nervurada 10x</t>
  </si>
  <si>
    <t>Armadura CA-50 Diâmetro 6,30mm</t>
  </si>
  <si>
    <t>Armadura CA-50 Diâmetro 8,00mm</t>
  </si>
  <si>
    <t>Armadura CA-50 Diâmetro 10,0mm</t>
  </si>
  <si>
    <t>Armadura CA-50 Diâmetro 12,5mm</t>
  </si>
  <si>
    <t>Armadura CA-50 Diâmetro 16,0mm</t>
  </si>
  <si>
    <t>Armadura CA-50 Diâmetro 20,0mm</t>
  </si>
  <si>
    <t>Concreto usinado bombeável, para supraestrutura, fck 40MPa, slump = 12 +/- 2 B1, incluindo serviço de bombeamento</t>
  </si>
  <si>
    <t>Escoramento com pontalete de madeira de eucalipto</t>
  </si>
  <si>
    <t>Locação de Fôrma Plástica para Laje Nervurada</t>
  </si>
  <si>
    <t>Mão de obra empreitada para execução de estrutura de concreto armado em supraestrutura</t>
  </si>
  <si>
    <t>SUPRAESTRUTURA - 2° PAVIMENTO (GARAGEM)</t>
  </si>
  <si>
    <t>Forma Compensado Plástificado 18mm para Viga 10x</t>
  </si>
  <si>
    <t xml:space="preserve">03.002.001.002 </t>
  </si>
  <si>
    <t xml:space="preserve">03.002.001.003 </t>
  </si>
  <si>
    <t xml:space="preserve">03.002.002.002 </t>
  </si>
  <si>
    <t xml:space="preserve">03.002.002.003 </t>
  </si>
  <si>
    <t xml:space="preserve">03.002.002.004 </t>
  </si>
  <si>
    <t xml:space="preserve">03.002.002.005 </t>
  </si>
  <si>
    <t xml:space="preserve">03.002.002.006 </t>
  </si>
  <si>
    <t xml:space="preserve">03.002.004.002 </t>
  </si>
  <si>
    <t xml:space="preserve">03.002.005 </t>
  </si>
  <si>
    <t xml:space="preserve">03.002.005.001 </t>
  </si>
  <si>
    <t>SUPRAESTRUTURA - 3° PAVIMENTO (GARAGEM)</t>
  </si>
  <si>
    <t xml:space="preserve">03.003.002.002 </t>
  </si>
  <si>
    <t xml:space="preserve">03.003.002.003 </t>
  </si>
  <si>
    <t xml:space="preserve">03.003.002.004 </t>
  </si>
  <si>
    <t xml:space="preserve">03.003.002.005 </t>
  </si>
  <si>
    <t xml:space="preserve">03.003.002.006 </t>
  </si>
  <si>
    <t xml:space="preserve">03.003.004.002 </t>
  </si>
  <si>
    <t xml:space="preserve">03.004 </t>
  </si>
  <si>
    <t>SUPRAESTRUTURA - DIFERENCIADO</t>
  </si>
  <si>
    <t xml:space="preserve">03.004.001 </t>
  </si>
  <si>
    <t xml:space="preserve">03.004.001.001 </t>
  </si>
  <si>
    <t xml:space="preserve">03.004.001.002 </t>
  </si>
  <si>
    <t xml:space="preserve">03.004.001.003 </t>
  </si>
  <si>
    <t xml:space="preserve">03.004.002 </t>
  </si>
  <si>
    <t xml:space="preserve">03.004.002.001 </t>
  </si>
  <si>
    <t xml:space="preserve">03.004.002.002 </t>
  </si>
  <si>
    <t xml:space="preserve">03.004.002.003 </t>
  </si>
  <si>
    <t xml:space="preserve">03.004.002.004 </t>
  </si>
  <si>
    <t xml:space="preserve">03.004.002.005 </t>
  </si>
  <si>
    <t xml:space="preserve">03.004.002.006 </t>
  </si>
  <si>
    <t xml:space="preserve">03.004.003 </t>
  </si>
  <si>
    <t xml:space="preserve">03.004.003.001 </t>
  </si>
  <si>
    <t xml:space="preserve">03.004.004 </t>
  </si>
  <si>
    <t xml:space="preserve">03.004.004.001 </t>
  </si>
  <si>
    <t xml:space="preserve">03.004.004.002 </t>
  </si>
  <si>
    <t xml:space="preserve">03.004.005 </t>
  </si>
  <si>
    <t xml:space="preserve">03.004.005.001 </t>
  </si>
  <si>
    <t xml:space="preserve">03.005 </t>
  </si>
  <si>
    <t>SUPRAESTRUTURA - TIPO (x11)</t>
  </si>
  <si>
    <t xml:space="preserve">03.005.001 </t>
  </si>
  <si>
    <t xml:space="preserve">03.005.001.001 </t>
  </si>
  <si>
    <t xml:space="preserve">03.005.001.002 </t>
  </si>
  <si>
    <t xml:space="preserve">03.005.001.003 </t>
  </si>
  <si>
    <t xml:space="preserve">03.005.002 </t>
  </si>
  <si>
    <t xml:space="preserve">03.005.002.001 </t>
  </si>
  <si>
    <t xml:space="preserve">03.005.002.002 </t>
  </si>
  <si>
    <t xml:space="preserve">03.005.002.003 </t>
  </si>
  <si>
    <t xml:space="preserve">03.005.002.004 </t>
  </si>
  <si>
    <t xml:space="preserve">03.005.002.005 </t>
  </si>
  <si>
    <t xml:space="preserve">03.005.002.006 </t>
  </si>
  <si>
    <t xml:space="preserve">03.005.003 </t>
  </si>
  <si>
    <t xml:space="preserve">03.005.003.001 </t>
  </si>
  <si>
    <t>Concreto usinado bombeável, para supraestrutura, fck 35MPa, slump = 12 +/- 2 B0, incluindo serviço de bombeamento</t>
  </si>
  <si>
    <t xml:space="preserve">03.005.004 </t>
  </si>
  <si>
    <t xml:space="preserve">03.005.004.001 </t>
  </si>
  <si>
    <t xml:space="preserve">03.005.004.002 </t>
  </si>
  <si>
    <t xml:space="preserve">03.005.005 </t>
  </si>
  <si>
    <t xml:space="preserve">03.005.005.001 </t>
  </si>
  <si>
    <t xml:space="preserve">03.006 </t>
  </si>
  <si>
    <t>SUPRAESTRUTURA - DUPLEX INFERIOR</t>
  </si>
  <si>
    <t xml:space="preserve">03.006.001 </t>
  </si>
  <si>
    <t xml:space="preserve">03.006.001.001 </t>
  </si>
  <si>
    <t xml:space="preserve">03.006.001.002 </t>
  </si>
  <si>
    <t xml:space="preserve">03.006.001.003 </t>
  </si>
  <si>
    <t xml:space="preserve">03.006.002 </t>
  </si>
  <si>
    <t xml:space="preserve">03.006.002.001 </t>
  </si>
  <si>
    <t xml:space="preserve">03.006.002.002 </t>
  </si>
  <si>
    <t xml:space="preserve">03.006.002.003 </t>
  </si>
  <si>
    <t xml:space="preserve">03.006.002.004 </t>
  </si>
  <si>
    <t xml:space="preserve">03.006.002.005 </t>
  </si>
  <si>
    <t xml:space="preserve">03.006.003 </t>
  </si>
  <si>
    <t xml:space="preserve">03.006.003.001 </t>
  </si>
  <si>
    <t xml:space="preserve">03.006.004 </t>
  </si>
  <si>
    <t xml:space="preserve">03.006.004.001 </t>
  </si>
  <si>
    <t xml:space="preserve">03.006.004.002 </t>
  </si>
  <si>
    <t xml:space="preserve">03.006.005 </t>
  </si>
  <si>
    <t xml:space="preserve">03.006.005.001 </t>
  </si>
  <si>
    <t xml:space="preserve">03.007 </t>
  </si>
  <si>
    <t>SUPRAESTRUTURA - DUPLEX SUPERIOR</t>
  </si>
  <si>
    <t xml:space="preserve">03.007.001 </t>
  </si>
  <si>
    <t xml:space="preserve">03.007.001.001 </t>
  </si>
  <si>
    <t xml:space="preserve">03.007.001.002 </t>
  </si>
  <si>
    <t xml:space="preserve">03.007.001.003 </t>
  </si>
  <si>
    <t xml:space="preserve">03.007.002 </t>
  </si>
  <si>
    <t xml:space="preserve">03.007.002.001 </t>
  </si>
  <si>
    <t xml:space="preserve">03.007.002.002 </t>
  </si>
  <si>
    <t xml:space="preserve">03.007.002.003 </t>
  </si>
  <si>
    <t xml:space="preserve">03.007.002.004 </t>
  </si>
  <si>
    <t xml:space="preserve">03.007.002.005 </t>
  </si>
  <si>
    <t xml:space="preserve">03.007.003 </t>
  </si>
  <si>
    <t xml:space="preserve">03.007.003.001 </t>
  </si>
  <si>
    <t xml:space="preserve">03.007.004 </t>
  </si>
  <si>
    <t xml:space="preserve">03.007.004.001 </t>
  </si>
  <si>
    <t xml:space="preserve">03.007.004.002 </t>
  </si>
  <si>
    <t xml:space="preserve">03.007.005 </t>
  </si>
  <si>
    <t xml:space="preserve">03.007.005.001 </t>
  </si>
  <si>
    <t xml:space="preserve">03.008 </t>
  </si>
  <si>
    <t>SUPRAESTRUTURA - ROOFTOP</t>
  </si>
  <si>
    <t xml:space="preserve">03.008.001 </t>
  </si>
  <si>
    <t xml:space="preserve">03.008.001.001 </t>
  </si>
  <si>
    <t xml:space="preserve">03.008.001.002 </t>
  </si>
  <si>
    <t xml:space="preserve">03.008.001.003 </t>
  </si>
  <si>
    <t xml:space="preserve">03.008.002 </t>
  </si>
  <si>
    <t xml:space="preserve">03.008.002.001 </t>
  </si>
  <si>
    <t xml:space="preserve">03.008.002.002 </t>
  </si>
  <si>
    <t xml:space="preserve">03.008.002.003 </t>
  </si>
  <si>
    <t xml:space="preserve">03.008.002.004 </t>
  </si>
  <si>
    <t xml:space="preserve">03.008.002.005 </t>
  </si>
  <si>
    <t xml:space="preserve">03.008.003 </t>
  </si>
  <si>
    <t xml:space="preserve">03.008.003.001 </t>
  </si>
  <si>
    <t xml:space="preserve">03.008.004 </t>
  </si>
  <si>
    <t xml:space="preserve">03.008.004.001 </t>
  </si>
  <si>
    <t xml:space="preserve">03.008.004.002 </t>
  </si>
  <si>
    <t xml:space="preserve">03.008.005 </t>
  </si>
  <si>
    <t xml:space="preserve">03.008.005.001 </t>
  </si>
  <si>
    <t xml:space="preserve">03.009 </t>
  </si>
  <si>
    <t>SUPRAESTRUTURA - TELHADO</t>
  </si>
  <si>
    <t xml:space="preserve">03.009.001 </t>
  </si>
  <si>
    <t xml:space="preserve">03.009.001.001 </t>
  </si>
  <si>
    <t xml:space="preserve">03.009.001.002 </t>
  </si>
  <si>
    <t xml:space="preserve">03.009.001.003 </t>
  </si>
  <si>
    <t xml:space="preserve">03.009.002 </t>
  </si>
  <si>
    <t xml:space="preserve">03.009.002.001 </t>
  </si>
  <si>
    <t xml:space="preserve">03.009.002.002 </t>
  </si>
  <si>
    <t xml:space="preserve">03.009.002.003 </t>
  </si>
  <si>
    <t xml:space="preserve">03.009.002.004 </t>
  </si>
  <si>
    <t xml:space="preserve">03.009.002.005 </t>
  </si>
  <si>
    <t xml:space="preserve">03.009.003 </t>
  </si>
  <si>
    <t xml:space="preserve">03.009.003.001 </t>
  </si>
  <si>
    <t xml:space="preserve">03.009.004 </t>
  </si>
  <si>
    <t xml:space="preserve">03.009.004.001 </t>
  </si>
  <si>
    <t xml:space="preserve">03.009.004.002 </t>
  </si>
  <si>
    <t xml:space="preserve">03.009.005 </t>
  </si>
  <si>
    <t xml:space="preserve">03.009.005.001 </t>
  </si>
  <si>
    <t xml:space="preserve">03.010 </t>
  </si>
  <si>
    <t>SUPRAESTRUTURA - PAVIMENTOS TÉCNICOS</t>
  </si>
  <si>
    <t xml:space="preserve">03.010.001 </t>
  </si>
  <si>
    <t xml:space="preserve">03.010.001.001 </t>
  </si>
  <si>
    <t xml:space="preserve">03.010.001.002 </t>
  </si>
  <si>
    <t xml:space="preserve">03.010.001.003 </t>
  </si>
  <si>
    <t xml:space="preserve">03.010.002 </t>
  </si>
  <si>
    <t xml:space="preserve">03.010.002.001 </t>
  </si>
  <si>
    <t xml:space="preserve">03.010.002.002 </t>
  </si>
  <si>
    <t xml:space="preserve">03.010.002.003 </t>
  </si>
  <si>
    <t xml:space="preserve">03.010.002.004 </t>
  </si>
  <si>
    <t xml:space="preserve">03.010.002.005 </t>
  </si>
  <si>
    <t xml:space="preserve">03.010.003 </t>
  </si>
  <si>
    <t xml:space="preserve">03.010.003.001 </t>
  </si>
  <si>
    <t xml:space="preserve">03.010.004 </t>
  </si>
  <si>
    <t xml:space="preserve">03.010.004.001 </t>
  </si>
  <si>
    <t xml:space="preserve">03.010.004.002 </t>
  </si>
  <si>
    <t xml:space="preserve">03.010.005 </t>
  </si>
  <si>
    <t xml:space="preserve">03.010.005.001 </t>
  </si>
  <si>
    <t>ALVENARIA, VEDAÇÕES E DIVISÓRIAS - TÉRREO</t>
  </si>
  <si>
    <t>Alvenaria de Vedação com Blocos de Concreto</t>
  </si>
  <si>
    <t>Alvenaria de vedação de blocos de concreto celular autoclavado 10x30x60 cm</t>
  </si>
  <si>
    <t>Serviços complementares</t>
  </si>
  <si>
    <t>Tela soldada para ligação alvenaria/estrutura</t>
  </si>
  <si>
    <t>Encunhamento de alvenaria de vedação com argamassa expansiva*</t>
  </si>
  <si>
    <t>Verga/contraverga de concreto moldada, in-loco</t>
  </si>
  <si>
    <t xml:space="preserve">04.001.004 </t>
  </si>
  <si>
    <t xml:space="preserve">04.001.004.001 </t>
  </si>
  <si>
    <t>Mão de obra empreitada vedações internas e externas - assentamento blocos de concreto*</t>
  </si>
  <si>
    <t xml:space="preserve">04.001.004.002 </t>
  </si>
  <si>
    <t>Mão de obra empreitada vedações internas e externas - assentamento blocos cerâmicos*</t>
  </si>
  <si>
    <t>ALVENARIA, VEDAÇÕES E DIVISÓRIAS - 2° PAVIMENTO (GARAGEM)</t>
  </si>
  <si>
    <t xml:space="preserve">04.002.003.003 </t>
  </si>
  <si>
    <t xml:space="preserve">04.002.004 </t>
  </si>
  <si>
    <t xml:space="preserve">04.002.004.001 </t>
  </si>
  <si>
    <t xml:space="preserve">04.002.004.002 </t>
  </si>
  <si>
    <t xml:space="preserve">04.003 </t>
  </si>
  <si>
    <t>ALVENARIA, VEDAÇÕES E DIVISÓRIAS - 3° PAVIMENTO (GARAGEM)</t>
  </si>
  <si>
    <t xml:space="preserve">04.003.001 </t>
  </si>
  <si>
    <t xml:space="preserve">04.003.001.001 </t>
  </si>
  <si>
    <t xml:space="preserve">04.003.001.002 </t>
  </si>
  <si>
    <t xml:space="preserve">04.003.002 </t>
  </si>
  <si>
    <t xml:space="preserve">04.003.002.001 </t>
  </si>
  <si>
    <t xml:space="preserve">04.003.003 </t>
  </si>
  <si>
    <t xml:space="preserve">04.003.003.001 </t>
  </si>
  <si>
    <t xml:space="preserve">04.003.003.002 </t>
  </si>
  <si>
    <t xml:space="preserve">04.003.003.003 </t>
  </si>
  <si>
    <t xml:space="preserve">04.003.004 </t>
  </si>
  <si>
    <t xml:space="preserve">04.003.004.001 </t>
  </si>
  <si>
    <t xml:space="preserve">04.003.004.002 </t>
  </si>
  <si>
    <t xml:space="preserve">04.004 </t>
  </si>
  <si>
    <t>ALVENARIA, VEDAÇÕES E DIVISÓRIAS - DIFERENCIADO</t>
  </si>
  <si>
    <t xml:space="preserve">04.004.001 </t>
  </si>
  <si>
    <t xml:space="preserve">04.004.001.001 </t>
  </si>
  <si>
    <t xml:space="preserve">04.004.001.002 </t>
  </si>
  <si>
    <t xml:space="preserve">04.004.001.003 </t>
  </si>
  <si>
    <t xml:space="preserve">04.004.001.004 </t>
  </si>
  <si>
    <t>Alvenaria de enchimento 7,45 cm</t>
  </si>
  <si>
    <t xml:space="preserve">04.004.001.005 </t>
  </si>
  <si>
    <t>Alvenaria de enchimento 8,55 cm</t>
  </si>
  <si>
    <t xml:space="preserve">04.004.002 </t>
  </si>
  <si>
    <t xml:space="preserve">04.004.002.001 </t>
  </si>
  <si>
    <t xml:space="preserve">04.004.003 </t>
  </si>
  <si>
    <t xml:space="preserve">04.004.003.001 </t>
  </si>
  <si>
    <t xml:space="preserve">04.004.003.002 </t>
  </si>
  <si>
    <t xml:space="preserve">04.004.003.003 </t>
  </si>
  <si>
    <t xml:space="preserve">04.004.004 </t>
  </si>
  <si>
    <t xml:space="preserve">04.004.004.001 </t>
  </si>
  <si>
    <t xml:space="preserve">04.004.004.002 </t>
  </si>
  <si>
    <t xml:space="preserve">04.005 </t>
  </si>
  <si>
    <t>ALVENARIA, VEDAÇÕES E DIVISÓRIAS - TIPO (x11)</t>
  </si>
  <si>
    <t xml:space="preserve">04.005.001 </t>
  </si>
  <si>
    <t xml:space="preserve">04.005.001.001 </t>
  </si>
  <si>
    <t xml:space="preserve">04.005.001.002 </t>
  </si>
  <si>
    <t xml:space="preserve">04.005.001.003 </t>
  </si>
  <si>
    <t xml:space="preserve">04.005.001.004 </t>
  </si>
  <si>
    <t xml:space="preserve">04.005.001.005 </t>
  </si>
  <si>
    <t xml:space="preserve">04.005.002 </t>
  </si>
  <si>
    <t xml:space="preserve">04.005.002.001 </t>
  </si>
  <si>
    <t xml:space="preserve">04.005.003 </t>
  </si>
  <si>
    <t xml:space="preserve">04.005.003.001 </t>
  </si>
  <si>
    <t xml:space="preserve">04.005.003.002 </t>
  </si>
  <si>
    <t xml:space="preserve">04.005.003.003 </t>
  </si>
  <si>
    <t xml:space="preserve">04.005.004 </t>
  </si>
  <si>
    <t xml:space="preserve">04.005.004.001 </t>
  </si>
  <si>
    <t xml:space="preserve">04.005.004.002 </t>
  </si>
  <si>
    <t xml:space="preserve">04.006 </t>
  </si>
  <si>
    <t>ALVENARIA, VEDAÇÕES E DIVISÓRIAS - DUPLEX INFERIOR</t>
  </si>
  <si>
    <t xml:space="preserve">04.006.001 </t>
  </si>
  <si>
    <t xml:space="preserve">04.006.001.001 </t>
  </si>
  <si>
    <t xml:space="preserve">04.006.001.002 </t>
  </si>
  <si>
    <t xml:space="preserve">04.006.001.003 </t>
  </si>
  <si>
    <t xml:space="preserve">04.006.001.004 </t>
  </si>
  <si>
    <t xml:space="preserve">04.006.001.005 </t>
  </si>
  <si>
    <t xml:space="preserve">04.006.002 </t>
  </si>
  <si>
    <t xml:space="preserve">04.006.002.001 </t>
  </si>
  <si>
    <t xml:space="preserve">04.006.003 </t>
  </si>
  <si>
    <t xml:space="preserve">04.006.003.001 </t>
  </si>
  <si>
    <t xml:space="preserve">04.006.003.002 </t>
  </si>
  <si>
    <t xml:space="preserve">04.006.003.003 </t>
  </si>
  <si>
    <t xml:space="preserve">04.006.004 </t>
  </si>
  <si>
    <t xml:space="preserve">04.006.004.001 </t>
  </si>
  <si>
    <t xml:space="preserve">04.006.004.002 </t>
  </si>
  <si>
    <t xml:space="preserve">04.007 </t>
  </si>
  <si>
    <t>ALVENARIA, VEDAÇÕES E DIVISÓRIAS - DUPLEX SUPERIOR</t>
  </si>
  <si>
    <t xml:space="preserve">04.007.001 </t>
  </si>
  <si>
    <t xml:space="preserve">04.007.001.001 </t>
  </si>
  <si>
    <t xml:space="preserve">04.007.001.002 </t>
  </si>
  <si>
    <t xml:space="preserve">04.007.001.003 </t>
  </si>
  <si>
    <t xml:space="preserve">04.007.001.004 </t>
  </si>
  <si>
    <t xml:space="preserve">04.007.002 </t>
  </si>
  <si>
    <t xml:space="preserve">04.007.002.001 </t>
  </si>
  <si>
    <t xml:space="preserve">04.007.003 </t>
  </si>
  <si>
    <t xml:space="preserve">04.007.003.001 </t>
  </si>
  <si>
    <t xml:space="preserve">04.007.003.002 </t>
  </si>
  <si>
    <t xml:space="preserve">04.007.003.003 </t>
  </si>
  <si>
    <t xml:space="preserve">04.007.004 </t>
  </si>
  <si>
    <t xml:space="preserve">04.007.004.001 </t>
  </si>
  <si>
    <t xml:space="preserve">04.007.004.002 </t>
  </si>
  <si>
    <t xml:space="preserve">04.008 </t>
  </si>
  <si>
    <t>ALVENARIA, VEDAÇÕES E DIVISÓRIAS - ROOFTOP</t>
  </si>
  <si>
    <t xml:space="preserve">04.008.001 </t>
  </si>
  <si>
    <t xml:space="preserve">04.008.001.001 </t>
  </si>
  <si>
    <t xml:space="preserve">04.008.001.002 </t>
  </si>
  <si>
    <t xml:space="preserve">04.008.001.003 </t>
  </si>
  <si>
    <t xml:space="preserve">04.008.001.004 </t>
  </si>
  <si>
    <t xml:space="preserve">04.008.002 </t>
  </si>
  <si>
    <t xml:space="preserve">04.008.002.001 </t>
  </si>
  <si>
    <t xml:space="preserve">04.008.003 </t>
  </si>
  <si>
    <t xml:space="preserve">04.008.003.001 </t>
  </si>
  <si>
    <t xml:space="preserve">04.008.003.002 </t>
  </si>
  <si>
    <t xml:space="preserve">04.008.003.003 </t>
  </si>
  <si>
    <t xml:space="preserve">04.008.004 </t>
  </si>
  <si>
    <t xml:space="preserve">04.008.004.001 </t>
  </si>
  <si>
    <t xml:space="preserve">04.008.004.002 </t>
  </si>
  <si>
    <t xml:space="preserve">04.009 </t>
  </si>
  <si>
    <t>ALVENARIA, VEDAÇÕES E DIVISÓRIAS - TELHADO</t>
  </si>
  <si>
    <t xml:space="preserve">04.009.001 </t>
  </si>
  <si>
    <t xml:space="preserve">04.009.001.001 </t>
  </si>
  <si>
    <t xml:space="preserve">04.009.001.002 </t>
  </si>
  <si>
    <t xml:space="preserve">04.009.002 </t>
  </si>
  <si>
    <t xml:space="preserve">04.009.002.001 </t>
  </si>
  <si>
    <t xml:space="preserve">04.009.003 </t>
  </si>
  <si>
    <t xml:space="preserve">04.009.003.001 </t>
  </si>
  <si>
    <t xml:space="preserve">04.009.003.002 </t>
  </si>
  <si>
    <t xml:space="preserve">04.009.003.003 </t>
  </si>
  <si>
    <t xml:space="preserve">04.009.004 </t>
  </si>
  <si>
    <t xml:space="preserve">04.009.004.001 </t>
  </si>
  <si>
    <t xml:space="preserve">04.009.004.002 </t>
  </si>
  <si>
    <t xml:space="preserve">04.010 </t>
  </si>
  <si>
    <t>ALVENARIA, VEDAÇÕES E DIVISÓRIAS - CASA DE MÁQUINAS</t>
  </si>
  <si>
    <t xml:space="preserve">04.010.001 </t>
  </si>
  <si>
    <t xml:space="preserve">04.010.002 </t>
  </si>
  <si>
    <t xml:space="preserve">04.010.002.001 </t>
  </si>
  <si>
    <t xml:space="preserve">04.010.003 </t>
  </si>
  <si>
    <t xml:space="preserve">04.010.003.001 </t>
  </si>
  <si>
    <t xml:space="preserve">04.010.003.002 </t>
  </si>
  <si>
    <t xml:space="preserve">04.010.004 </t>
  </si>
  <si>
    <t xml:space="preserve">04.010.004.001 </t>
  </si>
  <si>
    <t xml:space="preserve">04.011 </t>
  </si>
  <si>
    <t>ALVENARIA, VEDAÇÕES E DIVISÓRIAS - RESERVATÓRIO SUPERIOR</t>
  </si>
  <si>
    <t xml:space="preserve">04.011.001 </t>
  </si>
  <si>
    <t xml:space="preserve">04.011.001.001 </t>
  </si>
  <si>
    <t xml:space="preserve">04.011.002 </t>
  </si>
  <si>
    <t xml:space="preserve">04.011.003 </t>
  </si>
  <si>
    <t xml:space="preserve">04.011.003.001 </t>
  </si>
  <si>
    <t xml:space="preserve">04.011.003.002 </t>
  </si>
  <si>
    <t xml:space="preserve">04.011.004 </t>
  </si>
  <si>
    <t xml:space="preserve">04.011.004.001 </t>
  </si>
  <si>
    <t xml:space="preserve">05.001.005 </t>
  </si>
  <si>
    <t>Luminárias, lâmpadas e acessórios</t>
  </si>
  <si>
    <t xml:space="preserve">05.001.005.001 </t>
  </si>
  <si>
    <t xml:space="preserve">05.001.006 </t>
  </si>
  <si>
    <t xml:space="preserve">05.001.006.001 </t>
  </si>
  <si>
    <t>Mão de obra empreitada para execução de instalações elétricas</t>
  </si>
  <si>
    <t>Instalações de água fria - Térreo</t>
  </si>
  <si>
    <t>Instalações de água quente - Térreo</t>
  </si>
  <si>
    <t xml:space="preserve">06.001.003 </t>
  </si>
  <si>
    <t>Instalações de esgoto/água pluvial</t>
  </si>
  <si>
    <t xml:space="preserve">06.001.003.001 </t>
  </si>
  <si>
    <t>Instalações de esgoto/água pluvial - Térreo</t>
  </si>
  <si>
    <t xml:space="preserve">06.001.004 </t>
  </si>
  <si>
    <t>Aparelhos sanitários, louças, metais e acessórios</t>
  </si>
  <si>
    <t xml:space="preserve">06.001.004.001 </t>
  </si>
  <si>
    <t>Aparelhos sanitários, louças, metais e acessórios - Térreo</t>
  </si>
  <si>
    <t xml:space="preserve">06.001.005 </t>
  </si>
  <si>
    <t>Sistemas de bombas de recalque</t>
  </si>
  <si>
    <t xml:space="preserve">06.001.005.001 </t>
  </si>
  <si>
    <t>Sistema de bombas de recalque - Térreo</t>
  </si>
  <si>
    <t xml:space="preserve">06.001.006 </t>
  </si>
  <si>
    <t xml:space="preserve">06.001.006.001 </t>
  </si>
  <si>
    <t>Mão de obra empreitada para execução de instalações hidrossanitárias e drenagem</t>
  </si>
  <si>
    <t>SISTEMAS E INSTALAÇÕES HIDROSSANITÁRIAS E DRENAGEM - 2° PAVIMENTO (GARAGEM)</t>
  </si>
  <si>
    <t>Instalações de água fria - 2° Pavimento Garagem</t>
  </si>
  <si>
    <t>Instalações de esgoto/água pluvial - 2° Pavimento Garagem</t>
  </si>
  <si>
    <t xml:space="preserve">06.002.003 </t>
  </si>
  <si>
    <t xml:space="preserve">06.002.003.001 </t>
  </si>
  <si>
    <t>SISTEMAS E INSTALAÇÕES HIDROSSANITÁRIAS E DRENAGEM - 3° PAVIMENTO (GARAGEM)</t>
  </si>
  <si>
    <t>Instalações de água fria - 3° Pavimento Garagem</t>
  </si>
  <si>
    <t>Instalações de esgoto/água pluvial - 3° Pavimento Garagem</t>
  </si>
  <si>
    <t xml:space="preserve">06.003.003 </t>
  </si>
  <si>
    <t xml:space="preserve">06.003.003.001 </t>
  </si>
  <si>
    <t>SISTEMAS E INSTALAÇÕES HIDROSSANITÁRIAS E DRENAGEM - DIFERENCIADO</t>
  </si>
  <si>
    <t>Instalações de água fria - Diferenciado</t>
  </si>
  <si>
    <t>Instalações de água quente - Diferenciado</t>
  </si>
  <si>
    <t xml:space="preserve">06.004.003 </t>
  </si>
  <si>
    <t xml:space="preserve">06.004.003.001 </t>
  </si>
  <si>
    <t>Instalações de esgoto/água pluvial - Diferenciado</t>
  </si>
  <si>
    <t xml:space="preserve">06.004.004 </t>
  </si>
  <si>
    <t xml:space="preserve">06.004.004.001 </t>
  </si>
  <si>
    <t>Aparelhos sanitários, louças, metais e acessórios - Diferenciado</t>
  </si>
  <si>
    <t xml:space="preserve">06.004.005 </t>
  </si>
  <si>
    <t xml:space="preserve">06.004.005.001 </t>
  </si>
  <si>
    <t>SISTEMAS E INSTALAÇÕES HIDROSSANITÁRIAS E DRENAGEM - TIPO (x11)</t>
  </si>
  <si>
    <t>Instalações de água fria - Tipo (x11)</t>
  </si>
  <si>
    <t>Instalações de água quente - Tipo (x11)</t>
  </si>
  <si>
    <t xml:space="preserve">06.005.003 </t>
  </si>
  <si>
    <t xml:space="preserve">06.005.003.001 </t>
  </si>
  <si>
    <t>Instalações de esgoto/água pluvial - Tipo (x11)</t>
  </si>
  <si>
    <t xml:space="preserve">06.005.004 </t>
  </si>
  <si>
    <t xml:space="preserve">06.005.004.001 </t>
  </si>
  <si>
    <t>Aparelhos sanitários, louças, metais e acessórios - Tipo (x11)</t>
  </si>
  <si>
    <t xml:space="preserve">06.005.005 </t>
  </si>
  <si>
    <t xml:space="preserve">06.005.005.001 </t>
  </si>
  <si>
    <t>SISTEMAS E INSTALAÇÕES HIDROSSANITÁRIAS E DRENAGEM - DUPLEX INFERIOR</t>
  </si>
  <si>
    <t>Instalações de água fria - Duplex Inferior</t>
  </si>
  <si>
    <t>Instalações de água quente - Duplex Inferior</t>
  </si>
  <si>
    <t xml:space="preserve">06.006.003 </t>
  </si>
  <si>
    <t xml:space="preserve">06.006.003.001 </t>
  </si>
  <si>
    <t>Instalações de esgoto/água pluvial - Duplex Inferior</t>
  </si>
  <si>
    <t xml:space="preserve">06.006.004 </t>
  </si>
  <si>
    <t xml:space="preserve">06.006.004.001 </t>
  </si>
  <si>
    <t>Aparelhos sanitários, louças, metais e acessórios - Duplex Inferior</t>
  </si>
  <si>
    <t xml:space="preserve">06.006.005 </t>
  </si>
  <si>
    <t xml:space="preserve">06.006.005.001 </t>
  </si>
  <si>
    <t xml:space="preserve">06.007 </t>
  </si>
  <si>
    <t>SISTEMAS E INSTALAÇÕES HIDROSSANITÁRIAS E DRENAGEM - DUPLEX SUPERIOR</t>
  </si>
  <si>
    <t xml:space="preserve">06.007.001 </t>
  </si>
  <si>
    <t xml:space="preserve">06.007.001.001 </t>
  </si>
  <si>
    <t>Instalações de água fria - Duplex Superior</t>
  </si>
  <si>
    <t xml:space="preserve">06.007.002 </t>
  </si>
  <si>
    <t xml:space="preserve">06.007.002.001 </t>
  </si>
  <si>
    <t>Instalações de água quente - Duplex Superior</t>
  </si>
  <si>
    <t xml:space="preserve">06.007.003 </t>
  </si>
  <si>
    <t xml:space="preserve">06.007.003.001 </t>
  </si>
  <si>
    <t>Instalações de esgoto/água pluvial - Duplex Superior</t>
  </si>
  <si>
    <t xml:space="preserve">06.007.004 </t>
  </si>
  <si>
    <t xml:space="preserve">06.007.004.001 </t>
  </si>
  <si>
    <t>Aparelhos sanitários, louças, metais e acessórios - Duplex Superior</t>
  </si>
  <si>
    <t xml:space="preserve">06.007.005 </t>
  </si>
  <si>
    <t xml:space="preserve">06.007.005.001 </t>
  </si>
  <si>
    <t xml:space="preserve">06.008 </t>
  </si>
  <si>
    <t>SISTEMAS E INSTALAÇÕES HIDROSSANITÁRIAS E DRENAGEM - ROOFTOP</t>
  </si>
  <si>
    <t xml:space="preserve">06.008.001 </t>
  </si>
  <si>
    <t xml:space="preserve">06.008.001.001 </t>
  </si>
  <si>
    <t>Instalações de água fria - Rooftop</t>
  </si>
  <si>
    <t xml:space="preserve">06.008.002 </t>
  </si>
  <si>
    <t xml:space="preserve">06.008.002.001 </t>
  </si>
  <si>
    <t>Instalações de esgoto/água pluvial - Rooftop</t>
  </si>
  <si>
    <t xml:space="preserve">06.008.003 </t>
  </si>
  <si>
    <t xml:space="preserve">06.008.003.001 </t>
  </si>
  <si>
    <t>Aparelhos sanitários, louças, metais e acessórios - Rooftop</t>
  </si>
  <si>
    <t xml:space="preserve">06.008.004 </t>
  </si>
  <si>
    <t xml:space="preserve">06.008.004.001 </t>
  </si>
  <si>
    <t xml:space="preserve">06.009 </t>
  </si>
  <si>
    <t>SISTEMAS E INSTALAÇÕES HIDROSSANITÁRIAS E DRENAGEM - TELHADO</t>
  </si>
  <si>
    <t xml:space="preserve">06.009.001 </t>
  </si>
  <si>
    <t xml:space="preserve">06.009.001.001 </t>
  </si>
  <si>
    <t>Instalações de esgoto/água pluvial - Telhado</t>
  </si>
  <si>
    <t xml:space="preserve">06.009.002 </t>
  </si>
  <si>
    <t xml:space="preserve">06.009.002.001 </t>
  </si>
  <si>
    <t xml:space="preserve">06.010 </t>
  </si>
  <si>
    <t>SISTEMAS E INSTALAÇÕES HIDROSSANITÁRIAS E DRENAGEM - RESERVATÓRIO SUPERIOR</t>
  </si>
  <si>
    <t xml:space="preserve">06.010.001 </t>
  </si>
  <si>
    <t xml:space="preserve">06.010.001.001 </t>
  </si>
  <si>
    <t>Instalações de água fria - Reservatório Superior</t>
  </si>
  <si>
    <t xml:space="preserve">06.010.002 </t>
  </si>
  <si>
    <t xml:space="preserve">06.010.002.001 </t>
  </si>
  <si>
    <t>Instalações de água quente - Reservatório Superior</t>
  </si>
  <si>
    <t xml:space="preserve">06.010.003 </t>
  </si>
  <si>
    <t xml:space="preserve">06.010.003.001 </t>
  </si>
  <si>
    <t>Instalações preventivas</t>
  </si>
  <si>
    <t>Instalações de proteção e Aterramento SPDA</t>
  </si>
  <si>
    <t>Mão de obra empreitada para execução de instalações preventivas e de gás</t>
  </si>
  <si>
    <t>Instalações de climatização e exaustão mecânica</t>
  </si>
  <si>
    <t>Sistema de ventilação e de exaustão mecânica</t>
  </si>
  <si>
    <t xml:space="preserve">08.001.001.002 </t>
  </si>
  <si>
    <t>Infraestrutura para instalação de ar condicionado*</t>
  </si>
  <si>
    <t xml:space="preserve">08.001.001.003 </t>
  </si>
  <si>
    <t>Equipamento ar condicionado</t>
  </si>
  <si>
    <t>AUTOMAÇÃO E SISTEMAS LÓGICOS</t>
  </si>
  <si>
    <t xml:space="preserve">09.001.001.002 </t>
  </si>
  <si>
    <t>Sistemas lógicos e telecomunicação</t>
  </si>
  <si>
    <t>Impermeabilização de viga baldrame</t>
  </si>
  <si>
    <t>Impermeabilização com tinta asfáltica em baldrames</t>
  </si>
  <si>
    <t>IMPERMEABILIZAÇÃO E TRATAMENTOS - 3° PAVIMENTO (GARAGEM)</t>
  </si>
  <si>
    <t>Regularização</t>
  </si>
  <si>
    <t xml:space="preserve">10.002.002 </t>
  </si>
  <si>
    <t xml:space="preserve">10.002.002.001 </t>
  </si>
  <si>
    <t>Impermeabilização de superfície com manta asfáltica colada com asfalto derretido, uma cada, E=4mm - M.O. e Material</t>
  </si>
  <si>
    <t xml:space="preserve">10.002.003 </t>
  </si>
  <si>
    <t xml:space="preserve">10.002.003.001 </t>
  </si>
  <si>
    <t xml:space="preserve">10.002.004 </t>
  </si>
  <si>
    <t xml:space="preserve">10.002.004.001 </t>
  </si>
  <si>
    <t>Mão de obra para regularização de superfície</t>
  </si>
  <si>
    <t xml:space="preserve">10.002.004.002 </t>
  </si>
  <si>
    <t>Mão de obra empreitada para execução de proteção mecânica em superfície impermeabilizada</t>
  </si>
  <si>
    <t>IMPERMEABILIZAÇÃO E TRATAMENTOS - DIFERENCIADO</t>
  </si>
  <si>
    <t xml:space="preserve">10.003.002 </t>
  </si>
  <si>
    <t xml:space="preserve">10.003.002.001 </t>
  </si>
  <si>
    <t xml:space="preserve">10.003.003 </t>
  </si>
  <si>
    <t xml:space="preserve">10.003.003.001 </t>
  </si>
  <si>
    <t xml:space="preserve">10.003.003.002 </t>
  </si>
  <si>
    <t>Impermeabilização com argamassa polimérica em peitoris</t>
  </si>
  <si>
    <t xml:space="preserve">10.003.004 </t>
  </si>
  <si>
    <t xml:space="preserve">10.003.004.001 </t>
  </si>
  <si>
    <t xml:space="preserve">10.003.005 </t>
  </si>
  <si>
    <t xml:space="preserve">10.003.005.001 </t>
  </si>
  <si>
    <t xml:space="preserve">10.003.005.002 </t>
  </si>
  <si>
    <t>Mão de obra empreitada para impermeabilização com argamassa polimérica</t>
  </si>
  <si>
    <t xml:space="preserve">10.003.005.003 </t>
  </si>
  <si>
    <t>Mão de obra empreitada para impermeabilização com argamassa polimérica em peitoris</t>
  </si>
  <si>
    <t xml:space="preserve">10.003.005.004 </t>
  </si>
  <si>
    <t>IMPERMEABILIZAÇÃO E TRATAMENTOS - TIPO (x11)</t>
  </si>
  <si>
    <t xml:space="preserve">10.004.002 </t>
  </si>
  <si>
    <t xml:space="preserve">10.004.002.001 </t>
  </si>
  <si>
    <t xml:space="preserve">10.004.003 </t>
  </si>
  <si>
    <t xml:space="preserve">10.004.003.001 </t>
  </si>
  <si>
    <t xml:space="preserve">10.004.003.002 </t>
  </si>
  <si>
    <t xml:space="preserve">10.004.004 </t>
  </si>
  <si>
    <t xml:space="preserve">10.004.004.001 </t>
  </si>
  <si>
    <t xml:space="preserve">10.004.005 </t>
  </si>
  <si>
    <t xml:space="preserve">10.004.005.001 </t>
  </si>
  <si>
    <t xml:space="preserve">10.004.005.002 </t>
  </si>
  <si>
    <t xml:space="preserve">10.004.005.003 </t>
  </si>
  <si>
    <t xml:space="preserve">10.004.005.004 </t>
  </si>
  <si>
    <t>IMPERMEABILIZAÇÃO E TRATAMENTOS - DUPLEX INFERIOR</t>
  </si>
  <si>
    <t xml:space="preserve">10.005.002 </t>
  </si>
  <si>
    <t xml:space="preserve">10.005.002.001 </t>
  </si>
  <si>
    <t xml:space="preserve">10.005.002.002 </t>
  </si>
  <si>
    <t xml:space="preserve">10.005.003 </t>
  </si>
  <si>
    <t xml:space="preserve">10.005.003.001 </t>
  </si>
  <si>
    <t xml:space="preserve">10.005.003.002 </t>
  </si>
  <si>
    <t xml:space="preserve">10.005.003.003 </t>
  </si>
  <si>
    <t>IMPERMEABILIZAÇÃO E TRATAMENTOS - DUPLEX SUPERIOR</t>
  </si>
  <si>
    <t xml:space="preserve">10.006.002.002 </t>
  </si>
  <si>
    <t xml:space="preserve">10.006.003.002 </t>
  </si>
  <si>
    <t xml:space="preserve">10.006.003.003 </t>
  </si>
  <si>
    <t>IMPERMEABILIZAÇÃO E TRATAMENTOS - ROOFTOP</t>
  </si>
  <si>
    <t xml:space="preserve">10.007.003.002 </t>
  </si>
  <si>
    <t xml:space="preserve">10.007.004 </t>
  </si>
  <si>
    <t xml:space="preserve">10.007.004.001 </t>
  </si>
  <si>
    <t xml:space="preserve">10.007.005 </t>
  </si>
  <si>
    <t xml:space="preserve">10.007.005.001 </t>
  </si>
  <si>
    <t xml:space="preserve">10.007.005.002 </t>
  </si>
  <si>
    <t xml:space="preserve">10.007.005.003 </t>
  </si>
  <si>
    <t xml:space="preserve">10.007.005.004 </t>
  </si>
  <si>
    <t>IMPERMEABILIZAÇÃO E TRATAMENTOS - TELHADO</t>
  </si>
  <si>
    <t xml:space="preserve">10.008.004 </t>
  </si>
  <si>
    <t xml:space="preserve">10.008.004.001 </t>
  </si>
  <si>
    <t xml:space="preserve">10.008.005 </t>
  </si>
  <si>
    <t xml:space="preserve">10.008.005.001 </t>
  </si>
  <si>
    <t xml:space="preserve">10.008.005.002 </t>
  </si>
  <si>
    <t xml:space="preserve">10.008.005.003 </t>
  </si>
  <si>
    <t>IMPERMEABILIZAÇÃO E TRATAMENTOS - RESERVATÓRIO SUPERIOR</t>
  </si>
  <si>
    <t xml:space="preserve">10.009.003 </t>
  </si>
  <si>
    <t xml:space="preserve">10.009.003.001 </t>
  </si>
  <si>
    <t xml:space="preserve">10.009.004 </t>
  </si>
  <si>
    <t xml:space="preserve">10.009.004.001 </t>
  </si>
  <si>
    <t xml:space="preserve">10.009.004.002 </t>
  </si>
  <si>
    <t>REVESTIMENTOS INTERNOS EM PISO E PAREDE - TÉRREO</t>
  </si>
  <si>
    <t>Revestimento interno argamassado em piso</t>
  </si>
  <si>
    <t>Contrapiso comum, aderido, espessura de 4cm, com argamassa estabilizada</t>
  </si>
  <si>
    <t>Piso de Concreto Armado E = 10cm</t>
  </si>
  <si>
    <t>Revestimento interno argamassado em parede</t>
  </si>
  <si>
    <t>Chapisco aplicado em estruturas de concreto, com desempenadeira dentada, argamassa preparada em obra 1:5</t>
  </si>
  <si>
    <t xml:space="preserve">11.001.002.002 </t>
  </si>
  <si>
    <t>Chapisco aplicado em alvenaria, com desempenadeira dentada, argamassa preparada em obra 1:5</t>
  </si>
  <si>
    <t xml:space="preserve">11.001.002.003 </t>
  </si>
  <si>
    <t>Mão de obra empreitada para execução de contrapiso comum</t>
  </si>
  <si>
    <t xml:space="preserve">11.001.003.002 </t>
  </si>
  <si>
    <t>Mão de obra empreitada para execução de piso de concreto</t>
  </si>
  <si>
    <t xml:space="preserve">11.001.003.003 </t>
  </si>
  <si>
    <t>Mão de obra para execução de frisos em piso de concreto</t>
  </si>
  <si>
    <t xml:space="preserve">11.001.003.004 </t>
  </si>
  <si>
    <t>Mão de obra empreitada para polimento de piso de concreto</t>
  </si>
  <si>
    <t xml:space="preserve">11.001.003.005 </t>
  </si>
  <si>
    <t>Mão de obra empreitada para execução de chapisco e massa única em paredes internas</t>
  </si>
  <si>
    <t>REVESTIMENTOS INTERNOS EM PISO E PAREDE - 2° PAVIMENTO (GARAGEM)</t>
  </si>
  <si>
    <t>Piso de cimento polido</t>
  </si>
  <si>
    <t xml:space="preserve">11.002.002 </t>
  </si>
  <si>
    <t xml:space="preserve">11.002.002.001 </t>
  </si>
  <si>
    <t xml:space="preserve">11.002.002.002 </t>
  </si>
  <si>
    <t xml:space="preserve">11.002.002.003 </t>
  </si>
  <si>
    <t xml:space="preserve">11.002.003 </t>
  </si>
  <si>
    <t xml:space="preserve">11.002.003.001 </t>
  </si>
  <si>
    <t xml:space="preserve">11.002.003.002 </t>
  </si>
  <si>
    <t xml:space="preserve">11.002.003.003 </t>
  </si>
  <si>
    <t>Mão de obra para execução de acabamento camurçado em piso de concreto</t>
  </si>
  <si>
    <t xml:space="preserve">11.002.003.004 </t>
  </si>
  <si>
    <t xml:space="preserve">11.002.003.005 </t>
  </si>
  <si>
    <t>REVESTIMENTOS INTERNOS EM PISO E PAREDE - 3° PAVIMENTO (GARAGEM)</t>
  </si>
  <si>
    <t xml:space="preserve">11.003.002 </t>
  </si>
  <si>
    <t xml:space="preserve">11.003.002.001 </t>
  </si>
  <si>
    <t xml:space="preserve">11.003.002.002 </t>
  </si>
  <si>
    <t xml:space="preserve">11.003.002.003 </t>
  </si>
  <si>
    <t xml:space="preserve">11.003.003 </t>
  </si>
  <si>
    <t xml:space="preserve">11.003.003.001 </t>
  </si>
  <si>
    <t xml:space="preserve">11.003.003.002 </t>
  </si>
  <si>
    <t xml:space="preserve">11.003.003.003 </t>
  </si>
  <si>
    <t xml:space="preserve">11.003.003.004 </t>
  </si>
  <si>
    <t>REVESTIMENTOS INTERNOS EM PISO E PAREDE - DIFERENCIADO</t>
  </si>
  <si>
    <t xml:space="preserve">11.004.002 </t>
  </si>
  <si>
    <t xml:space="preserve">11.004.002.001 </t>
  </si>
  <si>
    <t xml:space="preserve">11.004.002.002 </t>
  </si>
  <si>
    <t xml:space="preserve">11.004.003 </t>
  </si>
  <si>
    <t xml:space="preserve">11.004.003.001 </t>
  </si>
  <si>
    <t xml:space="preserve">11.004.003.002 </t>
  </si>
  <si>
    <t xml:space="preserve">11.004.003.003 </t>
  </si>
  <si>
    <t>REVESTIMENTOS INTERNOS EM PISO E PAREDE - TIPO (x11)</t>
  </si>
  <si>
    <t xml:space="preserve">11.005.002 </t>
  </si>
  <si>
    <t xml:space="preserve">11.005.002.001 </t>
  </si>
  <si>
    <t xml:space="preserve">11.005.002.002 </t>
  </si>
  <si>
    <t xml:space="preserve">11.005.002.003 </t>
  </si>
  <si>
    <t xml:space="preserve">11.005.003 </t>
  </si>
  <si>
    <t xml:space="preserve">11.005.003.001 </t>
  </si>
  <si>
    <t xml:space="preserve">11.005.003.002 </t>
  </si>
  <si>
    <t xml:space="preserve">11.005.003.003 </t>
  </si>
  <si>
    <t xml:space="preserve">11.006 </t>
  </si>
  <si>
    <t>REVESTIMENTOS INTERNOS EM PISO E PAREDE - DUPLEX INFERIOR</t>
  </si>
  <si>
    <t xml:space="preserve">11.006.001 </t>
  </si>
  <si>
    <t xml:space="preserve">11.006.001.001 </t>
  </si>
  <si>
    <t xml:space="preserve">11.006.002 </t>
  </si>
  <si>
    <t xml:space="preserve">11.006.002.001 </t>
  </si>
  <si>
    <t xml:space="preserve">11.006.002.002 </t>
  </si>
  <si>
    <t xml:space="preserve">11.006.002.003 </t>
  </si>
  <si>
    <t xml:space="preserve">11.006.003 </t>
  </si>
  <si>
    <t xml:space="preserve">11.006.003.001 </t>
  </si>
  <si>
    <t xml:space="preserve">11.006.003.002 </t>
  </si>
  <si>
    <t xml:space="preserve">11.006.003.003 </t>
  </si>
  <si>
    <t xml:space="preserve">11.007 </t>
  </si>
  <si>
    <t>REVESTIMENTOS INTERNOS EM PISO E PAREDE - DUPLEX SUPERIOR</t>
  </si>
  <si>
    <t xml:space="preserve">11.007.001 </t>
  </si>
  <si>
    <t xml:space="preserve">11.007.001.001 </t>
  </si>
  <si>
    <t xml:space="preserve">11.007.002 </t>
  </si>
  <si>
    <t xml:space="preserve">11.007.002.001 </t>
  </si>
  <si>
    <t xml:space="preserve">11.007.002.002 </t>
  </si>
  <si>
    <t xml:space="preserve">11.007.002.003 </t>
  </si>
  <si>
    <t xml:space="preserve">11.007.003 </t>
  </si>
  <si>
    <t xml:space="preserve">11.007.003.001 </t>
  </si>
  <si>
    <t xml:space="preserve">11.007.003.002 </t>
  </si>
  <si>
    <t xml:space="preserve">11.007.003.003 </t>
  </si>
  <si>
    <t xml:space="preserve">11.008 </t>
  </si>
  <si>
    <t>REVESTIMENTOS INTERNOS EM PISO E PAREDE - ROOFTOP</t>
  </si>
  <si>
    <t xml:space="preserve">11.008.001 </t>
  </si>
  <si>
    <t xml:space="preserve">11.008.001.001 </t>
  </si>
  <si>
    <t xml:space="preserve">11.008.002 </t>
  </si>
  <si>
    <t xml:space="preserve">11.008.002.001 </t>
  </si>
  <si>
    <t xml:space="preserve">11.008.002.002 </t>
  </si>
  <si>
    <t xml:space="preserve">11.008.002.003 </t>
  </si>
  <si>
    <t xml:space="preserve">11.008.003 </t>
  </si>
  <si>
    <t xml:space="preserve">11.008.003.001 </t>
  </si>
  <si>
    <t xml:space="preserve">11.008.003.002 </t>
  </si>
  <si>
    <t xml:space="preserve">11.008.003.003 </t>
  </si>
  <si>
    <t xml:space="preserve">11.009 </t>
  </si>
  <si>
    <t>REVESTIMENTOS INTERNOS EM PISO E PAREDE - TELHADO</t>
  </si>
  <si>
    <t xml:space="preserve">11.009.001 </t>
  </si>
  <si>
    <t xml:space="preserve">11.009.001.001 </t>
  </si>
  <si>
    <t xml:space="preserve">11.009.001.002 </t>
  </si>
  <si>
    <t xml:space="preserve">11.009.002 </t>
  </si>
  <si>
    <t xml:space="preserve">11.009.002.001 </t>
  </si>
  <si>
    <t xml:space="preserve">11.009.002.002 </t>
  </si>
  <si>
    <t xml:space="preserve">11.009.002.003 </t>
  </si>
  <si>
    <t xml:space="preserve">11.009.003 </t>
  </si>
  <si>
    <t xml:space="preserve">11.009.003.001 </t>
  </si>
  <si>
    <t xml:space="preserve">11.009.003.002 </t>
  </si>
  <si>
    <t xml:space="preserve">11.009.003.003 </t>
  </si>
  <si>
    <t xml:space="preserve">11.009.003.004 </t>
  </si>
  <si>
    <t xml:space="preserve">11.010 </t>
  </si>
  <si>
    <t>REVESTIMENTOS INTERNOS EM PISO E PAREDE - CASA DE MÁQUINAS</t>
  </si>
  <si>
    <t xml:space="preserve">11.010.001 </t>
  </si>
  <si>
    <t xml:space="preserve">11.010.001.001 </t>
  </si>
  <si>
    <t xml:space="preserve">11.010.002 </t>
  </si>
  <si>
    <t xml:space="preserve">11.010.002.001 </t>
  </si>
  <si>
    <t xml:space="preserve">11.010.002.002 </t>
  </si>
  <si>
    <t xml:space="preserve">11.010.002.003 </t>
  </si>
  <si>
    <t xml:space="preserve">11.010.003 </t>
  </si>
  <si>
    <t xml:space="preserve">11.010.003.001 </t>
  </si>
  <si>
    <t xml:space="preserve">11.010.003.002 </t>
  </si>
  <si>
    <t xml:space="preserve">11.011 </t>
  </si>
  <si>
    <t>REVESTIMENTOS INTERNOS EM PISO E PAREDE - RESERVATÓRIO SUPERIOR</t>
  </si>
  <si>
    <t xml:space="preserve">11.011.001 </t>
  </si>
  <si>
    <t xml:space="preserve">11.011.001.001 </t>
  </si>
  <si>
    <t xml:space="preserve">11.011.001.002 </t>
  </si>
  <si>
    <t xml:space="preserve">11.011.002 </t>
  </si>
  <si>
    <t xml:space="preserve">11.011.002.001 </t>
  </si>
  <si>
    <t>REVESTIMENTOS E ACABAMENTOS INTERNOS EM TETO - TÉRREO</t>
  </si>
  <si>
    <t>Revestimento interno argamassado em teto</t>
  </si>
  <si>
    <t>Chapisco em teto com argamassa preparada em obra 1:5</t>
  </si>
  <si>
    <t xml:space="preserve">12.001.001.002 </t>
  </si>
  <si>
    <t>Acabamento em gesso</t>
  </si>
  <si>
    <t>Forro de gesso mineral, aplicação em áreas secas - material e mão de obra</t>
  </si>
  <si>
    <t>Forro de gesso mineral, aplicação em áreas úmidas e molháveis - material e mão de obra</t>
  </si>
  <si>
    <t xml:space="preserve">12.001.002.003 </t>
  </si>
  <si>
    <t>Gesso negativo - material e mão de obra</t>
  </si>
  <si>
    <t>Mão de obra empreitada para execução de chapisco e massa única em teto</t>
  </si>
  <si>
    <t>REVESTIMENTOS E ACABAMENTOS INTERNOS EM TETO - 2° PAVIMENTO (GARAGEM)</t>
  </si>
  <si>
    <t>REVESTIMENTOS E ACABAMENTOS INTERNOS EM TETO - 3° PAVIMENTO (GARAGEM)</t>
  </si>
  <si>
    <t>REVESTIMENTOS E ACABAMENTOS INTERNOS EM TETO - DIFERENCIADO</t>
  </si>
  <si>
    <t xml:space="preserve">12.004.002.002 </t>
  </si>
  <si>
    <t xml:space="preserve">12.004.002.003 </t>
  </si>
  <si>
    <t>REVESTIMENTOS E ACABAMENTOS INTERNOS EM TETO - TIPO (x11)</t>
  </si>
  <si>
    <t xml:space="preserve">12.005.001.002 </t>
  </si>
  <si>
    <t xml:space="preserve">12.005.002.003 </t>
  </si>
  <si>
    <t>REVESTIMENTOS E ACABAMENTOS INTERNOS EM TETO - DUPLEX INFERIOR</t>
  </si>
  <si>
    <t xml:space="preserve">12.006.001.002 </t>
  </si>
  <si>
    <t xml:space="preserve">12.006.002.003 </t>
  </si>
  <si>
    <t>REVESTIMENTOS E ACABAMENTOS INTERNOS EM TETO - DUPLEX SUPERIOR</t>
  </si>
  <si>
    <t xml:space="preserve">12.007.001.002 </t>
  </si>
  <si>
    <t xml:space="preserve">12.007.002.003 </t>
  </si>
  <si>
    <t>REVESTIMENTOS E ACABAMENTOS INTERNOS EM TETO - ROOFTOP</t>
  </si>
  <si>
    <t xml:space="preserve">12.008.001.002 </t>
  </si>
  <si>
    <t xml:space="preserve">12.009 </t>
  </si>
  <si>
    <t>REVESTIMENTOS E ACABAMENTOS INTERNOS EM TETO - TELHADO</t>
  </si>
  <si>
    <t xml:space="preserve">12.009.001 </t>
  </si>
  <si>
    <t xml:space="preserve">12.009.001.001 </t>
  </si>
  <si>
    <t xml:space="preserve">12.009.001.002 </t>
  </si>
  <si>
    <t xml:space="preserve">12.009.002 </t>
  </si>
  <si>
    <t xml:space="preserve">12.009.002.001 </t>
  </si>
  <si>
    <t xml:space="preserve">12.010 </t>
  </si>
  <si>
    <t>REVESTIMENTOS E ACABAMENTOS INTERNOS EM TETO - CASA DE MÁQUINAS</t>
  </si>
  <si>
    <t xml:space="preserve">12.010.001 </t>
  </si>
  <si>
    <t xml:space="preserve">12.010.001.001 </t>
  </si>
  <si>
    <t xml:space="preserve">12.010.001.002 </t>
  </si>
  <si>
    <t xml:space="preserve">12.010.002 </t>
  </si>
  <si>
    <t xml:space="preserve">12.010.002.001 </t>
  </si>
  <si>
    <t>ACABAMENTOS EM PISO E PAREDE - TÉRREO</t>
  </si>
  <si>
    <t>Acabamentos em piso</t>
  </si>
  <si>
    <t>Piso Podotátil de Concreto</t>
  </si>
  <si>
    <t>Piso Porcelanato Área Técnica 60x60cm</t>
  </si>
  <si>
    <t xml:space="preserve">13.001.001.003 </t>
  </si>
  <si>
    <t>Piso de Concreto Estampado</t>
  </si>
  <si>
    <t xml:space="preserve">13.001.001.004 </t>
  </si>
  <si>
    <t>Piso Porcelanato Hall 80x80cm</t>
  </si>
  <si>
    <t xml:space="preserve">13.001.001.005 </t>
  </si>
  <si>
    <t>Piso Elevador</t>
  </si>
  <si>
    <t xml:space="preserve">13.001.001.006 </t>
  </si>
  <si>
    <t>Piso Porcelanato Área Comum Coberta 80x80cm</t>
  </si>
  <si>
    <t xml:space="preserve">13.001.001.007 </t>
  </si>
  <si>
    <t>Piso Cerâmico Box 60x60cm</t>
  </si>
  <si>
    <t xml:space="preserve">13.001.001.008 </t>
  </si>
  <si>
    <t>Piso Cerâmico Lixeira 60x60cm</t>
  </si>
  <si>
    <t>Rodapé cerâmico h=10cm</t>
  </si>
  <si>
    <t>Rodapé pedra natural h=10cm</t>
  </si>
  <si>
    <t>Soleira</t>
  </si>
  <si>
    <t>Soleira de granito</t>
  </si>
  <si>
    <t>Peitoril de Granito Polido</t>
  </si>
  <si>
    <t xml:space="preserve">13.001.005 </t>
  </si>
  <si>
    <t>Acabamentos em parede</t>
  </si>
  <si>
    <t xml:space="preserve">13.001.005.001 </t>
  </si>
  <si>
    <t>Revestimento em Cerâmica Lixeira 30 cm x 60 cm</t>
  </si>
  <si>
    <t xml:space="preserve">13.001.006 </t>
  </si>
  <si>
    <t xml:space="preserve">13.001.006.001 </t>
  </si>
  <si>
    <t xml:space="preserve">Mão de obra empreitada para colocação de rodapé de cerâmico </t>
  </si>
  <si>
    <t xml:space="preserve">13.001.006.002 </t>
  </si>
  <si>
    <t>Mão de obra empreitada para colocação de rodapé de pedra natural</t>
  </si>
  <si>
    <t xml:space="preserve">13.001.006.003 </t>
  </si>
  <si>
    <t>Mão de obra empreitada para colocação e rejuntamento de piso porcelanato acima de 60x60 cm</t>
  </si>
  <si>
    <t xml:space="preserve">13.001.006.004 </t>
  </si>
  <si>
    <t>Mão de obra empreitada para colocação e rejuntamento de piso porcelanato até 60x60 cm</t>
  </si>
  <si>
    <t xml:space="preserve">13.001.006.005 </t>
  </si>
  <si>
    <t>Mão de obra empreitada para colocação e rejuntamento de piso cerâmico até 60x60 cm</t>
  </si>
  <si>
    <t xml:space="preserve">13.001.006.006 </t>
  </si>
  <si>
    <t>Mão de obra empreitada para colocação e rejuntamento de revestimento cerâmico</t>
  </si>
  <si>
    <t xml:space="preserve">13.001.006.007 </t>
  </si>
  <si>
    <t>Mão de obra empreitada para colocação de soleira de granito</t>
  </si>
  <si>
    <t xml:space="preserve">13.001.006.008 </t>
  </si>
  <si>
    <t>Mão de obra empreitada para colocação de peitoril de granito</t>
  </si>
  <si>
    <t>ACABAMENTOS EM PISO E PAREDE - 2° PAVIMENTO (GARAGEM)</t>
  </si>
  <si>
    <t>ACABAMENTOS EM PISO E PAREDE - 3° PAVIMENTO (GARAGEM)</t>
  </si>
  <si>
    <t xml:space="preserve">13.003.004.002 </t>
  </si>
  <si>
    <t xml:space="preserve">13.003.004.003 </t>
  </si>
  <si>
    <t>ACABAMENTOS EM PISO E PAREDE - DIFERENCIADO</t>
  </si>
  <si>
    <t>Piso Cerâmico Área Privativa Externa 80x80cm</t>
  </si>
  <si>
    <t xml:space="preserve">13.004.001.003 </t>
  </si>
  <si>
    <t>Piso Porcelanato Lavabos e Banheiro 80x80cm</t>
  </si>
  <si>
    <t xml:space="preserve">13.004.001.004 </t>
  </si>
  <si>
    <t>Piso Porcelanato Área Privativa Coberta 80x80cm</t>
  </si>
  <si>
    <t xml:space="preserve">13.004.001.005 </t>
  </si>
  <si>
    <t>Piso Vinílico Áreas Privativas Apartamentos</t>
  </si>
  <si>
    <t>Rodapé porcelanato h=10cm</t>
  </si>
  <si>
    <t>Rodapé Poliestireno h=10cm</t>
  </si>
  <si>
    <t xml:space="preserve">13.004.005 </t>
  </si>
  <si>
    <t xml:space="preserve">13.004.005.001 </t>
  </si>
  <si>
    <t>Revestimento em Cerâmica Cozinha 30x60cm</t>
  </si>
  <si>
    <t xml:space="preserve">13.004.005.002 </t>
  </si>
  <si>
    <t>Revestimento em Cerâmica Banheiro 30x60cm</t>
  </si>
  <si>
    <t xml:space="preserve">13.004.006 </t>
  </si>
  <si>
    <t xml:space="preserve">13.004.006.001 </t>
  </si>
  <si>
    <t>Mão de obra empreitada para colocação de rodapé de poliestireno</t>
  </si>
  <si>
    <t xml:space="preserve">13.004.006.002 </t>
  </si>
  <si>
    <t xml:space="preserve">Mão de obra empreitada para colocação de rodapé de porcelanato </t>
  </si>
  <si>
    <t xml:space="preserve">13.004.006.003 </t>
  </si>
  <si>
    <t xml:space="preserve">13.004.006.004 </t>
  </si>
  <si>
    <t xml:space="preserve">13.004.006.005 </t>
  </si>
  <si>
    <t xml:space="preserve">13.004.006.006 </t>
  </si>
  <si>
    <t>Mão de obra empreitada para instalação de piso vinílico</t>
  </si>
  <si>
    <t xml:space="preserve">13.004.006.007 </t>
  </si>
  <si>
    <t xml:space="preserve">13.004.006.008 </t>
  </si>
  <si>
    <t xml:space="preserve">13.004.006.009 </t>
  </si>
  <si>
    <t>ACABAMENTOS EM PISO E PAREDE - TIPO (x11)</t>
  </si>
  <si>
    <t xml:space="preserve">13.005.001.003 </t>
  </si>
  <si>
    <t xml:space="preserve">13.005.001.004 </t>
  </si>
  <si>
    <t xml:space="preserve">13.005.001.005 </t>
  </si>
  <si>
    <t xml:space="preserve">13.005.005 </t>
  </si>
  <si>
    <t xml:space="preserve">13.005.005.001 </t>
  </si>
  <si>
    <t xml:space="preserve">13.005.005.002 </t>
  </si>
  <si>
    <t xml:space="preserve">13.005.005.003 </t>
  </si>
  <si>
    <t>Revestimento em Cerâmica Lavanderia 30x60cm</t>
  </si>
  <si>
    <t xml:space="preserve">13.005.006 </t>
  </si>
  <si>
    <t xml:space="preserve">13.005.006.001 </t>
  </si>
  <si>
    <t xml:space="preserve">13.005.006.002 </t>
  </si>
  <si>
    <t xml:space="preserve">13.005.006.003 </t>
  </si>
  <si>
    <t xml:space="preserve">13.005.006.004 </t>
  </si>
  <si>
    <t xml:space="preserve">13.005.006.005 </t>
  </si>
  <si>
    <t xml:space="preserve">13.005.006.006 </t>
  </si>
  <si>
    <t xml:space="preserve">13.005.006.007 </t>
  </si>
  <si>
    <t xml:space="preserve">13.005.006.008 </t>
  </si>
  <si>
    <t xml:space="preserve">13.005.006.009 </t>
  </si>
  <si>
    <t>ACABAMENTOS EM PISO E PAREDE - DUPLEX INFERIOR</t>
  </si>
  <si>
    <t xml:space="preserve">13.006.001.003 </t>
  </si>
  <si>
    <t xml:space="preserve">13.006.001.004 </t>
  </si>
  <si>
    <t xml:space="preserve">13.006.001.005 </t>
  </si>
  <si>
    <t xml:space="preserve">13.006.004 </t>
  </si>
  <si>
    <t xml:space="preserve">13.006.004.001 </t>
  </si>
  <si>
    <t xml:space="preserve">13.006.005 </t>
  </si>
  <si>
    <t xml:space="preserve">13.006.005.001 </t>
  </si>
  <si>
    <t xml:space="preserve">13.006.005.002 </t>
  </si>
  <si>
    <t xml:space="preserve">13.006.006 </t>
  </si>
  <si>
    <t xml:space="preserve">13.006.006.001 </t>
  </si>
  <si>
    <t xml:space="preserve">13.006.006.002 </t>
  </si>
  <si>
    <t xml:space="preserve">13.006.006.003 </t>
  </si>
  <si>
    <t xml:space="preserve">13.006.006.004 </t>
  </si>
  <si>
    <t xml:space="preserve">13.006.006.005 </t>
  </si>
  <si>
    <t xml:space="preserve">13.006.006.006 </t>
  </si>
  <si>
    <t xml:space="preserve">13.006.006.007 </t>
  </si>
  <si>
    <t xml:space="preserve">13.006.006.008 </t>
  </si>
  <si>
    <t xml:space="preserve">13.006.006.009 </t>
  </si>
  <si>
    <t>ACABAMENTOS EM PISO E PAREDE - DUPLEX SUPERIOR</t>
  </si>
  <si>
    <t xml:space="preserve">13.007.001.003 </t>
  </si>
  <si>
    <t xml:space="preserve">13.007.001.004 </t>
  </si>
  <si>
    <t xml:space="preserve">13.007.004 </t>
  </si>
  <si>
    <t xml:space="preserve">13.007.004.001 </t>
  </si>
  <si>
    <t xml:space="preserve">13.007.005 </t>
  </si>
  <si>
    <t xml:space="preserve">13.007.005.001 </t>
  </si>
  <si>
    <t xml:space="preserve">13.007.005.002 </t>
  </si>
  <si>
    <t xml:space="preserve">13.007.006 </t>
  </si>
  <si>
    <t xml:space="preserve">13.007.006.001 </t>
  </si>
  <si>
    <t xml:space="preserve">13.007.006.002 </t>
  </si>
  <si>
    <t xml:space="preserve">13.007.006.003 </t>
  </si>
  <si>
    <t xml:space="preserve">13.007.006.004 </t>
  </si>
  <si>
    <t xml:space="preserve">13.007.006.005 </t>
  </si>
  <si>
    <t xml:space="preserve">13.007.006.006 </t>
  </si>
  <si>
    <t xml:space="preserve">13.007.006.007 </t>
  </si>
  <si>
    <t xml:space="preserve">13.007.006.008 </t>
  </si>
  <si>
    <t xml:space="preserve">13.007.006.009 </t>
  </si>
  <si>
    <t>ACABAMENTOS EM PISO E PAREDE - ROOFTOP</t>
  </si>
  <si>
    <t xml:space="preserve">13.008.001.004 </t>
  </si>
  <si>
    <t xml:space="preserve">13.008.001.005 </t>
  </si>
  <si>
    <t>Pastilha Piscina</t>
  </si>
  <si>
    <t xml:space="preserve">13.008.001.006 </t>
  </si>
  <si>
    <t>Piso Porcelanato Lazer</t>
  </si>
  <si>
    <t xml:space="preserve">13.008.001.007 </t>
  </si>
  <si>
    <t>Piso Cerâmico Área Comum</t>
  </si>
  <si>
    <t xml:space="preserve">13.008.003 </t>
  </si>
  <si>
    <t xml:space="preserve">13.008.003.001 </t>
  </si>
  <si>
    <t xml:space="preserve">13.008.004 </t>
  </si>
  <si>
    <t xml:space="preserve">13.008.004.001 </t>
  </si>
  <si>
    <t xml:space="preserve">13.008.005 </t>
  </si>
  <si>
    <t xml:space="preserve">13.008.005.001 </t>
  </si>
  <si>
    <t xml:space="preserve">13.008.005.002 </t>
  </si>
  <si>
    <t xml:space="preserve">13.008.005.003 </t>
  </si>
  <si>
    <t xml:space="preserve">13.008.006 </t>
  </si>
  <si>
    <t xml:space="preserve">13.008.006.001 </t>
  </si>
  <si>
    <t xml:space="preserve">13.008.006.002 </t>
  </si>
  <si>
    <t xml:space="preserve">13.008.006.003 </t>
  </si>
  <si>
    <t xml:space="preserve">13.008.006.004 </t>
  </si>
  <si>
    <t xml:space="preserve">13.008.006.005 </t>
  </si>
  <si>
    <t xml:space="preserve">13.008.006.006 </t>
  </si>
  <si>
    <t xml:space="preserve">13.008.006.007 </t>
  </si>
  <si>
    <t xml:space="preserve">13.008.006.008 </t>
  </si>
  <si>
    <t xml:space="preserve">13.008.006.009 </t>
  </si>
  <si>
    <t>ACABAMENTOS EM PISO E PAREDE - TELHADO</t>
  </si>
  <si>
    <t xml:space="preserve">13.009.003 </t>
  </si>
  <si>
    <t xml:space="preserve">13.009.003.001 </t>
  </si>
  <si>
    <t xml:space="preserve">13.009.004 </t>
  </si>
  <si>
    <t xml:space="preserve">13.009.004.001 </t>
  </si>
  <si>
    <t xml:space="preserve">13.009.005 </t>
  </si>
  <si>
    <t xml:space="preserve">13.009.005.001 </t>
  </si>
  <si>
    <t xml:space="preserve">13.009.005.002 </t>
  </si>
  <si>
    <t xml:space="preserve">13.009.005.003 </t>
  </si>
  <si>
    <t xml:space="preserve">13.009.005.004 </t>
  </si>
  <si>
    <t xml:space="preserve">13.009.005.005 </t>
  </si>
  <si>
    <t>ACABAMENTOS EM PISO E PAREDE - CASA DE MÁQUINAS</t>
  </si>
  <si>
    <t xml:space="preserve">13.010.002 </t>
  </si>
  <si>
    <t xml:space="preserve">13.010.002.001 </t>
  </si>
  <si>
    <t>SISTEMAS DE PINTURA INTERNA - TÉRREO</t>
  </si>
  <si>
    <t>Pintura de piso em garagem, com resina acrílica de base solvente, aplicação manual, 3 demãos</t>
  </si>
  <si>
    <t>Pintura para demarcação de faixa de garagem, com tinta epóxi, 3 demãos</t>
  </si>
  <si>
    <t>Sistema de pintura em parede</t>
  </si>
  <si>
    <t xml:space="preserve">Aplicação e lixamento de massa látex PVA em paredes internas, 2 demãos </t>
  </si>
  <si>
    <t xml:space="preserve">14.001.002.003 </t>
  </si>
  <si>
    <t>Pintura com tinta látex acrílica em paredes internas, 3 demãos</t>
  </si>
  <si>
    <t xml:space="preserve">14.001.002.004 </t>
  </si>
  <si>
    <t>Textura acrílica em paredes internas,1 demão</t>
  </si>
  <si>
    <t xml:space="preserve">14.001.002.005 </t>
  </si>
  <si>
    <t>Pintura com tinta látex acrílica em fosso do elevador, 1 demão</t>
  </si>
  <si>
    <t>Sistema de pintura em teto</t>
  </si>
  <si>
    <t xml:space="preserve">14.001.003.002 </t>
  </si>
  <si>
    <t>Aplicação e lixamento de massa acrílica em teto, 2 demãos</t>
  </si>
  <si>
    <t xml:space="preserve">14.001.003.003 </t>
  </si>
  <si>
    <t>Pintura com tinta látex acrílica em teto, 3 demãos</t>
  </si>
  <si>
    <t xml:space="preserve">14.001.003.004 </t>
  </si>
  <si>
    <t>Textura acrílica em teto,1 demão</t>
  </si>
  <si>
    <t xml:space="preserve">14.001.004 </t>
  </si>
  <si>
    <t xml:space="preserve">14.001.004.001 </t>
  </si>
  <si>
    <t>Mão de obra empreitada para aplicação de resina acrílica em piso</t>
  </si>
  <si>
    <t xml:space="preserve">14.001.004.002 </t>
  </si>
  <si>
    <t>Mão de obra empreitada para pintura de faixas de demarcação de garagem em piso*</t>
  </si>
  <si>
    <t xml:space="preserve">14.001.004.003 </t>
  </si>
  <si>
    <t>Mão de obra empreitada para pintura látex acrílica em paredes internas, 3 demãos</t>
  </si>
  <si>
    <t xml:space="preserve">14.001.004.004 </t>
  </si>
  <si>
    <t>Mão de obra empreitada para aplicação de textura acrílica em paredes internas, 1 demão</t>
  </si>
  <si>
    <t xml:space="preserve">14.001.004.005 </t>
  </si>
  <si>
    <t>Mão de obra empreitada para aplicação e lixamento de massa látex em teto, 2 demãos</t>
  </si>
  <si>
    <t xml:space="preserve">14.001.004.006 </t>
  </si>
  <si>
    <t>Mão de obra empreitada para aplicação de pintura látex acrílica em teto, 3 demãos</t>
  </si>
  <si>
    <t xml:space="preserve">14.001.004.007 </t>
  </si>
  <si>
    <t>Mão de obra empreitada para aplicação de textura acrílica em teto, 3 demãos</t>
  </si>
  <si>
    <t xml:space="preserve">14.001.004.008 </t>
  </si>
  <si>
    <t>Mão de obra pintura do fosso do elevador</t>
  </si>
  <si>
    <t>SISTEMAS DE PINTURA INTERNA - 2° PAVIMENTO (GARAGEM)</t>
  </si>
  <si>
    <t xml:space="preserve">14.002.002.004 </t>
  </si>
  <si>
    <t xml:space="preserve">14.002.002.005 </t>
  </si>
  <si>
    <t xml:space="preserve">14.002.003.002 </t>
  </si>
  <si>
    <t xml:space="preserve">14.002.004 </t>
  </si>
  <si>
    <t xml:space="preserve">14.002.004.001 </t>
  </si>
  <si>
    <t xml:space="preserve">14.002.004.002 </t>
  </si>
  <si>
    <t xml:space="preserve">14.002.004.003 </t>
  </si>
  <si>
    <t xml:space="preserve">14.002.004.004 </t>
  </si>
  <si>
    <t xml:space="preserve">14.002.004.005 </t>
  </si>
  <si>
    <t xml:space="preserve">14.002.004.006 </t>
  </si>
  <si>
    <t>SISTEMAS DE PINTURA INTERNA - 3° PAVIMENTO (GARAGEM)</t>
  </si>
  <si>
    <t xml:space="preserve">14.003.002.005 </t>
  </si>
  <si>
    <t xml:space="preserve">14.003.003.002 </t>
  </si>
  <si>
    <t xml:space="preserve">14.003.004 </t>
  </si>
  <si>
    <t xml:space="preserve">14.003.004.001 </t>
  </si>
  <si>
    <t xml:space="preserve">14.003.004.002 </t>
  </si>
  <si>
    <t xml:space="preserve">14.003.004.003 </t>
  </si>
  <si>
    <t xml:space="preserve">14.003.004.004 </t>
  </si>
  <si>
    <t xml:space="preserve">14.003.004.005 </t>
  </si>
  <si>
    <t xml:space="preserve">14.003.004.006 </t>
  </si>
  <si>
    <t>SISTEMAS DE PINTURA INTERNA - DIFERENCIADO</t>
  </si>
  <si>
    <t xml:space="preserve">14.004.002.004 </t>
  </si>
  <si>
    <t xml:space="preserve">14.004.002.005 </t>
  </si>
  <si>
    <t xml:space="preserve">14.004.003.002 </t>
  </si>
  <si>
    <t xml:space="preserve">14.004.003.003 </t>
  </si>
  <si>
    <t xml:space="preserve">14.004.003.004 </t>
  </si>
  <si>
    <t xml:space="preserve">14.004.004 </t>
  </si>
  <si>
    <t xml:space="preserve">14.004.004.001 </t>
  </si>
  <si>
    <t xml:space="preserve">14.004.004.002 </t>
  </si>
  <si>
    <t xml:space="preserve">14.004.004.003 </t>
  </si>
  <si>
    <t xml:space="preserve">14.004.004.004 </t>
  </si>
  <si>
    <t xml:space="preserve">14.004.004.005 </t>
  </si>
  <si>
    <t xml:space="preserve">14.004.004.006 </t>
  </si>
  <si>
    <t xml:space="preserve">14.004.004.007 </t>
  </si>
  <si>
    <t>SISTEMAS DE PINTURA INTERNA - TIPO (x11)</t>
  </si>
  <si>
    <t xml:space="preserve">14.005.002.004 </t>
  </si>
  <si>
    <t xml:space="preserve">14.005.002.005 </t>
  </si>
  <si>
    <t xml:space="preserve">14.005.003.002 </t>
  </si>
  <si>
    <t xml:space="preserve">14.005.003.003 </t>
  </si>
  <si>
    <t xml:space="preserve">14.005.003.004 </t>
  </si>
  <si>
    <t xml:space="preserve">14.005.004 </t>
  </si>
  <si>
    <t xml:space="preserve">14.005.004.001 </t>
  </si>
  <si>
    <t xml:space="preserve">14.005.004.002 </t>
  </si>
  <si>
    <t xml:space="preserve">14.005.004.003 </t>
  </si>
  <si>
    <t xml:space="preserve">14.005.004.004 </t>
  </si>
  <si>
    <t xml:space="preserve">14.005.004.005 </t>
  </si>
  <si>
    <t xml:space="preserve">14.005.004.006 </t>
  </si>
  <si>
    <t xml:space="preserve">14.005.004.007 </t>
  </si>
  <si>
    <t>SISTEMAS DE PINTURA INTERNA - DUPLEX INFERIOR</t>
  </si>
  <si>
    <t xml:space="preserve">14.006.002.004 </t>
  </si>
  <si>
    <t xml:space="preserve">14.006.002.005 </t>
  </si>
  <si>
    <t xml:space="preserve">14.006.003.002 </t>
  </si>
  <si>
    <t xml:space="preserve">14.006.003.003 </t>
  </si>
  <si>
    <t xml:space="preserve">14.006.003.004 </t>
  </si>
  <si>
    <t xml:space="preserve">14.006.004.002 </t>
  </si>
  <si>
    <t xml:space="preserve">14.006.004.003 </t>
  </si>
  <si>
    <t xml:space="preserve">14.006.004.004 </t>
  </si>
  <si>
    <t xml:space="preserve">14.006.004.005 </t>
  </si>
  <si>
    <t xml:space="preserve">14.006.004.006 </t>
  </si>
  <si>
    <t xml:space="preserve">14.006.004.007 </t>
  </si>
  <si>
    <t>SISTEMAS DE PINTURA INTERNA - DUPLEX SUPERIOR</t>
  </si>
  <si>
    <t xml:space="preserve">14.007.002.002 </t>
  </si>
  <si>
    <t xml:space="preserve">14.007.002.003 </t>
  </si>
  <si>
    <t xml:space="preserve">14.007.002.004 </t>
  </si>
  <si>
    <t xml:space="preserve">14.007.002.005 </t>
  </si>
  <si>
    <t xml:space="preserve">14.007.003.002 </t>
  </si>
  <si>
    <t xml:space="preserve">14.007.003.003 </t>
  </si>
  <si>
    <t xml:space="preserve">14.007.003.004 </t>
  </si>
  <si>
    <t xml:space="preserve">14.007.004 </t>
  </si>
  <si>
    <t xml:space="preserve">14.007.004.001 </t>
  </si>
  <si>
    <t xml:space="preserve">14.007.004.002 </t>
  </si>
  <si>
    <t xml:space="preserve">14.007.004.003 </t>
  </si>
  <si>
    <t xml:space="preserve">14.007.004.004 </t>
  </si>
  <si>
    <t xml:space="preserve">14.007.004.005 </t>
  </si>
  <si>
    <t xml:space="preserve">14.007.004.006 </t>
  </si>
  <si>
    <t xml:space="preserve">14.007.004.007 </t>
  </si>
  <si>
    <t>SISTEMAS DE PINTURA INTERNA - ROOFTOP</t>
  </si>
  <si>
    <t xml:space="preserve">14.008.002.002 </t>
  </si>
  <si>
    <t xml:space="preserve">14.008.002.003 </t>
  </si>
  <si>
    <t xml:space="preserve">14.008.002.004 </t>
  </si>
  <si>
    <t xml:space="preserve">14.008.002.005 </t>
  </si>
  <si>
    <t xml:space="preserve">14.008.003.002 </t>
  </si>
  <si>
    <t xml:space="preserve">14.008.003.003 </t>
  </si>
  <si>
    <t xml:space="preserve">14.008.003.004 </t>
  </si>
  <si>
    <t xml:space="preserve">14.008.004 </t>
  </si>
  <si>
    <t xml:space="preserve">14.008.004.001 </t>
  </si>
  <si>
    <t xml:space="preserve">14.008.004.002 </t>
  </si>
  <si>
    <t xml:space="preserve">14.008.004.003 </t>
  </si>
  <si>
    <t xml:space="preserve">14.008.004.004 </t>
  </si>
  <si>
    <t xml:space="preserve">14.008.004.005 </t>
  </si>
  <si>
    <t xml:space="preserve">14.008.004.006 </t>
  </si>
  <si>
    <t xml:space="preserve">14.008.004.007 </t>
  </si>
  <si>
    <t>SISTEMAS DE PINTURA INTERNA - TELHADO</t>
  </si>
  <si>
    <t xml:space="preserve">14.009.002.002 </t>
  </si>
  <si>
    <t xml:space="preserve">14.009.002.003 </t>
  </si>
  <si>
    <t xml:space="preserve">14.009.002.004 </t>
  </si>
  <si>
    <t xml:space="preserve">14.009.002.005 </t>
  </si>
  <si>
    <t xml:space="preserve">14.009.003 </t>
  </si>
  <si>
    <t xml:space="preserve">14.009.003.001 </t>
  </si>
  <si>
    <t xml:space="preserve">14.009.003.002 </t>
  </si>
  <si>
    <t xml:space="preserve">14.009.004 </t>
  </si>
  <si>
    <t xml:space="preserve">14.009.004.001 </t>
  </si>
  <si>
    <t xml:space="preserve">14.009.004.002 </t>
  </si>
  <si>
    <t xml:space="preserve">14.009.004.003 </t>
  </si>
  <si>
    <t xml:space="preserve">14.009.004.004 </t>
  </si>
  <si>
    <t xml:space="preserve">14.009.004.005 </t>
  </si>
  <si>
    <t>SISTEMAS DE PINTURA INTERNA - CASA DE MÁQUINAS</t>
  </si>
  <si>
    <t xml:space="preserve">14.010.002 </t>
  </si>
  <si>
    <t xml:space="preserve">14.010.002.001 </t>
  </si>
  <si>
    <t xml:space="preserve">14.010.002.002 </t>
  </si>
  <si>
    <t xml:space="preserve">14.010.003 </t>
  </si>
  <si>
    <t xml:space="preserve">14.010.003.001 </t>
  </si>
  <si>
    <t xml:space="preserve">14.010.003.002 </t>
  </si>
  <si>
    <t xml:space="preserve">14.010.003.003 </t>
  </si>
  <si>
    <t>SISTEMAS DE PINTURA INTERNA - RESERVATÓRIO SUPERIOR</t>
  </si>
  <si>
    <t xml:space="preserve">14.011.002 </t>
  </si>
  <si>
    <t xml:space="preserve">14.011.002.001 </t>
  </si>
  <si>
    <t>ESQUADRIAS, VIDROS E FERRAGENS - TÉRREO</t>
  </si>
  <si>
    <t xml:space="preserve">Contramarco de alumínio, fixação com argamassa </t>
  </si>
  <si>
    <t xml:space="preserve">Contramarco de alumínio para portas corta fogo, fixação com argamassa </t>
  </si>
  <si>
    <t>Esquadrias de alumínio - Térreo</t>
  </si>
  <si>
    <t xml:space="preserve">15.001.002.002 </t>
  </si>
  <si>
    <t>Portão garagem</t>
  </si>
  <si>
    <t>Esquadrias metálicas e serralherias</t>
  </si>
  <si>
    <t>Porta corta-fogo em aço inox - 0,90x2,10</t>
  </si>
  <si>
    <t>ESQUADRIAS, VIDROS E FERRAGENS - 2° PAVIMENTO (GARAGEM)</t>
  </si>
  <si>
    <t>Esquadrias de alumínio - 2° Pavimento Garagem</t>
  </si>
  <si>
    <t>ESQUADRIAS, VIDROS E FERRAGENS - 3° PAVIMENTO (GARAGEM)</t>
  </si>
  <si>
    <t>Esquadrias de alumínio - 3° Pavimento Garagem</t>
  </si>
  <si>
    <t>Brise</t>
  </si>
  <si>
    <t>ESQUADRIAS, VIDROS E FERRAGENS - DIFERENCIADO</t>
  </si>
  <si>
    <t>Esquadrias de alumínio - Diferenciado</t>
  </si>
  <si>
    <t xml:space="preserve">Porta de madeira, folha leve/média, 70x210cm, fixação com espuma expansiva* </t>
  </si>
  <si>
    <t xml:space="preserve">15.004.003.002 </t>
  </si>
  <si>
    <t xml:space="preserve">Porta de madeira, folha leve/média, 80x210cm, fixação com espuma expansiva* </t>
  </si>
  <si>
    <t xml:space="preserve">15.004.003.003 </t>
  </si>
  <si>
    <t xml:space="preserve">Porta de madeira, folha leve/média, 90x210cm, fixação com espuma expansiva* </t>
  </si>
  <si>
    <t xml:space="preserve">15.004.003.004 </t>
  </si>
  <si>
    <t xml:space="preserve">Porta de madeira, folha leve/média, pivotante 90x210cm, fixação com espuma expansiva* </t>
  </si>
  <si>
    <t xml:space="preserve">15.004.003.005 </t>
  </si>
  <si>
    <t xml:space="preserve">Porta de madeira, folha leve/média, correr 70x210cm, fixação com espuma expansiva* </t>
  </si>
  <si>
    <t xml:space="preserve">15.004.003.006 </t>
  </si>
  <si>
    <t xml:space="preserve">Porta de madeira, folha leve/média, correr 90x210cm, fixação com espuma expansiva* </t>
  </si>
  <si>
    <t>Acessórios e ferragens</t>
  </si>
  <si>
    <t>Fechadura de embutir com cilindro para porta interna, completa*</t>
  </si>
  <si>
    <t>Mão de obra para instalação de portas de madeira*</t>
  </si>
  <si>
    <t>ESQUADRIAS, VIDROS E FERRAGENS - TIPO  (x11)</t>
  </si>
  <si>
    <t>Esquadrias de alumínio - Tipo (x11)</t>
  </si>
  <si>
    <t xml:space="preserve">15.005.002.002 </t>
  </si>
  <si>
    <t xml:space="preserve">15.005.003.002 </t>
  </si>
  <si>
    <t xml:space="preserve">15.005.003.003 </t>
  </si>
  <si>
    <t xml:space="preserve">15.005.003.004 </t>
  </si>
  <si>
    <t xml:space="preserve">15.005.003.005 </t>
  </si>
  <si>
    <t xml:space="preserve">15.005.003.006 </t>
  </si>
  <si>
    <t>ESQUADRIAS, VIDROS E FERRAGENS - DUPLEX INFERIOR</t>
  </si>
  <si>
    <t>Esquadrias de alumínio - Duplex inferior</t>
  </si>
  <si>
    <t xml:space="preserve">15.006.002.002 </t>
  </si>
  <si>
    <t xml:space="preserve">15.006.003.002 </t>
  </si>
  <si>
    <t xml:space="preserve">15.006.003.003 </t>
  </si>
  <si>
    <t xml:space="preserve">15.006.003.004 </t>
  </si>
  <si>
    <t xml:space="preserve">15.006.003.005 </t>
  </si>
  <si>
    <t xml:space="preserve">15.006.003.006 </t>
  </si>
  <si>
    <t>ESQUADRIAS, VIDROS E FERRAGENS - DUPLEX SUPERIOR</t>
  </si>
  <si>
    <t>Esquadrias de alumínio - Duplex Superior</t>
  </si>
  <si>
    <t xml:space="preserve">15.007.003 </t>
  </si>
  <si>
    <t xml:space="preserve">15.007.003.001 </t>
  </si>
  <si>
    <t xml:space="preserve">15.007.003.002 </t>
  </si>
  <si>
    <t xml:space="preserve">15.007.003.003 </t>
  </si>
  <si>
    <t xml:space="preserve">15.007.004 </t>
  </si>
  <si>
    <t xml:space="preserve">15.007.004.001 </t>
  </si>
  <si>
    <t xml:space="preserve">15.007.005 </t>
  </si>
  <si>
    <t xml:space="preserve">15.007.005.001 </t>
  </si>
  <si>
    <t xml:space="preserve">15.007.006 </t>
  </si>
  <si>
    <t xml:space="preserve">15.007.006.001 </t>
  </si>
  <si>
    <t>ESQUADRIAS, VIDROS E FERRAGENS - ROOFTOP</t>
  </si>
  <si>
    <t xml:space="preserve">15.008.001.002 </t>
  </si>
  <si>
    <t xml:space="preserve">15.008.002 </t>
  </si>
  <si>
    <t xml:space="preserve">15.008.002.001 </t>
  </si>
  <si>
    <t>Esquadrias de alumínio - Rooftop</t>
  </si>
  <si>
    <t xml:space="preserve">15.008.003 </t>
  </si>
  <si>
    <t xml:space="preserve">15.008.003.001 </t>
  </si>
  <si>
    <t xml:space="preserve">15.008.003.002 </t>
  </si>
  <si>
    <t xml:space="preserve">15.008.003.003 </t>
  </si>
  <si>
    <t xml:space="preserve">15.008.004 </t>
  </si>
  <si>
    <t xml:space="preserve">15.008.004.001 </t>
  </si>
  <si>
    <t xml:space="preserve">15.008.005 </t>
  </si>
  <si>
    <t xml:space="preserve">15.008.005.001 </t>
  </si>
  <si>
    <t xml:space="preserve">15.008.006 </t>
  </si>
  <si>
    <t xml:space="preserve">15.008.006.001 </t>
  </si>
  <si>
    <t xml:space="preserve">15.009 </t>
  </si>
  <si>
    <t>ESQUADRIAS, VIDROS E FERRAGENS - PAVIMENTOS TÉCNICOS</t>
  </si>
  <si>
    <t xml:space="preserve">15.009.001 </t>
  </si>
  <si>
    <t xml:space="preserve">15.009.001.001 </t>
  </si>
  <si>
    <t xml:space="preserve">15.009.001.002 </t>
  </si>
  <si>
    <t xml:space="preserve">15.009.002 </t>
  </si>
  <si>
    <t xml:space="preserve">15.009.002.001 </t>
  </si>
  <si>
    <t>Esquadrias de alumínio - Telhado</t>
  </si>
  <si>
    <t xml:space="preserve">15.009.003 </t>
  </si>
  <si>
    <t xml:space="preserve">15.009.003.001 </t>
  </si>
  <si>
    <t>COBERTURA - DIFERENCIADO</t>
  </si>
  <si>
    <t>Estrutura e Trama</t>
  </si>
  <si>
    <t>Trama de madeira para cobertura em telhas de fibrocimento</t>
  </si>
  <si>
    <t>Telhamento para Cobertura</t>
  </si>
  <si>
    <t>Telha Fibrocimento 6mm</t>
  </si>
  <si>
    <t xml:space="preserve">16.001.003 </t>
  </si>
  <si>
    <t>Serviços complementares para cobertura</t>
  </si>
  <si>
    <t xml:space="preserve">16.001.003.001 </t>
  </si>
  <si>
    <t>Calhas em alumínio - material e mão de obra</t>
  </si>
  <si>
    <t xml:space="preserve">16.001.003.002 </t>
  </si>
  <si>
    <t>Rufos em alumínio - material e mão de obra</t>
  </si>
  <si>
    <t xml:space="preserve">16.001.004 </t>
  </si>
  <si>
    <t xml:space="preserve">16.001.004.001 </t>
  </si>
  <si>
    <t>Mão de obra para execução de cobertura em telha fibrocimento, estrutura de madeira</t>
  </si>
  <si>
    <t>EVESTIMENTOS E ACABAMENTOS EM FACHADA - EMBASAMENTO</t>
  </si>
  <si>
    <t>Chapisco externo de argamassa pré-fabricada de cimento colante, aplicada em estrutura, com desempenadeira dentada*</t>
  </si>
  <si>
    <t>Tela de aço soldada galvanizada/zincada para alvenaria, fio d = *1,24 mm, malha 25 X 25 mm</t>
  </si>
  <si>
    <t>Massa única para paredes externas em argamassa estabilizada, aplicação manual, espessura de 2cm, com execução de taliscas</t>
  </si>
  <si>
    <t>Acabamentos Especiais e Fachada</t>
  </si>
  <si>
    <t>Cobogó cerâmico</t>
  </si>
  <si>
    <t>Pintura e Textura em Fachada</t>
  </si>
  <si>
    <t xml:space="preserve">17.001.004 </t>
  </si>
  <si>
    <t xml:space="preserve">17.001.004.001 </t>
  </si>
  <si>
    <t>Tratamento em Juntas de Dilatação com Tarugo de Polietileno e Selante</t>
  </si>
  <si>
    <t xml:space="preserve">17.001.005 </t>
  </si>
  <si>
    <t xml:space="preserve">17.001.005.001 </t>
  </si>
  <si>
    <t>Mão de obra para empreitada para execução de chapisco e massa única em paredes externas</t>
  </si>
  <si>
    <t xml:space="preserve">17.001.005.002 </t>
  </si>
  <si>
    <t xml:space="preserve">Mão de obra empreitada para aplicação de textura acrílica em paredes externas, 1 demão </t>
  </si>
  <si>
    <t xml:space="preserve">17.001.005.003 </t>
  </si>
  <si>
    <t>Mão de obra empreitada para aplicação de cobogó</t>
  </si>
  <si>
    <t>REVESTIMENTOS E ACABAMENTOS EM FACHADA - FRONTAL</t>
  </si>
  <si>
    <t>Corte de junta de dilatação de fachada</t>
  </si>
  <si>
    <t xml:space="preserve">17.002.004 </t>
  </si>
  <si>
    <t xml:space="preserve">17.002.004.001 </t>
  </si>
  <si>
    <t xml:space="preserve">17.002.004.002 </t>
  </si>
  <si>
    <t xml:space="preserve">17.002.004.003 </t>
  </si>
  <si>
    <t>Mão de obra empreitada para tratamento de juntas de movimentação</t>
  </si>
  <si>
    <t>REVESTIMENTOS E ACABAMENTOS EM FACHADA - POSTERIOR</t>
  </si>
  <si>
    <t xml:space="preserve">17.003.003 </t>
  </si>
  <si>
    <t xml:space="preserve">17.003.003.001 </t>
  </si>
  <si>
    <t xml:space="preserve">17.003.004 </t>
  </si>
  <si>
    <t xml:space="preserve">17.003.004.001 </t>
  </si>
  <si>
    <t xml:space="preserve">17.003.004.002 </t>
  </si>
  <si>
    <t xml:space="preserve">17.003.004.003 </t>
  </si>
  <si>
    <t>REVESTIMENTOS E ACABAMENTOS EM FACHADA - LATERAL DIREITA</t>
  </si>
  <si>
    <t xml:space="preserve">17.004.003 </t>
  </si>
  <si>
    <t xml:space="preserve">17.004.003.001 </t>
  </si>
  <si>
    <t xml:space="preserve">17.004.004 </t>
  </si>
  <si>
    <t xml:space="preserve">17.004.004.001 </t>
  </si>
  <si>
    <t xml:space="preserve">17.004.004.002 </t>
  </si>
  <si>
    <t xml:space="preserve">17.004.004.003 </t>
  </si>
  <si>
    <t>REVESTIMENTOS E ACABAMENTOS EM FACHADA - LATERAL ESQUERDA</t>
  </si>
  <si>
    <t xml:space="preserve">17.005.003 </t>
  </si>
  <si>
    <t xml:space="preserve">17.005.003.001 </t>
  </si>
  <si>
    <t xml:space="preserve">17.005.004 </t>
  </si>
  <si>
    <t xml:space="preserve">17.005.004.001 </t>
  </si>
  <si>
    <t xml:space="preserve">17.005.004.002 </t>
  </si>
  <si>
    <t xml:space="preserve">17.005.004.003 </t>
  </si>
  <si>
    <t>Elevador social*</t>
  </si>
  <si>
    <t>Churrasqueiras</t>
  </si>
  <si>
    <t>Exaustão da churrasqueira*</t>
  </si>
  <si>
    <t>Sistemas Especiais</t>
  </si>
  <si>
    <t>Equipamentos para spa</t>
  </si>
  <si>
    <t>Equipamentos para piscina</t>
  </si>
  <si>
    <t>Serviços finais</t>
  </si>
  <si>
    <t>Limpeza de Obra</t>
  </si>
  <si>
    <t xml:space="preserve">19.001.005 </t>
  </si>
  <si>
    <t>Imprevistos e contingências</t>
  </si>
  <si>
    <t xml:space="preserve">19.001.005.001 </t>
  </si>
  <si>
    <t>Itens eventuais e não orçados - 1,5% custo raso</t>
  </si>
  <si>
    <t>27/05/2024 - 09:08:44</t>
  </si>
  <si>
    <t>VANCOUVER</t>
  </si>
  <si>
    <t>PASS-E</t>
  </si>
  <si>
    <t>Legalização de incorporação*</t>
  </si>
  <si>
    <t>Projeto arquitetônico legal*</t>
  </si>
  <si>
    <t>Projeto arquitetônico interiores/ambientação*</t>
  </si>
  <si>
    <t>Projeto técnico de fachada*</t>
  </si>
  <si>
    <t>Projeto de fundação*</t>
  </si>
  <si>
    <t>Projeto estrutural em concreto armado*</t>
  </si>
  <si>
    <t>Projeto elétrico*</t>
  </si>
  <si>
    <t>Projeto hidrossanitário*</t>
  </si>
  <si>
    <t>Projeto preventivo*</t>
  </si>
  <si>
    <t xml:space="preserve">01.001.002.012 </t>
  </si>
  <si>
    <t xml:space="preserve">01.001.002.013 </t>
  </si>
  <si>
    <t>Orçamento e planejamento*</t>
  </si>
  <si>
    <t>Auditoria de qualidade*</t>
  </si>
  <si>
    <t>Laudo preventivo de danos à vizinhança</t>
  </si>
  <si>
    <t>Ensaio/Laudo desempenho - NBR 15575</t>
  </si>
  <si>
    <t>Despesas de seguro*</t>
  </si>
  <si>
    <t>Aprovação e legalização prefeitura*</t>
  </si>
  <si>
    <t>Aprovação e legalização bombeiros*</t>
  </si>
  <si>
    <t>Aprovação e legalização ambiental*</t>
  </si>
  <si>
    <t>Taxas de ART*</t>
  </si>
  <si>
    <t>Taxas de alvará</t>
  </si>
  <si>
    <t>Despesas cartório, licenças, certidões e jurídicas*</t>
  </si>
  <si>
    <t>IPTU*</t>
  </si>
  <si>
    <t>Habite-se*</t>
  </si>
  <si>
    <t xml:space="preserve">02.001.001.012 </t>
  </si>
  <si>
    <t>Equipamentos de proteção individual</t>
  </si>
  <si>
    <t>Rede de proteção tipo SLQA*</t>
  </si>
  <si>
    <t xml:space="preserve">Placas de sinalização de obra     </t>
  </si>
  <si>
    <t>Elaboração do programa de condições e meio ambiente de trabalho na indústria de construção (PCMAT)*</t>
  </si>
  <si>
    <t>Remoção ordinária de entulhos, com transporte para bota-fora*</t>
  </si>
  <si>
    <t xml:space="preserve">Kit socorrista </t>
  </si>
  <si>
    <t>Dedetização, desratização e sanitarização dos ambientes</t>
  </si>
  <si>
    <t>Engenheiro civil*</t>
  </si>
  <si>
    <t>Almoxarife*</t>
  </si>
  <si>
    <t>Auxiliar de engenharia*</t>
  </si>
  <si>
    <t>Estagiário*</t>
  </si>
  <si>
    <t>Vigilância e portaria*</t>
  </si>
  <si>
    <t>Equipe de T.I*</t>
  </si>
  <si>
    <t>Instalações provisórias: rede elétrica, comunicação e dados</t>
  </si>
  <si>
    <t>Tapume com telha metálica*</t>
  </si>
  <si>
    <t>Equipamento de Escritório*</t>
  </si>
  <si>
    <t xml:space="preserve">02.001.002.009 </t>
  </si>
  <si>
    <t>Mobiliário de apoio a obra*</t>
  </si>
  <si>
    <t>Despesas de consumo - internet*</t>
  </si>
  <si>
    <t>Despesas de consumo - telefone</t>
  </si>
  <si>
    <t xml:space="preserve">02.001.003.005 </t>
  </si>
  <si>
    <t>Despesas de consumo - coleta de lixo*</t>
  </si>
  <si>
    <t xml:space="preserve">02.001.003.006 </t>
  </si>
  <si>
    <t xml:space="preserve">02.001.003.007 </t>
  </si>
  <si>
    <t xml:space="preserve">02.001.003.008 </t>
  </si>
  <si>
    <t xml:space="preserve">02.001.003.009 </t>
  </si>
  <si>
    <t>Cópias e plotagens (projetos)</t>
  </si>
  <si>
    <t xml:space="preserve">02.001.003.010 </t>
  </si>
  <si>
    <t>Despesas com vizinhos*</t>
  </si>
  <si>
    <t xml:space="preserve">02.001.003.011 </t>
  </si>
  <si>
    <t xml:space="preserve">02.001.003.012 </t>
  </si>
  <si>
    <t>Manutenção provisória de elétrica</t>
  </si>
  <si>
    <t xml:space="preserve">02.001.003.013 </t>
  </si>
  <si>
    <t xml:space="preserve">02.001.003.014 </t>
  </si>
  <si>
    <t>Manutenção para veículo com caçamba*</t>
  </si>
  <si>
    <t>Manutenção para veículo de carga*</t>
  </si>
  <si>
    <t xml:space="preserve"> Aquisição de condutor de entulho vertical </t>
  </si>
  <si>
    <t xml:space="preserve">Manutenção inicial de condutor de entulho vertical </t>
  </si>
  <si>
    <t xml:space="preserve">Manutenção periódica de condutor de entulho vertical </t>
  </si>
  <si>
    <t>Locação de elevador cremalheira</t>
  </si>
  <si>
    <t>Manutenção inicial para elevador cremalheira*</t>
  </si>
  <si>
    <t>Manutenção periódica para elevador cremalheira</t>
  </si>
  <si>
    <t>Teste de freio periódico elevador cremalheira*</t>
  </si>
  <si>
    <t xml:space="preserve">Aterro com ou Sem Compactação </t>
  </si>
  <si>
    <t>Aterro de material externo com rachão</t>
  </si>
  <si>
    <t>Lastro de material granular, aplicado em blocos, e=5cm</t>
  </si>
  <si>
    <t>Lastro de material granular, aplicado em cisterna, e=5cm</t>
  </si>
  <si>
    <t xml:space="preserve">01.001.005 </t>
  </si>
  <si>
    <t xml:space="preserve">01.001.005.001 </t>
  </si>
  <si>
    <t>Movimentação de terra para bota-fora - troca da camada de solo</t>
  </si>
  <si>
    <t xml:space="preserve">01.001.005.002 </t>
  </si>
  <si>
    <t>Movimentação de terra para bota-fora - perfuração das estacas</t>
  </si>
  <si>
    <t>BLOCOS E BALDRAMES</t>
  </si>
  <si>
    <t>Fabricação, montagem e desmontagem de fôrma para blocos e baldrames, em compensado resinado, 17 mm, 4 utilizações</t>
  </si>
  <si>
    <t>Armação aço CA-60, diâmetro de 5,0mm para blocos e baldrames, corte e dobra em obra*</t>
  </si>
  <si>
    <t>Armação aço CA-50, diâmetro de 6,3mm para blocos e baldrames, corte e dobra em obra*</t>
  </si>
  <si>
    <t>Armação aço CA-50, diâmetro de 8,0mm para blocos e baldrames, corte e dobra em obra*</t>
  </si>
  <si>
    <t>Armação aço CA-50, diâmetro de 10,0mm para blocos e baldrames, corte e dobra em obra*</t>
  </si>
  <si>
    <t>Armação aço CA-50, diâmetro de 12,5mm para blocos e baldrames, corte e dobra em obra*</t>
  </si>
  <si>
    <t>Armação aço CA-50, diâmetro de 16,0mm para blocos e baldrames, corte e dobra em obra*</t>
  </si>
  <si>
    <t xml:space="preserve">02.002.002.007 </t>
  </si>
  <si>
    <t>Armação aço CA-50, diâmetro de 20,0mm para blocos e baldrames, corte e dobra em obra*</t>
  </si>
  <si>
    <t>Concreto usinado bombeável, para blocos e baldrames, fck 35MPa, slump = 12 +/- 2 B0, incluindo serviço de bombeamento</t>
  </si>
  <si>
    <t>SUPRAESTRUTURA - CISTERNA</t>
  </si>
  <si>
    <t>Fabricação, montagem e desmontagem de fôrma para vigas de cisterna, em compensado resinado, 17 mm</t>
  </si>
  <si>
    <t>Fabricação, montagem e desmontagem de fôrma para tampa de cisterna, em compensado resinado, 17 mm</t>
  </si>
  <si>
    <t>Armação aço CA-50, diâmetro de 6,3mm para supraestrutura, corte e dobra em obra*</t>
  </si>
  <si>
    <t>Armação aço CA-50, diâmetro de 8,0mm para supraestrutura, corte e dobra em obra*</t>
  </si>
  <si>
    <t>Armação aço CA-50, diâmetro de 10,0mm para supraestrutura, corte e dobra em obra*</t>
  </si>
  <si>
    <t>Armação aço CA-50, diâmetro de 16,0mm para supraestrutura, corte e dobra em obra*</t>
  </si>
  <si>
    <t>Montagem e desmontagem de fôrma de pilares, em chapa de madeira compensada plastificada*</t>
  </si>
  <si>
    <t>Montagem e desmontagem de fôrma de lajes, em chapa de madeira compensada plastificada*</t>
  </si>
  <si>
    <t>Tela nervurada de aço CA-60 Q92 - malha 15x15cm fio 4,2 mm</t>
  </si>
  <si>
    <t>Furações em concreto</t>
  </si>
  <si>
    <t>SUPRAESTRUTURA - G1</t>
  </si>
  <si>
    <t>Montagem e desmontagem de fôrma de viga, em chapa de madeira compensada plastificada*</t>
  </si>
  <si>
    <t>Montagem e desmontagem de fôrma de escadarias, em chapa de madeira compensada plastificada*</t>
  </si>
  <si>
    <t>Armação aço CA-60, diâmetro de 5,0mm para supraestrutura, corte e dobra em obra*</t>
  </si>
  <si>
    <t>Armação aço CA-50, diâmetro de 12,5mm para supraestrutura, corte e dobra em obra*</t>
  </si>
  <si>
    <t xml:space="preserve">03.003.002.007 </t>
  </si>
  <si>
    <t>Armação aço CA-50, diâmetro de 20,0mm para supraestrutura, corte e dobra em obra*</t>
  </si>
  <si>
    <t xml:space="preserve">03.003.002.008 </t>
  </si>
  <si>
    <t>Locação de escora metálica - G1</t>
  </si>
  <si>
    <t>Locação de cubetas</t>
  </si>
  <si>
    <t xml:space="preserve">03.003.004.003 </t>
  </si>
  <si>
    <t xml:space="preserve">03.003.004.004 </t>
  </si>
  <si>
    <t>SUPRAESTRUTURA - G2</t>
  </si>
  <si>
    <t xml:space="preserve">03.004.001.004 </t>
  </si>
  <si>
    <t xml:space="preserve">03.004.002.007 </t>
  </si>
  <si>
    <t xml:space="preserve">03.004.002.008 </t>
  </si>
  <si>
    <t>Locação de escora metálica - G2</t>
  </si>
  <si>
    <t xml:space="preserve">03.004.004.003 </t>
  </si>
  <si>
    <t xml:space="preserve">03.004.004.004 </t>
  </si>
  <si>
    <t>SUPRAESTRUTURA - G3</t>
  </si>
  <si>
    <t xml:space="preserve">03.005.001.004 </t>
  </si>
  <si>
    <t xml:space="preserve">03.005.002.007 </t>
  </si>
  <si>
    <t xml:space="preserve">03.005.002.008 </t>
  </si>
  <si>
    <t>Locação de escora metálica - G3</t>
  </si>
  <si>
    <t xml:space="preserve">03.005.004.003 </t>
  </si>
  <si>
    <t xml:space="preserve">03.005.004.004 </t>
  </si>
  <si>
    <t>SUPRAESTRUTURA - LAZER</t>
  </si>
  <si>
    <t>Fabricação de fôrma para pilares, em chapa de madeira compensada plastificada, e=18mm*</t>
  </si>
  <si>
    <t>Fabricação de fôrma para vigas, em chapa de madeira compensada plastificada, e=18mm*</t>
  </si>
  <si>
    <t>Fabricação de fôrma para lajes, em chapa de madeira compensada plastificada, e=18mm*</t>
  </si>
  <si>
    <t xml:space="preserve">03.006.001.004 </t>
  </si>
  <si>
    <t>Fabricação de fôrma para escadarias, em chapa de madeira compensada plastificada, e=18mm*</t>
  </si>
  <si>
    <t xml:space="preserve">03.006.001.005 </t>
  </si>
  <si>
    <t xml:space="preserve">03.006.001.006 </t>
  </si>
  <si>
    <t xml:space="preserve">03.006.001.007 </t>
  </si>
  <si>
    <t xml:space="preserve">03.006.001.008 </t>
  </si>
  <si>
    <t xml:space="preserve">03.006.002.006 </t>
  </si>
  <si>
    <t xml:space="preserve">03.006.002.007 </t>
  </si>
  <si>
    <t xml:space="preserve">03.006.002.008 </t>
  </si>
  <si>
    <t>Locação de escora metálica - LAZER</t>
  </si>
  <si>
    <t xml:space="preserve">03.006.004.003 </t>
  </si>
  <si>
    <t xml:space="preserve">03.006.004.004 </t>
  </si>
  <si>
    <t>SUPRAESTRUTURA - TIPO (x15)</t>
  </si>
  <si>
    <t xml:space="preserve">03.007.001.004 </t>
  </si>
  <si>
    <t xml:space="preserve">03.007.001.005 </t>
  </si>
  <si>
    <t xml:space="preserve">03.007.001.006 </t>
  </si>
  <si>
    <t xml:space="preserve">03.007.001.007 </t>
  </si>
  <si>
    <t xml:space="preserve">03.007.001.008 </t>
  </si>
  <si>
    <t xml:space="preserve">03.007.002.006 </t>
  </si>
  <si>
    <t xml:space="preserve">03.007.002.007 </t>
  </si>
  <si>
    <t xml:space="preserve">03.007.002.008 </t>
  </si>
  <si>
    <t>Locação de escora metálica - TIPO</t>
  </si>
  <si>
    <t xml:space="preserve">03.007.004.003 </t>
  </si>
  <si>
    <t xml:space="preserve">03.007.004.004 </t>
  </si>
  <si>
    <t>SUPRAESTRUTURA - CASA DE MÁQUINAS /TELHADO /RESERVATÓRIO</t>
  </si>
  <si>
    <t xml:space="preserve">03.008.001.004 </t>
  </si>
  <si>
    <t xml:space="preserve">03.008.002.006 </t>
  </si>
  <si>
    <t xml:space="preserve">03.008.002.007 </t>
  </si>
  <si>
    <t xml:space="preserve">03.008.002.008 </t>
  </si>
  <si>
    <t>Locação de escora metálica - CASA DE MÁQUINAS /TELHADO /RESERVATÓRIO</t>
  </si>
  <si>
    <t>Alvenaria de vedação de tijolos 6 furos (baiano) 09x19x29cm (espessura 9cm), com argamassa usinada para assentamento</t>
  </si>
  <si>
    <t>Alvenaria de vedação de tijolos 9 furos (baiano) 11,5x19x29cm (espessura 11,5cm) com argamassa usinada para assentamento</t>
  </si>
  <si>
    <t>Alvenaria de vedação de tijolos 9 furos (baiano) 14x19x29cm (espessura 14cm), com argamassa usinada para assentamento</t>
  </si>
  <si>
    <t>Alvenaria de vedação de bloco de concreto celular autoclavado 10x30x60cm (espessura média das juntas horizontais 15mm) com argamassa estabilizada para assentamento, aplicada com colher de pedreiro</t>
  </si>
  <si>
    <t>Alvenaria de vedação de bloco de concreto 09x19x39</t>
  </si>
  <si>
    <t>Tela soldada para ligação alvenaria/estrutura-para blocos de 09 a 14cm</t>
  </si>
  <si>
    <t>Verga/contraverga de concreto moldada in-loco</t>
  </si>
  <si>
    <t>Mão de obra empreitada vedações internas e externas - assentamento blocos de concreto celular*</t>
  </si>
  <si>
    <t>ALVENARIA, VEDAÇÕES E DIVISÓRIAS - G1</t>
  </si>
  <si>
    <t>ALVENARIA, VEDAÇÕES E DIVISÓRIAS - G2</t>
  </si>
  <si>
    <t xml:space="preserve">04.003.001.003 </t>
  </si>
  <si>
    <t xml:space="preserve">04.003.002.002 </t>
  </si>
  <si>
    <t>ALVENARIA, VEDAÇÕES E DIVISÓRIAS - G3</t>
  </si>
  <si>
    <t xml:space="preserve">04.004.002.002 </t>
  </si>
  <si>
    <t>ALVENARIA, VEDAÇÕES E DIVISÓRIAS - LAZER</t>
  </si>
  <si>
    <t>ALVENARIA, VEDAÇÕES E DIVISÓRIAS - TIPO (x15)</t>
  </si>
  <si>
    <t>Alvenaria de vedação de tijolos 9 furos (baiano) 19x19x29cm (espessura 19cm), com argamassa usinada para assentamento</t>
  </si>
  <si>
    <t>Gesso Acartonado</t>
  </si>
  <si>
    <t>Parede drywall 90mm, com duas faces simples e guia simples - material e mão de obra</t>
  </si>
  <si>
    <t>Parede drywall 90mm, com uma face ST e uma RU e com reforços em madeira para pontos hidráulicos - material e mão de obra</t>
  </si>
  <si>
    <t>Parede drywall 90mm, com duas faces RU e com reforços em madeira para pontos hidráulicos - material e mão de obra</t>
  </si>
  <si>
    <t xml:space="preserve">04.006.003.004 </t>
  </si>
  <si>
    <t>Reforço em madeira para pontos hidráulicos</t>
  </si>
  <si>
    <t xml:space="preserve">04.006.004.003 </t>
  </si>
  <si>
    <t xml:space="preserve">04.006.005 </t>
  </si>
  <si>
    <t xml:space="preserve">04.006.005.001 </t>
  </si>
  <si>
    <t xml:space="preserve">04.006.005.002 </t>
  </si>
  <si>
    <t>ALVENARIA, VEDAÇÕES E DIVISÓRIAS - CASA DE MÁQUINAS /TELHADO /RESERVATÓRIO</t>
  </si>
  <si>
    <t xml:space="preserve">04.007.002.002 </t>
  </si>
  <si>
    <t>Quadros elétricos e disjuntores - Térreo</t>
  </si>
  <si>
    <t>Eletrodutos e eletrocalhas - Térreo</t>
  </si>
  <si>
    <t>Fios e cabos elétricos- Térreo</t>
  </si>
  <si>
    <t>Pontos de tomadas e interruptores - Térreo</t>
  </si>
  <si>
    <t>Luminárias, lâmpadas e acessórios- Térreo</t>
  </si>
  <si>
    <t xml:space="preserve">05.001.007 </t>
  </si>
  <si>
    <t xml:space="preserve">05.001.007.001 </t>
  </si>
  <si>
    <t>SISTEMAS E INSTALAÇÕES ELÉTRICAS - G1</t>
  </si>
  <si>
    <t>Eletrodutos e eletrocalhas - G1</t>
  </si>
  <si>
    <t>Fios e cabos elétricos -  G1</t>
  </si>
  <si>
    <t>Pontos de tomadas e interruptores - G1</t>
  </si>
  <si>
    <t>Luminárias, lâmpadas e acessórios - G1</t>
  </si>
  <si>
    <t xml:space="preserve">05.002.005 </t>
  </si>
  <si>
    <t xml:space="preserve">05.002.005.001 </t>
  </si>
  <si>
    <t>SISTEMAS E INSTALAÇÕES ELÉTRICAS - G2</t>
  </si>
  <si>
    <t>Eletrodutos e eletrocalhas - G2</t>
  </si>
  <si>
    <t>Fios e cabos elétricos - G2</t>
  </si>
  <si>
    <t>Pontos de tomadas e interruptores - G2</t>
  </si>
  <si>
    <t>Luminárias, lâmpadas e acessórios - G2</t>
  </si>
  <si>
    <t xml:space="preserve">05.003.005 </t>
  </si>
  <si>
    <t xml:space="preserve">05.003.005.001 </t>
  </si>
  <si>
    <t>SISTEMAS E INSTALAÇÕES ELÉTRICAS - G3</t>
  </si>
  <si>
    <t>Eletrodutos e eletrocalhas - G3</t>
  </si>
  <si>
    <t>Fios e cabos elétricos - G3</t>
  </si>
  <si>
    <t>Pontos de tomadas e interruptores - G3</t>
  </si>
  <si>
    <t>Luminárias, lâmpadas e acessórios - G3</t>
  </si>
  <si>
    <t xml:space="preserve">05.004.005 </t>
  </si>
  <si>
    <t xml:space="preserve">05.004.005.001 </t>
  </si>
  <si>
    <t>SISTEMAS E INSTALAÇÕES ELÉTRICAS - LAZER</t>
  </si>
  <si>
    <t>Quadros elétricos e disjuntores - Lazer</t>
  </si>
  <si>
    <t>Eletrodutos e eletrocalhas - Lazer</t>
  </si>
  <si>
    <t>Fios e cabos elétricos - Lazer</t>
  </si>
  <si>
    <t>Pontos de tomadas e interruptores - Lazer</t>
  </si>
  <si>
    <t xml:space="preserve">05.005.005 </t>
  </si>
  <si>
    <t xml:space="preserve">05.005.005.001 </t>
  </si>
  <si>
    <t>Luminárias, lâmpadas e acessórios - Lazer</t>
  </si>
  <si>
    <t xml:space="preserve">05.005.006 </t>
  </si>
  <si>
    <t xml:space="preserve">05.005.006.001 </t>
  </si>
  <si>
    <t>SISTEMAS E INSTALAÇÕES ELÉTRICAS - TIPO (x15)</t>
  </si>
  <si>
    <t>Quadros elétricos e disjuntores - Tipo (x15)</t>
  </si>
  <si>
    <t>Eletrodutos e eletrocalhas - Tipo (x15)</t>
  </si>
  <si>
    <t>Fios e cabos elétricos - Tipo (x15)</t>
  </si>
  <si>
    <t>Pontos de tomadas e interruptores - Tipo (x15)</t>
  </si>
  <si>
    <t xml:space="preserve">05.006.005 </t>
  </si>
  <si>
    <t xml:space="preserve">05.006.005.001 </t>
  </si>
  <si>
    <t>Luminárias, lâmpadas e acessórios - Tipo (x15)</t>
  </si>
  <si>
    <t xml:space="preserve">05.006.006 </t>
  </si>
  <si>
    <t xml:space="preserve">05.006.006.001 </t>
  </si>
  <si>
    <t>SISTEMAS E INSTALAÇÕES ELÉTRICAS - CASA DE MÁQUINAS /TELHADO /RESERVATÓRIO</t>
  </si>
  <si>
    <t xml:space="preserve">Quadros elétricos e disjuntores - Casa de máquinas /telhado /reservatório </t>
  </si>
  <si>
    <t xml:space="preserve">Eletrodutos e eletrocalhas - Casa de máquinas /telhado /reservatório </t>
  </si>
  <si>
    <t xml:space="preserve">Fios e cabos elétricos - Casa de máquinas /telhado /reservatório </t>
  </si>
  <si>
    <t xml:space="preserve">Pontos de tomadas e interruptores - Casa de máquinas /telhado /reservatório </t>
  </si>
  <si>
    <t xml:space="preserve">05.007.005 </t>
  </si>
  <si>
    <t xml:space="preserve">05.007.005.001 </t>
  </si>
  <si>
    <t xml:space="preserve">Luminárias, lâmpadas e acessórios - Casa de máquinas /telhado /reservatório </t>
  </si>
  <si>
    <t xml:space="preserve">05.007.006 </t>
  </si>
  <si>
    <t xml:space="preserve">05.007.006.001 </t>
  </si>
  <si>
    <t>Instalações de Esgoto e Drenagem</t>
  </si>
  <si>
    <t>Instalações de pluvial/esgoto - Térreo</t>
  </si>
  <si>
    <t>Aparelhos Sanitários, Louças, Metais e Acessórios</t>
  </si>
  <si>
    <t>SISTEMAS E INSTALAÇÕES HIDROSSANITÁRIAS E DRENAGEM - G1</t>
  </si>
  <si>
    <t>Instalações de pluvial/esgoto - G1</t>
  </si>
  <si>
    <t>SISTEMAS E INSTALAÇÕES HIDROSSANITÁRIAS E DRENAGEM - G2</t>
  </si>
  <si>
    <t>Instalações de pluvial/esgoto - G2</t>
  </si>
  <si>
    <t>SISTEMAS E INSTALAÇÕES HIDROSSANITÁRIAS E DRENAGEM - G3</t>
  </si>
  <si>
    <t>Instalações de pluvial/esgoto - G3</t>
  </si>
  <si>
    <t>SISTEMAS E INSTALAÇÕES HIDROSSANITÁRIAS E DRENAGEM - LAZER</t>
  </si>
  <si>
    <t>Instalações de Água Fria - Lazer</t>
  </si>
  <si>
    <t>Instalações de água quente - Lazer</t>
  </si>
  <si>
    <t>Instalações de pluvial/esgoto - Lazer</t>
  </si>
  <si>
    <t>Aparelhos sanitários, louças, metais e acessórios - Lazer</t>
  </si>
  <si>
    <t>SISTEMAS E INSTALAÇÕES HIDROSSANITÁRIAS E DRENAGEM - TIPO (x15)</t>
  </si>
  <si>
    <t>Instalações de Água Fria - Tipo (x15)</t>
  </si>
  <si>
    <t>Instalações de água quente - Tipo (x15)</t>
  </si>
  <si>
    <t>Instalações de pluvial/esgoto - Tipo (x15)</t>
  </si>
  <si>
    <t>Aparelhos sanitários, louças, metais e acessórios - Tipo (x15)</t>
  </si>
  <si>
    <t>SISTEMAS E INSTALAÇÕES HIDROSSANITÁRIAS E DRENAGEM - CASA DE MÁQUINAS /TELHADO /RESERVATÓRIO</t>
  </si>
  <si>
    <t>Instalações de Água Fria - Casa de Máquinas/Telhado/Reservatório</t>
  </si>
  <si>
    <t>Instalações de água quente - Casa de Máquinas/Telhado/Reservatório</t>
  </si>
  <si>
    <t>Instalações de pluvial/esgoto - Prumadas</t>
  </si>
  <si>
    <t>INSTALAÇÕES PREVENTIVAS E GLP - TÉRREO</t>
  </si>
  <si>
    <t>Instalações de Gás e Incêndio</t>
  </si>
  <si>
    <t>Instalações de Gás e Incêndio - Térreo</t>
  </si>
  <si>
    <t>INSTALAÇÕES PREVENTIVAS E GLP - G1</t>
  </si>
  <si>
    <t>Instalações de gás e Incêndio - G1</t>
  </si>
  <si>
    <t>Instalações preventivas - G1</t>
  </si>
  <si>
    <t>INSTALAÇÕES PREVENTIVAS E GLP - G2</t>
  </si>
  <si>
    <t>Instalações de gás e Incêndio - G2</t>
  </si>
  <si>
    <t>Instalações preventivas - G2</t>
  </si>
  <si>
    <t>INSTALAÇÕES PREVENTIVAS E GLP - G3</t>
  </si>
  <si>
    <t>Instalações de gás e Incêndio - G3</t>
  </si>
  <si>
    <t>Instalações preventivas - G3</t>
  </si>
  <si>
    <t>INSTALAÇÕES PREVENTIVAS E GLP - LAZER</t>
  </si>
  <si>
    <t>Instalações de gás e incêndio - Lazer</t>
  </si>
  <si>
    <t>Instalações preventivas - Lazer</t>
  </si>
  <si>
    <t>INSTALAÇÕES PREVENTIVAS E GLP - TIPO (x15)</t>
  </si>
  <si>
    <t>Instalações de gás e incêndio - Tipo (x15)</t>
  </si>
  <si>
    <t>Instalações preventivas - Tipo (x15)</t>
  </si>
  <si>
    <t>INSTALAÇÕES PREVENTIVAS E GLP - CASA DE MÁQUINAS /TELHADO /RESERVATÓRIO</t>
  </si>
  <si>
    <t>Instalações preventivas - Casa de Máquinas/Telhado/Reservatório</t>
  </si>
  <si>
    <t xml:space="preserve">07.007.003 </t>
  </si>
  <si>
    <t xml:space="preserve">07.007.003.001 </t>
  </si>
  <si>
    <t xml:space="preserve">07.007.003.002 </t>
  </si>
  <si>
    <t>Mão de obra empreitada para execução de instalações SPDA</t>
  </si>
  <si>
    <t>Automação e Sistemas Lógicos e Telecomunicação</t>
  </si>
  <si>
    <t xml:space="preserve">08.001.002.002 </t>
  </si>
  <si>
    <t xml:space="preserve">08.001.002.003 </t>
  </si>
  <si>
    <t>Escada pressurizada</t>
  </si>
  <si>
    <t xml:space="preserve">08.001.002.004 </t>
  </si>
  <si>
    <t>Instalação de piscina*</t>
  </si>
  <si>
    <t>Sistema de bomba de recalque*</t>
  </si>
  <si>
    <t>Sistema de gerador*</t>
  </si>
  <si>
    <t xml:space="preserve">08.001.003.003 </t>
  </si>
  <si>
    <t>Sistema de ancoragem de fachada*</t>
  </si>
  <si>
    <t xml:space="preserve">08.001.003.004 </t>
  </si>
  <si>
    <t>Infraestrutura elétrica para ligação de tomada para carro elétrico*</t>
  </si>
  <si>
    <t xml:space="preserve">08.001.003.005 </t>
  </si>
  <si>
    <t>Estação de tratamento de esgoto</t>
  </si>
  <si>
    <t>Sistema acústico*</t>
  </si>
  <si>
    <t>Churrasqueiras e/ou Lareiras</t>
  </si>
  <si>
    <t>Assentamento de tijolos refratários de 11,5x23x2,5cm com argamassa refratária</t>
  </si>
  <si>
    <t xml:space="preserve">08.001.005.002 </t>
  </si>
  <si>
    <t>Climatização e Exaustão</t>
  </si>
  <si>
    <t>Sistema de ventilação e de exaustão mecânica*</t>
  </si>
  <si>
    <t xml:space="preserve">08.001.006.002 </t>
  </si>
  <si>
    <t>Impermeabilização de Vigas Baldrame</t>
  </si>
  <si>
    <t xml:space="preserve">Impermeabilização com tinta asfáltica em baldrames </t>
  </si>
  <si>
    <t>Aditivo Impermeabilizante</t>
  </si>
  <si>
    <t>Aditivo cristalizante aplicado em lajes descobertas</t>
  </si>
  <si>
    <t>Impermeabilização com argamassa polimérica</t>
  </si>
  <si>
    <t>Tratamento de ralo com argamassa polimérica com fibras e véu de poliéster</t>
  </si>
  <si>
    <t xml:space="preserve">09.001.006 </t>
  </si>
  <si>
    <t xml:space="preserve">09.001.006.001 </t>
  </si>
  <si>
    <t>Mão de obra para tratamento de ralo</t>
  </si>
  <si>
    <t xml:space="preserve">09.001.006.002 </t>
  </si>
  <si>
    <t xml:space="preserve">09.001.006.003 </t>
  </si>
  <si>
    <t xml:space="preserve">09.002 </t>
  </si>
  <si>
    <t>IMPERMEABILIZAÇÃO E TRATAMENTOS - LAZER</t>
  </si>
  <si>
    <t xml:space="preserve">09.002.001 </t>
  </si>
  <si>
    <t xml:space="preserve">09.002.001.001 </t>
  </si>
  <si>
    <t xml:space="preserve">09.002.002 </t>
  </si>
  <si>
    <t xml:space="preserve">09.002.002.001 </t>
  </si>
  <si>
    <t xml:space="preserve">09.002.003 </t>
  </si>
  <si>
    <t xml:space="preserve">09.002.003.001 </t>
  </si>
  <si>
    <t xml:space="preserve">09.002.004 </t>
  </si>
  <si>
    <t xml:space="preserve">09.002.004.001 </t>
  </si>
  <si>
    <t xml:space="preserve">09.002.005 </t>
  </si>
  <si>
    <t xml:space="preserve">09.002.005.001 </t>
  </si>
  <si>
    <t xml:space="preserve">09.002.006 </t>
  </si>
  <si>
    <t xml:space="preserve">09.002.006.001 </t>
  </si>
  <si>
    <t xml:space="preserve">09.002.006.002 </t>
  </si>
  <si>
    <t>Mão de obra empreitada para impermeabilização com manta líquida em peitoris</t>
  </si>
  <si>
    <t xml:space="preserve">09.002.006.003 </t>
  </si>
  <si>
    <t xml:space="preserve">09.002.006.004 </t>
  </si>
  <si>
    <t xml:space="preserve">09.003 </t>
  </si>
  <si>
    <t>IMPERMEABILIZAÇÃO E TRATAMENTOS - TIPO (x15)</t>
  </si>
  <si>
    <t xml:space="preserve">09.003.001 </t>
  </si>
  <si>
    <t xml:space="preserve">09.003.001.001 </t>
  </si>
  <si>
    <t xml:space="preserve">09.003.002 </t>
  </si>
  <si>
    <t xml:space="preserve">09.003.002.001 </t>
  </si>
  <si>
    <t xml:space="preserve">09.003.003 </t>
  </si>
  <si>
    <t xml:space="preserve">09.003.003.001 </t>
  </si>
  <si>
    <t xml:space="preserve">09.003.004 </t>
  </si>
  <si>
    <t xml:space="preserve">09.003.004.001 </t>
  </si>
  <si>
    <t xml:space="preserve">09.003.005 </t>
  </si>
  <si>
    <t xml:space="preserve">09.003.005.001 </t>
  </si>
  <si>
    <t xml:space="preserve">09.003.006 </t>
  </si>
  <si>
    <t xml:space="preserve">09.003.006.001 </t>
  </si>
  <si>
    <t xml:space="preserve">09.003.006.002 </t>
  </si>
  <si>
    <t xml:space="preserve">09.003.006.003 </t>
  </si>
  <si>
    <t xml:space="preserve">09.003.006.004 </t>
  </si>
  <si>
    <t xml:space="preserve">09.004 </t>
  </si>
  <si>
    <t>IMPERMEABILIZAÇÃO E TRATAMENTOS - CASA DE MÁQUINAS /TELHADO /RESERVATÓRIO</t>
  </si>
  <si>
    <t xml:space="preserve">09.004.001 </t>
  </si>
  <si>
    <t xml:space="preserve">09.004.001.001 </t>
  </si>
  <si>
    <t xml:space="preserve">09.004.002 </t>
  </si>
  <si>
    <t xml:space="preserve">09.004.002.001 </t>
  </si>
  <si>
    <t xml:space="preserve">09.004.003 </t>
  </si>
  <si>
    <t xml:space="preserve">09.004.003.001 </t>
  </si>
  <si>
    <t xml:space="preserve">09.004.004 </t>
  </si>
  <si>
    <t xml:space="preserve">09.004.004.001 </t>
  </si>
  <si>
    <t xml:space="preserve">09.004.004.002 </t>
  </si>
  <si>
    <t xml:space="preserve">09.004.004.003 </t>
  </si>
  <si>
    <t>Contrapiso comum, aderido, espessura de 4cm, com argamassa cimento e areia (1:4)</t>
  </si>
  <si>
    <t>Piso de concreto, espessura 4cm</t>
  </si>
  <si>
    <t>Chapisco interno de argamassa pré-fabricada de cimento colante, aplicada em estrutura, com rolo</t>
  </si>
  <si>
    <t xml:space="preserve">10.001.002.002 </t>
  </si>
  <si>
    <t>Chapisco interno de argamassa preparada em obra de cimento e areia e aditivo resina sintética traço 1,5:4:0,5, aplicado em alvenaria, com colher de pedreiro</t>
  </si>
  <si>
    <t xml:space="preserve">10.001.002.003 </t>
  </si>
  <si>
    <t xml:space="preserve">10.001.003.002 </t>
  </si>
  <si>
    <t xml:space="preserve">10.001.003.003 </t>
  </si>
  <si>
    <t xml:space="preserve">10.001.003.004 </t>
  </si>
  <si>
    <t>Mão de obra empreitada para polimento de piso de concreto*</t>
  </si>
  <si>
    <t>REVESTIMENTOS INTERNOS EM PISO E PAREDE - G1</t>
  </si>
  <si>
    <t xml:space="preserve">10.002.002.002 </t>
  </si>
  <si>
    <t xml:space="preserve">10.002.002.003 </t>
  </si>
  <si>
    <t xml:space="preserve">10.002.002.004 </t>
  </si>
  <si>
    <t xml:space="preserve">10.002.003.002 </t>
  </si>
  <si>
    <t>Mão de obra para estucamento de estrutura de concreto</t>
  </si>
  <si>
    <t xml:space="preserve">10.002.003.003 </t>
  </si>
  <si>
    <t xml:space="preserve">10.002.003.004 </t>
  </si>
  <si>
    <t>REVESTIMENTOS INTERNOS EM PISO E PAREDE - G2</t>
  </si>
  <si>
    <t xml:space="preserve">10.003.002.002 </t>
  </si>
  <si>
    <t xml:space="preserve">10.003.002.003 </t>
  </si>
  <si>
    <t xml:space="preserve">10.003.002.004 </t>
  </si>
  <si>
    <t xml:space="preserve">10.003.003.003 </t>
  </si>
  <si>
    <t xml:space="preserve">10.003.003.004 </t>
  </si>
  <si>
    <t>REVESTIMENTOS INTERNOS EM PISO E PAREDE - G3</t>
  </si>
  <si>
    <t xml:space="preserve">10.004.002.002 </t>
  </si>
  <si>
    <t xml:space="preserve">10.004.002.003 </t>
  </si>
  <si>
    <t xml:space="preserve">10.004.002.004 </t>
  </si>
  <si>
    <t xml:space="preserve">10.004.003.003 </t>
  </si>
  <si>
    <t xml:space="preserve">10.004.003.004 </t>
  </si>
  <si>
    <t>REVESTIMENTOS INTERNOS EM PISO E PAREDE - LAZER</t>
  </si>
  <si>
    <t xml:space="preserve">10.005.001.002 </t>
  </si>
  <si>
    <t>Regularização para aplicação de piso vinílico</t>
  </si>
  <si>
    <t xml:space="preserve">10.005.001.003 </t>
  </si>
  <si>
    <t>Contrapiso barroteado</t>
  </si>
  <si>
    <t xml:space="preserve">10.005.001.004 </t>
  </si>
  <si>
    <t xml:space="preserve">10.005.002.003 </t>
  </si>
  <si>
    <t xml:space="preserve">10.005.002.004 </t>
  </si>
  <si>
    <t xml:space="preserve">10.005.003.004 </t>
  </si>
  <si>
    <t>Mão de obra empreitada para contrapiso barroteado</t>
  </si>
  <si>
    <t xml:space="preserve">10.005.003.005 </t>
  </si>
  <si>
    <t xml:space="preserve">10.005.003.006 </t>
  </si>
  <si>
    <t>REVESTIMENTOS INTERNOS EM PISO E PAREDE - TIPO (x15)</t>
  </si>
  <si>
    <t xml:space="preserve">10.006.001.003 </t>
  </si>
  <si>
    <t xml:space="preserve">10.006.002.003 </t>
  </si>
  <si>
    <t xml:space="preserve">10.006.002.004 </t>
  </si>
  <si>
    <t xml:space="preserve">10.006.003.004 </t>
  </si>
  <si>
    <t xml:space="preserve">10.006.003.005 </t>
  </si>
  <si>
    <t>REVESTIMENTOS INTERNOS EM PISO E PAREDE - CASA DE MÁQUINAS /TELHADO /RESERVATÓRIO</t>
  </si>
  <si>
    <t xml:space="preserve">10.007.001.002 </t>
  </si>
  <si>
    <t xml:space="preserve">10.007.002.002 </t>
  </si>
  <si>
    <t xml:space="preserve">10.007.002.003 </t>
  </si>
  <si>
    <t xml:space="preserve">10.007.002.004 </t>
  </si>
  <si>
    <t xml:space="preserve">10.007.003.003 </t>
  </si>
  <si>
    <t xml:space="preserve">10.007.003.004 </t>
  </si>
  <si>
    <t>REVESTIMENTOS E ACABAMENTOS INTERNOS EM TETO - LAZER</t>
  </si>
  <si>
    <t>REVESTIMENTOS E ACABAMENTOS INTERNOS EM TETO - TIPO (x15)</t>
  </si>
  <si>
    <t>Revestimento interno de piso porcelanato, placa 80x80cm, aplicação em hall pavimentos</t>
  </si>
  <si>
    <t xml:space="preserve">12.001.001.003 </t>
  </si>
  <si>
    <t>Revestimento de piso cerâmico, placa 45x45cm, aplicação em lixeira</t>
  </si>
  <si>
    <t xml:space="preserve">12.001.001.004 </t>
  </si>
  <si>
    <t>Revestimento interno de piso porcelanato, placa 80x80cm, aplicação em área comum coberta</t>
  </si>
  <si>
    <t xml:space="preserve">12.001.001.005 </t>
  </si>
  <si>
    <t>Revestimento de piso porcelanato antiderrapante, placa 60x60cm, aplicação em áreas externas de lazer e hall</t>
  </si>
  <si>
    <t xml:space="preserve">12.001.001.006 </t>
  </si>
  <si>
    <t>Execução de passeio em piso intertravado, com paver retangular, 40x40cm</t>
  </si>
  <si>
    <t xml:space="preserve">12.001.001.007 </t>
  </si>
  <si>
    <t>Revestimento interno de piso porcelanato antiderrapante, placa 60x60cm, aplicação em GLP</t>
  </si>
  <si>
    <t>Rodapé de poliestireno branco 10cm</t>
  </si>
  <si>
    <t>Soleira em porcelanato</t>
  </si>
  <si>
    <t>Soleira de granito - acabamento polido - espessura 2cm</t>
  </si>
  <si>
    <t>Peitoril em granito, acabamento polido, com junta de silicone</t>
  </si>
  <si>
    <t xml:space="preserve">12.001.005 </t>
  </si>
  <si>
    <t xml:space="preserve">12.001.005.001 </t>
  </si>
  <si>
    <t xml:space="preserve">12.001.005.002 </t>
  </si>
  <si>
    <t xml:space="preserve">12.001.005.003 </t>
  </si>
  <si>
    <t>Mão de obra empreitada para colocação e rejuntamento de piso cerâmico até 45x45 cm</t>
  </si>
  <si>
    <t xml:space="preserve">12.001.005.004 </t>
  </si>
  <si>
    <t xml:space="preserve">12.001.005.005 </t>
  </si>
  <si>
    <t xml:space="preserve">12.001.005.006 </t>
  </si>
  <si>
    <t>Mão de obra empreitada para colocação de soleiras em granito</t>
  </si>
  <si>
    <t xml:space="preserve">12.001.005.007 </t>
  </si>
  <si>
    <t xml:space="preserve">12.001.005.008 </t>
  </si>
  <si>
    <t>ACABAMENTOS EM PISO E PAREDE - G1</t>
  </si>
  <si>
    <t xml:space="preserve">12.002.003.003 </t>
  </si>
  <si>
    <t xml:space="preserve">12.002.003.004 </t>
  </si>
  <si>
    <t>ACABAMENTOS EM PISO E PAREDE - G2</t>
  </si>
  <si>
    <t xml:space="preserve">12.003.003.003 </t>
  </si>
  <si>
    <t xml:space="preserve">12.003.003.004 </t>
  </si>
  <si>
    <t>ACABAMENTOS EM PISO E PAREDE - G3</t>
  </si>
  <si>
    <t xml:space="preserve">12.004.003.003 </t>
  </si>
  <si>
    <t xml:space="preserve">12.004.003.004 </t>
  </si>
  <si>
    <t>ACABAMENTOS EM PISO E PAREDE - LAZER</t>
  </si>
  <si>
    <t>Piso emborrachado, aplicado em playground e espaço pet</t>
  </si>
  <si>
    <t xml:space="preserve">Revestimento interno de piso vinílico </t>
  </si>
  <si>
    <t xml:space="preserve">12.005.001.003 </t>
  </si>
  <si>
    <t xml:space="preserve">12.005.001.004 </t>
  </si>
  <si>
    <t>Deck de madeira - material e mão de obra*</t>
  </si>
  <si>
    <t xml:space="preserve">12.005.001.005 </t>
  </si>
  <si>
    <t xml:space="preserve">12.005.001.006 </t>
  </si>
  <si>
    <t>Revestimento interno de piso porcelanato, placa 80x80cm, aplicação em banheiros e box dos banheiros</t>
  </si>
  <si>
    <t xml:space="preserve">12.005.001.007 </t>
  </si>
  <si>
    <t xml:space="preserve">12.005.001.008 </t>
  </si>
  <si>
    <t>Revestimento azulejo cerâmico em piso ou parede, placa 30x60cm - aplicação em piscina</t>
  </si>
  <si>
    <t>Rodapé de porcelanato 10cm</t>
  </si>
  <si>
    <t>Revestimento azulejo cerâmico em parede, placa 30x60cm - aplicação em boxes de banheiros</t>
  </si>
  <si>
    <t>Mão de obra empreitada para instalação de piso emborrachado</t>
  </si>
  <si>
    <t xml:space="preserve">12.005.006.005 </t>
  </si>
  <si>
    <t xml:space="preserve">12.005.006.006 </t>
  </si>
  <si>
    <t xml:space="preserve">12.005.006.007 </t>
  </si>
  <si>
    <t>Mão de obra empreitada para colocação de rodapé de porcelanato</t>
  </si>
  <si>
    <t xml:space="preserve">12.005.006.008 </t>
  </si>
  <si>
    <t xml:space="preserve">12.005.006.009 </t>
  </si>
  <si>
    <t xml:space="preserve">12.005.006.010 </t>
  </si>
  <si>
    <t>ACABAMENTOS EM PISO E PAREDE - TIPO (x15)</t>
  </si>
  <si>
    <t>Revestimento interno de piso porcelanato, placa 80x80cm, aplicação em áreas internas dos apartamentos</t>
  </si>
  <si>
    <t xml:space="preserve">12.006.001.003 </t>
  </si>
  <si>
    <t xml:space="preserve">12.006.001.004 </t>
  </si>
  <si>
    <t>Revestimento interno de piso porcelanato, placa 80x80cm, aplicação em sacadas</t>
  </si>
  <si>
    <t xml:space="preserve">12.006.001.005 </t>
  </si>
  <si>
    <t xml:space="preserve">12.006.001.006 </t>
  </si>
  <si>
    <t>Acabamento em granito em piso de elevador</t>
  </si>
  <si>
    <t xml:space="preserve">12.006.004 </t>
  </si>
  <si>
    <t xml:space="preserve">12.006.004.001 </t>
  </si>
  <si>
    <t xml:space="preserve">12.006.005 </t>
  </si>
  <si>
    <t xml:space="preserve">12.006.005.001 </t>
  </si>
  <si>
    <t xml:space="preserve">12.006.006 </t>
  </si>
  <si>
    <t xml:space="preserve">12.006.006.001 </t>
  </si>
  <si>
    <t xml:space="preserve">12.006.006.002 </t>
  </si>
  <si>
    <t xml:space="preserve">12.006.006.003 </t>
  </si>
  <si>
    <t xml:space="preserve">12.006.006.004 </t>
  </si>
  <si>
    <t xml:space="preserve">12.006.006.005 </t>
  </si>
  <si>
    <t xml:space="preserve">12.006.006.006 </t>
  </si>
  <si>
    <t xml:space="preserve">12.006.006.007 </t>
  </si>
  <si>
    <t>ACABAMENTOS EM PISO E PAREDE - CASA DE MÁQUINAS /TELHADO /RESERVATÓRIO</t>
  </si>
  <si>
    <t>Revestimento externo de piso porcelanato antiderrapante, placa 60x60cm, aplicação em casa de máquinas</t>
  </si>
  <si>
    <t xml:space="preserve">12.007.004 </t>
  </si>
  <si>
    <t xml:space="preserve">12.007.004.001 </t>
  </si>
  <si>
    <t xml:space="preserve">12.007.004.002 </t>
  </si>
  <si>
    <t xml:space="preserve">12.007.004.003 </t>
  </si>
  <si>
    <t xml:space="preserve">12.007.004.004 </t>
  </si>
  <si>
    <t xml:space="preserve">12.007.004.005 </t>
  </si>
  <si>
    <t>Pintura epóxi em piso ou parede para demarcação de faixa de garagem, aplicação manual, 3 demãos</t>
  </si>
  <si>
    <t>Selador acrílico em paredes internas, 1 demão</t>
  </si>
  <si>
    <t>Aplicação e lixamento de massa látex PVA em paredes internas, 2 demãos</t>
  </si>
  <si>
    <t xml:space="preserve">13.001.002.004 </t>
  </si>
  <si>
    <t>Textura acrílica, com cor, aplicada em paredes internas, acabamento suave, 1 demão</t>
  </si>
  <si>
    <t xml:space="preserve">13.001.002.005 </t>
  </si>
  <si>
    <t xml:space="preserve">13.001.002.006 </t>
  </si>
  <si>
    <t>Tinta acrílica, à base de solvente, aplicação em tubulações aparentes</t>
  </si>
  <si>
    <t xml:space="preserve">13.001.003.002 </t>
  </si>
  <si>
    <t>Fundo preparador a base de solvente em teto, 1 demão</t>
  </si>
  <si>
    <t xml:space="preserve">13.001.003.003 </t>
  </si>
  <si>
    <t xml:space="preserve">13.001.003.004 </t>
  </si>
  <si>
    <t>Pintura com tinta látex acrílica em teto, 3 demãos*</t>
  </si>
  <si>
    <t>Mão de obra empreitada para aplicação de resina acrílica em piso*</t>
  </si>
  <si>
    <t xml:space="preserve">13.001.004.002 </t>
  </si>
  <si>
    <t xml:space="preserve">13.001.004.003 </t>
  </si>
  <si>
    <t>Mão de obra empreitada para pintura de faixas de demarcação de garagem em parede</t>
  </si>
  <si>
    <t xml:space="preserve">13.001.004.004 </t>
  </si>
  <si>
    <t>Mão de obra para aplicação de selador paredes internas, 1 demão</t>
  </si>
  <si>
    <t xml:space="preserve">13.001.004.005 </t>
  </si>
  <si>
    <t>Mão de obra empreitada para aplicação e lixamento de massa látex em paredes internas, 2 demãos</t>
  </si>
  <si>
    <t xml:space="preserve">13.001.004.006 </t>
  </si>
  <si>
    <t xml:space="preserve">13.001.004.007 </t>
  </si>
  <si>
    <t xml:space="preserve">13.001.004.008 </t>
  </si>
  <si>
    <t>Mão de obra empreitada para aplicação de fundo preparador em teto, 1 demão</t>
  </si>
  <si>
    <t xml:space="preserve">13.001.004.009 </t>
  </si>
  <si>
    <t xml:space="preserve">13.001.004.010 </t>
  </si>
  <si>
    <t xml:space="preserve">13.001.004.011 </t>
  </si>
  <si>
    <t xml:space="preserve">13.001.004.012 </t>
  </si>
  <si>
    <t>Mão de obra empreitada para pintura de tubulação aparente</t>
  </si>
  <si>
    <t>SISTEMAS DE PINTURA INTERNA - G1</t>
  </si>
  <si>
    <t xml:space="preserve">13.002.002.004 </t>
  </si>
  <si>
    <t xml:space="preserve">13.002.002.005 </t>
  </si>
  <si>
    <t xml:space="preserve">13.002.002.006 </t>
  </si>
  <si>
    <t xml:space="preserve">13.002.003.002 </t>
  </si>
  <si>
    <t>Textura acrílica, com cor, aplicada em tetos, acabamento suave, 1 demão</t>
  </si>
  <si>
    <t xml:space="preserve">13.002.004.002 </t>
  </si>
  <si>
    <t xml:space="preserve">13.002.004.003 </t>
  </si>
  <si>
    <t xml:space="preserve">13.002.004.004 </t>
  </si>
  <si>
    <t xml:space="preserve">13.002.004.005 </t>
  </si>
  <si>
    <t xml:space="preserve">13.002.004.006 </t>
  </si>
  <si>
    <t xml:space="preserve">13.002.004.007 </t>
  </si>
  <si>
    <t xml:space="preserve">13.002.004.008 </t>
  </si>
  <si>
    <t xml:space="preserve">13.002.004.009 </t>
  </si>
  <si>
    <t>Mão de obra empreitada para aplicação de textura acrílica em teto, 1 demão</t>
  </si>
  <si>
    <t xml:space="preserve">13.002.004.010 </t>
  </si>
  <si>
    <t>SISTEMAS DE PINTURA INTERNA - G2</t>
  </si>
  <si>
    <t xml:space="preserve">13.003.002.004 </t>
  </si>
  <si>
    <t xml:space="preserve">13.003.002.005 </t>
  </si>
  <si>
    <t xml:space="preserve">13.003.002.006 </t>
  </si>
  <si>
    <t xml:space="preserve">13.003.004.004 </t>
  </si>
  <si>
    <t xml:space="preserve">13.003.004.005 </t>
  </si>
  <si>
    <t xml:space="preserve">13.003.004.006 </t>
  </si>
  <si>
    <t xml:space="preserve">13.003.004.007 </t>
  </si>
  <si>
    <t xml:space="preserve">13.003.004.008 </t>
  </si>
  <si>
    <t xml:space="preserve">13.003.004.009 </t>
  </si>
  <si>
    <t xml:space="preserve">13.003.004.010 </t>
  </si>
  <si>
    <t>SISTEMAS DE PINTURA INTERNA - G3</t>
  </si>
  <si>
    <t xml:space="preserve">13.004.002.004 </t>
  </si>
  <si>
    <t xml:space="preserve">13.004.002.005 </t>
  </si>
  <si>
    <t xml:space="preserve">13.004.002.006 </t>
  </si>
  <si>
    <t xml:space="preserve">13.004.004.002 </t>
  </si>
  <si>
    <t xml:space="preserve">13.004.004.003 </t>
  </si>
  <si>
    <t xml:space="preserve">13.004.004.004 </t>
  </si>
  <si>
    <t xml:space="preserve">13.004.004.005 </t>
  </si>
  <si>
    <t xml:space="preserve">13.004.004.006 </t>
  </si>
  <si>
    <t xml:space="preserve">13.004.004.007 </t>
  </si>
  <si>
    <t xml:space="preserve">13.004.004.008 </t>
  </si>
  <si>
    <t xml:space="preserve">13.004.004.009 </t>
  </si>
  <si>
    <t xml:space="preserve">13.004.004.010 </t>
  </si>
  <si>
    <t>SISTEMAS DE PINTURA INTERNA - LAZER</t>
  </si>
  <si>
    <t xml:space="preserve">13.005.001.006 </t>
  </si>
  <si>
    <t xml:space="preserve">13.005.003.003 </t>
  </si>
  <si>
    <t xml:space="preserve">13.005.003.004 </t>
  </si>
  <si>
    <t xml:space="preserve">13.005.003.005 </t>
  </si>
  <si>
    <t xml:space="preserve">13.005.003.006 </t>
  </si>
  <si>
    <t xml:space="preserve">13.005.003.007 </t>
  </si>
  <si>
    <t xml:space="preserve">13.005.003.008 </t>
  </si>
  <si>
    <t>SISTEMAS DE PINTURA INTERNA - TIPO (x15)</t>
  </si>
  <si>
    <t xml:space="preserve">13.006.001.006 </t>
  </si>
  <si>
    <t xml:space="preserve">13.006.003.002 </t>
  </si>
  <si>
    <t xml:space="preserve">13.006.003.003 </t>
  </si>
  <si>
    <t xml:space="preserve">13.006.003.004 </t>
  </si>
  <si>
    <t xml:space="preserve">13.006.003.005 </t>
  </si>
  <si>
    <t xml:space="preserve">13.006.003.006 </t>
  </si>
  <si>
    <t xml:space="preserve">13.006.003.007 </t>
  </si>
  <si>
    <t xml:space="preserve">13.006.003.008 </t>
  </si>
  <si>
    <t>SISTEMAS DE PINTURA INTERNA - CASA DE MÁQUINAS /TELHADO /RESERVATÓRIO</t>
  </si>
  <si>
    <t xml:space="preserve">13.007.001.005 </t>
  </si>
  <si>
    <t xml:space="preserve">13.007.002.004 </t>
  </si>
  <si>
    <t xml:space="preserve">13.007.002.005 </t>
  </si>
  <si>
    <t>Contramarco de alumínio, fixação com argamassa</t>
  </si>
  <si>
    <t>Contramarco de aço galvanizado para portas corta fogo, fixação com argamassa</t>
  </si>
  <si>
    <t>Portão de elevação garagem*</t>
  </si>
  <si>
    <t>Porta de madeira, folha leve/média, 60x210cm, fixação com espuma expansiva</t>
  </si>
  <si>
    <t>Porta de madeira, folha leve/média, 80x210cm, fixação com espuma expansiva</t>
  </si>
  <si>
    <t>Porta de madeira, folha leve/média, 90x210cm, fixação com espuma expansiva</t>
  </si>
  <si>
    <t>Esquadrias Metálicas e Serralheria</t>
  </si>
  <si>
    <t xml:space="preserve">14.001.005 </t>
  </si>
  <si>
    <t>Corrimão</t>
  </si>
  <si>
    <t xml:space="preserve">14.001.005.001 </t>
  </si>
  <si>
    <t>Corrimão simples de madeira</t>
  </si>
  <si>
    <t xml:space="preserve">14.001.005.002 </t>
  </si>
  <si>
    <t>Corrimão simples de aço inox</t>
  </si>
  <si>
    <t xml:space="preserve">14.001.006 </t>
  </si>
  <si>
    <t xml:space="preserve">14.001.006.001 </t>
  </si>
  <si>
    <t xml:space="preserve">14.001.007 </t>
  </si>
  <si>
    <t xml:space="preserve">14.001.007.001 </t>
  </si>
  <si>
    <t>ESQUADRIAS, VIDROS E FERRAGENS - G1</t>
  </si>
  <si>
    <t>Esquadrias de alumínio - G1</t>
  </si>
  <si>
    <t xml:space="preserve">14.002.005 </t>
  </si>
  <si>
    <t>Vidros</t>
  </si>
  <si>
    <t xml:space="preserve">14.002.005.001 </t>
  </si>
  <si>
    <t>Pele de vidro*</t>
  </si>
  <si>
    <t>ESQUADRIAS, VIDROS E FERRAGENS - G2</t>
  </si>
  <si>
    <t>Esquadrias de alumínio - G2</t>
  </si>
  <si>
    <t>ESQUADRIAS, VIDROS E FERRAGENS - G3</t>
  </si>
  <si>
    <t>Esquadrias de alumínio - G3</t>
  </si>
  <si>
    <t>ESQUADRIAS, VIDROS E FERRAGENS - LAZER</t>
  </si>
  <si>
    <t>Esquadrias de alumínio - LAZER</t>
  </si>
  <si>
    <t xml:space="preserve">14.005.005 </t>
  </si>
  <si>
    <t xml:space="preserve">14.005.005.001 </t>
  </si>
  <si>
    <t xml:space="preserve">14.005.005.002 </t>
  </si>
  <si>
    <t xml:space="preserve">14.005.006 </t>
  </si>
  <si>
    <t xml:space="preserve">14.005.006.001 </t>
  </si>
  <si>
    <t xml:space="preserve">14.005.007 </t>
  </si>
  <si>
    <t>Guarda-corpo</t>
  </si>
  <si>
    <t xml:space="preserve">14.005.007.001 </t>
  </si>
  <si>
    <t>Guarda-corpo com corrimão, perfil de alumínio e fechamento em vidro laminado*</t>
  </si>
  <si>
    <t xml:space="preserve">14.005.008 </t>
  </si>
  <si>
    <t xml:space="preserve">14.005.008.001 </t>
  </si>
  <si>
    <t xml:space="preserve">14.005.009 </t>
  </si>
  <si>
    <t xml:space="preserve">14.005.009.001 </t>
  </si>
  <si>
    <t>ESQUADRIAS, VIDROS E FERRAGENS - TIPO (x15)</t>
  </si>
  <si>
    <t>Esquadrias de alumínio - TIPO</t>
  </si>
  <si>
    <t>Porta de madeira, folha leve/média, 70x210cm, fixação com espuma expansiva*</t>
  </si>
  <si>
    <t>Porta corta fogo em aço galvanizado, 80x210cm - fornecimento e instalação, incluindo pintura, dobradiças e maçaneta</t>
  </si>
  <si>
    <t xml:space="preserve">14.006.005 </t>
  </si>
  <si>
    <t xml:space="preserve">14.006.005.001 </t>
  </si>
  <si>
    <t xml:space="preserve">14.006.006 </t>
  </si>
  <si>
    <t xml:space="preserve">14.006.006.001 </t>
  </si>
  <si>
    <t xml:space="preserve">14.006.007 </t>
  </si>
  <si>
    <t xml:space="preserve">14.006.007.001 </t>
  </si>
  <si>
    <t xml:space="preserve">14.006.007.002 </t>
  </si>
  <si>
    <t>Fechadura eletrônica</t>
  </si>
  <si>
    <t xml:space="preserve">14.006.008 </t>
  </si>
  <si>
    <t xml:space="preserve">14.006.008.001 </t>
  </si>
  <si>
    <t>ESQUADRIAS, VIDROS E FERRAGENS - CASA DE MÁQUINAS /TELHADO /RESERVATÓRIO</t>
  </si>
  <si>
    <t>Esquadrias de alumínio - COBERTURA</t>
  </si>
  <si>
    <t>COBERTURA - CASA DE MÁQUINAS / TELHADO/ RESERVATÓRIO</t>
  </si>
  <si>
    <t>Estrutura e Trama para Barrilete/ Casa de Máquinas</t>
  </si>
  <si>
    <t>Telha fibrocimento ondulada 6mm</t>
  </si>
  <si>
    <t>Coberturas especiais</t>
  </si>
  <si>
    <t>Pergolado pintado em madeira de pinus autoclavado - material e mão de obra</t>
  </si>
  <si>
    <t xml:space="preserve">15.001.005 </t>
  </si>
  <si>
    <t xml:space="preserve">15.001.005.001 </t>
  </si>
  <si>
    <t>Mão de obra para execução de cobertura em telha cerâmica, estrutura de madeira</t>
  </si>
  <si>
    <t>REVESTIMENTOS E ACABAMENTOS EM FACHADA - EMBASAMENTO</t>
  </si>
  <si>
    <t xml:space="preserve">16.001.001.002 </t>
  </si>
  <si>
    <t>Chapisco externo de argamassa preparada em obra de cimento e areia e aditivo resina sintética traço 1,5:4:0,5, aplicado em alvenaria, com colher de pedreiro</t>
  </si>
  <si>
    <t xml:space="preserve">16.001.001.003 </t>
  </si>
  <si>
    <t>Tela soldada para ligação alvenaria/estrutura em chapisco externo 7, 5x50cm*</t>
  </si>
  <si>
    <t xml:space="preserve">16.001.001.004 </t>
  </si>
  <si>
    <t>Massa única para paredes externas em argamassa de cimento e areia traço 1:4, aplicação manual, espessura de 2,5cm a 3cm, com execução de taliscas</t>
  </si>
  <si>
    <t>Selador acrílico em paredes externas, 1 demão</t>
  </si>
  <si>
    <t xml:space="preserve">16.001.002.002 </t>
  </si>
  <si>
    <t>Textura acrílica, com cor, aplicada em paredes externas, acabamento suave, 1 demão</t>
  </si>
  <si>
    <t xml:space="preserve">16.001.002.003 </t>
  </si>
  <si>
    <t>Pintura com tinta látex acrílica em paredes externas, 3 demãos</t>
  </si>
  <si>
    <t>Revestimento em porcelanato em parede externa, placa 30x60cm, incluindo rejunte epóxi e argamassa colante ACIII</t>
  </si>
  <si>
    <t>Molduras EPS - Embasamento</t>
  </si>
  <si>
    <t xml:space="preserve">16.001.004.002 </t>
  </si>
  <si>
    <t>Tratamento em juntas de movimentação com tarugo de polietileno, selante e membrana</t>
  </si>
  <si>
    <t xml:space="preserve">16.001.004.003 </t>
  </si>
  <si>
    <t>Impermeabilização com manta líquida em molduras de fachada</t>
  </si>
  <si>
    <t xml:space="preserve">16.001.005 </t>
  </si>
  <si>
    <t xml:space="preserve">16.001.005.001 </t>
  </si>
  <si>
    <t xml:space="preserve">16.001.005.002 </t>
  </si>
  <si>
    <t>Mão de obra para aplicação de selador paredes externas, 1 demão</t>
  </si>
  <si>
    <t xml:space="preserve">16.001.005.003 </t>
  </si>
  <si>
    <t>Mão de obra empreitada para pintura látex acrílica em paredes externas, 3 demãos</t>
  </si>
  <si>
    <t xml:space="preserve">16.001.005.004 </t>
  </si>
  <si>
    <t>Mão de obra empreitada para aplicação de textura acrílica em paredes externas, 1 demão</t>
  </si>
  <si>
    <t xml:space="preserve">16.001.005.005 </t>
  </si>
  <si>
    <t xml:space="preserve">16.001.005.006 </t>
  </si>
  <si>
    <t>Mão de obra empreitada para instalação de molduras em EPS (molduras por unidade)</t>
  </si>
  <si>
    <t xml:space="preserve">16.001.005.007 </t>
  </si>
  <si>
    <t>Mão de obra empreitada para instalação de molduras em EPS (molduras por metro)</t>
  </si>
  <si>
    <t xml:space="preserve">16.001.005.008 </t>
  </si>
  <si>
    <t>Mão de obra empreitada para colocação de revestimento de porcelanato em parede externa</t>
  </si>
  <si>
    <t xml:space="preserve">16.002.002.002 </t>
  </si>
  <si>
    <t xml:space="preserve">16.002.002.003 </t>
  </si>
  <si>
    <t xml:space="preserve">16.002.003 </t>
  </si>
  <si>
    <t xml:space="preserve">16.002.003.001 </t>
  </si>
  <si>
    <t>Molduras EPS - Fachada frontal</t>
  </si>
  <si>
    <t xml:space="preserve">16.002.004 </t>
  </si>
  <si>
    <t xml:space="preserve">16.002.004.001 </t>
  </si>
  <si>
    <t xml:space="preserve">16.002.005 </t>
  </si>
  <si>
    <t xml:space="preserve">16.002.005.001 </t>
  </si>
  <si>
    <t xml:space="preserve">16.002.005.002 </t>
  </si>
  <si>
    <t xml:space="preserve">16.002.005.003 </t>
  </si>
  <si>
    <t xml:space="preserve">16.002.005.004 </t>
  </si>
  <si>
    <t xml:space="preserve">16.002.005.005 </t>
  </si>
  <si>
    <t xml:space="preserve">16.002.005.006 </t>
  </si>
  <si>
    <t xml:space="preserve">16.002.005.007 </t>
  </si>
  <si>
    <t xml:space="preserve">16.003.001.003 </t>
  </si>
  <si>
    <t xml:space="preserve">16.003.001.004 </t>
  </si>
  <si>
    <t xml:space="preserve">16.003.002.002 </t>
  </si>
  <si>
    <t xml:space="preserve">16.003.002.003 </t>
  </si>
  <si>
    <t xml:space="preserve">16.003.003 </t>
  </si>
  <si>
    <t xml:space="preserve">16.003.003.001 </t>
  </si>
  <si>
    <t>Molduras EPS - Fachada posterior</t>
  </si>
  <si>
    <t xml:space="preserve">16.003.004 </t>
  </si>
  <si>
    <t xml:space="preserve">16.003.004.001 </t>
  </si>
  <si>
    <t xml:space="preserve">16.003.005 </t>
  </si>
  <si>
    <t xml:space="preserve">16.003.005.001 </t>
  </si>
  <si>
    <t xml:space="preserve">16.003.005.002 </t>
  </si>
  <si>
    <t xml:space="preserve">16.003.005.003 </t>
  </si>
  <si>
    <t xml:space="preserve">16.003.005.004 </t>
  </si>
  <si>
    <t xml:space="preserve">16.003.005.005 </t>
  </si>
  <si>
    <t xml:space="preserve">16.003.005.006 </t>
  </si>
  <si>
    <t xml:space="preserve">16.004.001.003 </t>
  </si>
  <si>
    <t xml:space="preserve">16.004.001.004 </t>
  </si>
  <si>
    <t xml:space="preserve">16.004.002.002 </t>
  </si>
  <si>
    <t xml:space="preserve">16.004.002.003 </t>
  </si>
  <si>
    <t xml:space="preserve">16.004.003 </t>
  </si>
  <si>
    <t xml:space="preserve">16.004.003.001 </t>
  </si>
  <si>
    <t>Molduras EPS - Fachada esquerda</t>
  </si>
  <si>
    <t xml:space="preserve">16.004.004 </t>
  </si>
  <si>
    <t xml:space="preserve">16.004.004.001 </t>
  </si>
  <si>
    <t xml:space="preserve">16.004.005 </t>
  </si>
  <si>
    <t xml:space="preserve">16.004.005.001 </t>
  </si>
  <si>
    <t xml:space="preserve">16.004.005.002 </t>
  </si>
  <si>
    <t xml:space="preserve">16.004.005.003 </t>
  </si>
  <si>
    <t xml:space="preserve">16.004.005.004 </t>
  </si>
  <si>
    <t xml:space="preserve">16.004.005.005 </t>
  </si>
  <si>
    <t xml:space="preserve">16.004.005.006 </t>
  </si>
  <si>
    <t xml:space="preserve">16.005.001.004 </t>
  </si>
  <si>
    <t xml:space="preserve">16.005.002.002 </t>
  </si>
  <si>
    <t xml:space="preserve">16.005.002.003 </t>
  </si>
  <si>
    <t>Molduras EPS - Fachada direita</t>
  </si>
  <si>
    <t xml:space="preserve">16.005.004 </t>
  </si>
  <si>
    <t xml:space="preserve">16.005.004.001 </t>
  </si>
  <si>
    <t xml:space="preserve">16.005.005 </t>
  </si>
  <si>
    <t xml:space="preserve">16.005.005.001 </t>
  </si>
  <si>
    <t xml:space="preserve">16.005.005.002 </t>
  </si>
  <si>
    <t xml:space="preserve">16.005.005.003 </t>
  </si>
  <si>
    <t xml:space="preserve">16.005.005.004 </t>
  </si>
  <si>
    <t xml:space="preserve">16.005.005.005 </t>
  </si>
  <si>
    <t xml:space="preserve">16.005.005.006 </t>
  </si>
  <si>
    <t>REVESTIMENTOS E ACABAMENTOS EM FACHADA - CASA DE MÁQUINAS / RESERVATÓRIO</t>
  </si>
  <si>
    <t xml:space="preserve">16.006.001.003 </t>
  </si>
  <si>
    <t xml:space="preserve">16.006.001.004 </t>
  </si>
  <si>
    <t xml:space="preserve">16.006.002 </t>
  </si>
  <si>
    <t xml:space="preserve">16.006.002.001 </t>
  </si>
  <si>
    <t xml:space="preserve">16.006.002.002 </t>
  </si>
  <si>
    <t xml:space="preserve">16.006.002.003 </t>
  </si>
  <si>
    <t xml:space="preserve">16.006.003 </t>
  </si>
  <si>
    <t xml:space="preserve">16.006.003.001 </t>
  </si>
  <si>
    <t>Molduras EPS - Fachada áreas técnicas</t>
  </si>
  <si>
    <t xml:space="preserve">16.006.004 </t>
  </si>
  <si>
    <t xml:space="preserve">16.006.004.001 </t>
  </si>
  <si>
    <t xml:space="preserve">16.006.005 </t>
  </si>
  <si>
    <t xml:space="preserve">16.006.005.001 </t>
  </si>
  <si>
    <t xml:space="preserve">16.006.005.002 </t>
  </si>
  <si>
    <t xml:space="preserve">16.006.005.003 </t>
  </si>
  <si>
    <t xml:space="preserve">16.006.005.004 </t>
  </si>
  <si>
    <t xml:space="preserve">16.006.005.005 </t>
  </si>
  <si>
    <t xml:space="preserve">16.006.005.006 </t>
  </si>
  <si>
    <t>Comunicação visual*</t>
  </si>
  <si>
    <t>Paisagismo*</t>
  </si>
  <si>
    <t xml:space="preserve">17.001.004.002 </t>
  </si>
  <si>
    <t>Desmobilização de mão de obra, máquinas e equipamentos*</t>
  </si>
  <si>
    <t>27/05/2024 - 10:37:51</t>
  </si>
  <si>
    <t>VILLA LOBOS</t>
  </si>
  <si>
    <t>MACOM</t>
  </si>
  <si>
    <r>
      <rPr>
        <b/>
        <sz val="7"/>
        <rFont val="Arial"/>
        <family val="2"/>
      </rPr>
      <t>SISTEMAS E INSTALAÇÕES HIDROSSANITÁRIAS E DRENAGEM</t>
    </r>
  </si>
  <si>
    <r>
      <rPr>
        <b/>
        <sz val="7"/>
        <rFont val="Arial"/>
        <family val="2"/>
      </rPr>
      <t xml:space="preserve">SISTEMAS E INSTALAÇÕES HIDROSSANITÁRIAS E DRENAGEM
</t>
    </r>
    <r>
      <rPr>
        <b/>
        <sz val="7"/>
        <rFont val="Arial"/>
        <family val="2"/>
      </rPr>
      <t>- GERAL</t>
    </r>
  </si>
  <si>
    <r>
      <rPr>
        <b/>
        <sz val="7"/>
        <rFont val="Arial"/>
        <family val="2"/>
      </rPr>
      <t>Instalações de água fria</t>
    </r>
  </si>
  <si>
    <r>
      <rPr>
        <sz val="7"/>
        <rFont val="Arial MT"/>
        <family val="2"/>
      </rPr>
      <t>INSTALAÇÕES DE ÁGUA FRIA</t>
    </r>
  </si>
  <si>
    <r>
      <rPr>
        <sz val="7"/>
        <rFont val="Arial MT"/>
        <family val="2"/>
      </rPr>
      <t>vb</t>
    </r>
  </si>
  <si>
    <r>
      <rPr>
        <b/>
        <sz val="7"/>
        <rFont val="Arial"/>
        <family val="2"/>
      </rPr>
      <t>Instalações de água quente</t>
    </r>
  </si>
  <si>
    <r>
      <rPr>
        <sz val="7"/>
        <rFont val="Arial MT"/>
        <family val="2"/>
      </rPr>
      <t>INSTALAÇÕES DE ÁGUA QUENTE</t>
    </r>
  </si>
  <si>
    <r>
      <rPr>
        <b/>
        <sz val="7"/>
        <rFont val="Arial"/>
        <family val="2"/>
      </rPr>
      <t>Instalações de esgoto e pluviais</t>
    </r>
  </si>
  <si>
    <r>
      <rPr>
        <sz val="7"/>
        <rFont val="Arial MT"/>
        <family val="2"/>
      </rPr>
      <t>INSTALAÇÕES DE ESGOTO E PLUVIAL</t>
    </r>
  </si>
  <si>
    <r>
      <rPr>
        <b/>
        <sz val="7"/>
        <rFont val="Arial"/>
        <family val="2"/>
      </rPr>
      <t>Acessórios e equipamentos</t>
    </r>
  </si>
  <si>
    <r>
      <rPr>
        <sz val="7"/>
        <rFont val="Arial MT"/>
        <family val="2"/>
      </rPr>
      <t>ACESSÓRIOS E EQUIPAMENTOS</t>
    </r>
  </si>
  <si>
    <r>
      <rPr>
        <b/>
        <sz val="7"/>
        <rFont val="Arial"/>
        <family val="2"/>
      </rPr>
      <t>Sistema de bombas</t>
    </r>
  </si>
  <si>
    <r>
      <rPr>
        <sz val="7"/>
        <rFont val="Arial MT"/>
        <family val="2"/>
      </rPr>
      <t>SISTEMA DE BOMBAS</t>
    </r>
  </si>
  <si>
    <r>
      <rPr>
        <b/>
        <sz val="7"/>
        <rFont val="Arial"/>
        <family val="2"/>
      </rPr>
      <t>Mão de obra</t>
    </r>
  </si>
  <si>
    <r>
      <rPr>
        <sz val="7"/>
        <rFont val="Arial MT"/>
        <family val="2"/>
      </rPr>
      <t xml:space="preserve">MÃO DE OBRA INSTALAÇÕES HIDROSSANITÁRIAS E
</t>
    </r>
    <r>
      <rPr>
        <sz val="7"/>
        <rFont val="Arial MT"/>
        <family val="2"/>
      </rPr>
      <t>DRENAGEM</t>
    </r>
  </si>
  <si>
    <r>
      <rPr>
        <sz val="7"/>
        <rFont val="Arial MT"/>
        <family val="2"/>
      </rPr>
      <t>m2</t>
    </r>
  </si>
  <si>
    <r>
      <rPr>
        <b/>
        <sz val="7"/>
        <rFont val="Arial"/>
        <family val="2"/>
      </rPr>
      <t>SISTEMAS E INSTALAÇÕES ELÉTRICAS</t>
    </r>
  </si>
  <si>
    <r>
      <rPr>
        <b/>
        <sz val="7"/>
        <rFont val="Arial"/>
        <family val="2"/>
      </rPr>
      <t>SISTEMAS E INSTALAÇÕES ELÉTRICAS - GERAL</t>
    </r>
  </si>
  <si>
    <r>
      <rPr>
        <b/>
        <sz val="7"/>
        <rFont val="Arial"/>
        <family val="2"/>
      </rPr>
      <t>Grupo gerador</t>
    </r>
  </si>
  <si>
    <r>
      <rPr>
        <sz val="7"/>
        <rFont val="Arial MT"/>
        <family val="2"/>
      </rPr>
      <t>GRUPO GERADOR</t>
    </r>
  </si>
  <si>
    <r>
      <rPr>
        <b/>
        <sz val="7"/>
        <rFont val="Arial"/>
        <family val="2"/>
      </rPr>
      <t>Quadros elétricos e disjuntores</t>
    </r>
  </si>
  <si>
    <r>
      <rPr>
        <sz val="7"/>
        <rFont val="Arial MT"/>
        <family val="2"/>
      </rPr>
      <t>QUADROS ELÉTRICOS E DISJUNTORES</t>
    </r>
  </si>
  <si>
    <r>
      <rPr>
        <b/>
        <sz val="7"/>
        <rFont val="Arial"/>
        <family val="2"/>
      </rPr>
      <t>Eletrodutos e eletrocalhas</t>
    </r>
  </si>
  <si>
    <r>
      <rPr>
        <sz val="7"/>
        <rFont val="Arial MT"/>
        <family val="2"/>
      </rPr>
      <t>ELETRODUTOS E ELETROCALHAS</t>
    </r>
  </si>
  <si>
    <r>
      <rPr>
        <b/>
        <sz val="7"/>
        <rFont val="Arial"/>
        <family val="2"/>
      </rPr>
      <t>Fios e cabos elétricos</t>
    </r>
  </si>
  <si>
    <r>
      <rPr>
        <sz val="7"/>
        <rFont val="Arial MT"/>
        <family val="2"/>
      </rPr>
      <t>FIOS E CABOS ELÉTRICOS</t>
    </r>
  </si>
  <si>
    <r>
      <rPr>
        <b/>
        <sz val="7"/>
        <rFont val="Arial"/>
        <family val="2"/>
      </rPr>
      <t>Pontos de tomadas e interruptores</t>
    </r>
  </si>
  <si>
    <r>
      <rPr>
        <sz val="7"/>
        <rFont val="Arial MT"/>
        <family val="2"/>
      </rPr>
      <t>PONTOS DE TOMADAS E INTERRUPTORES</t>
    </r>
  </si>
  <si>
    <r>
      <rPr>
        <b/>
        <sz val="7"/>
        <rFont val="Arial"/>
        <family val="2"/>
      </rPr>
      <t>Luminárias, lâmpadas e acessórios</t>
    </r>
  </si>
  <si>
    <r>
      <rPr>
        <sz val="7"/>
        <rFont val="Arial MT"/>
        <family val="2"/>
      </rPr>
      <t>LUMINÁRIAS, LÂMPADAS E ACESSÓRIOS</t>
    </r>
  </si>
  <si>
    <r>
      <rPr>
        <sz val="7"/>
        <rFont val="Arial MT"/>
        <family val="2"/>
      </rPr>
      <t>MÃO DE OBRA INSTALAÇÕES ELÉTRICAS</t>
    </r>
  </si>
  <si>
    <r>
      <rPr>
        <b/>
        <sz val="7"/>
        <rFont val="Arial"/>
        <family val="2"/>
      </rPr>
      <t>INSTALAÇÕES PREVENTIVAS</t>
    </r>
  </si>
  <si>
    <r>
      <rPr>
        <b/>
        <sz val="7"/>
        <rFont val="Arial"/>
        <family val="2"/>
      </rPr>
      <t>INSTALAÇÕES PREVENTIVAS - GERAL</t>
    </r>
  </si>
  <si>
    <r>
      <rPr>
        <b/>
        <sz val="7"/>
        <rFont val="Arial"/>
        <family val="2"/>
      </rPr>
      <t>Sinalização de emergência e extintores</t>
    </r>
  </si>
  <si>
    <r>
      <rPr>
        <sz val="7"/>
        <rFont val="Arial MT"/>
        <family val="2"/>
      </rPr>
      <t>SINALIZAÇÃO DE EMERGÊNCIA E EXTINTORES</t>
    </r>
  </si>
  <si>
    <r>
      <rPr>
        <b/>
        <sz val="7"/>
        <rFont val="Arial"/>
        <family val="2"/>
      </rPr>
      <t>Instalações de proteção e aterramento - SPDA</t>
    </r>
  </si>
  <si>
    <r>
      <rPr>
        <sz val="7"/>
        <rFont val="Arial MT"/>
        <family val="2"/>
      </rPr>
      <t>INSTALAÇÕES DE PROTEÇÃO E ATERRAMENTO - SPDA</t>
    </r>
  </si>
  <si>
    <r>
      <rPr>
        <b/>
        <sz val="7"/>
        <rFont val="Arial"/>
        <family val="2"/>
      </rPr>
      <t>Central de alarmes</t>
    </r>
  </si>
  <si>
    <r>
      <rPr>
        <sz val="7"/>
        <rFont val="Arial MT"/>
        <family val="2"/>
      </rPr>
      <t>CENTRAL DE ALARME</t>
    </r>
  </si>
  <si>
    <r>
      <rPr>
        <sz val="7"/>
        <rFont val="Arial MT"/>
        <family val="2"/>
      </rPr>
      <t>SISTEMA DE BOMBA</t>
    </r>
  </si>
  <si>
    <r>
      <rPr>
        <b/>
        <sz val="7"/>
        <rFont val="Arial"/>
        <family val="2"/>
      </rPr>
      <t>Instalações preventivas</t>
    </r>
  </si>
  <si>
    <r>
      <rPr>
        <sz val="7"/>
        <rFont val="Arial MT"/>
        <family val="2"/>
      </rPr>
      <t>INSTALAÇÕES PREVENTIVAS</t>
    </r>
  </si>
  <si>
    <r>
      <rPr>
        <b/>
        <sz val="7"/>
        <rFont val="Arial"/>
        <family val="2"/>
      </rPr>
      <t>INSTALAÇÕES DE GÁS</t>
    </r>
  </si>
  <si>
    <r>
      <rPr>
        <b/>
        <sz val="7"/>
        <rFont val="Arial"/>
        <family val="2"/>
      </rPr>
      <t>INSTALAÇÕES DE GÁS - GERAL</t>
    </r>
  </si>
  <si>
    <r>
      <rPr>
        <b/>
        <sz val="7"/>
        <rFont val="Arial"/>
        <family val="2"/>
      </rPr>
      <t>Instalações de gás</t>
    </r>
  </si>
  <si>
    <r>
      <rPr>
        <sz val="7"/>
        <rFont val="Arial MT"/>
        <family val="2"/>
      </rPr>
      <t>INSTALAÇÕES DE GÁS</t>
    </r>
  </si>
  <si>
    <r>
      <rPr>
        <b/>
        <sz val="7"/>
        <rFont val="Arial"/>
        <family val="2"/>
      </rPr>
      <t>INSTALAÇÕES DE COMUNICAÇÕES</t>
    </r>
  </si>
  <si>
    <r>
      <rPr>
        <b/>
        <sz val="7"/>
        <rFont val="Arial"/>
        <family val="2"/>
      </rPr>
      <t>INSTALAÇÕES DE COMUNICAÇÕES - GERAL</t>
    </r>
  </si>
  <si>
    <r>
      <rPr>
        <b/>
        <sz val="7"/>
        <rFont val="Arial"/>
        <family val="2"/>
      </rPr>
      <t>Telefonia/ lógica/ internet</t>
    </r>
  </si>
  <si>
    <r>
      <rPr>
        <sz val="7"/>
        <rFont val="Arial MT"/>
        <family val="2"/>
      </rPr>
      <t>TELEFONIA/ LÓGICA/ INTERNET</t>
    </r>
  </si>
  <si>
    <r>
      <rPr>
        <b/>
        <sz val="7"/>
        <rFont val="Arial"/>
        <family val="2"/>
      </rPr>
      <t>AUTOMAÇÕES</t>
    </r>
  </si>
  <si>
    <r>
      <rPr>
        <b/>
        <sz val="7"/>
        <rFont val="Arial"/>
        <family val="2"/>
      </rPr>
      <t>AUTOMAÇÕES - GERAL</t>
    </r>
  </si>
  <si>
    <r>
      <rPr>
        <b/>
        <sz val="7"/>
        <rFont val="Arial"/>
        <family val="2"/>
      </rPr>
      <t xml:space="preserve">Infraestrutura de automação dos apartamentos (Iluminação,
</t>
    </r>
    <r>
      <rPr>
        <b/>
        <sz val="7"/>
        <rFont val="Arial"/>
        <family val="2"/>
      </rPr>
      <t>cortinas, áudio, ar cond.)</t>
    </r>
  </si>
  <si>
    <r>
      <rPr>
        <sz val="7"/>
        <rFont val="Arial MT"/>
        <family val="2"/>
      </rPr>
      <t xml:space="preserve">INFRAESTRUTURA DE AUTOMAÇÃO DOS APARTAMENTOS (
</t>
    </r>
    <r>
      <rPr>
        <sz val="7"/>
        <rFont val="Arial MT"/>
        <family val="2"/>
      </rPr>
      <t>ILUMINAÇÃO, CORTINAS, ÁUDIO, AR COND.)</t>
    </r>
  </si>
  <si>
    <r>
      <rPr>
        <b/>
        <sz val="7"/>
        <rFont val="Arial"/>
        <family val="2"/>
      </rPr>
      <t>EQUIPAMENTOS E SISTEMAS ESPECIAIS</t>
    </r>
  </si>
  <si>
    <r>
      <rPr>
        <b/>
        <sz val="7"/>
        <rFont val="Arial"/>
        <family val="2"/>
      </rPr>
      <t>PISCINA</t>
    </r>
  </si>
  <si>
    <r>
      <rPr>
        <b/>
        <sz val="7"/>
        <rFont val="Arial"/>
        <family val="2"/>
      </rPr>
      <t>Equipamentos de piscina</t>
    </r>
  </si>
  <si>
    <r>
      <rPr>
        <sz val="7"/>
        <rFont val="Arial MT"/>
        <family val="2"/>
      </rPr>
      <t>EQUIPAMENTOS PARA PISCINA</t>
    </r>
  </si>
  <si>
    <r>
      <rPr>
        <b/>
        <sz val="7"/>
        <rFont val="Arial"/>
        <family val="2"/>
      </rPr>
      <t>ELEVADORES</t>
    </r>
  </si>
  <si>
    <r>
      <rPr>
        <b/>
        <sz val="7"/>
        <rFont val="Arial"/>
        <family val="2"/>
      </rPr>
      <t>Elevadores</t>
    </r>
  </si>
  <si>
    <r>
      <rPr>
        <sz val="7"/>
        <rFont val="Arial MT"/>
        <family val="2"/>
      </rPr>
      <t>ELEVADOR SMART</t>
    </r>
  </si>
  <si>
    <r>
      <rPr>
        <sz val="7"/>
        <rFont val="Arial MT"/>
        <family val="2"/>
      </rPr>
      <t>un</t>
    </r>
  </si>
  <si>
    <r>
      <rPr>
        <b/>
        <sz val="7"/>
        <rFont val="Arial"/>
        <family val="2"/>
      </rPr>
      <t>ASPIRAÇÃO CENTRAL</t>
    </r>
  </si>
  <si>
    <r>
      <rPr>
        <b/>
        <sz val="7"/>
        <rFont val="Arial"/>
        <family val="2"/>
      </rPr>
      <t>Aspiração central</t>
    </r>
  </si>
  <si>
    <r>
      <rPr>
        <sz val="7"/>
        <rFont val="Arial MT"/>
        <family val="2"/>
      </rPr>
      <t>INFRAESTRUTURA DE ASPIRAÇÃO CENTRAL</t>
    </r>
  </si>
  <si>
    <r>
      <rPr>
        <b/>
        <sz val="7"/>
        <rFont val="Arial"/>
        <family val="2"/>
      </rPr>
      <t>CLIMATIZAÇÃO, EXAUSTÃO MECÂNICA E PRESSURIZAÇÃO</t>
    </r>
  </si>
  <si>
    <r>
      <rPr>
        <b/>
        <sz val="7"/>
        <rFont val="Arial"/>
        <family val="2"/>
      </rPr>
      <t xml:space="preserve">CLIMATIZAÇÃO, EXAUSTÃO MECÂNICA E PRESSURIZAÇÃO -
</t>
    </r>
    <r>
      <rPr>
        <b/>
        <sz val="7"/>
        <rFont val="Arial"/>
        <family val="2"/>
      </rPr>
      <t>GERAL</t>
    </r>
  </si>
  <si>
    <r>
      <rPr>
        <b/>
        <sz val="7"/>
        <rFont val="Arial"/>
        <family val="2"/>
      </rPr>
      <t>Climatização</t>
    </r>
  </si>
  <si>
    <r>
      <rPr>
        <sz val="7"/>
        <rFont val="Arial MT"/>
        <family val="2"/>
      </rPr>
      <t>INFRAESTRUTURA PARA INSTALAÇÃO DE AR CONDICIONADO</t>
    </r>
  </si>
  <si>
    <r>
      <rPr>
        <sz val="7"/>
        <rFont val="Arial MT"/>
        <family val="2"/>
      </rPr>
      <t>EQUIPAMENTOS DE AR CONDICIONADO - ÁREAS COMUNS</t>
    </r>
  </si>
  <si>
    <r>
      <rPr>
        <b/>
        <sz val="7"/>
        <rFont val="Arial"/>
        <family val="2"/>
      </rPr>
      <t>Exaustão mecânica</t>
    </r>
  </si>
  <si>
    <r>
      <rPr>
        <sz val="7"/>
        <rFont val="Arial MT"/>
        <family val="2"/>
      </rPr>
      <t>VENTOKIT</t>
    </r>
  </si>
  <si>
    <r>
      <rPr>
        <b/>
        <sz val="7"/>
        <rFont val="Arial"/>
        <family val="2"/>
      </rPr>
      <t>Exaustão de churrasqueiras</t>
    </r>
  </si>
  <si>
    <r>
      <rPr>
        <sz val="7"/>
        <rFont val="Arial MT"/>
        <family val="2"/>
      </rPr>
      <t>SISTEMA DE EXAUSTÃO DE CHURRASQUEIRA</t>
    </r>
  </si>
  <si>
    <r>
      <rPr>
        <b/>
        <sz val="7"/>
        <rFont val="Arial"/>
        <family val="2"/>
      </rPr>
      <t>Pressurização das escadas</t>
    </r>
  </si>
  <si>
    <r>
      <rPr>
        <sz val="7"/>
        <rFont val="Arial MT"/>
        <family val="2"/>
      </rPr>
      <t>PRESSURIZAÇÃO DAS ESCADAS</t>
    </r>
  </si>
  <si>
    <r>
      <rPr>
        <b/>
        <sz val="7"/>
        <rFont val="Arial"/>
        <family val="2"/>
      </rPr>
      <t>REVESTIMENTOS INTERNOS DE PAREDE</t>
    </r>
  </si>
  <si>
    <r>
      <rPr>
        <b/>
        <sz val="7"/>
        <rFont val="Arial"/>
        <family val="2"/>
      </rPr>
      <t>REVESTIMENTOS INTERNOS DE PAREDE - TÉRREO</t>
    </r>
  </si>
  <si>
    <r>
      <rPr>
        <b/>
        <sz val="7"/>
        <rFont val="Arial"/>
        <family val="2"/>
      </rPr>
      <t>Reboco interno</t>
    </r>
  </si>
  <si>
    <r>
      <rPr>
        <sz val="7"/>
        <rFont val="Arial MT"/>
        <family val="2"/>
      </rPr>
      <t>CHAPISCO APLICADO EM ALVENARIA INTERNA, TRAÇO 1:3</t>
    </r>
  </si>
  <si>
    <r>
      <rPr>
        <sz val="7"/>
        <rFont val="Arial MT"/>
        <family val="2"/>
      </rPr>
      <t xml:space="preserve">CHAPISCO APLICADO EM ESTRUTURAS DE CONCRETO
</t>
    </r>
    <r>
      <rPr>
        <sz val="7"/>
        <rFont val="Arial MT"/>
        <family val="2"/>
      </rPr>
      <t>INTERNAS, TRAÇO 1:4 E EMULSÃO POLIMÉRICA (ADESIVO)</t>
    </r>
  </si>
  <si>
    <r>
      <rPr>
        <sz val="7"/>
        <rFont val="Arial MT"/>
        <family val="2"/>
      </rPr>
      <t xml:space="preserve">ESTUCAMENTO APLICADO EM ESTRUTURAS DE CONCRETO
</t>
    </r>
    <r>
      <rPr>
        <sz val="7"/>
        <rFont val="Arial MT"/>
        <family val="2"/>
      </rPr>
      <t>ARMADO E DUTOS E FOSSOS</t>
    </r>
  </si>
  <si>
    <r>
      <rPr>
        <sz val="7"/>
        <rFont val="Arial MT"/>
        <family val="2"/>
      </rPr>
      <t xml:space="preserve">REBOCO EM ARGAMASSA USINADA APLICADO EM PAREDES
</t>
    </r>
    <r>
      <rPr>
        <sz val="7"/>
        <rFont val="Arial MT"/>
        <family val="2"/>
      </rPr>
      <t>INTERNAS, ESPESSURA 2CM</t>
    </r>
  </si>
  <si>
    <r>
      <rPr>
        <b/>
        <sz val="7"/>
        <rFont val="Arial"/>
        <family val="2"/>
      </rPr>
      <t>Acabamentos cerâmicos</t>
    </r>
  </si>
  <si>
    <r>
      <rPr>
        <sz val="7"/>
        <rFont val="Arial MT"/>
        <family val="2"/>
      </rPr>
      <t>REVESTIMENTO CERÂMICO PARA PAREDE, 55X31 CM</t>
    </r>
  </si>
  <si>
    <r>
      <rPr>
        <b/>
        <sz val="7"/>
        <rFont val="Arial"/>
        <family val="2"/>
      </rPr>
      <t>Acabamentos especiais</t>
    </r>
  </si>
  <si>
    <r>
      <rPr>
        <sz val="7"/>
        <rFont val="Arial MT"/>
        <family val="2"/>
      </rPr>
      <t>FORRAS E VISTAS ELEVADORES EM GRANITO</t>
    </r>
  </si>
  <si>
    <r>
      <rPr>
        <sz val="7"/>
        <rFont val="Arial MT"/>
        <family val="2"/>
      </rPr>
      <t xml:space="preserve">MÃO DE OBRA PARA EXECUÇÃO DE CHAPISCO E REBOCO EM
</t>
    </r>
    <r>
      <rPr>
        <sz val="7"/>
        <rFont val="Arial MT"/>
        <family val="2"/>
      </rPr>
      <t>PAREDE INTERNA</t>
    </r>
  </si>
  <si>
    <r>
      <rPr>
        <sz val="7"/>
        <rFont val="Arial MT"/>
        <family val="2"/>
      </rPr>
      <t>MÃO DE OBRA PARA EXECUÇÃO DE ESTUCAMENTO</t>
    </r>
  </si>
  <si>
    <r>
      <rPr>
        <sz val="7"/>
        <rFont val="Arial MT"/>
        <family val="2"/>
      </rPr>
      <t xml:space="preserve">MÃO DE OBRA PARA EXECUÇÃO DE REVESTIMENTO
</t>
    </r>
    <r>
      <rPr>
        <sz val="7"/>
        <rFont val="Arial MT"/>
        <family val="2"/>
      </rPr>
      <t>CERÂMICO EM PAREDE INTERNA</t>
    </r>
  </si>
  <si>
    <r>
      <rPr>
        <sz val="7"/>
        <rFont val="Arial MT"/>
        <family val="2"/>
      </rPr>
      <t xml:space="preserve">MÃO DE OBRA PARA EXECUÇÃO DE REVESTIMENTO EM
</t>
    </r>
    <r>
      <rPr>
        <sz val="7"/>
        <rFont val="Arial MT"/>
        <family val="2"/>
      </rPr>
      <t>GRANITO EM PAREDE INTERNA</t>
    </r>
  </si>
  <si>
    <r>
      <rPr>
        <b/>
        <sz val="7"/>
        <rFont val="Arial"/>
        <family val="2"/>
      </rPr>
      <t>REVESTIMENTOS INTERNOS DE PAREDE - MEZANINO 1º PAV.</t>
    </r>
  </si>
  <si>
    <r>
      <rPr>
        <b/>
        <sz val="7"/>
        <rFont val="Arial"/>
        <family val="2"/>
      </rPr>
      <t>REVESTIMENTOS INTERNOS DE PAREDE - 2º PAV.</t>
    </r>
  </si>
  <si>
    <r>
      <rPr>
        <b/>
        <sz val="7"/>
        <rFont val="Arial"/>
        <family val="2"/>
      </rPr>
      <t>REVESTIMENTOS INTERNOS DE PAREDE - MEZANINO 2º PAV.</t>
    </r>
  </si>
  <si>
    <r>
      <rPr>
        <b/>
        <sz val="7"/>
        <rFont val="Arial"/>
        <family val="2"/>
      </rPr>
      <t>REVESTIMENTOS INTERNOS DE PAREDE - LAZER</t>
    </r>
  </si>
  <si>
    <r>
      <rPr>
        <sz val="7"/>
        <rFont val="Arial MT"/>
        <family val="2"/>
      </rPr>
      <t>LADRILHO HIDRÁULICO, APLICAÇÃO EM PISCINA</t>
    </r>
  </si>
  <si>
    <r>
      <rPr>
        <b/>
        <sz val="7"/>
        <rFont val="Arial"/>
        <family val="2"/>
      </rPr>
      <t>Peitoris</t>
    </r>
  </si>
  <si>
    <r>
      <rPr>
        <sz val="7"/>
        <rFont val="Arial MT"/>
        <family val="2"/>
      </rPr>
      <t>PEITORIL EM GRANITO</t>
    </r>
  </si>
  <si>
    <r>
      <rPr>
        <b/>
        <sz val="7"/>
        <rFont val="Arial"/>
        <family val="2"/>
      </rPr>
      <t>REVESTIMENTOS INTERNOS DE PAREDE - TIPO (x19)</t>
    </r>
  </si>
  <si>
    <r>
      <rPr>
        <b/>
        <sz val="7"/>
        <rFont val="Arial"/>
        <family val="2"/>
      </rPr>
      <t>REVESTIMENTOS INTERNOS DE PAREDE - DUPLEX INFERIOR</t>
    </r>
  </si>
  <si>
    <r>
      <rPr>
        <b/>
        <sz val="7"/>
        <rFont val="Arial"/>
        <family val="2"/>
      </rPr>
      <t>REVESTIMENTOS INTERNOS DE PAREDE - DUPLEX SUPERIOR</t>
    </r>
  </si>
  <si>
    <r>
      <rPr>
        <b/>
        <sz val="7"/>
        <rFont val="Arial"/>
        <family val="2"/>
      </rPr>
      <t xml:space="preserve">REVESTIMENTOS INTERNOS DE PAREDE - BARRILETE/
</t>
    </r>
    <r>
      <rPr>
        <b/>
        <sz val="7"/>
        <rFont val="Arial"/>
        <family val="2"/>
      </rPr>
      <t>RESERVATÓRIO</t>
    </r>
  </si>
  <si>
    <r>
      <rPr>
        <b/>
        <sz val="7"/>
        <rFont val="Arial"/>
        <family val="2"/>
      </rPr>
      <t>REVESTIMENTOS E ACABAMENTOS INTERNOS EM TETO</t>
    </r>
  </si>
  <si>
    <r>
      <rPr>
        <b/>
        <sz val="7"/>
        <rFont val="Arial"/>
        <family val="2"/>
      </rPr>
      <t xml:space="preserve">REVESTIMENTOS E ACABAMENTOS INTERNOS EM TETO -
</t>
    </r>
    <r>
      <rPr>
        <b/>
        <sz val="7"/>
        <rFont val="Arial"/>
        <family val="2"/>
      </rPr>
      <t>TÉRREO</t>
    </r>
  </si>
  <si>
    <r>
      <rPr>
        <b/>
        <sz val="7"/>
        <rFont val="Arial"/>
        <family val="2"/>
      </rPr>
      <t>Revestimento interno argamassado em teto</t>
    </r>
  </si>
  <si>
    <r>
      <rPr>
        <sz val="7"/>
        <rFont val="Arial MT"/>
        <family val="2"/>
      </rPr>
      <t>ESTUCAMENTO APLICADO EM TETO</t>
    </r>
  </si>
  <si>
    <r>
      <rPr>
        <sz val="7"/>
        <rFont val="Arial MT"/>
        <family val="2"/>
      </rPr>
      <t>CHAPISCO APLICADO EM TETO, TRAÇO 1:4</t>
    </r>
  </si>
  <si>
    <r>
      <rPr>
        <sz val="7"/>
        <rFont val="Arial MT"/>
        <family val="2"/>
      </rPr>
      <t xml:space="preserve">REBOCO EM ARGAMASSA USINADA APLICADO EM TETO,
</t>
    </r>
    <r>
      <rPr>
        <sz val="7"/>
        <rFont val="Arial MT"/>
        <family val="2"/>
      </rPr>
      <t>ESPESSURA 2CM</t>
    </r>
  </si>
  <si>
    <r>
      <rPr>
        <b/>
        <sz val="7"/>
        <rFont val="Arial"/>
        <family val="2"/>
      </rPr>
      <t>Acabamento de gesso em teto</t>
    </r>
  </si>
  <si>
    <r>
      <rPr>
        <sz val="7"/>
        <rFont val="Arial MT"/>
        <family val="2"/>
      </rPr>
      <t>FORRO EM PLACAS DE GESSO</t>
    </r>
  </si>
  <si>
    <r>
      <rPr>
        <sz val="7"/>
        <rFont val="Arial MT"/>
        <family val="2"/>
      </rPr>
      <t>NEGATIVO EM GESSO</t>
    </r>
  </si>
  <si>
    <r>
      <rPr>
        <sz val="7"/>
        <rFont val="Arial MT"/>
        <family val="2"/>
      </rPr>
      <t>m</t>
    </r>
  </si>
  <si>
    <r>
      <rPr>
        <sz val="7"/>
        <rFont val="Arial MT"/>
        <family val="2"/>
      </rPr>
      <t>REVESTIMENTO CERÂMICO PARA TETO, 55X31 CM</t>
    </r>
  </si>
  <si>
    <r>
      <rPr>
        <sz val="7"/>
        <rFont val="Arial MT"/>
        <family val="2"/>
      </rPr>
      <t xml:space="preserve">MÃO DE OBRA PARA EXECUÇÃO DE CHAPISCO E REBOCO EM
</t>
    </r>
    <r>
      <rPr>
        <sz val="7"/>
        <rFont val="Arial MT"/>
        <family val="2"/>
      </rPr>
      <t>TETO</t>
    </r>
  </si>
  <si>
    <r>
      <rPr>
        <sz val="7"/>
        <rFont val="Arial MT"/>
        <family val="2"/>
      </rPr>
      <t xml:space="preserve">MÃO DE OBRA PARA EXECUÇÃO DE REVESTIMENTO
</t>
    </r>
    <r>
      <rPr>
        <sz val="7"/>
        <rFont val="Arial MT"/>
        <family val="2"/>
      </rPr>
      <t>CERÂMICO EM TETO</t>
    </r>
  </si>
  <si>
    <r>
      <rPr>
        <b/>
        <sz val="7"/>
        <rFont val="Arial"/>
        <family val="2"/>
      </rPr>
      <t xml:space="preserve">REVESTIMENTOS E ACABAMENTOS INTERNOS EM TETO -
</t>
    </r>
    <r>
      <rPr>
        <b/>
        <sz val="7"/>
        <rFont val="Arial"/>
        <family val="2"/>
      </rPr>
      <t>MEZANINO 1º PAV.</t>
    </r>
  </si>
  <si>
    <r>
      <rPr>
        <b/>
        <sz val="7"/>
        <rFont val="Arial"/>
        <family val="2"/>
      </rPr>
      <t xml:space="preserve">REVESTIMENTOS E ACABAMENTOS INTERNOS EM TETO - 2º
</t>
    </r>
    <r>
      <rPr>
        <b/>
        <sz val="7"/>
        <rFont val="Arial"/>
        <family val="2"/>
      </rPr>
      <t>PAV.</t>
    </r>
  </si>
  <si>
    <r>
      <rPr>
        <b/>
        <sz val="7"/>
        <rFont val="Arial"/>
        <family val="2"/>
      </rPr>
      <t xml:space="preserve">REVESTIMENTOS E ACABAMENTOS INTERNOS EM TETO -
</t>
    </r>
    <r>
      <rPr>
        <b/>
        <sz val="7"/>
        <rFont val="Arial"/>
        <family val="2"/>
      </rPr>
      <t>MEZANINO 2º PAV.</t>
    </r>
  </si>
  <si>
    <r>
      <rPr>
        <b/>
        <sz val="7"/>
        <rFont val="Arial"/>
        <family val="2"/>
      </rPr>
      <t xml:space="preserve">REVESTIMENTOS E ACABAMENTOS INTERNOS EM TETO -
</t>
    </r>
    <r>
      <rPr>
        <b/>
        <sz val="7"/>
        <rFont val="Arial"/>
        <family val="2"/>
      </rPr>
      <t>LAZER</t>
    </r>
  </si>
  <si>
    <r>
      <rPr>
        <b/>
        <sz val="7"/>
        <rFont val="Arial"/>
        <family val="2"/>
      </rPr>
      <t xml:space="preserve">REVESTIMENTOS E ACABAMENTOS INTERNOS EM TETO -
</t>
    </r>
    <r>
      <rPr>
        <b/>
        <sz val="7"/>
        <rFont val="Arial"/>
        <family val="2"/>
      </rPr>
      <t>TIPO (x19)</t>
    </r>
  </si>
  <si>
    <r>
      <rPr>
        <b/>
        <sz val="7"/>
        <rFont val="Arial"/>
        <family val="2"/>
      </rPr>
      <t xml:space="preserve">REVESTIMENTOS E ACABAMENTOS INTERNOS EM TETO -
</t>
    </r>
    <r>
      <rPr>
        <b/>
        <sz val="7"/>
        <rFont val="Arial"/>
        <family val="2"/>
      </rPr>
      <t>DUPLEX INFERIOR</t>
    </r>
  </si>
  <si>
    <r>
      <rPr>
        <b/>
        <sz val="7"/>
        <rFont val="Arial"/>
        <family val="2"/>
      </rPr>
      <t xml:space="preserve">REVESTIMENTOS E ACABAMENTOS INTERNOS EM TETO -
</t>
    </r>
    <r>
      <rPr>
        <b/>
        <sz val="7"/>
        <rFont val="Arial"/>
        <family val="2"/>
      </rPr>
      <t>DUPLEX SUPERIOR</t>
    </r>
  </si>
  <si>
    <r>
      <rPr>
        <b/>
        <sz val="7"/>
        <rFont val="Arial"/>
        <family val="2"/>
      </rPr>
      <t xml:space="preserve">REVESTIMENTOS E ACABAMENTOS INTERNOS EM TETO -
</t>
    </r>
    <r>
      <rPr>
        <b/>
        <sz val="7"/>
        <rFont val="Arial"/>
        <family val="2"/>
      </rPr>
      <t>BARRILETE RESERVATÓRIO</t>
    </r>
  </si>
  <si>
    <r>
      <rPr>
        <b/>
        <sz val="7"/>
        <rFont val="Arial"/>
        <family val="2"/>
      </rPr>
      <t>PISOS E PAVIMENTAÇÕES</t>
    </r>
  </si>
  <si>
    <r>
      <rPr>
        <b/>
        <sz val="7"/>
        <rFont val="Arial"/>
        <family val="2"/>
      </rPr>
      <t>PISOS E PAVIMENTAÇÕES - TÉRREO</t>
    </r>
  </si>
  <si>
    <r>
      <rPr>
        <b/>
        <sz val="7"/>
        <rFont val="Arial"/>
        <family val="2"/>
      </rPr>
      <t>Contrapiso</t>
    </r>
  </si>
  <si>
    <r>
      <rPr>
        <sz val="7"/>
        <rFont val="Arial MT"/>
        <family val="2"/>
      </rPr>
      <t>CONTRAPISO AUTONIVELANTE, ESPESSURA 2CM</t>
    </r>
  </si>
  <si>
    <r>
      <rPr>
        <sz val="7"/>
        <rFont val="Arial MT"/>
        <family val="2"/>
      </rPr>
      <t>CONTRAPISO EM ARGAMASSA USINADA, ESPESSURA 5CM</t>
    </r>
  </si>
  <si>
    <r>
      <rPr>
        <b/>
        <sz val="7"/>
        <rFont val="Arial"/>
        <family val="2"/>
      </rPr>
      <t>Acabamentos cimentados em piso</t>
    </r>
  </si>
  <si>
    <r>
      <rPr>
        <sz val="7"/>
        <rFont val="Arial MT"/>
        <family val="2"/>
      </rPr>
      <t>PISO POLIDO EM CONCRETO</t>
    </r>
  </si>
  <si>
    <r>
      <rPr>
        <sz val="7"/>
        <rFont val="Arial MT"/>
        <family val="2"/>
      </rPr>
      <t>PISO EM CONCRETO ESTAMPADO</t>
    </r>
  </si>
  <si>
    <r>
      <rPr>
        <b/>
        <sz val="7"/>
        <rFont val="Arial"/>
        <family val="2"/>
      </rPr>
      <t>Acabamentos cerâmicos em piso</t>
    </r>
  </si>
  <si>
    <r>
      <rPr>
        <sz val="7"/>
        <rFont val="Arial MT"/>
        <family val="2"/>
      </rPr>
      <t>REVESTIMENTO PORCELANATO PARA PISO, 100X100 CM</t>
    </r>
  </si>
  <si>
    <r>
      <rPr>
        <sz val="7"/>
        <rFont val="Arial MT"/>
        <family val="2"/>
      </rPr>
      <t>REVESTIMENTO PORCELANATO PARA PISO, 80X80 CM</t>
    </r>
  </si>
  <si>
    <r>
      <rPr>
        <sz val="7"/>
        <rFont val="Arial MT"/>
        <family val="2"/>
      </rPr>
      <t>REVESTIMENTO CERÂMICO PARA PISO, 60X60 CM</t>
    </r>
  </si>
  <si>
    <r>
      <rPr>
        <b/>
        <sz val="7"/>
        <rFont val="Arial"/>
        <family val="2"/>
      </rPr>
      <t>Rodapés</t>
    </r>
  </si>
  <si>
    <r>
      <rPr>
        <sz val="7"/>
        <rFont val="Arial MT"/>
        <family val="2"/>
      </rPr>
      <t xml:space="preserve">RODAPÉ PORCELANATO DE 10CM DE ALTURA COM PLACAS
</t>
    </r>
    <r>
      <rPr>
        <sz val="7"/>
        <rFont val="Arial MT"/>
        <family val="2"/>
      </rPr>
      <t>80X80CM</t>
    </r>
  </si>
  <si>
    <r>
      <rPr>
        <sz val="7"/>
        <rFont val="Arial MT"/>
        <family val="2"/>
      </rPr>
      <t xml:space="preserve">RODAPÉ CERÂMICO DE 10CM DE ALTURA COM PLACAS
</t>
    </r>
    <r>
      <rPr>
        <sz val="7"/>
        <rFont val="Arial MT"/>
        <family val="2"/>
      </rPr>
      <t>60X60CM</t>
    </r>
  </si>
  <si>
    <r>
      <rPr>
        <sz val="7"/>
        <rFont val="Arial MT"/>
        <family val="2"/>
      </rPr>
      <t xml:space="preserve">RODAPÉ CERÂMICO DE 7CM DE ALTURA COM PLACAS
</t>
    </r>
    <r>
      <rPr>
        <sz val="7"/>
        <rFont val="Arial MT"/>
        <family val="2"/>
      </rPr>
      <t>60X60CM</t>
    </r>
  </si>
  <si>
    <r>
      <rPr>
        <sz val="7"/>
        <rFont val="Arial MT"/>
        <family val="2"/>
      </rPr>
      <t>RODAPÉ EM POLIESTIRENO, ALTURA 15 CM</t>
    </r>
  </si>
  <si>
    <r>
      <rPr>
        <b/>
        <sz val="7"/>
        <rFont val="Arial"/>
        <family val="2"/>
      </rPr>
      <t>Soleiras</t>
    </r>
  </si>
  <si>
    <r>
      <rPr>
        <sz val="7"/>
        <rFont val="Arial MT"/>
        <family val="2"/>
      </rPr>
      <t>SOLEIRA EM GRANITO</t>
    </r>
  </si>
  <si>
    <r>
      <rPr>
        <sz val="7"/>
        <rFont val="Arial MT"/>
        <family val="2"/>
      </rPr>
      <t>MÃO DE OBRA PARA EXECUÇÃO DE CONTRAPISO</t>
    </r>
  </si>
  <si>
    <r>
      <rPr>
        <sz val="7"/>
        <rFont val="Arial MT"/>
        <family val="2"/>
      </rPr>
      <t xml:space="preserve">MÃO DE OBRA PARA EXECUÇÃO DE ACABAMENTO EM
</t>
    </r>
    <r>
      <rPr>
        <sz val="7"/>
        <rFont val="Arial MT"/>
        <family val="2"/>
      </rPr>
      <t>PORCELANATO EM PISO</t>
    </r>
  </si>
  <si>
    <r>
      <rPr>
        <sz val="7"/>
        <rFont val="Arial MT"/>
        <family val="2"/>
      </rPr>
      <t xml:space="preserve">MÃO DE OBRA PARA EXECUÇÃO DE ACABAMENTO CERÂMICO
</t>
    </r>
    <r>
      <rPr>
        <sz val="7"/>
        <rFont val="Arial MT"/>
        <family val="2"/>
      </rPr>
      <t>EM PISO</t>
    </r>
  </si>
  <si>
    <r>
      <rPr>
        <sz val="7"/>
        <rFont val="Arial MT"/>
        <family val="2"/>
      </rPr>
      <t xml:space="preserve">MÃO DE OBRA PARA EXECUÇÃO DE RODAPÉ EM
</t>
    </r>
    <r>
      <rPr>
        <sz val="7"/>
        <rFont val="Arial MT"/>
        <family val="2"/>
      </rPr>
      <t>POLIESTIRENO</t>
    </r>
  </si>
  <si>
    <r>
      <rPr>
        <sz val="7"/>
        <rFont val="Arial MT"/>
        <family val="2"/>
      </rPr>
      <t>MÃO DE OBRA PARA EXECUÇÃO DE RODAPÉ CERÂMICO</t>
    </r>
  </si>
  <si>
    <r>
      <rPr>
        <sz val="7"/>
        <rFont val="Arial MT"/>
        <family val="2"/>
      </rPr>
      <t xml:space="preserve">MÃO DE OBRA PARA EXECUÇÃO DE REVESTIMENTO EM
</t>
    </r>
    <r>
      <rPr>
        <sz val="7"/>
        <rFont val="Arial MT"/>
        <family val="2"/>
      </rPr>
      <t>GRANITO EM PISO</t>
    </r>
  </si>
  <si>
    <r>
      <rPr>
        <b/>
        <sz val="7"/>
        <rFont val="Arial"/>
        <family val="2"/>
      </rPr>
      <t>PISOS E PAVIMENTAÇÕES - MEZANINO 1º PAV.</t>
    </r>
  </si>
  <si>
    <r>
      <rPr>
        <b/>
        <sz val="7"/>
        <rFont val="Arial"/>
        <family val="2"/>
      </rPr>
      <t>PISOS E PAVIMENTAÇÕES - 2º PAV.</t>
    </r>
  </si>
  <si>
    <r>
      <rPr>
        <b/>
        <sz val="7"/>
        <rFont val="Arial"/>
        <family val="2"/>
      </rPr>
      <t>PISOS E PAVIMENTAÇÕES - MEZANINO 2º PAV.</t>
    </r>
  </si>
  <si>
    <r>
      <rPr>
        <b/>
        <sz val="7"/>
        <rFont val="Arial"/>
        <family val="2"/>
      </rPr>
      <t>PISOS E PAVIMENTAÇÕES - LAZER</t>
    </r>
  </si>
  <si>
    <r>
      <rPr>
        <b/>
        <sz val="7"/>
        <rFont val="Arial"/>
        <family val="2"/>
      </rPr>
      <t>Acabamentos em pedra</t>
    </r>
  </si>
  <si>
    <r>
      <rPr>
        <sz val="7"/>
        <rFont val="Arial MT"/>
        <family val="2"/>
      </rPr>
      <t>REVESTIMENTO EM PEDRA NATURAL</t>
    </r>
  </si>
  <si>
    <r>
      <rPr>
        <sz val="7"/>
        <rFont val="Arial MT"/>
        <family val="2"/>
      </rPr>
      <t>PISO VINÍLICO</t>
    </r>
  </si>
  <si>
    <r>
      <rPr>
        <sz val="7"/>
        <rFont val="Arial MT"/>
        <family val="2"/>
      </rPr>
      <t>RODAPÉ EM POLIESTIRENO, ALTURA 10 CM</t>
    </r>
  </si>
  <si>
    <r>
      <rPr>
        <sz val="7"/>
        <rFont val="Arial MT"/>
        <family val="2"/>
      </rPr>
      <t xml:space="preserve">MÃO DE OBRA PARA EXECUÇÃO DE REVESTIMENTO EM
</t>
    </r>
    <r>
      <rPr>
        <sz val="7"/>
        <rFont val="Arial MT"/>
        <family val="2"/>
      </rPr>
      <t>PEDRA</t>
    </r>
  </si>
  <si>
    <r>
      <rPr>
        <b/>
        <sz val="7"/>
        <rFont val="Arial"/>
        <family val="2"/>
      </rPr>
      <t>PISOS E PAVIMENTAÇÕES - TIPO (x19)</t>
    </r>
  </si>
  <si>
    <r>
      <rPr>
        <b/>
        <sz val="7"/>
        <rFont val="Arial"/>
        <family val="2"/>
      </rPr>
      <t>PISOS E PAVIMENTAÇÕES - DUPLEX INFERIOR</t>
    </r>
  </si>
  <si>
    <r>
      <rPr>
        <sz val="7"/>
        <rFont val="Arial MT"/>
        <family val="2"/>
      </rPr>
      <t>RODAPÉ EM PEDRA NATURAL, ALTURA 15 CM</t>
    </r>
  </si>
  <si>
    <r>
      <rPr>
        <sz val="7"/>
        <rFont val="Arial MT"/>
        <family val="2"/>
      </rPr>
      <t>MÃO DE OBRA PARA EXECUÇÃO DE RODAPÉ EM PEDRA</t>
    </r>
  </si>
  <si>
    <r>
      <rPr>
        <b/>
        <sz val="7"/>
        <rFont val="Arial"/>
        <family val="2"/>
      </rPr>
      <t>PISOS E PAVIMENTAÇÕES - DUPLEX SUPERIOR</t>
    </r>
  </si>
  <si>
    <r>
      <rPr>
        <b/>
        <sz val="7"/>
        <rFont val="Arial"/>
        <family val="2"/>
      </rPr>
      <t>PISOS E PAVIMENTAÇÕES - BARRILETE/ RESERVATÓRIO</t>
    </r>
  </si>
  <si>
    <r>
      <rPr>
        <b/>
        <sz val="7"/>
        <rFont val="Arial"/>
        <family val="2"/>
      </rPr>
      <t>SISTEMAS DE PINTURA INTERNA</t>
    </r>
  </si>
  <si>
    <r>
      <rPr>
        <b/>
        <sz val="7"/>
        <rFont val="Arial"/>
        <family val="2"/>
      </rPr>
      <t>PINTURA INTERNA - TÉRREO</t>
    </r>
  </si>
  <si>
    <r>
      <rPr>
        <b/>
        <sz val="7"/>
        <rFont val="Arial"/>
        <family val="2"/>
      </rPr>
      <t>Sistema de pintura em piso</t>
    </r>
  </si>
  <si>
    <r>
      <rPr>
        <sz val="7"/>
        <rFont val="Arial MT"/>
        <family val="2"/>
      </rPr>
      <t xml:space="preserve">PINTURA DE PISO COM TINTA ACRÍLICA E FUNDO
</t>
    </r>
    <r>
      <rPr>
        <sz val="7"/>
        <rFont val="Arial MT"/>
        <family val="2"/>
      </rPr>
      <t>PREPARADOR, DUAS DEMÃOS</t>
    </r>
  </si>
  <si>
    <r>
      <rPr>
        <sz val="7"/>
        <rFont val="Arial MT"/>
        <family val="2"/>
      </rPr>
      <t>PINTURA DE PISO COM TINTA SEMI EPÓXI, DUAS DEMÃOS</t>
    </r>
  </si>
  <si>
    <r>
      <rPr>
        <sz val="7"/>
        <rFont val="Arial MT"/>
        <family val="2"/>
      </rPr>
      <t>PINTURA EPÓXI PARA DEMARCAÇÃO DE VAGAS DE GARAGEM</t>
    </r>
  </si>
  <si>
    <r>
      <rPr>
        <b/>
        <sz val="7"/>
        <rFont val="Arial"/>
        <family val="2"/>
      </rPr>
      <t>Sistema de pintura em parede</t>
    </r>
  </si>
  <si>
    <r>
      <rPr>
        <sz val="7"/>
        <rFont val="Arial MT"/>
        <family val="2"/>
      </rPr>
      <t xml:space="preserve">APLICAÇÃO DE FUNDO SELADOR ACRÍLICO EM PAREDES, UMA
</t>
    </r>
    <r>
      <rPr>
        <sz val="7"/>
        <rFont val="Arial MT"/>
        <family val="2"/>
      </rPr>
      <t>DEMÃO</t>
    </r>
  </si>
  <si>
    <r>
      <rPr>
        <sz val="7"/>
        <rFont val="Arial MT"/>
        <family val="2"/>
      </rPr>
      <t xml:space="preserve">APLICAÇÃO E LIXAMENTO DE MASSA LÁTEX EM PAREDES,
</t>
    </r>
    <r>
      <rPr>
        <sz val="7"/>
        <rFont val="Arial MT"/>
        <family val="2"/>
      </rPr>
      <t>DUAS DEMÃOS</t>
    </r>
  </si>
  <si>
    <r>
      <rPr>
        <sz val="7"/>
        <rFont val="Arial MT"/>
        <family val="2"/>
      </rPr>
      <t xml:space="preserve">APLICAÇÃO MANUAL DE PINTURA COM TINTA LÁTEX ACRÍLICA
</t>
    </r>
    <r>
      <rPr>
        <sz val="7"/>
        <rFont val="Arial MT"/>
        <family val="2"/>
      </rPr>
      <t>EM PAREDES, DUAS DEMÃOS</t>
    </r>
  </si>
  <si>
    <r>
      <rPr>
        <sz val="7"/>
        <rFont val="Arial MT"/>
        <family val="2"/>
      </rPr>
      <t xml:space="preserve">APLICAÇÃO MANUAL DE PINTURA EM FOSSOS E DUTOS, DUAS
</t>
    </r>
    <r>
      <rPr>
        <sz val="7"/>
        <rFont val="Arial MT"/>
        <family val="2"/>
      </rPr>
      <t>DEMÃOS</t>
    </r>
  </si>
  <si>
    <r>
      <rPr>
        <sz val="7"/>
        <rFont val="Arial MT"/>
        <family val="2"/>
      </rPr>
      <t xml:space="preserve">APLICAÇÃO DE PINTURA DE FAIXA DE GARAGEM - AMARELA E
</t>
    </r>
    <r>
      <rPr>
        <sz val="7"/>
        <rFont val="Arial MT"/>
        <family val="2"/>
      </rPr>
      <t>PRETA</t>
    </r>
  </si>
  <si>
    <r>
      <rPr>
        <sz val="7"/>
        <rFont val="Arial MT"/>
        <family val="2"/>
      </rPr>
      <t xml:space="preserve">TEXTURA ACRÍLICA, APLICAÇÃO MANUAL EM PAREDE, UMA
</t>
    </r>
    <r>
      <rPr>
        <sz val="7"/>
        <rFont val="Arial MT"/>
        <family val="2"/>
      </rPr>
      <t>DEMÃO</t>
    </r>
  </si>
  <si>
    <r>
      <rPr>
        <b/>
        <sz val="7"/>
        <rFont val="Arial"/>
        <family val="2"/>
      </rPr>
      <t>Sistema de pintura em teto</t>
    </r>
  </si>
  <si>
    <r>
      <rPr>
        <sz val="7"/>
        <rFont val="Arial MT"/>
        <family val="2"/>
      </rPr>
      <t xml:space="preserve">APLICAÇÃO DE FUNDO SELADOR ACRÍLICO EM TETO, UMA
</t>
    </r>
    <r>
      <rPr>
        <sz val="7"/>
        <rFont val="Arial MT"/>
        <family val="2"/>
      </rPr>
      <t>DEMÃO</t>
    </r>
  </si>
  <si>
    <r>
      <rPr>
        <sz val="7"/>
        <rFont val="Arial MT"/>
        <family val="2"/>
      </rPr>
      <t xml:space="preserve">APLICAÇÃO E LIXAMENTO DE MASSA LÁTEX EM TETO, DUAS
</t>
    </r>
    <r>
      <rPr>
        <sz val="7"/>
        <rFont val="Arial MT"/>
        <family val="2"/>
      </rPr>
      <t>DEMÃOS</t>
    </r>
  </si>
  <si>
    <r>
      <rPr>
        <sz val="7"/>
        <rFont val="Arial MT"/>
        <family val="2"/>
      </rPr>
      <t xml:space="preserve">APLICAÇÃO MANUAL DE PINTURA COM TINTA LÁTEX ACRÍLICA
</t>
    </r>
    <r>
      <rPr>
        <sz val="7"/>
        <rFont val="Arial MT"/>
        <family val="2"/>
      </rPr>
      <t>EM TETO, DUAS DEMÃOS</t>
    </r>
  </si>
  <si>
    <r>
      <rPr>
        <sz val="7"/>
        <rFont val="Arial MT"/>
        <family val="2"/>
      </rPr>
      <t xml:space="preserve">TEXTURA ACRÍLICA, APLICAÇÃO MANUAL EM TETO, UMA
</t>
    </r>
    <r>
      <rPr>
        <sz val="7"/>
        <rFont val="Arial MT"/>
        <family val="2"/>
      </rPr>
      <t>DEMÃO</t>
    </r>
  </si>
  <si>
    <r>
      <rPr>
        <sz val="7"/>
        <rFont val="Arial MT"/>
        <family val="2"/>
      </rPr>
      <t>MÃO DE OBRA EXECUÇÃO DE PINTURA E TEXTURA INTERNA</t>
    </r>
  </si>
  <si>
    <r>
      <rPr>
        <b/>
        <sz val="7"/>
        <rFont val="Arial"/>
        <family val="2"/>
      </rPr>
      <t>PINTURA INTERNA - MEZANINO 1º PAV.</t>
    </r>
  </si>
  <si>
    <r>
      <rPr>
        <b/>
        <sz val="7"/>
        <rFont val="Arial"/>
        <family val="2"/>
      </rPr>
      <t>PINTURA INTERNA - 2º PAV.</t>
    </r>
  </si>
  <si>
    <r>
      <rPr>
        <b/>
        <sz val="7"/>
        <rFont val="Arial"/>
        <family val="2"/>
      </rPr>
      <t>PINTURA INTERNA - MEZANINO 2º PAV.</t>
    </r>
  </si>
  <si>
    <r>
      <rPr>
        <b/>
        <sz val="7"/>
        <rFont val="Arial"/>
        <family val="2"/>
      </rPr>
      <t>PINTURA INTERNA - LAZER</t>
    </r>
  </si>
  <si>
    <r>
      <rPr>
        <b/>
        <sz val="7"/>
        <rFont val="Arial"/>
        <family val="2"/>
      </rPr>
      <t>PINTURA INTERNA - TIPO (x19)</t>
    </r>
  </si>
  <si>
    <r>
      <rPr>
        <b/>
        <sz val="7"/>
        <rFont val="Arial"/>
        <family val="2"/>
      </rPr>
      <t>PINTURA INTERNA - DUPLEX INFERIOR</t>
    </r>
  </si>
  <si>
    <r>
      <rPr>
        <b/>
        <sz val="7"/>
        <rFont val="Arial"/>
        <family val="2"/>
      </rPr>
      <t>PINTURA INTERNA - DUPLEX SUPERIOR</t>
    </r>
  </si>
  <si>
    <r>
      <rPr>
        <b/>
        <sz val="7"/>
        <rFont val="Arial"/>
        <family val="2"/>
      </rPr>
      <t>PINTURA INTERNA - BARRILETE/ RESERVATÓRIO</t>
    </r>
  </si>
  <si>
    <r>
      <rPr>
        <b/>
        <sz val="7"/>
        <rFont val="Arial"/>
        <family val="2"/>
      </rPr>
      <t>ESQUADRIAS DE ALUMÍNIO</t>
    </r>
  </si>
  <si>
    <r>
      <rPr>
        <b/>
        <sz val="7"/>
        <rFont val="Arial"/>
        <family val="2"/>
      </rPr>
      <t>ESQUADRIAS DE ALUMÍNIO - TÉRREO</t>
    </r>
  </si>
  <si>
    <r>
      <rPr>
        <b/>
        <sz val="7"/>
        <rFont val="Arial"/>
        <family val="2"/>
      </rPr>
      <t>Contramarco</t>
    </r>
  </si>
  <si>
    <r>
      <rPr>
        <sz val="7"/>
        <rFont val="Arial MT"/>
        <family val="2"/>
      </rPr>
      <t>CONTRAMARCO DE ALUMÍNIO</t>
    </r>
  </si>
  <si>
    <r>
      <rPr>
        <b/>
        <sz val="7"/>
        <rFont val="Arial"/>
        <family val="2"/>
      </rPr>
      <t>Esquadrias de alumínio</t>
    </r>
  </si>
  <si>
    <r>
      <rPr>
        <sz val="7"/>
        <rFont val="Arial MT"/>
        <family val="2"/>
      </rPr>
      <t>PORTA DE ALUMÍNIO</t>
    </r>
  </si>
  <si>
    <r>
      <rPr>
        <sz val="7"/>
        <rFont val="Arial MT"/>
        <family val="2"/>
      </rPr>
      <t>PORTÃO DE ALUMÍNIO</t>
    </r>
  </si>
  <si>
    <r>
      <rPr>
        <b/>
        <sz val="7"/>
        <rFont val="Arial"/>
        <family val="2"/>
      </rPr>
      <t>ESQUADRIAS DE ALUMÍNIO - MEZANINO 1º PAV.</t>
    </r>
  </si>
  <si>
    <r>
      <rPr>
        <sz val="7"/>
        <rFont val="Arial MT"/>
        <family val="2"/>
      </rPr>
      <t>JANELA DE ALUMÍNIO</t>
    </r>
  </si>
  <si>
    <r>
      <rPr>
        <b/>
        <sz val="7"/>
        <rFont val="Arial"/>
        <family val="2"/>
      </rPr>
      <t>ESQUADRIAS DE ALUMÍNIO - 2º PAV.</t>
    </r>
  </si>
  <si>
    <r>
      <rPr>
        <b/>
        <sz val="7"/>
        <rFont val="Arial"/>
        <family val="2"/>
      </rPr>
      <t>ESQUADRIAS DE ALUMÍNIO - MEZANINO 2º PAV.</t>
    </r>
  </si>
  <si>
    <r>
      <rPr>
        <b/>
        <sz val="7"/>
        <rFont val="Arial"/>
        <family val="2"/>
      </rPr>
      <t>ESQUADRIAS DE ALUMÍNIO - LAZER</t>
    </r>
  </si>
  <si>
    <r>
      <rPr>
        <sz val="7"/>
        <rFont val="Arial MT"/>
        <family val="2"/>
      </rPr>
      <t>GUARDA-CORPO ALUMÍNIO E VIDRO</t>
    </r>
  </si>
  <si>
    <r>
      <rPr>
        <b/>
        <sz val="7"/>
        <rFont val="Arial"/>
        <family val="2"/>
      </rPr>
      <t>ESQUADRIAS DE ALUMÍNIO - TIPO (x19)</t>
    </r>
  </si>
  <si>
    <r>
      <rPr>
        <sz val="7"/>
        <rFont val="Arial MT"/>
        <family val="2"/>
      </rPr>
      <t>GUARDA-CORPO DE ALUMÍNIO</t>
    </r>
  </si>
  <si>
    <r>
      <rPr>
        <b/>
        <sz val="7"/>
        <rFont val="Arial"/>
        <family val="2"/>
      </rPr>
      <t>ESQUADRIAS DE ALUMÍNIO - DUPLEX INFERIOR</t>
    </r>
  </si>
  <si>
    <r>
      <rPr>
        <b/>
        <sz val="7"/>
        <rFont val="Arial"/>
        <family val="2"/>
      </rPr>
      <t>ESQUADRIAS DE ALUMÍNIO - DUPLEX SUPERIOR</t>
    </r>
  </si>
  <si>
    <r>
      <rPr>
        <b/>
        <sz val="7"/>
        <rFont val="Arial"/>
        <family val="2"/>
      </rPr>
      <t>ESQUADRIAS DE ALUMÍNIO - BARRILETE/ RESERVATÓRIO</t>
    </r>
  </si>
  <si>
    <r>
      <rPr>
        <b/>
        <sz val="7"/>
        <rFont val="Arial"/>
        <family val="2"/>
      </rPr>
      <t>ESQUADRIAS DE MADEIRA</t>
    </r>
  </si>
  <si>
    <r>
      <rPr>
        <b/>
        <sz val="7"/>
        <rFont val="Arial"/>
        <family val="2"/>
      </rPr>
      <t>ESQUADRIAS DE MADEIRA - TÉRREO</t>
    </r>
  </si>
  <si>
    <r>
      <rPr>
        <b/>
        <sz val="7"/>
        <rFont val="Arial"/>
        <family val="2"/>
      </rPr>
      <t>Corrimão de madeira</t>
    </r>
  </si>
  <si>
    <r>
      <rPr>
        <sz val="7"/>
        <rFont val="Arial MT"/>
        <family val="2"/>
      </rPr>
      <t>CORRIMÃO DE MADEIRA</t>
    </r>
  </si>
  <si>
    <r>
      <rPr>
        <b/>
        <sz val="7"/>
        <rFont val="Arial"/>
        <family val="2"/>
      </rPr>
      <t>ESQUADRIAS DE MADEIRA - MEZANINO 1º PAV.</t>
    </r>
  </si>
  <si>
    <r>
      <rPr>
        <b/>
        <sz val="7"/>
        <rFont val="Arial"/>
        <family val="2"/>
      </rPr>
      <t>ESQUADRIAS DE MADEIRA - 2º PAV.</t>
    </r>
  </si>
  <si>
    <r>
      <rPr>
        <b/>
        <sz val="7"/>
        <rFont val="Arial"/>
        <family val="2"/>
      </rPr>
      <t>ESQUADRIAS DE MADEIRA - MEZANINO 2º PAV.</t>
    </r>
  </si>
  <si>
    <r>
      <rPr>
        <b/>
        <sz val="7"/>
        <rFont val="Arial"/>
        <family val="2"/>
      </rPr>
      <t>ESQUADRIAS DE MADEIRA - LAZER</t>
    </r>
  </si>
  <si>
    <r>
      <rPr>
        <b/>
        <sz val="7"/>
        <rFont val="Arial"/>
        <family val="2"/>
      </rPr>
      <t>Esquadrias de madeira</t>
    </r>
  </si>
  <si>
    <r>
      <rPr>
        <sz val="7"/>
        <rFont val="Arial MT"/>
        <family val="2"/>
      </rPr>
      <t>PORTA DE MADEIRA, PIVOTANTE, 1 FOLHA, 110X210 CM</t>
    </r>
  </si>
  <si>
    <r>
      <rPr>
        <sz val="7"/>
        <rFont val="Arial MT"/>
        <family val="2"/>
      </rPr>
      <t>PORTA DE MADEIRA, ABRIR, 1 FOLHA, 80X210 CM</t>
    </r>
  </si>
  <si>
    <r>
      <rPr>
        <b/>
        <sz val="7"/>
        <rFont val="Arial"/>
        <family val="2"/>
      </rPr>
      <t>Acessórios e ferragens</t>
    </r>
  </si>
  <si>
    <r>
      <rPr>
        <sz val="7"/>
        <rFont val="Arial MT"/>
        <family val="2"/>
      </rPr>
      <t>FECHADURA</t>
    </r>
  </si>
  <si>
    <r>
      <rPr>
        <sz val="7"/>
        <rFont val="Arial MT"/>
        <family val="2"/>
      </rPr>
      <t>MÃO DE OBRA INSTALAÇÃO PORTA DE MADEIRA</t>
    </r>
  </si>
  <si>
    <r>
      <rPr>
        <b/>
        <sz val="7"/>
        <rFont val="Arial"/>
        <family val="2"/>
      </rPr>
      <t>ESQUADRIAS DE MADEIRA - TIPO (x19)</t>
    </r>
  </si>
  <si>
    <r>
      <rPr>
        <sz val="7"/>
        <rFont val="Arial MT"/>
        <family val="2"/>
      </rPr>
      <t>PORTA DE MADEIRA, ABRIR, 1 FOLHA, 70X210 CM</t>
    </r>
  </si>
  <si>
    <r>
      <rPr>
        <sz val="7"/>
        <rFont val="Arial MT"/>
        <family val="2"/>
      </rPr>
      <t>PORTA DE MADEIRA, CORRER, 1 FOLHA, 80X210 CM</t>
    </r>
  </si>
  <si>
    <r>
      <rPr>
        <b/>
        <sz val="7"/>
        <rFont val="Arial"/>
        <family val="2"/>
      </rPr>
      <t>ESQUADRIAS DE MADEIRA - DUPLEX INFERIOR</t>
    </r>
  </si>
  <si>
    <r>
      <rPr>
        <b/>
        <sz val="7"/>
        <rFont val="Arial"/>
        <family val="2"/>
      </rPr>
      <t>ESQUADRIAS DE MADEIRA - DUPLEX SUPERIOR</t>
    </r>
  </si>
  <si>
    <r>
      <rPr>
        <b/>
        <sz val="7"/>
        <rFont val="Arial"/>
        <family val="2"/>
      </rPr>
      <t>ESQUADRIAS DE MADEIRA - BARRILETE/ RESERVATÓRIO</t>
    </r>
  </si>
  <si>
    <r>
      <rPr>
        <b/>
        <sz val="7"/>
        <rFont val="Arial"/>
        <family val="2"/>
      </rPr>
      <t>ESQUADRIAS METÁLICAS</t>
    </r>
  </si>
  <si>
    <r>
      <rPr>
        <b/>
        <sz val="7"/>
        <rFont val="Arial"/>
        <family val="2"/>
      </rPr>
      <t>ESQUADRIAS METÁLICAS - TÉRREO</t>
    </r>
  </si>
  <si>
    <r>
      <rPr>
        <sz val="7"/>
        <rFont val="Arial MT"/>
        <family val="2"/>
      </rPr>
      <t>CONTRAMARCO DE FERRO</t>
    </r>
  </si>
  <si>
    <r>
      <rPr>
        <b/>
        <sz val="7"/>
        <rFont val="Arial"/>
        <family val="2"/>
      </rPr>
      <t>Esquadrias metálicas</t>
    </r>
  </si>
  <si>
    <r>
      <rPr>
        <sz val="7"/>
        <rFont val="Arial MT"/>
        <family val="2"/>
      </rPr>
      <t>PORTA CORTA FOGO, ABRIR, 1 FOLHA, 80X210 CM</t>
    </r>
  </si>
  <si>
    <r>
      <rPr>
        <sz val="7"/>
        <rFont val="Arial MT"/>
        <family val="2"/>
      </rPr>
      <t>PORTA DE FERRO</t>
    </r>
  </si>
  <si>
    <r>
      <rPr>
        <b/>
        <sz val="7"/>
        <rFont val="Arial"/>
        <family val="2"/>
      </rPr>
      <t>ESQUADRIAS METÁLICAS - MEZANINO 1º PAV.</t>
    </r>
  </si>
  <si>
    <r>
      <rPr>
        <b/>
        <sz val="7"/>
        <rFont val="Arial"/>
        <family val="2"/>
      </rPr>
      <t>ESQUADRIAS METÁLICAS - 2º PAV.</t>
    </r>
  </si>
  <si>
    <r>
      <rPr>
        <b/>
        <sz val="7"/>
        <rFont val="Arial"/>
        <family val="2"/>
      </rPr>
      <t>ESQUADRIAS METÁLICAS - MEZANINO 2º PAV.</t>
    </r>
  </si>
  <si>
    <r>
      <rPr>
        <b/>
        <sz val="7"/>
        <rFont val="Arial"/>
        <family val="2"/>
      </rPr>
      <t>ESQUADRIAS METÁLICAS - LAZER</t>
    </r>
  </si>
  <si>
    <r>
      <rPr>
        <b/>
        <sz val="7"/>
        <rFont val="Arial"/>
        <family val="2"/>
      </rPr>
      <t>ESQUADRIAS METÁLICAS - TIPO (x19)</t>
    </r>
  </si>
  <si>
    <r>
      <rPr>
        <b/>
        <sz val="7"/>
        <rFont val="Arial"/>
        <family val="2"/>
      </rPr>
      <t>ESQUADRIAS METÁLICAS - DUPLEX INFERIOR</t>
    </r>
  </si>
  <si>
    <r>
      <rPr>
        <b/>
        <sz val="7"/>
        <rFont val="Arial"/>
        <family val="2"/>
      </rPr>
      <t>ESQUADRIAS METÁLICAS - DUPLEX SUPERIOR</t>
    </r>
  </si>
  <si>
    <r>
      <rPr>
        <b/>
        <sz val="7"/>
        <rFont val="Arial"/>
        <family val="2"/>
      </rPr>
      <t>ESQUADRIAS METÁLICAS - BARRILETE/ RESERVATÓRIO</t>
    </r>
  </si>
  <si>
    <r>
      <rPr>
        <b/>
        <sz val="7"/>
        <rFont val="Arial"/>
        <family val="2"/>
      </rPr>
      <t>Serralheria</t>
    </r>
  </si>
  <si>
    <r>
      <rPr>
        <sz val="7"/>
        <rFont val="Arial MT"/>
        <family val="2"/>
      </rPr>
      <t>ALÇAPÃO</t>
    </r>
  </si>
  <si>
    <r>
      <rPr>
        <sz val="7"/>
        <rFont val="Arial MT"/>
        <family val="2"/>
      </rPr>
      <t>ESCADA TIPO MARINHEIRO</t>
    </r>
  </si>
  <si>
    <r>
      <rPr>
        <b/>
        <sz val="7"/>
        <rFont val="Arial"/>
        <family val="2"/>
      </rPr>
      <t>LOUÇAS E METAIS</t>
    </r>
  </si>
  <si>
    <r>
      <rPr>
        <b/>
        <sz val="7"/>
        <rFont val="Arial"/>
        <family val="2"/>
      </rPr>
      <t>LOUÇAS E METAIS - TÉRREO</t>
    </r>
  </si>
  <si>
    <r>
      <rPr>
        <b/>
        <sz val="7"/>
        <rFont val="Arial"/>
        <family val="2"/>
      </rPr>
      <t>Metais e acessórios</t>
    </r>
  </si>
  <si>
    <r>
      <rPr>
        <sz val="7"/>
        <rFont val="Arial MT"/>
        <family val="2"/>
      </rPr>
      <t>METAIS E ACESSÓRIOS - TÉRREO</t>
    </r>
  </si>
  <si>
    <r>
      <rPr>
        <b/>
        <sz val="7"/>
        <rFont val="Arial"/>
        <family val="2"/>
      </rPr>
      <t>LOUÇAS E METAIS - MEZANINO 1º PAV.</t>
    </r>
  </si>
  <si>
    <r>
      <rPr>
        <sz val="7"/>
        <rFont val="Arial MT"/>
        <family val="2"/>
      </rPr>
      <t>METAIS E ACESSÓRIOS - MEZANINO 1º PAV.</t>
    </r>
  </si>
  <si>
    <r>
      <rPr>
        <b/>
        <sz val="7"/>
        <rFont val="Arial"/>
        <family val="2"/>
      </rPr>
      <t>LOUÇAS E METAIS - 2º PAV.</t>
    </r>
  </si>
  <si>
    <r>
      <rPr>
        <sz val="7"/>
        <rFont val="Arial MT"/>
        <family val="2"/>
      </rPr>
      <t>METAIS E ACESSÓRIOS - 2º PAV.</t>
    </r>
  </si>
  <si>
    <r>
      <rPr>
        <b/>
        <sz val="7"/>
        <rFont val="Arial"/>
        <family val="2"/>
      </rPr>
      <t>LOUÇAS E METAIS - MEZANINO 2º PAV.</t>
    </r>
  </si>
  <si>
    <r>
      <rPr>
        <sz val="7"/>
        <rFont val="Arial MT"/>
        <family val="2"/>
      </rPr>
      <t>METAIS E ACESSÓRIOS - MEZANINO 2º PAV.</t>
    </r>
  </si>
  <si>
    <r>
      <rPr>
        <b/>
        <sz val="7"/>
        <rFont val="Arial"/>
        <family val="2"/>
      </rPr>
      <t>LOUÇAS E METAIS - LAZER</t>
    </r>
  </si>
  <si>
    <r>
      <rPr>
        <b/>
        <sz val="7"/>
        <rFont val="Arial"/>
        <family val="2"/>
      </rPr>
      <t>Louças</t>
    </r>
  </si>
  <si>
    <r>
      <rPr>
        <sz val="7"/>
        <rFont val="Arial MT"/>
        <family val="2"/>
      </rPr>
      <t>BACIA SANITÁRIA COM CAIXA ACOPLADA</t>
    </r>
  </si>
  <si>
    <r>
      <rPr>
        <sz val="7"/>
        <rFont val="Arial MT"/>
        <family val="2"/>
      </rPr>
      <t>BACIA SANITÁRIA COM CAIXA ACOPLADA - PNE</t>
    </r>
  </si>
  <si>
    <r>
      <rPr>
        <sz val="7"/>
        <rFont val="Arial MT"/>
        <family val="2"/>
      </rPr>
      <t>LAVATÓRIO</t>
    </r>
  </si>
  <si>
    <r>
      <rPr>
        <sz val="7"/>
        <rFont val="Arial MT"/>
        <family val="2"/>
      </rPr>
      <t>METAIS E ACESSÓRIOS - LAZER</t>
    </r>
  </si>
  <si>
    <r>
      <rPr>
        <b/>
        <sz val="7"/>
        <rFont val="Arial"/>
        <family val="2"/>
      </rPr>
      <t>Bancadas, pias e divisórias</t>
    </r>
  </si>
  <si>
    <r>
      <rPr>
        <sz val="7"/>
        <rFont val="Arial MT"/>
        <family val="2"/>
      </rPr>
      <t>BANCADAS, PIAS E DIVISÓRIAS - LAZER</t>
    </r>
  </si>
  <si>
    <r>
      <rPr>
        <b/>
        <sz val="7"/>
        <rFont val="Arial"/>
        <family val="2"/>
      </rPr>
      <t>LOUÇAS E METAIS - TIPO (x19)</t>
    </r>
  </si>
  <si>
    <r>
      <rPr>
        <sz val="7"/>
        <rFont val="Arial MT"/>
        <family val="2"/>
      </rPr>
      <t>METAIS E ACESSÓRIOS - TIPO (x19)</t>
    </r>
  </si>
  <si>
    <r>
      <rPr>
        <b/>
        <sz val="7"/>
        <rFont val="Arial"/>
        <family val="2"/>
      </rPr>
      <t>LOUÇAS E METAIS - DUPLEX INFERIOR</t>
    </r>
  </si>
  <si>
    <r>
      <rPr>
        <sz val="7"/>
        <rFont val="Arial MT"/>
        <family val="2"/>
      </rPr>
      <t>METAIS E ACESSÓRIOS - DUPLEX INFERIOR</t>
    </r>
  </si>
  <si>
    <r>
      <rPr>
        <b/>
        <sz val="7"/>
        <rFont val="Arial"/>
        <family val="2"/>
      </rPr>
      <t>LOUÇAS E METAIS - DUPLEX SUPERIOR</t>
    </r>
  </si>
  <si>
    <r>
      <rPr>
        <sz val="7"/>
        <rFont val="Arial MT"/>
        <family val="2"/>
      </rPr>
      <t>METAIS E ACESSÓRIOS - DUPLEX SUPERIOR</t>
    </r>
  </si>
  <si>
    <r>
      <rPr>
        <b/>
        <sz val="7"/>
        <rFont val="Arial"/>
        <family val="2"/>
      </rPr>
      <t>COBERTURA</t>
    </r>
  </si>
  <si>
    <r>
      <rPr>
        <b/>
        <sz val="7"/>
        <rFont val="Arial"/>
        <family val="2"/>
      </rPr>
      <t>Estrutura e trama para cobertura</t>
    </r>
  </si>
  <si>
    <r>
      <rPr>
        <sz val="7"/>
        <rFont val="Arial MT"/>
        <family val="2"/>
      </rPr>
      <t xml:space="preserve">ESTRUTURA DE MADEIRA PARA COBERTURA EM TELHAS DE
</t>
    </r>
    <r>
      <rPr>
        <sz val="7"/>
        <rFont val="Arial MT"/>
        <family val="2"/>
      </rPr>
      <t>FIBROCIMENTO</t>
    </r>
  </si>
  <si>
    <r>
      <rPr>
        <b/>
        <sz val="7"/>
        <rFont val="Arial"/>
        <family val="2"/>
      </rPr>
      <t>Telhamento para cobertura</t>
    </r>
  </si>
  <si>
    <r>
      <rPr>
        <sz val="7"/>
        <rFont val="Arial MT"/>
        <family val="2"/>
      </rPr>
      <t xml:space="preserve">TELHAMENTO COM TELHA DE FIBROCIMENTO, ESPESSURA
</t>
    </r>
    <r>
      <rPr>
        <sz val="7"/>
        <rFont val="Arial MT"/>
        <family val="2"/>
      </rPr>
      <t>6MM</t>
    </r>
  </si>
  <si>
    <r>
      <rPr>
        <b/>
        <sz val="7"/>
        <rFont val="Arial"/>
        <family val="2"/>
      </rPr>
      <t>Serviços complementares</t>
    </r>
  </si>
  <si>
    <r>
      <rPr>
        <sz val="7"/>
        <rFont val="Arial MT"/>
        <family val="2"/>
      </rPr>
      <t>CALHA EM CHAPA DE ALUMÍNIO</t>
    </r>
  </si>
  <si>
    <r>
      <rPr>
        <sz val="7"/>
        <rFont val="Arial MT"/>
        <family val="2"/>
      </rPr>
      <t>RUFO EM CHAPA DE ALUMÍNIO</t>
    </r>
  </si>
  <si>
    <r>
      <rPr>
        <sz val="7"/>
        <rFont val="Arial MT"/>
        <family val="2"/>
      </rPr>
      <t>PINGADEIRA EM CHAPA DE ALUMÍNIO</t>
    </r>
  </si>
  <si>
    <r>
      <rPr>
        <sz val="7"/>
        <rFont val="Arial MT"/>
        <family val="2"/>
      </rPr>
      <t>MÃO DE OBRA PARA EXECUÇÃO DE COBERTURA</t>
    </r>
  </si>
  <si>
    <r>
      <rPr>
        <b/>
        <sz val="7"/>
        <rFont val="Arial"/>
        <family val="2"/>
      </rPr>
      <t>REVESTIMENTOS E ACABAMENTOS EM FACHADA</t>
    </r>
  </si>
  <si>
    <r>
      <rPr>
        <b/>
        <sz val="7"/>
        <rFont val="Arial"/>
        <family val="2"/>
      </rPr>
      <t xml:space="preserve">REVESTIMENTOS E ACABAMENTOS EM FACHADA -
</t>
    </r>
    <r>
      <rPr>
        <b/>
        <sz val="7"/>
        <rFont val="Arial"/>
        <family val="2"/>
      </rPr>
      <t>EMBASAMENTO - NORTE</t>
    </r>
  </si>
  <si>
    <r>
      <rPr>
        <b/>
        <sz val="7"/>
        <rFont val="Arial"/>
        <family val="2"/>
      </rPr>
      <t>Revestimento argamassado em fachada</t>
    </r>
  </si>
  <si>
    <r>
      <rPr>
        <sz val="7"/>
        <rFont val="Arial MT"/>
        <family val="2"/>
      </rPr>
      <t xml:space="preserve">CHAPISCO APLICADO EM ESTRUTURAS DE CONCRETO
</t>
    </r>
    <r>
      <rPr>
        <sz val="7"/>
        <rFont val="Arial MT"/>
        <family val="2"/>
      </rPr>
      <t>EXTERNAS, TRAÇO 1:4</t>
    </r>
  </si>
  <si>
    <r>
      <rPr>
        <sz val="7"/>
        <rFont val="Arial MT"/>
        <family val="2"/>
      </rPr>
      <t>CHAPISCO APLICADO EM ALVENARIA EXTERNA, TRAÇO 1:3</t>
    </r>
  </si>
  <si>
    <r>
      <rPr>
        <sz val="7"/>
        <rFont val="Arial MT"/>
        <family val="2"/>
      </rPr>
      <t xml:space="preserve">REBOCO EM ARGAMASSA USINADA APLICADO EM PAREDES
</t>
    </r>
    <r>
      <rPr>
        <sz val="7"/>
        <rFont val="Arial MT"/>
        <family val="2"/>
      </rPr>
      <t>EXTERNAS, ESPESSURA 3CM</t>
    </r>
  </si>
  <si>
    <r>
      <rPr>
        <b/>
        <sz val="7"/>
        <rFont val="Arial"/>
        <family val="2"/>
      </rPr>
      <t>Acabamentos especiais em fachada</t>
    </r>
  </si>
  <si>
    <r>
      <rPr>
        <sz val="7"/>
        <rFont val="Arial MT"/>
        <family val="2"/>
      </rPr>
      <t xml:space="preserve">REVESTIMENTO CERÂMICO PARA PAREDES EXTERNAS EM
</t>
    </r>
    <r>
      <rPr>
        <sz val="7"/>
        <rFont val="Arial MT"/>
        <family val="2"/>
      </rPr>
      <t>PASTILHAS DE PORCELANA 5X5 CM, COR GRAFITE</t>
    </r>
  </si>
  <si>
    <r>
      <rPr>
        <b/>
        <sz val="7"/>
        <rFont val="Arial"/>
        <family val="2"/>
      </rPr>
      <t>Tratamentos de fachada</t>
    </r>
  </si>
  <si>
    <r>
      <rPr>
        <sz val="7"/>
        <rFont val="Arial MT"/>
        <family val="2"/>
      </rPr>
      <t>TRATAMENTO EM JUNTAS DE MOVIMENTAÇÃO DE FACHADA</t>
    </r>
  </si>
  <si>
    <r>
      <rPr>
        <sz val="7"/>
        <rFont val="Arial MT"/>
        <family val="2"/>
      </rPr>
      <t xml:space="preserve">MÃO DE OBRA PARA EXECUÇÃO DE REBOCO E CHAPISCO
</t>
    </r>
    <r>
      <rPr>
        <sz val="7"/>
        <rFont val="Arial MT"/>
        <family val="2"/>
      </rPr>
      <t>EXTERNO</t>
    </r>
  </si>
  <si>
    <r>
      <rPr>
        <sz val="7"/>
        <rFont val="Arial MT"/>
        <family val="2"/>
      </rPr>
      <t xml:space="preserve">MÃO DE OBRA PARA REVESTIMENTO PASTILHADO EM
</t>
    </r>
    <r>
      <rPr>
        <sz val="7"/>
        <rFont val="Arial MT"/>
        <family val="2"/>
      </rPr>
      <t>FACHADA</t>
    </r>
  </si>
  <si>
    <r>
      <rPr>
        <sz val="7"/>
        <rFont val="Arial MT"/>
        <family val="2"/>
      </rPr>
      <t xml:space="preserve">MÃO DE OBRA PARA EXECUÇÃO DE TRATAMENTO EM JUNTAS
</t>
    </r>
    <r>
      <rPr>
        <sz val="7"/>
        <rFont val="Arial MT"/>
        <family val="2"/>
      </rPr>
      <t>DE MOVIMENTAÇÃO DE FACHADA</t>
    </r>
  </si>
  <si>
    <r>
      <rPr>
        <b/>
        <sz val="7"/>
        <rFont val="Arial"/>
        <family val="2"/>
      </rPr>
      <t xml:space="preserve">REVESTIMENTOS E ACABAMENTOS EM FACHADA -
</t>
    </r>
    <r>
      <rPr>
        <b/>
        <sz val="7"/>
        <rFont val="Arial"/>
        <family val="2"/>
      </rPr>
      <t>EMBASAMENTO - SUL</t>
    </r>
  </si>
  <si>
    <r>
      <rPr>
        <b/>
        <sz val="7"/>
        <rFont val="Arial"/>
        <family val="2"/>
      </rPr>
      <t>Pintura e textura em fachada</t>
    </r>
  </si>
  <si>
    <r>
      <rPr>
        <sz val="7"/>
        <rFont val="Arial MT"/>
        <family val="2"/>
      </rPr>
      <t xml:space="preserve">APLICAÇÃO MANUAL DE PINTURA IMPERMEABILIZANTE
</t>
    </r>
    <r>
      <rPr>
        <sz val="7"/>
        <rFont val="Arial MT"/>
        <family val="2"/>
      </rPr>
      <t>SUVIFLEX, UMA DEMÃO</t>
    </r>
  </si>
  <si>
    <r>
      <rPr>
        <sz val="7"/>
        <rFont val="Arial MT"/>
        <family val="2"/>
      </rPr>
      <t xml:space="preserve">TEXTURA COR GRAFITE, APLICAÇÃO MANUAL EM PAREDE
</t>
    </r>
    <r>
      <rPr>
        <sz val="7"/>
        <rFont val="Arial MT"/>
        <family val="2"/>
      </rPr>
      <t>EXTERNA, UMA DEMÃO</t>
    </r>
  </si>
  <si>
    <r>
      <rPr>
        <sz val="7"/>
        <rFont val="Arial MT"/>
        <family val="2"/>
      </rPr>
      <t xml:space="preserve">MÃO DE OBRA PARA EXECUÇÃO PINTURA
</t>
    </r>
    <r>
      <rPr>
        <sz val="7"/>
        <rFont val="Arial MT"/>
        <family val="2"/>
      </rPr>
      <t>IMPERMEABILIZANTE E TEXTURA EXTERNA</t>
    </r>
  </si>
  <si>
    <r>
      <rPr>
        <b/>
        <sz val="7"/>
        <rFont val="Arial"/>
        <family val="2"/>
      </rPr>
      <t xml:space="preserve">REVESTIMENTOS E ACABAMENTOS EM FACHADA -
</t>
    </r>
    <r>
      <rPr>
        <b/>
        <sz val="7"/>
        <rFont val="Arial"/>
        <family val="2"/>
      </rPr>
      <t>EMBASAMENTO - LESTE</t>
    </r>
  </si>
  <si>
    <r>
      <rPr>
        <b/>
        <sz val="7"/>
        <rFont val="Arial"/>
        <family val="2"/>
      </rPr>
      <t xml:space="preserve">REVESTIMENTOS E ACABAMENTOS EM FACHADA -
</t>
    </r>
    <r>
      <rPr>
        <b/>
        <sz val="7"/>
        <rFont val="Arial"/>
        <family val="2"/>
      </rPr>
      <t>EMBASAMENTO - OESTE</t>
    </r>
  </si>
  <si>
    <r>
      <rPr>
        <b/>
        <sz val="7"/>
        <rFont val="Arial"/>
        <family val="2"/>
      </rPr>
      <t xml:space="preserve">REVESTIMENTOS E ACABAMENTOS EM FACHADA - TORRE -
</t>
    </r>
    <r>
      <rPr>
        <b/>
        <sz val="7"/>
        <rFont val="Arial"/>
        <family val="2"/>
      </rPr>
      <t>NORTE</t>
    </r>
  </si>
  <si>
    <r>
      <rPr>
        <sz val="7"/>
        <rFont val="Arial MT"/>
        <family val="2"/>
      </rPr>
      <t xml:space="preserve">REVESTIMENTO CERÂMICO PARA PAREDES EXTERNAS EM
</t>
    </r>
    <r>
      <rPr>
        <sz val="7"/>
        <rFont val="Arial MT"/>
        <family val="2"/>
      </rPr>
      <t>PASTILHAS DE PORCELANA 5X5 CM, COR CINZA CLARO</t>
    </r>
  </si>
  <si>
    <r>
      <rPr>
        <b/>
        <sz val="7"/>
        <rFont val="Arial"/>
        <family val="2"/>
      </rPr>
      <t xml:space="preserve">REVESTIMENTOS E ACABAMENTOS EM FACHADA - TORRE -
</t>
    </r>
    <r>
      <rPr>
        <b/>
        <sz val="7"/>
        <rFont val="Arial"/>
        <family val="2"/>
      </rPr>
      <t>SUL</t>
    </r>
  </si>
  <si>
    <r>
      <rPr>
        <b/>
        <sz val="7"/>
        <rFont val="Arial"/>
        <family val="2"/>
      </rPr>
      <t xml:space="preserve">REVESTIMENTOS E ACABAMENTOS EM FACHADA - TORRE -
</t>
    </r>
    <r>
      <rPr>
        <b/>
        <sz val="7"/>
        <rFont val="Arial"/>
        <family val="2"/>
      </rPr>
      <t>LESTE</t>
    </r>
  </si>
  <si>
    <r>
      <rPr>
        <b/>
        <sz val="7"/>
        <rFont val="Arial"/>
        <family val="2"/>
      </rPr>
      <t xml:space="preserve">REVESTIMENTOS E ACABAMENTOS EM FACHADA - TORRE -
</t>
    </r>
    <r>
      <rPr>
        <b/>
        <sz val="7"/>
        <rFont val="Arial"/>
        <family val="2"/>
      </rPr>
      <t>OESTE</t>
    </r>
  </si>
  <si>
    <r>
      <rPr>
        <b/>
        <sz val="7"/>
        <rFont val="Arial"/>
        <family val="2"/>
      </rPr>
      <t>SERVIÇOS COMPLEMENTARES E FINAIS</t>
    </r>
  </si>
  <si>
    <r>
      <rPr>
        <b/>
        <sz val="7"/>
        <rFont val="Arial"/>
        <family val="2"/>
      </rPr>
      <t>SERVIÇOS COMPLEMENTARES EXTERNOS</t>
    </r>
  </si>
  <si>
    <r>
      <rPr>
        <b/>
        <sz val="7"/>
        <rFont val="Arial"/>
        <family val="2"/>
      </rPr>
      <t>Calçadas e passeios</t>
    </r>
  </si>
  <si>
    <r>
      <rPr>
        <sz val="7"/>
        <rFont val="Arial MT"/>
        <family val="2"/>
      </rPr>
      <t>CALÇADA EM CONCRETO ESTAMPADO</t>
    </r>
  </si>
  <si>
    <r>
      <rPr>
        <sz val="7"/>
        <rFont val="Arial MT"/>
        <family val="2"/>
      </rPr>
      <t>PISO PODOTÁTIL DIRECIONAL</t>
    </r>
  </si>
  <si>
    <r>
      <rPr>
        <b/>
        <sz val="7"/>
        <rFont val="Arial"/>
        <family val="2"/>
      </rPr>
      <t>Reforço de rede elétrica</t>
    </r>
  </si>
  <si>
    <r>
      <rPr>
        <sz val="7"/>
        <rFont val="Arial MT"/>
        <family val="2"/>
      </rPr>
      <t>REFORÇO DE REDE ELÉTRICA</t>
    </r>
  </si>
  <si>
    <r>
      <rPr>
        <b/>
        <sz val="7"/>
        <rFont val="Arial"/>
        <family val="2"/>
      </rPr>
      <t>Mobiliário e decoração</t>
    </r>
  </si>
  <si>
    <r>
      <rPr>
        <sz val="7"/>
        <rFont val="Arial MT"/>
        <family val="2"/>
      </rPr>
      <t>MOBILIÁRIO E DECORAÇÃO</t>
    </r>
  </si>
  <si>
    <r>
      <rPr>
        <b/>
        <sz val="7"/>
        <rFont val="Arial"/>
        <family val="2"/>
      </rPr>
      <t>Paisagismo</t>
    </r>
  </si>
  <si>
    <r>
      <rPr>
        <sz val="7"/>
        <rFont val="Arial MT"/>
        <family val="2"/>
      </rPr>
      <t>PAISAGISMO</t>
    </r>
  </si>
  <si>
    <r>
      <rPr>
        <sz val="7"/>
        <rFont val="Arial MT"/>
        <family val="2"/>
      </rPr>
      <t>COMUNICAÇÃO VISUAL</t>
    </r>
  </si>
  <si>
    <r>
      <rPr>
        <sz val="7"/>
        <rFont val="Arial MT"/>
        <family val="2"/>
      </rPr>
      <t>ILUMINAÇÃO</t>
    </r>
  </si>
  <si>
    <r>
      <rPr>
        <b/>
        <sz val="7"/>
        <rFont val="Arial"/>
        <family val="2"/>
      </rPr>
      <t>Serviços finais</t>
    </r>
  </si>
  <si>
    <r>
      <rPr>
        <sz val="7"/>
        <rFont val="Arial MT"/>
        <family val="2"/>
      </rPr>
      <t>LIMPEZA FINAL</t>
    </r>
  </si>
  <si>
    <r>
      <rPr>
        <sz val="7"/>
        <rFont val="Arial MT"/>
        <family val="2"/>
      </rPr>
      <t>DESMOBILIZAÇÃO</t>
    </r>
  </si>
  <si>
    <r>
      <rPr>
        <b/>
        <sz val="7"/>
        <rFont val="Arial"/>
        <family val="2"/>
      </rPr>
      <t>Ligações definitivas</t>
    </r>
  </si>
  <si>
    <r>
      <rPr>
        <sz val="7"/>
        <rFont val="Arial MT"/>
        <family val="2"/>
      </rPr>
      <t>LIGAÇÕES DEFINITIVAS</t>
    </r>
  </si>
  <si>
    <r>
      <rPr>
        <b/>
        <sz val="7"/>
        <rFont val="Arial"/>
        <family val="2"/>
      </rPr>
      <t>IMPREVISTOS E CONTINGÊNCIAS</t>
    </r>
  </si>
  <si>
    <r>
      <rPr>
        <b/>
        <sz val="7"/>
        <rFont val="Arial"/>
        <family val="2"/>
      </rPr>
      <t>Imprevistos e contingências</t>
    </r>
  </si>
  <si>
    <r>
      <rPr>
        <sz val="7"/>
        <rFont val="Arial MT"/>
        <family val="2"/>
      </rPr>
      <t>IMPREVISTOS E CONTIGÊNCIAS</t>
    </r>
  </si>
  <si>
    <r>
      <rPr>
        <b/>
        <sz val="7"/>
        <rFont val="Arial"/>
        <family val="2"/>
      </rPr>
      <t>Total da unidade construtiva</t>
    </r>
  </si>
  <si>
    <r>
      <rPr>
        <b/>
        <sz val="7"/>
        <rFont val="Arial"/>
        <family val="2"/>
      </rPr>
      <t>Total da obra</t>
    </r>
  </si>
  <si>
    <r>
      <rPr>
        <b/>
        <sz val="7"/>
        <rFont val="Arial"/>
        <family val="2"/>
      </rPr>
      <t>SERVIÇOS TÉCNICOS</t>
    </r>
  </si>
  <si>
    <r>
      <rPr>
        <b/>
        <sz val="7"/>
        <rFont val="Arial"/>
        <family val="2"/>
      </rPr>
      <t>ESTUDOS, PROJETOS E CONSULTORIAS</t>
    </r>
  </si>
  <si>
    <r>
      <rPr>
        <b/>
        <sz val="7"/>
        <rFont val="Arial"/>
        <family val="2"/>
      </rPr>
      <t>Estudos</t>
    </r>
  </si>
  <si>
    <r>
      <rPr>
        <sz val="7"/>
        <rFont val="Arial MT"/>
        <family val="2"/>
      </rPr>
      <t>MEMORIAL DESCRITIVO</t>
    </r>
  </si>
  <si>
    <r>
      <rPr>
        <sz val="7"/>
        <rFont val="Arial MT"/>
        <family val="2"/>
      </rPr>
      <t>LEVANTAMENTO TOPOGRÁFICO</t>
    </r>
  </si>
  <si>
    <r>
      <rPr>
        <sz val="7"/>
        <rFont val="Arial MT"/>
        <family val="2"/>
      </rPr>
      <t>ESTUDO GEOLÓGICO</t>
    </r>
  </si>
  <si>
    <r>
      <rPr>
        <sz val="7"/>
        <rFont val="Arial MT"/>
        <family val="2"/>
      </rPr>
      <t>ESTUDO AMBIENTAL</t>
    </r>
  </si>
  <si>
    <r>
      <rPr>
        <sz val="7"/>
        <rFont val="Arial MT"/>
        <family val="2"/>
      </rPr>
      <t>SONDAGEM DO TERRENO</t>
    </r>
  </si>
  <si>
    <r>
      <rPr>
        <b/>
        <sz val="7"/>
        <rFont val="Arial"/>
        <family val="2"/>
      </rPr>
      <t>Projetos</t>
    </r>
  </si>
  <si>
    <r>
      <rPr>
        <sz val="7"/>
        <rFont val="Arial MT"/>
        <family val="2"/>
      </rPr>
      <t>LEGALIZAÇÃO DE INCORPORAÇÃO</t>
    </r>
  </si>
  <si>
    <r>
      <rPr>
        <sz val="7"/>
        <rFont val="Arial MT"/>
        <family val="2"/>
      </rPr>
      <t>PROJETO ARQUITETÔNICO LEGAL</t>
    </r>
  </si>
  <si>
    <r>
      <rPr>
        <sz val="7"/>
        <rFont val="Arial MT"/>
        <family val="2"/>
      </rPr>
      <t>PROJETO ARQUITETÔNICO EXECUTIVO</t>
    </r>
  </si>
  <si>
    <r>
      <rPr>
        <sz val="7"/>
        <rFont val="Arial MT"/>
        <family val="2"/>
      </rPr>
      <t>PROJETO DE TERRAPLANAGEM</t>
    </r>
  </si>
  <si>
    <r>
      <rPr>
        <sz val="7"/>
        <rFont val="Arial MT"/>
        <family val="2"/>
      </rPr>
      <t>PROJETO DE CLIMATIZAÇÃO</t>
    </r>
  </si>
  <si>
    <r>
      <rPr>
        <sz val="7"/>
        <rFont val="Arial MT"/>
        <family val="2"/>
      </rPr>
      <t>PROJETO DE ASPIRAÇÃO CENTRAL</t>
    </r>
  </si>
  <si>
    <r>
      <rPr>
        <sz val="7"/>
        <rFont val="Arial MT"/>
        <family val="2"/>
      </rPr>
      <t>PROJETO ESTRUTURAL EM CONCRETO ARMADO</t>
    </r>
  </si>
  <si>
    <r>
      <rPr>
        <sz val="7"/>
        <rFont val="Arial MT"/>
        <family val="2"/>
      </rPr>
      <t>PROJETOS COMPLEMENTARES</t>
    </r>
  </si>
  <si>
    <r>
      <rPr>
        <sz val="7"/>
        <rFont val="Arial MT"/>
        <family val="2"/>
      </rPr>
      <t>COMPATIBILIZAÇÃO DE PROJETOS BIM</t>
    </r>
  </si>
  <si>
    <r>
      <rPr>
        <b/>
        <sz val="7"/>
        <rFont val="Arial"/>
        <family val="2"/>
      </rPr>
      <t>Consultorias</t>
    </r>
  </si>
  <si>
    <r>
      <rPr>
        <sz val="7"/>
        <rFont val="Arial MT"/>
        <family val="2"/>
      </rPr>
      <t>ORÇAMENTO E PLANEJAMENTO</t>
    </r>
  </si>
  <si>
    <r>
      <rPr>
        <b/>
        <sz val="7"/>
        <rFont val="Arial"/>
        <family val="2"/>
      </rPr>
      <t>Ensaios e laudos</t>
    </r>
  </si>
  <si>
    <r>
      <rPr>
        <sz val="7"/>
        <rFont val="Arial MT"/>
        <family val="2"/>
      </rPr>
      <t>CONTROLE TECNOLÓGICO DO CONCRETO</t>
    </r>
  </si>
  <si>
    <r>
      <rPr>
        <b/>
        <sz val="7"/>
        <rFont val="Arial"/>
        <family val="2"/>
      </rPr>
      <t>CONSUMOS, TAXAS E DOCUMENTOS</t>
    </r>
  </si>
  <si>
    <r>
      <rPr>
        <b/>
        <sz val="7"/>
        <rFont val="Arial"/>
        <family val="2"/>
      </rPr>
      <t>Licenciamentos, taxas, impostos, aprovações e seguros</t>
    </r>
  </si>
  <si>
    <r>
      <rPr>
        <sz val="7"/>
        <rFont val="Arial MT"/>
        <family val="2"/>
      </rPr>
      <t>DESPESAS DE SEGURO DE OBRA</t>
    </r>
  </si>
  <si>
    <r>
      <rPr>
        <sz val="7"/>
        <rFont val="Arial MT"/>
        <family val="2"/>
      </rPr>
      <t xml:space="preserve">DESPESAS DE CARTÓRIO, LICENÇAS, CERTIDÕES E
</t>
    </r>
    <r>
      <rPr>
        <sz val="7"/>
        <rFont val="Arial MT"/>
        <family val="2"/>
      </rPr>
      <t>JURÍDICAS</t>
    </r>
  </si>
  <si>
    <r>
      <rPr>
        <sz val="7"/>
        <rFont val="Arial MT"/>
        <family val="2"/>
      </rPr>
      <t>APROVAÇÃO E LEGALIZAÇÃO AMBIENTAL</t>
    </r>
  </si>
  <si>
    <r>
      <rPr>
        <sz val="7"/>
        <rFont val="Arial MT"/>
        <family val="2"/>
      </rPr>
      <t>APROVAÇÃO E LEGALIZAÇÃO DE PREFEITURA</t>
    </r>
  </si>
  <si>
    <r>
      <rPr>
        <sz val="7"/>
        <rFont val="Arial MT"/>
        <family val="2"/>
      </rPr>
      <t>APROVAÇÃO E LEGALIZAÇÃO DE ÁGUA E ESGOTO</t>
    </r>
  </si>
  <si>
    <r>
      <rPr>
        <sz val="7"/>
        <rFont val="Arial MT"/>
        <family val="2"/>
      </rPr>
      <t>APROVAÇÃO E LEGALIZAÇÃO ELÉTRICO</t>
    </r>
  </si>
  <si>
    <r>
      <rPr>
        <sz val="7"/>
        <rFont val="Arial MT"/>
        <family val="2"/>
      </rPr>
      <t>APROVAÇÃO E LEGALIZAÇÃO BOMBEIROS</t>
    </r>
  </si>
  <si>
    <r>
      <rPr>
        <sz val="7"/>
        <rFont val="Arial MT"/>
        <family val="2"/>
      </rPr>
      <t>TAXAS DE ART</t>
    </r>
  </si>
  <si>
    <r>
      <rPr>
        <sz val="7"/>
        <rFont val="Arial MT"/>
        <family val="2"/>
      </rPr>
      <t>TAXAS DE ALVARÁ</t>
    </r>
  </si>
  <si>
    <r>
      <rPr>
        <sz val="7"/>
        <rFont val="Arial MT"/>
        <family val="2"/>
      </rPr>
      <t>INCORPORAÇÃO</t>
    </r>
  </si>
  <si>
    <r>
      <rPr>
        <sz val="7"/>
        <rFont val="Arial MT"/>
        <family val="2"/>
      </rPr>
      <t>IPTU</t>
    </r>
  </si>
  <si>
    <r>
      <rPr>
        <sz val="7"/>
        <rFont val="Arial MT"/>
        <family val="2"/>
      </rPr>
      <t>TAXA HABITE-SE</t>
    </r>
  </si>
  <si>
    <r>
      <rPr>
        <b/>
        <sz val="7"/>
        <rFont val="Arial"/>
        <family val="2"/>
      </rPr>
      <t>Documentos</t>
    </r>
  </si>
  <si>
    <r>
      <rPr>
        <sz val="7"/>
        <rFont val="Arial MT"/>
        <family val="2"/>
      </rPr>
      <t>MANUAIS TÉCNICOS</t>
    </r>
  </si>
  <si>
    <r>
      <rPr>
        <sz val="7"/>
        <rFont val="Arial MT"/>
        <family val="2"/>
      </rPr>
      <t>CERTIDÃO NEGATIVA DE DÉBITOS (CND)</t>
    </r>
  </si>
  <si>
    <r>
      <rPr>
        <b/>
        <sz val="7"/>
        <rFont val="Arial"/>
        <family val="2"/>
      </rPr>
      <t>Outras despesas</t>
    </r>
  </si>
  <si>
    <r>
      <rPr>
        <sz val="7"/>
        <rFont val="Arial MT"/>
        <family val="2"/>
      </rPr>
      <t>LOCAÇÃO DE TERRENO DESTINADO A CANTEIRO DE OBRA</t>
    </r>
  </si>
  <si>
    <r>
      <rPr>
        <sz val="7"/>
        <rFont val="Arial MT"/>
        <family val="2"/>
      </rPr>
      <t>mes</t>
    </r>
  </si>
  <si>
    <r>
      <rPr>
        <sz val="7"/>
        <rFont val="Arial MT"/>
        <family val="2"/>
      </rPr>
      <t xml:space="preserve">SISTEMA DE ESCRITURAÇÃO DIGITAL DAS OBRIGAÇÕES
</t>
    </r>
    <r>
      <rPr>
        <sz val="7"/>
        <rFont val="Arial MT"/>
        <family val="2"/>
      </rPr>
      <t>FISCAIS, PREVIDENCIÁRIAS E TRABALHISTAS (ESOCIAL)</t>
    </r>
  </si>
  <si>
    <r>
      <rPr>
        <sz val="7"/>
        <rFont val="Arial MT"/>
        <family val="2"/>
      </rPr>
      <t>ADMISSÃO, DEMISSÃO E CURSOS DE FUNCIONÁRIOS</t>
    </r>
  </si>
  <si>
    <r>
      <rPr>
        <b/>
        <sz val="7"/>
        <rFont val="Arial"/>
        <family val="2"/>
      </rPr>
      <t>SERVIÇOS INICIAIS</t>
    </r>
  </si>
  <si>
    <r>
      <rPr>
        <b/>
        <sz val="7"/>
        <rFont val="Arial"/>
        <family val="2"/>
      </rPr>
      <t>SEGURANÇA, MEIO AMBIENTE, SAÚDE</t>
    </r>
  </si>
  <si>
    <r>
      <rPr>
        <b/>
        <sz val="7"/>
        <rFont val="Arial"/>
        <family val="2"/>
      </rPr>
      <t>Segurança do trabalho</t>
    </r>
  </si>
  <si>
    <r>
      <rPr>
        <sz val="7"/>
        <rFont val="Arial MT"/>
        <family val="2"/>
      </rPr>
      <t>SERVIÇO DE SEGURANÇA DO TRABALHO</t>
    </r>
  </si>
  <si>
    <r>
      <rPr>
        <sz val="7"/>
        <rFont val="Arial MT"/>
        <family val="2"/>
      </rPr>
      <t xml:space="preserve">ELABORAÇÃO DO PROGRAMA DE GERENCIAMENTO DE RISCO
</t>
    </r>
    <r>
      <rPr>
        <sz val="7"/>
        <rFont val="Arial MT"/>
        <family val="2"/>
      </rPr>
      <t>(PGR)</t>
    </r>
  </si>
  <si>
    <r>
      <rPr>
        <b/>
        <sz val="7"/>
        <rFont val="Arial"/>
        <family val="2"/>
      </rPr>
      <t>Equipamentos de proteção</t>
    </r>
  </si>
  <si>
    <r>
      <rPr>
        <sz val="7"/>
        <rFont val="Arial MT"/>
        <family val="2"/>
      </rPr>
      <t>EQUIPAMENTOS DE PROTEÇÃO INDIVIDUAL (EPI)</t>
    </r>
  </si>
  <si>
    <r>
      <rPr>
        <sz val="7"/>
        <rFont val="Arial MT"/>
        <family val="2"/>
      </rPr>
      <t>PLACA DE OBRA E SINALIZAÇÃO</t>
    </r>
  </si>
  <si>
    <r>
      <rPr>
        <sz val="7"/>
        <rFont val="Arial MT"/>
        <family val="2"/>
      </rPr>
      <t>BANDEJA DE PROTEÇÃO PRIMÁRIA</t>
    </r>
  </si>
  <si>
    <r>
      <rPr>
        <sz val="7"/>
        <rFont val="Arial MT"/>
        <family val="2"/>
      </rPr>
      <t>BANDEJA DE PROTEÇÃO SECUNDÁRIA</t>
    </r>
  </si>
  <si>
    <r>
      <rPr>
        <sz val="7"/>
        <rFont val="Arial MT"/>
        <family val="2"/>
      </rPr>
      <t>GUARDA-CORPO DE VÃOS</t>
    </r>
  </si>
  <si>
    <r>
      <rPr>
        <sz val="7"/>
        <rFont val="Arial MT"/>
        <family val="2"/>
      </rPr>
      <t>GUARDA-CORPO DE LAJE APÓS DESFORMA</t>
    </r>
  </si>
  <si>
    <r>
      <rPr>
        <sz val="7"/>
        <rFont val="Arial MT"/>
        <family val="2"/>
      </rPr>
      <t xml:space="preserve">FECHAMENTO REMOVÍVEL DE VÃOS DE PORTA DE ENTRADA
</t>
    </r>
    <r>
      <rPr>
        <sz val="7"/>
        <rFont val="Arial MT"/>
        <family val="2"/>
      </rPr>
      <t>DOS APARTAMENTOS</t>
    </r>
  </si>
  <si>
    <r>
      <rPr>
        <sz val="7"/>
        <rFont val="Arial MT"/>
        <family val="2"/>
      </rPr>
      <t>FECHAMENTO REMOVÍVEL DE VÃOS DE PORTA DE ELEVADOR</t>
    </r>
  </si>
  <si>
    <r>
      <rPr>
        <sz val="7"/>
        <rFont val="Arial MT"/>
        <family val="2"/>
      </rPr>
      <t>COBERTURA DE PROTEÇÃO PARA PEDESTRES</t>
    </r>
  </si>
  <si>
    <r>
      <rPr>
        <sz val="7"/>
        <rFont val="Arial MT"/>
        <family val="2"/>
      </rPr>
      <t>VARAL DE SEGURANÇA COM CABO DE AÇO</t>
    </r>
  </si>
  <si>
    <r>
      <rPr>
        <sz val="7"/>
        <rFont val="Arial MT"/>
        <family val="2"/>
      </rPr>
      <t>REDE DE PROTEÇÃO TIPO SLQA</t>
    </r>
  </si>
  <si>
    <r>
      <rPr>
        <sz val="7"/>
        <rFont val="Arial MT"/>
        <family val="2"/>
      </rPr>
      <t>TELA FACHADEIRA COM LOGO</t>
    </r>
  </si>
  <si>
    <r>
      <rPr>
        <b/>
        <sz val="7"/>
        <rFont val="Arial"/>
        <family val="2"/>
      </rPr>
      <t>Meio ambiente</t>
    </r>
  </si>
  <si>
    <r>
      <rPr>
        <sz val="7"/>
        <rFont val="Arial MT"/>
        <family val="2"/>
      </rPr>
      <t xml:space="preserve">AÇÃO DO PROGRAMA DE PREVENÇÃO DOS RISCOS
</t>
    </r>
    <r>
      <rPr>
        <sz val="7"/>
        <rFont val="Arial MT"/>
        <family val="2"/>
      </rPr>
      <t>AMBIENTAIS (PPRA)</t>
    </r>
  </si>
  <si>
    <r>
      <rPr>
        <sz val="7"/>
        <rFont val="Arial MT"/>
        <family val="2"/>
      </rPr>
      <t xml:space="preserve">ELABORAÇÃO DO PROGRAMA DE CONTROLE MÉDICO DE
</t>
    </r>
    <r>
      <rPr>
        <sz val="7"/>
        <rFont val="Arial MT"/>
        <family val="2"/>
      </rPr>
      <t>SAÚDE OCUPACIONAL (PCMSO)</t>
    </r>
  </si>
  <si>
    <r>
      <rPr>
        <sz val="7"/>
        <rFont val="Arial MT"/>
        <family val="2"/>
      </rPr>
      <t xml:space="preserve">ELABORAÇÃO DO PROGRAMA DE CONDIÇÕES E MEIO
</t>
    </r>
    <r>
      <rPr>
        <sz val="7"/>
        <rFont val="Arial MT"/>
        <family val="2"/>
      </rPr>
      <t>AMBIENTE DE TRABALHO NA INDÚSTRIA DA CONSTRUÇÃO ( PCMAT)</t>
    </r>
  </si>
  <si>
    <r>
      <rPr>
        <sz val="7"/>
        <rFont val="Arial MT"/>
        <family val="2"/>
      </rPr>
      <t>REMOÇÃO DE ENTULHOS</t>
    </r>
  </si>
  <si>
    <r>
      <rPr>
        <b/>
        <sz val="7"/>
        <rFont val="Arial"/>
        <family val="2"/>
      </rPr>
      <t>Saúde ocupacional</t>
    </r>
  </si>
  <si>
    <r>
      <rPr>
        <sz val="7"/>
        <rFont val="Arial MT"/>
        <family val="2"/>
      </rPr>
      <t>MEDICAMENTOS PREVENTIVOS E DE EMERGÊNCIA</t>
    </r>
  </si>
  <si>
    <r>
      <rPr>
        <sz val="7"/>
        <rFont val="Arial MT"/>
        <family val="2"/>
      </rPr>
      <t>KIT SOCORRISTA</t>
    </r>
  </si>
  <si>
    <r>
      <rPr>
        <b/>
        <sz val="7"/>
        <rFont val="Arial"/>
        <family val="2"/>
      </rPr>
      <t>ADMINISTRAÇÃO E CANTEIRO DE OBRA</t>
    </r>
  </si>
  <si>
    <r>
      <rPr>
        <b/>
        <sz val="7"/>
        <rFont val="Arial"/>
        <family val="2"/>
      </rPr>
      <t>Equipe de gestão e apoio</t>
    </r>
  </si>
  <si>
    <r>
      <rPr>
        <sz val="7"/>
        <rFont val="Arial MT"/>
        <family val="2"/>
      </rPr>
      <t>ENGENHEIRO CIVIL</t>
    </r>
  </si>
  <si>
    <r>
      <rPr>
        <sz val="7"/>
        <rFont val="Arial MT"/>
        <family val="2"/>
      </rPr>
      <t>MESTRE DE OBRAS</t>
    </r>
  </si>
  <si>
    <r>
      <rPr>
        <sz val="7"/>
        <rFont val="Arial MT"/>
        <family val="2"/>
      </rPr>
      <t>ALMOXARIFE</t>
    </r>
  </si>
  <si>
    <r>
      <rPr>
        <sz val="7"/>
        <rFont val="Arial MT"/>
        <family val="2"/>
      </rPr>
      <t>GUINCHEIRO</t>
    </r>
  </si>
  <si>
    <r>
      <rPr>
        <b/>
        <sz val="7"/>
        <rFont val="Arial"/>
        <family val="2"/>
      </rPr>
      <t>Despesas de consumo e manutenção</t>
    </r>
  </si>
  <si>
    <r>
      <rPr>
        <sz val="7"/>
        <rFont val="Arial MT"/>
        <family val="2"/>
      </rPr>
      <t>DESPESAS COM CONSUMO DE ÁGUA</t>
    </r>
  </si>
  <si>
    <r>
      <rPr>
        <sz val="7"/>
        <rFont val="Arial MT"/>
        <family val="2"/>
      </rPr>
      <t>DESPESAS COM CONSUMO DE ENERGIA ELÉTRICA</t>
    </r>
  </si>
  <si>
    <r>
      <rPr>
        <sz val="7"/>
        <rFont val="Arial MT"/>
        <family val="2"/>
      </rPr>
      <t>DESPESAS COM INTERNET</t>
    </r>
  </si>
  <si>
    <r>
      <rPr>
        <sz val="7"/>
        <rFont val="Arial MT"/>
        <family val="2"/>
      </rPr>
      <t>DESPESAS COM COLETA DE LIXO</t>
    </r>
  </si>
  <si>
    <r>
      <rPr>
        <sz val="7"/>
        <rFont val="Arial MT"/>
        <family val="2"/>
      </rPr>
      <t>DESPESAS COM CONSUMO DE MATERIAL DE LIMPEZA</t>
    </r>
  </si>
  <si>
    <r>
      <rPr>
        <sz val="7"/>
        <rFont val="Arial MT"/>
        <family val="2"/>
      </rPr>
      <t>DESPESAS COM CONSUMO DE CÓPIAS</t>
    </r>
  </si>
  <si>
    <r>
      <rPr>
        <sz val="7"/>
        <rFont val="Arial MT"/>
        <family val="2"/>
      </rPr>
      <t>DESPESAS COM GERENCIAMENTO ELETRÔNICO</t>
    </r>
  </si>
  <si>
    <r>
      <rPr>
        <b/>
        <sz val="7"/>
        <rFont val="Arial"/>
        <family val="2"/>
      </rPr>
      <t>Instalações provisórias</t>
    </r>
  </si>
  <si>
    <r>
      <rPr>
        <sz val="7"/>
        <rFont val="Arial MT"/>
        <family val="2"/>
      </rPr>
      <t>GALPÃO</t>
    </r>
  </si>
  <si>
    <r>
      <rPr>
        <sz val="7"/>
        <rFont val="Arial MT"/>
        <family val="2"/>
      </rPr>
      <t xml:space="preserve">INSTALAÇÕES PROVISÓRIAS DE DIVISÓRIAS EM MADEIRA
</t>
    </r>
    <r>
      <rPr>
        <sz val="7"/>
        <rFont val="Arial MT"/>
        <family val="2"/>
      </rPr>
      <t>COMPENSADA SIMPLES</t>
    </r>
  </si>
  <si>
    <r>
      <rPr>
        <sz val="7"/>
        <rFont val="Arial MT"/>
        <family val="2"/>
      </rPr>
      <t>INSTALAÇÕES ELÉTRICAS PROVISÓRIAS</t>
    </r>
  </si>
  <si>
    <r>
      <rPr>
        <sz val="7"/>
        <rFont val="Arial MT"/>
        <family val="2"/>
      </rPr>
      <t>INSTALAÇÕES HIDROSSANITÁRIAS PROVISÓRIAS</t>
    </r>
  </si>
  <si>
    <r>
      <rPr>
        <sz val="7"/>
        <rFont val="Arial MT"/>
        <family val="2"/>
      </rPr>
      <t>TAPUME COM TELHA METÁLICA</t>
    </r>
  </si>
  <si>
    <r>
      <rPr>
        <b/>
        <sz val="7"/>
        <rFont val="Arial"/>
        <family val="2"/>
      </rPr>
      <t>SERVIÇOS PRELIMINARES</t>
    </r>
  </si>
  <si>
    <r>
      <rPr>
        <b/>
        <sz val="7"/>
        <rFont val="Arial"/>
        <family val="2"/>
      </rPr>
      <t>Demolições</t>
    </r>
  </si>
  <si>
    <r>
      <rPr>
        <sz val="7"/>
        <rFont val="Arial MT"/>
        <family val="2"/>
      </rPr>
      <t>DEMOLIÇÕES</t>
    </r>
  </si>
  <si>
    <r>
      <rPr>
        <b/>
        <sz val="7"/>
        <rFont val="Arial"/>
        <family val="2"/>
      </rPr>
      <t>Limpeza de terreno</t>
    </r>
  </si>
  <si>
    <r>
      <rPr>
        <sz val="7"/>
        <rFont val="Arial MT"/>
        <family val="2"/>
      </rPr>
      <t xml:space="preserve">LIMPEZA MECANIZADA DE TERRENO COM REMOÇÃO DE
</t>
    </r>
    <r>
      <rPr>
        <sz val="7"/>
        <rFont val="Arial MT"/>
        <family val="2"/>
      </rPr>
      <t>CAMADA VEGETAL</t>
    </r>
  </si>
  <si>
    <r>
      <rPr>
        <b/>
        <sz val="7"/>
        <rFont val="Arial"/>
        <family val="2"/>
      </rPr>
      <t>EQUIPAMENTOS</t>
    </r>
  </si>
  <si>
    <r>
      <rPr>
        <b/>
        <sz val="7"/>
        <rFont val="Arial"/>
        <family val="2"/>
      </rPr>
      <t>Equipamentos de carga e transporte</t>
    </r>
  </si>
  <si>
    <r>
      <rPr>
        <sz val="7"/>
        <rFont val="Arial MT"/>
        <family val="2"/>
      </rPr>
      <t>MANUTENÇÃO INICIAL DE CARRO PARA PASSAGEIROS</t>
    </r>
  </si>
  <si>
    <r>
      <rPr>
        <sz val="7"/>
        <rFont val="Arial MT"/>
        <family val="2"/>
      </rPr>
      <t xml:space="preserve">CUSTO DE OPERAÇÃO E MANUTENÇÃO PERIÓDICA DE CARRO
</t>
    </r>
    <r>
      <rPr>
        <sz val="7"/>
        <rFont val="Arial MT"/>
        <family val="2"/>
      </rPr>
      <t>PARA PASSAGEIROS</t>
    </r>
  </si>
  <si>
    <r>
      <rPr>
        <sz val="7"/>
        <rFont val="Arial MT"/>
        <family val="2"/>
      </rPr>
      <t xml:space="preserve">MANUTENÇÃO INICIAL DE CARRO UTILITÁRIO PARA
</t>
    </r>
    <r>
      <rPr>
        <sz val="7"/>
        <rFont val="Arial MT"/>
        <family val="2"/>
      </rPr>
      <t>TRANSPORTE DE CARGAS OU PESSOAS</t>
    </r>
  </si>
  <si>
    <r>
      <rPr>
        <sz val="7"/>
        <rFont val="Arial MT"/>
        <family val="2"/>
      </rPr>
      <t xml:space="preserve">CUSTO DE OPERAÇÃO E MANUTENÇÃO PERIÓDICA DE CARRO
</t>
    </r>
    <r>
      <rPr>
        <sz val="7"/>
        <rFont val="Arial MT"/>
        <family val="2"/>
      </rPr>
      <t>UTILITÁRIO PARA TRANSPORTE DE CARGAS OU PESSOAS</t>
    </r>
  </si>
  <si>
    <r>
      <rPr>
        <sz val="7"/>
        <rFont val="Arial MT"/>
        <family val="2"/>
      </rPr>
      <t>MANUTENÇÃO INICIAL DE CARRO COM CAÇAMBA</t>
    </r>
  </si>
  <si>
    <r>
      <rPr>
        <sz val="7"/>
        <rFont val="Arial MT"/>
        <family val="2"/>
      </rPr>
      <t xml:space="preserve">CUSTO DE OPERAÇÃO E MANUTENÇÃO PERIÓDICA DE CARRO
</t>
    </r>
    <r>
      <rPr>
        <sz val="7"/>
        <rFont val="Arial MT"/>
        <family val="2"/>
      </rPr>
      <t>COM CAÇAMBA</t>
    </r>
  </si>
  <si>
    <r>
      <rPr>
        <b/>
        <sz val="7"/>
        <rFont val="Arial"/>
        <family val="2"/>
      </rPr>
      <t>Equipamentos de obra</t>
    </r>
  </si>
  <si>
    <r>
      <rPr>
        <sz val="7"/>
        <rFont val="Arial MT"/>
        <family val="2"/>
      </rPr>
      <t>AQUISIÇÃO DE CARRINHO DE PLATAFORMA</t>
    </r>
  </si>
  <si>
    <r>
      <rPr>
        <sz val="7"/>
        <rFont val="Arial MT"/>
        <family val="2"/>
      </rPr>
      <t>AQUISIÇÃO DE CARRINHO DE MÃO</t>
    </r>
  </si>
  <si>
    <r>
      <rPr>
        <sz val="7"/>
        <rFont val="Arial MT"/>
        <family val="2"/>
      </rPr>
      <t>AQUISIÇÃO DE CARRINHO DE MINI PALETES</t>
    </r>
  </si>
  <si>
    <r>
      <rPr>
        <sz val="7"/>
        <rFont val="Arial MT"/>
        <family val="2"/>
      </rPr>
      <t>AQUISIÇÃO DE MINI GRUA</t>
    </r>
  </si>
  <si>
    <r>
      <rPr>
        <sz val="7"/>
        <rFont val="Arial MT"/>
        <family val="2"/>
      </rPr>
      <t>AQUISIÇÃO DE ELEVADOR CREMALHEIRA</t>
    </r>
  </si>
  <si>
    <r>
      <rPr>
        <sz val="7"/>
        <rFont val="Arial MT"/>
        <family val="2"/>
      </rPr>
      <t>AQUISIÇÃO DE ANDAIME TUBULAR TIPO TORRE</t>
    </r>
  </si>
  <si>
    <r>
      <rPr>
        <sz val="7"/>
        <rFont val="Arial MT"/>
        <family val="2"/>
      </rPr>
      <t>LOCAÇÃO DE ANDAIME FACHADEIRO</t>
    </r>
  </si>
  <si>
    <t>ALTURA DOS 3 ULTIMOS PAVS</t>
  </si>
  <si>
    <t>Projeto fundação</t>
  </si>
  <si>
    <t xml:space="preserve">Projeto estrutural </t>
  </si>
  <si>
    <t xml:space="preserve">Engenheiro civil </t>
  </si>
  <si>
    <t>Locação de  banheiros quimicos</t>
  </si>
  <si>
    <t>Projeto arquitetôico executivo</t>
  </si>
  <si>
    <t>Projeto fachada</t>
  </si>
  <si>
    <t>Projeto automação</t>
  </si>
  <si>
    <t>Projeto preventivo</t>
  </si>
  <si>
    <t>Projeto paisagismo</t>
  </si>
  <si>
    <t>Projeto comunicação visual</t>
  </si>
  <si>
    <t>Consultoria técnicas diversas</t>
  </si>
  <si>
    <t>SEGURANÇA DO TRABALHO</t>
  </si>
  <si>
    <t>Mestre de obras</t>
  </si>
  <si>
    <r>
      <rPr>
        <sz val="7"/>
        <color rgb="FFFF0000"/>
        <rFont val="Arial MT"/>
        <family val="2"/>
      </rPr>
      <t>MANUTENÇÃO INICIAL DE ELEVADOR CREMALHEIRA</t>
    </r>
  </si>
  <si>
    <r>
      <rPr>
        <sz val="7"/>
        <color rgb="FFFF0000"/>
        <rFont val="Arial MT"/>
        <family val="2"/>
      </rPr>
      <t>MANUTENÇÃO PERIÓDICA DE ELEVADOR CREMALHEIRA</t>
    </r>
  </si>
  <si>
    <r>
      <rPr>
        <sz val="7"/>
        <color rgb="FFFF0000"/>
        <rFont val="Arial MT"/>
        <family val="2"/>
      </rPr>
      <t>MONTAGEM E DESMONTAGEM DE ELEVADOR CREMALHEIRA</t>
    </r>
  </si>
  <si>
    <r>
      <rPr>
        <sz val="7"/>
        <color rgb="FFFF0000"/>
        <rFont val="Arial MT"/>
        <family val="2"/>
      </rPr>
      <t>MOBILIZAÇÃO E DESMOBILIZAÇÃO DE ELEVADOR
CREMALHEIRA</t>
    </r>
  </si>
  <si>
    <t>MANUTENÇÃO INICIAL DE MINI GRUA</t>
  </si>
  <si>
    <t>MANUTENÇÃO PERIÓDICA DE MINI GRUA</t>
  </si>
  <si>
    <t>MONTAGEM E DESMONTAGEM DE MINI GRUA</t>
  </si>
  <si>
    <t>MOBILIZAÇÃO E DESMOBILIZAÇÃO DE MINI GRUA</t>
  </si>
  <si>
    <t xml:space="preserve">Levantamento topográfico </t>
  </si>
  <si>
    <t>Projeto de interiores - interiores</t>
  </si>
  <si>
    <t>Projeto terraplanagem</t>
  </si>
  <si>
    <t>Projeto estrutura metálica</t>
  </si>
  <si>
    <t>Projeto irrigação</t>
  </si>
  <si>
    <t>Projeto arquitetôico legal + executivo + elétrico+ comunicação + telefonia+luminotécnico+hidrosanitario+drenagem+pluvial+gás</t>
  </si>
  <si>
    <t>Serviço de segurança do trabalho - Terceirizado</t>
  </si>
  <si>
    <t>Aquisição conteiner</t>
  </si>
  <si>
    <t>INSTALAÇÕES PROVISÓRIAS - DIVISÓRIAS EM MADEIRA COMPENSADA DUPLA E SIMPLES</t>
  </si>
  <si>
    <t>Gerenciamento autonomo de energia</t>
  </si>
  <si>
    <t>GRAN TOWER</t>
  </si>
  <si>
    <t>GRANDEZZA</t>
  </si>
  <si>
    <r>
      <rPr>
        <b/>
        <sz val="7.5"/>
        <rFont val="Arial"/>
        <family val="2"/>
      </rPr>
      <t>SERVIÇOS TÉCNICOS</t>
    </r>
  </si>
  <si>
    <r>
      <rPr>
        <b/>
        <sz val="7.5"/>
        <rFont val="Arial"/>
        <family val="2"/>
      </rPr>
      <t>ESTUDOS, PROJETOS E CONSULTORIAS</t>
    </r>
  </si>
  <si>
    <r>
      <rPr>
        <sz val="7.5"/>
        <rFont val="Arial MT"/>
        <family val="2"/>
      </rPr>
      <t>Estudos</t>
    </r>
  </si>
  <si>
    <r>
      <rPr>
        <sz val="7.5"/>
        <rFont val="Arial MT"/>
        <family val="2"/>
      </rPr>
      <t>Memorial descritivo</t>
    </r>
  </si>
  <si>
    <r>
      <rPr>
        <sz val="7.5"/>
        <rFont val="Arial MT"/>
        <family val="2"/>
      </rPr>
      <t>vb</t>
    </r>
  </si>
  <si>
    <r>
      <rPr>
        <sz val="7.5"/>
        <rFont val="Arial MT"/>
        <family val="2"/>
      </rPr>
      <t>Levantamento topográfico</t>
    </r>
  </si>
  <si>
    <r>
      <rPr>
        <sz val="7.5"/>
        <rFont val="Arial MT"/>
        <family val="2"/>
      </rPr>
      <t>Estudo geológico</t>
    </r>
  </si>
  <si>
    <r>
      <rPr>
        <sz val="7.5"/>
        <rFont val="Arial MT"/>
        <family val="2"/>
      </rPr>
      <t>Estudo ambiental</t>
    </r>
  </si>
  <si>
    <r>
      <rPr>
        <sz val="7.5"/>
        <rFont val="Arial MT"/>
        <family val="2"/>
      </rPr>
      <t>Sondagem do terreno</t>
    </r>
  </si>
  <si>
    <r>
      <rPr>
        <sz val="7.5"/>
        <rFont val="Arial MT"/>
        <family val="2"/>
      </rPr>
      <t>Projeto de canteiro</t>
    </r>
  </si>
  <si>
    <r>
      <rPr>
        <sz val="7.5"/>
        <rFont val="Arial MT"/>
        <family val="2"/>
      </rPr>
      <t>Projetos</t>
    </r>
  </si>
  <si>
    <r>
      <rPr>
        <sz val="7.5"/>
        <rFont val="Arial MT"/>
        <family val="2"/>
      </rPr>
      <t>Legalização de incorporação</t>
    </r>
  </si>
  <si>
    <r>
      <rPr>
        <sz val="7.5"/>
        <rFont val="Arial MT"/>
        <family val="2"/>
      </rPr>
      <t>Projeto arquitetônico legal</t>
    </r>
  </si>
  <si>
    <r>
      <rPr>
        <sz val="7.5"/>
        <rFont val="Arial MT"/>
        <family val="2"/>
      </rPr>
      <t>Projeto arquitetônico executivo</t>
    </r>
  </si>
  <si>
    <r>
      <rPr>
        <sz val="7.5"/>
        <rFont val="Arial MT"/>
        <family val="2"/>
      </rPr>
      <t>Projeto arquitetônico interiores</t>
    </r>
  </si>
  <si>
    <r>
      <rPr>
        <sz val="7.5"/>
        <rFont val="Arial MT"/>
        <family val="2"/>
      </rPr>
      <t>Projeto arquitetônico de fachada</t>
    </r>
  </si>
  <si>
    <r>
      <rPr>
        <sz val="7.5"/>
        <rFont val="Arial MT"/>
        <family val="2"/>
      </rPr>
      <t>Projeto de fundação</t>
    </r>
  </si>
  <si>
    <r>
      <rPr>
        <sz val="7.5"/>
        <rFont val="Arial MT"/>
        <family val="2"/>
      </rPr>
      <t>Projeto estrutural de concreto armado</t>
    </r>
  </si>
  <si>
    <r>
      <rPr>
        <sz val="7.5"/>
        <rFont val="Arial MT"/>
        <family val="2"/>
      </rPr>
      <t>Projeto de estrutura metálica</t>
    </r>
  </si>
  <si>
    <r>
      <rPr>
        <sz val="7.5"/>
        <rFont val="Arial MT"/>
        <family val="2"/>
      </rPr>
      <t>Projeto elétrico</t>
    </r>
  </si>
  <si>
    <r>
      <rPr>
        <sz val="7.5"/>
        <rFont val="Arial MT"/>
        <family val="2"/>
      </rPr>
      <t>Projeto de automação</t>
    </r>
  </si>
  <si>
    <r>
      <rPr>
        <sz val="7.5"/>
        <rFont val="Arial MT"/>
        <family val="2"/>
      </rPr>
      <t>Projeto hidrossanitário</t>
    </r>
  </si>
  <si>
    <r>
      <rPr>
        <sz val="7.5"/>
        <rFont val="Arial MT"/>
        <family val="2"/>
      </rPr>
      <t>Projeto preventivo</t>
    </r>
  </si>
  <si>
    <r>
      <rPr>
        <sz val="7.5"/>
        <rFont val="Arial MT"/>
        <family val="2"/>
      </rPr>
      <t>Projeto de climatização</t>
    </r>
  </si>
  <si>
    <r>
      <rPr>
        <sz val="7.5"/>
        <rFont val="Arial MT"/>
        <family val="2"/>
      </rPr>
      <t>Projeto de impermeabilização</t>
    </r>
  </si>
  <si>
    <r>
      <rPr>
        <sz val="7.5"/>
        <rFont val="Arial MT"/>
        <family val="2"/>
      </rPr>
      <t>Projeto de piscina</t>
    </r>
  </si>
  <si>
    <r>
      <rPr>
        <sz val="7.5"/>
        <rFont val="Arial MT"/>
        <family val="2"/>
      </rPr>
      <t>Projeto de paisagismo</t>
    </r>
  </si>
  <si>
    <r>
      <rPr>
        <sz val="7.5"/>
        <rFont val="Arial MT"/>
        <family val="2"/>
      </rPr>
      <t>Consultorias</t>
    </r>
  </si>
  <si>
    <r>
      <rPr>
        <sz val="7.5"/>
        <rFont val="Arial MT"/>
        <family val="2"/>
      </rPr>
      <t>Consultoria técnica de legalização</t>
    </r>
  </si>
  <si>
    <r>
      <rPr>
        <sz val="7.5"/>
        <rFont val="Arial MT"/>
        <family val="2"/>
      </rPr>
      <t>Ensaios</t>
    </r>
  </si>
  <si>
    <r>
      <rPr>
        <b/>
        <sz val="7.5"/>
        <rFont val="Arial"/>
        <family val="2"/>
      </rPr>
      <t>TAXAS E DOCUMENTOS</t>
    </r>
  </si>
  <si>
    <r>
      <rPr>
        <sz val="7.5"/>
        <rFont val="Arial MT"/>
        <family val="2"/>
      </rPr>
      <t>Licenciamentos, Taxas, Impostos, Aprovações e Seguros</t>
    </r>
  </si>
  <si>
    <r>
      <rPr>
        <sz val="7.5"/>
        <rFont val="Arial MT"/>
        <family val="2"/>
      </rPr>
      <t>Despesas de seguro de obra</t>
    </r>
  </si>
  <si>
    <r>
      <rPr>
        <sz val="7.5"/>
        <rFont val="Arial MT"/>
        <family val="2"/>
      </rPr>
      <t>Aprovação e legalização ambiental</t>
    </r>
  </si>
  <si>
    <r>
      <rPr>
        <sz val="7.5"/>
        <rFont val="Arial MT"/>
        <family val="2"/>
      </rPr>
      <t>Aprovação e legalização prefeitura</t>
    </r>
  </si>
  <si>
    <r>
      <rPr>
        <sz val="7.5"/>
        <rFont val="Arial MT"/>
        <family val="2"/>
      </rPr>
      <t>Aprovação e legalização água e esgoto</t>
    </r>
  </si>
  <si>
    <r>
      <rPr>
        <sz val="7.5"/>
        <rFont val="Arial MT"/>
        <family val="2"/>
      </rPr>
      <t>Aprovação e legalização elétrico</t>
    </r>
  </si>
  <si>
    <r>
      <rPr>
        <sz val="7.5"/>
        <rFont val="Arial MT"/>
        <family val="2"/>
      </rPr>
      <t>Aprovação e legalização bombeiros</t>
    </r>
  </si>
  <si>
    <r>
      <rPr>
        <sz val="7.5"/>
        <rFont val="Arial MT"/>
        <family val="2"/>
      </rPr>
      <t>Taxas de ART</t>
    </r>
  </si>
  <si>
    <r>
      <rPr>
        <sz val="7.5"/>
        <rFont val="Arial MT"/>
        <family val="2"/>
      </rPr>
      <t>Taxas de alvará</t>
    </r>
  </si>
  <si>
    <r>
      <rPr>
        <sz val="7.5"/>
        <rFont val="Arial MT"/>
        <family val="2"/>
      </rPr>
      <t>Despesas de cartório, licenças, certidões e jurídicas</t>
    </r>
  </si>
  <si>
    <r>
      <rPr>
        <sz val="7.5"/>
        <rFont val="Arial MT"/>
        <family val="2"/>
      </rPr>
      <t>Incorporação</t>
    </r>
  </si>
  <si>
    <r>
      <rPr>
        <sz val="7.5"/>
        <rFont val="Arial MT"/>
        <family val="2"/>
      </rPr>
      <t>IPTU</t>
    </r>
  </si>
  <si>
    <r>
      <rPr>
        <sz val="7.5"/>
        <rFont val="Arial MT"/>
        <family val="2"/>
      </rPr>
      <t>Taxa Habite-se</t>
    </r>
  </si>
  <si>
    <r>
      <rPr>
        <sz val="7.5"/>
        <rFont val="Arial MT"/>
        <family val="2"/>
      </rPr>
      <t>Documentos</t>
    </r>
  </si>
  <si>
    <r>
      <rPr>
        <b/>
        <sz val="7.5"/>
        <rFont val="Arial"/>
        <family val="2"/>
      </rPr>
      <t>SERVIÇOS INICIAIS</t>
    </r>
  </si>
  <si>
    <r>
      <rPr>
        <b/>
        <sz val="7.5"/>
        <rFont val="Arial"/>
        <family val="2"/>
      </rPr>
      <t>SEGURANÇA, MEIO AMBIENTE, SAÚDE</t>
    </r>
  </si>
  <si>
    <r>
      <rPr>
        <sz val="7.5"/>
        <rFont val="Arial MT"/>
        <family val="2"/>
      </rPr>
      <t>Segurança do trabalho</t>
    </r>
  </si>
  <si>
    <r>
      <rPr>
        <sz val="7.5"/>
        <rFont val="Arial MT"/>
        <family val="2"/>
      </rPr>
      <t>Projetos de segurança do trabalho</t>
    </r>
  </si>
  <si>
    <r>
      <rPr>
        <sz val="7.5"/>
        <rFont val="Arial MT"/>
        <family val="2"/>
      </rPr>
      <t>Equipamentos de proteção</t>
    </r>
  </si>
  <si>
    <r>
      <rPr>
        <sz val="7.5"/>
        <rFont val="Arial MT"/>
        <family val="2"/>
      </rPr>
      <t>Equipamentos de proteção individual - EPI</t>
    </r>
  </si>
  <si>
    <r>
      <rPr>
        <sz val="7.5"/>
        <rFont val="Arial MT"/>
        <family val="2"/>
      </rPr>
      <t>mes</t>
    </r>
  </si>
  <si>
    <r>
      <rPr>
        <sz val="7.5"/>
        <rFont val="Arial MT"/>
        <family val="2"/>
      </rPr>
      <t xml:space="preserve">Guarda-corpo de vãos, fixado em forma de madeira, em trama de
</t>
    </r>
    <r>
      <rPr>
        <sz val="7.5"/>
        <rFont val="Arial MT"/>
        <family val="2"/>
      </rPr>
      <t>madeira oom tela de polipropileno</t>
    </r>
  </si>
  <si>
    <r>
      <rPr>
        <sz val="7.5"/>
        <rFont val="Arial MT"/>
        <family val="2"/>
      </rPr>
      <t>m</t>
    </r>
  </si>
  <si>
    <r>
      <rPr>
        <sz val="7.5"/>
        <rFont val="Arial MT"/>
        <family val="2"/>
      </rPr>
      <t>Bandeja de proteção primária</t>
    </r>
  </si>
  <si>
    <r>
      <rPr>
        <sz val="7.5"/>
        <rFont val="Arial MT"/>
        <family val="2"/>
      </rPr>
      <t>Bandeja de proteção secundária</t>
    </r>
  </si>
  <si>
    <r>
      <rPr>
        <sz val="7.5"/>
        <rFont val="Arial MT"/>
        <family val="2"/>
      </rPr>
      <t>Guarda-corpo de laje após desforma</t>
    </r>
  </si>
  <si>
    <r>
      <rPr>
        <sz val="7.5"/>
        <rFont val="Arial MT"/>
        <family val="2"/>
      </rPr>
      <t>Fechamento removível de vãos de porta de elevador em madeira</t>
    </r>
  </si>
  <si>
    <r>
      <rPr>
        <sz val="7.5"/>
        <rFont val="Arial MT"/>
        <family val="2"/>
      </rPr>
      <t>m2</t>
    </r>
  </si>
  <si>
    <r>
      <rPr>
        <sz val="7.5"/>
        <rFont val="Arial MT"/>
        <family val="2"/>
      </rPr>
      <t>Varal de segurança com cabo de aço</t>
    </r>
  </si>
  <si>
    <r>
      <rPr>
        <sz val="7.5"/>
        <rFont val="Arial MT"/>
        <family val="2"/>
      </rPr>
      <t>Rede de proteção tipo SLQA</t>
    </r>
  </si>
  <si>
    <r>
      <rPr>
        <sz val="7.5"/>
        <rFont val="Arial MT"/>
        <family val="2"/>
      </rPr>
      <t>Meio ambiente</t>
    </r>
  </si>
  <si>
    <r>
      <rPr>
        <sz val="7.5"/>
        <rFont val="Arial MT"/>
        <family val="2"/>
      </rPr>
      <t>Elaboração do Programa de Prevenção dos Riscos Ambientais (</t>
    </r>
  </si>
  <si>
    <r>
      <rPr>
        <sz val="7.5"/>
        <rFont val="Arial MT"/>
        <family val="2"/>
      </rPr>
      <t xml:space="preserve">Elaboração do Programa de Condições e Meio Ambiente de Trabalho
</t>
    </r>
    <r>
      <rPr>
        <sz val="7.5"/>
        <rFont val="Arial MT"/>
        <family val="2"/>
      </rPr>
      <t>na indústria da construção (PCMAT)</t>
    </r>
  </si>
  <si>
    <r>
      <rPr>
        <sz val="7.5"/>
        <rFont val="Arial MT"/>
        <family val="2"/>
      </rPr>
      <t xml:space="preserve">Elaboração do Programa de Controle Médico de Saúde Ocupacional
</t>
    </r>
    <r>
      <rPr>
        <sz val="7.5"/>
        <rFont val="Arial MT"/>
        <family val="2"/>
      </rPr>
      <t>(PCMSO)</t>
    </r>
  </si>
  <si>
    <r>
      <rPr>
        <sz val="7.5"/>
        <rFont val="Arial MT"/>
        <family val="2"/>
      </rPr>
      <t>Remoção de entulhos e resíduos</t>
    </r>
  </si>
  <si>
    <r>
      <rPr>
        <sz val="7.5"/>
        <rFont val="Arial MT"/>
        <family val="2"/>
      </rPr>
      <t>Saúde ocupacional</t>
    </r>
  </si>
  <si>
    <r>
      <rPr>
        <sz val="7.5"/>
        <rFont val="Arial MT"/>
        <family val="2"/>
      </rPr>
      <t>Equipe de Gestão e Apoio</t>
    </r>
  </si>
  <si>
    <r>
      <rPr>
        <sz val="7.5"/>
        <rFont val="Arial MT"/>
        <family val="2"/>
      </rPr>
      <t>Operação inicial de canteiro</t>
    </r>
  </si>
  <si>
    <r>
      <rPr>
        <sz val="8"/>
        <rFont val="Arial MT"/>
        <family val="2"/>
      </rPr>
      <t>Despesas de consumo e manutenção</t>
    </r>
  </si>
  <si>
    <r>
      <rPr>
        <sz val="7.5"/>
        <rFont val="Arial MT"/>
        <family val="2"/>
      </rPr>
      <t>Despesa de consumo - água</t>
    </r>
  </si>
  <si>
    <r>
      <rPr>
        <sz val="7.5"/>
        <rFont val="Arial MT"/>
        <family val="2"/>
      </rPr>
      <t>Despesas de consumo - luz</t>
    </r>
  </si>
  <si>
    <r>
      <rPr>
        <sz val="7.5"/>
        <rFont val="Arial MT"/>
        <family val="2"/>
      </rPr>
      <t>Despesas de consumo - internet</t>
    </r>
  </si>
  <si>
    <r>
      <rPr>
        <sz val="7.5"/>
        <rFont val="Arial MT"/>
        <family val="2"/>
      </rPr>
      <t>Despesas de consumo - alimentação</t>
    </r>
  </si>
  <si>
    <r>
      <rPr>
        <sz val="7.5"/>
        <rFont val="Arial MT"/>
        <family val="2"/>
      </rPr>
      <t>Despesas de consumo - material de expediente</t>
    </r>
  </si>
  <si>
    <r>
      <rPr>
        <sz val="7.5"/>
        <rFont val="Arial MT"/>
        <family val="2"/>
      </rPr>
      <t>Despesas de consumo - material de limpeza</t>
    </r>
  </si>
  <si>
    <r>
      <rPr>
        <sz val="7.5"/>
        <rFont val="Arial MT"/>
        <family val="2"/>
      </rPr>
      <t>Consumo gerenciamento eletrônico</t>
    </r>
  </si>
  <si>
    <r>
      <rPr>
        <sz val="7.5"/>
        <rFont val="Arial MT"/>
        <family val="2"/>
      </rPr>
      <t>Instalações provisórias</t>
    </r>
  </si>
  <si>
    <r>
      <rPr>
        <sz val="7.5"/>
        <rFont val="Arial MT"/>
        <family val="2"/>
      </rPr>
      <t>Locação de banheiro químico</t>
    </r>
  </si>
  <si>
    <r>
      <rPr>
        <sz val="7.5"/>
        <rFont val="Arial MT"/>
        <family val="2"/>
      </rPr>
      <t>Divisórias em madeira compensada simples</t>
    </r>
  </si>
  <si>
    <r>
      <rPr>
        <sz val="7.5"/>
        <rFont val="Arial MT"/>
        <family val="2"/>
      </rPr>
      <t>Mobiliário de apoio a obra</t>
    </r>
  </si>
  <si>
    <r>
      <rPr>
        <sz val="7.5"/>
        <rFont val="Arial MT"/>
        <family val="2"/>
      </rPr>
      <t>Equipamentos de escritório</t>
    </r>
  </si>
  <si>
    <r>
      <rPr>
        <sz val="8"/>
        <rFont val="Arial MT"/>
        <family val="2"/>
      </rPr>
      <t>Ligações Provisórias</t>
    </r>
  </si>
  <si>
    <r>
      <rPr>
        <b/>
        <sz val="7.5"/>
        <rFont val="Arial"/>
        <family val="2"/>
      </rPr>
      <t>SERVIÇOS PRELIMINARES</t>
    </r>
  </si>
  <si>
    <r>
      <rPr>
        <sz val="7.5"/>
        <rFont val="Arial MT"/>
        <family val="2"/>
      </rPr>
      <t>DemoliçÕes</t>
    </r>
  </si>
  <si>
    <r>
      <rPr>
        <sz val="7.5"/>
        <rFont val="Arial MT"/>
        <family val="2"/>
      </rPr>
      <t>Demolição</t>
    </r>
  </si>
  <si>
    <r>
      <rPr>
        <sz val="9"/>
        <rFont val="Courier New"/>
        <family val="3"/>
      </rPr>
      <t>m2</t>
    </r>
  </si>
  <si>
    <r>
      <rPr>
        <sz val="7.5"/>
        <rFont val="Arial MT"/>
        <family val="2"/>
      </rPr>
      <t>Limpeza de terreno</t>
    </r>
  </si>
  <si>
    <r>
      <rPr>
        <sz val="7.5"/>
        <rFont val="Arial MT"/>
        <family val="2"/>
      </rPr>
      <t>Limpeza manual de camada vegetal</t>
    </r>
  </si>
  <si>
    <r>
      <rPr>
        <sz val="7.5"/>
        <rFont val="Arial MT"/>
        <family val="2"/>
      </rPr>
      <t>Equipamentos de Carga e Transporte</t>
    </r>
  </si>
  <si>
    <r>
      <rPr>
        <sz val="7.5"/>
        <rFont val="Arial MT"/>
        <family val="2"/>
      </rPr>
      <t>Equipamentos de obra</t>
    </r>
  </si>
  <si>
    <r>
      <rPr>
        <sz val="7.5"/>
        <rFont val="Arial MT"/>
        <family val="2"/>
      </rPr>
      <t>Elevador cremalheira - aquisição</t>
    </r>
  </si>
  <si>
    <r>
      <rPr>
        <sz val="7.5"/>
        <rFont val="Arial MT"/>
        <family val="2"/>
      </rPr>
      <t>Montagem e desmontagem de elevador cremalheira</t>
    </r>
  </si>
  <si>
    <r>
      <rPr>
        <sz val="7.5"/>
        <rFont val="Arial MT"/>
        <family val="2"/>
      </rPr>
      <t>Manutenção de elevador cremalheira</t>
    </r>
  </si>
  <si>
    <r>
      <rPr>
        <sz val="7.5"/>
        <rFont val="Arial MT"/>
        <family val="2"/>
      </rPr>
      <t>Manutenção inicial elevador cremalheira</t>
    </r>
  </si>
  <si>
    <r>
      <rPr>
        <sz val="7.5"/>
        <rFont val="Arial MT"/>
        <family val="2"/>
      </rPr>
      <t>Balancins e Andaimes</t>
    </r>
  </si>
  <si>
    <r>
      <rPr>
        <sz val="7.5"/>
        <rFont val="Arial MT"/>
        <family val="2"/>
      </rPr>
      <t>Andaime modular fachadeiro - locação</t>
    </r>
  </si>
  <si>
    <r>
      <rPr>
        <sz val="7"/>
        <rFont val="Arial MT"/>
        <family val="2"/>
      </rPr>
      <t>Montagem e desmontagem de andaime modular fachadeiro</t>
    </r>
  </si>
  <si>
    <r>
      <rPr>
        <sz val="7.5"/>
        <rFont val="Arial MT"/>
        <family val="2"/>
      </rPr>
      <t>Manutenção de andaime modular fachadeiro</t>
    </r>
  </si>
  <si>
    <r>
      <rPr>
        <sz val="7.5"/>
        <rFont val="Arial MT"/>
        <family val="2"/>
      </rPr>
      <t>Andaime tubular tipo torre - locação</t>
    </r>
  </si>
  <si>
    <r>
      <rPr>
        <sz val="7.5"/>
        <rFont val="Arial MT"/>
        <family val="2"/>
      </rPr>
      <t>Andaime suspenso motorizado - locação</t>
    </r>
  </si>
  <si>
    <r>
      <rPr>
        <sz val="7.5"/>
        <rFont val="Arial MT"/>
        <family val="2"/>
      </rPr>
      <t>Montagem e desmontagem de andaime suspenso motorizado</t>
    </r>
  </si>
  <si>
    <r>
      <rPr>
        <sz val="7.5"/>
        <rFont val="Arial MT"/>
        <family val="2"/>
      </rPr>
      <t>un</t>
    </r>
  </si>
  <si>
    <r>
      <rPr>
        <sz val="7.5"/>
        <rFont val="Arial MT"/>
        <family val="2"/>
      </rPr>
      <t>Total da unidade construtiva</t>
    </r>
  </si>
  <si>
    <r>
      <rPr>
        <sz val="7.5"/>
        <rFont val="Arial MT"/>
        <family val="2"/>
      </rPr>
      <t>Total da obra</t>
    </r>
  </si>
  <si>
    <t>Av. Itapocoroy esq. com RuaAlfredo Brunetti (Lt. 18, 19A e 19B) CEP: 88385-000 Armação - Penha,SC</t>
  </si>
  <si>
    <t>Lançado Sienge</t>
  </si>
  <si>
    <t xml:space="preserve">AS RAMOS - PAESSAGIO </t>
  </si>
  <si>
    <t>TOTEM EM MADEIRA COM PLACA INDICATIVA POSICIONADA NO TERRENO</t>
  </si>
  <si>
    <t>Bandeja primaria - 1 montagem</t>
  </si>
  <si>
    <t>tabua pinus 3a construção 2,5x30 cm</t>
  </si>
  <si>
    <t>Suporte de plataforma de proteção primaria principal perfil
em u em aço de 3 mm 2500x800x40x75x40 mm com
caibro e pino de fixação</t>
  </si>
  <si>
    <t>Chapa/painel de madeira compensada plastificada (
madeirite plastificado) para forma de concreto, de 2200 x
1100 mm, e = 14 mm</t>
  </si>
  <si>
    <t>Tábua Pinus 2,5x15 cm</t>
  </si>
  <si>
    <t>Aço CA-50 Ø 16,00 mm - Vergalhão</t>
  </si>
  <si>
    <t>Fechamento removível de abertura no piso do elevador em madeira</t>
  </si>
  <si>
    <t>Rede de proteção, SLQA, Intermediário</t>
  </si>
  <si>
    <t>HOLZE</t>
  </si>
  <si>
    <t>Viva Perequê Residencial</t>
  </si>
  <si>
    <t>Ferazzo e Correa Incorporadora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</si>
</sst>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[$€]* #,##0.00_);_([$€]* \(#,##0.00\);_([$€]* &quot;-&quot;??_);_(@_)"/>
    <numFmt numFmtId="165" formatCode="_-* #,##0.00_-;\-* #,##0.00_-;_-* &quot;-&quot;??_-;_-@"/>
    <numFmt numFmtId="166" formatCode="[$-416]mmmm\-yy;@"/>
    <numFmt numFmtId="167" formatCode="###,##0.00"/>
    <numFmt numFmtId="168" formatCode="##,##0.00"/>
    <numFmt numFmtId="169" formatCode="0.0000"/>
    <numFmt numFmtId="170" formatCode="#,##0.0000"/>
    <numFmt numFmtId="171" formatCode="##,##0.0000"/>
    <numFmt numFmtId="172" formatCode="###,##0.0000"/>
    <numFmt numFmtId="173" formatCode="#,###,##0.00"/>
    <numFmt numFmtId="174" formatCode="#0.0000"/>
    <numFmt numFmtId="175" formatCode="##0.0000"/>
    <numFmt numFmtId="176" formatCode="##,###,##0.00"/>
    <numFmt numFmtId="177" formatCode="##0.00"/>
    <numFmt numFmtId="178" formatCode="#0.00"/>
    <numFmt numFmtId="179" formatCode="_-* #.##0.00_-;\-* #.##0.00_-;_-* &quot;-&quot;??_-;_-@_-"/>
    <numFmt numFmtId="180" formatCode="0.0"/>
    <numFmt numFmtId="181" formatCode="00"/>
  </numFmts>
  <fonts count="8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8"/>
      <name val="Times New Roman"/>
      <family val="1"/>
    </font>
    <font>
      <sz val="10"/>
      <name val="MS Sans Serif"/>
      <family val="2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theme="1"/>
      <name val="Poppins"/>
    </font>
    <font>
      <b/>
      <sz val="14"/>
      <color theme="0"/>
      <name val="Poppins"/>
    </font>
    <font>
      <b/>
      <sz val="14"/>
      <color rgb="FF002060"/>
      <name val="Poppins"/>
    </font>
    <font>
      <b/>
      <sz val="10"/>
      <color rgb="FF121212"/>
      <name val="Poppins"/>
    </font>
    <font>
      <sz val="10"/>
      <color rgb="FF121212"/>
      <name val="Poppins"/>
    </font>
    <font>
      <sz val="11"/>
      <color rgb="FF121212"/>
      <name val="Poppins"/>
    </font>
    <font>
      <sz val="8"/>
      <color rgb="FF121212"/>
      <name val="Poppins"/>
    </font>
    <font>
      <b/>
      <sz val="8"/>
      <color theme="0"/>
      <name val="Poppins"/>
    </font>
    <font>
      <sz val="10"/>
      <color rgb="FF000000"/>
      <name val="Times New Roman"/>
      <family val="1"/>
    </font>
    <font>
      <b/>
      <sz val="8"/>
      <color rgb="FF002060"/>
      <name val="Poppins"/>
    </font>
    <font>
      <sz val="8"/>
      <color theme="1"/>
      <name val="Calibri"/>
      <family val="2"/>
      <scheme val="minor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0"/>
      <name val="Calibri"/>
      <family val="2"/>
    </font>
    <font>
      <b/>
      <sz val="8"/>
      <color rgb="FF121212"/>
      <name val="Poppins"/>
    </font>
    <font>
      <sz val="8"/>
      <name val="Poppins"/>
    </font>
    <font>
      <sz val="11"/>
      <color rgb="FF92D050"/>
      <name val="Calibri"/>
      <family val="2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theme="1"/>
      <name val="Calibri"/>
      <family val="2"/>
    </font>
    <font>
      <sz val="11"/>
      <color rgb="FFFF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sz val="9"/>
      <color theme="1"/>
      <name val="Calibri"/>
      <family val="2"/>
    </font>
    <font>
      <sz val="9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4"/>
      <color theme="0"/>
      <name val="Calibri"/>
      <family val="2"/>
    </font>
    <font>
      <b/>
      <sz val="10"/>
      <color theme="0"/>
      <name val="Arial"/>
      <family val="2"/>
    </font>
    <font>
      <sz val="11"/>
      <color rgb="FF1851D6"/>
      <name val="Calibri"/>
      <family val="2"/>
    </font>
    <font>
      <sz val="11"/>
      <color rgb="FFF43800"/>
      <name val="Calibri"/>
      <family val="2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0"/>
      <color theme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rgb="FF00B0F0"/>
      <name val="Calibri"/>
      <family val="2"/>
    </font>
    <font>
      <sz val="11"/>
      <color rgb="FF92D050"/>
      <name val="Calibri"/>
      <family val="2"/>
      <scheme val="minor"/>
    </font>
    <font>
      <sz val="15"/>
      <color rgb="FF010000"/>
      <name val="Arial"/>
      <family val="2"/>
    </font>
    <font>
      <sz val="16"/>
      <color rgb="FF010000"/>
      <name val="Arial"/>
      <family val="2"/>
    </font>
    <font>
      <b/>
      <sz val="16"/>
      <color rgb="FF010000"/>
      <name val="Arial"/>
      <family val="2"/>
    </font>
    <font>
      <sz val="8"/>
      <color rgb="FF010000"/>
      <name val="Arial"/>
      <family val="2"/>
    </font>
    <font>
      <b/>
      <sz val="7"/>
      <color rgb="FF010000"/>
      <name val="Arial"/>
      <family val="2"/>
    </font>
    <font>
      <sz val="7"/>
      <color rgb="FF010000"/>
      <name val="Arial"/>
      <family val="2"/>
    </font>
    <font>
      <sz val="1"/>
      <color rgb="FF010000"/>
      <name val="Arial"/>
      <family val="2"/>
    </font>
    <font>
      <sz val="6"/>
      <color rgb="FF010000"/>
      <name val="Arial"/>
      <family val="2"/>
    </font>
    <font>
      <b/>
      <sz val="7"/>
      <color rgb="FF000000"/>
      <name val="Arial"/>
      <family val="2"/>
    </font>
    <font>
      <b/>
      <sz val="7"/>
      <name val="Arial"/>
      <family val="2"/>
    </font>
    <font>
      <sz val="7"/>
      <color rgb="FF000000"/>
      <name val="Arial MT"/>
      <family val="2"/>
    </font>
    <font>
      <sz val="7"/>
      <name val="Arial MT"/>
    </font>
    <font>
      <sz val="7"/>
      <name val="Arial MT"/>
      <family val="2"/>
    </font>
    <font>
      <b/>
      <sz val="7"/>
      <name val="Arial"/>
      <family val="2"/>
    </font>
    <font>
      <sz val="7"/>
      <color rgb="FFFF0000"/>
      <name val="Arial MT"/>
    </font>
    <font>
      <sz val="7"/>
      <color rgb="FFFF0000"/>
      <name val="Arial MT"/>
      <family val="2"/>
    </font>
    <font>
      <sz val="7"/>
      <color rgb="FFFFC000"/>
      <name val="Arial MT"/>
    </font>
    <font>
      <b/>
      <sz val="11"/>
      <name val="Calibri"/>
      <family val="2"/>
    </font>
    <font>
      <sz val="7.5"/>
      <name val="Arial MT"/>
    </font>
    <font>
      <sz val="7.5"/>
      <color rgb="FF000000"/>
      <name val="Arial MT"/>
      <family val="2"/>
    </font>
    <font>
      <b/>
      <sz val="7.5"/>
      <name val="Arial"/>
      <family val="2"/>
    </font>
    <font>
      <b/>
      <sz val="7.5"/>
      <color rgb="FF000000"/>
      <name val="Arial"/>
      <family val="2"/>
    </font>
    <font>
      <sz val="8"/>
      <name val="Arial MT"/>
    </font>
    <font>
      <sz val="9"/>
      <name val="Courier New"/>
      <family val="3"/>
    </font>
    <font>
      <sz val="7.5"/>
      <name val="Arial MT"/>
      <family val="2"/>
    </font>
    <font>
      <sz val="8"/>
      <name val="Arial MT"/>
      <family val="2"/>
    </font>
    <font>
      <sz val="11"/>
      <color rgb="FFFC3400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3400"/>
        <bgColor indexed="64"/>
      </patternFill>
    </fill>
    <fill>
      <patternFill patternType="solid">
        <fgColor rgb="FF255AE5"/>
        <bgColor indexed="64"/>
      </patternFill>
    </fill>
    <fill>
      <patternFill patternType="solid">
        <fgColor rgb="FF121212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1851D6"/>
        <bgColor indexed="64"/>
      </patternFill>
    </fill>
    <fill>
      <patternFill patternType="solid">
        <fgColor rgb="FFF43800"/>
        <bgColor rgb="FF7F7F7F"/>
      </patternFill>
    </fill>
    <fill>
      <patternFill patternType="solid">
        <fgColor theme="1"/>
        <bgColor rgb="FF7F7F7F"/>
      </patternFill>
    </fill>
    <fill>
      <patternFill patternType="solid">
        <fgColor theme="1"/>
        <bgColor rgb="FFD8D8D8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rgb="FFBFBFBF"/>
      </patternFill>
    </fill>
    <fill>
      <patternFill patternType="solid">
        <fgColor rgb="FF1851D6"/>
        <bgColor rgb="FF7F7F7F"/>
      </patternFill>
    </fill>
    <fill>
      <patternFill patternType="solid">
        <fgColor rgb="FF4B4B4B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BFBFBF"/>
      </patternFill>
    </fill>
    <fill>
      <patternFill patternType="solid">
        <fgColor rgb="FFBFBFBF"/>
      </patternFill>
    </fill>
  </fills>
  <borders count="112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1" tint="0.14999847407452621"/>
      </top>
      <bottom style="thin">
        <color theme="1" tint="0.14999847407452621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theme="1" tint="0.14999847407452621"/>
      </right>
      <top style="thin">
        <color theme="0" tint="-0.499984740745262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1" tint="0.14999847407452621"/>
      </right>
      <top style="thin">
        <color theme="0" tint="-0.499984740745262"/>
      </top>
      <bottom style="thin">
        <color theme="1" tint="0.14999847407452621"/>
      </bottom>
      <diagonal/>
    </border>
    <border>
      <left style="thin">
        <color theme="1" tint="0.14999847407452621"/>
      </left>
      <right style="thin">
        <color theme="0" tint="-0.499984740745262"/>
      </right>
      <top style="thin">
        <color theme="0" tint="-0.499984740745262"/>
      </top>
      <bottom style="thin">
        <color theme="1" tint="0.14999847407452621"/>
      </bottom>
      <diagonal/>
    </border>
    <border>
      <left style="thin">
        <color theme="0" tint="-0.499984740745262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theme="0" tint="-0.499984740745262"/>
      </right>
      <top/>
      <bottom style="thin">
        <color rgb="FF000000"/>
      </bottom>
      <diagonal/>
    </border>
    <border>
      <left style="thin">
        <color theme="0" tint="-0.499984740745262"/>
      </left>
      <right/>
      <top style="thin">
        <color rgb="FF000000"/>
      </top>
      <bottom/>
      <diagonal/>
    </border>
    <border>
      <left/>
      <right style="thin">
        <color theme="0" tint="-0.499984740745262"/>
      </right>
      <top style="thin">
        <color rgb="FF000000"/>
      </top>
      <bottom/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499984740745262"/>
      </left>
      <right style="thin">
        <color rgb="FF000000"/>
      </right>
      <top/>
      <bottom style="thin">
        <color rgb="FF000000"/>
      </bottom>
      <diagonal/>
    </border>
    <border>
      <left style="thin">
        <color theme="1" tint="0.14999847407452621"/>
      </left>
      <right/>
      <top style="thin">
        <color theme="0" tint="-0.499984740745262"/>
      </top>
      <bottom style="thin">
        <color theme="1" tint="0.14999847407452621"/>
      </bottom>
      <diagonal/>
    </border>
    <border>
      <left/>
      <right style="thin">
        <color theme="1" tint="0.14999847407452621"/>
      </right>
      <top style="thin">
        <color theme="0" tint="-0.499984740745262"/>
      </top>
      <bottom style="thin">
        <color theme="1" tint="0.14999847407452621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hair">
        <color rgb="FF010000"/>
      </bottom>
      <diagonal/>
    </border>
    <border>
      <left/>
      <right/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hair">
        <color rgb="FF010000"/>
      </left>
      <right style="hair">
        <color rgb="FF010000"/>
      </right>
      <top/>
      <bottom style="hair">
        <color rgb="FF01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 style="thin">
        <color theme="1" tint="0.14999847407452621"/>
      </top>
      <bottom style="thin">
        <color theme="0" tint="-0.499984740745262"/>
      </bottom>
      <diagonal/>
    </border>
    <border>
      <left style="hair">
        <color rgb="FF010000"/>
      </left>
      <right style="hair">
        <color rgb="FF010000"/>
      </right>
      <top style="hair">
        <color rgb="FF010000"/>
      </top>
      <bottom/>
      <diagonal/>
    </border>
    <border>
      <left/>
      <right style="hair">
        <color rgb="FF010000"/>
      </right>
      <top style="hair">
        <color rgb="FF010000"/>
      </top>
      <bottom/>
      <diagonal/>
    </border>
    <border>
      <left style="hair">
        <color rgb="FF010000"/>
      </left>
      <right style="hair">
        <color rgb="FF010000"/>
      </right>
      <top/>
      <bottom/>
      <diagonal/>
    </border>
    <border>
      <left/>
      <right style="hair">
        <color rgb="FF010000"/>
      </right>
      <top/>
      <bottom/>
      <diagonal/>
    </border>
    <border>
      <left/>
      <right style="hair">
        <color rgb="FF010000"/>
      </right>
      <top/>
      <bottom style="hair">
        <color rgb="FF01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hair">
        <color rgb="FF010000"/>
      </right>
      <top style="hair">
        <color rgb="FF010000"/>
      </top>
      <bottom style="hair">
        <color rgb="FF01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/>
      <bottom style="thin">
        <color theme="0" tint="-0.499984740745262"/>
      </bottom>
      <diagonal/>
    </border>
  </borders>
  <cellStyleXfs count="23">
    <xf numFmtId="0" fontId="0" fillId="0" borderId="0"/>
    <xf numFmtId="0" fontId="2" fillId="0" borderId="0"/>
    <xf numFmtId="0" fontId="3" fillId="0" borderId="0" applyNumberFormat="0" applyFont="0" applyBorder="0" applyAlignment="0"/>
    <xf numFmtId="164" fontId="1" fillId="0" borderId="0" applyFont="0" applyFill="0" applyBorder="0" applyAlignment="0" applyProtection="0"/>
    <xf numFmtId="0" fontId="1" fillId="0" borderId="0"/>
    <xf numFmtId="0" fontId="4" fillId="0" borderId="1" applyNumberFormat="0" applyFont="0" applyBorder="0" applyAlignment="0"/>
    <xf numFmtId="38" fontId="5" fillId="0" borderId="0" applyFont="0" applyFill="0" applyBorder="0" applyAlignment="0" applyProtection="0"/>
    <xf numFmtId="0" fontId="6" fillId="0" borderId="0" applyNumberFormat="0">
      <alignment horizontal="left"/>
    </xf>
    <xf numFmtId="43" fontId="7" fillId="0" borderId="0" applyFont="0" applyFill="0" applyBorder="0" applyAlignment="0" applyProtection="0"/>
    <xf numFmtId="0" fontId="16" fillId="0" borderId="0"/>
    <xf numFmtId="0" fontId="1" fillId="0" borderId="0"/>
    <xf numFmtId="43" fontId="1" fillId="0" borderId="0" applyFont="0" applyFill="0" applyBorder="0" applyAlignment="0" applyProtection="0"/>
    <xf numFmtId="0" fontId="21" fillId="0" borderId="0"/>
    <xf numFmtId="0" fontId="22" fillId="0" borderId="0"/>
    <xf numFmtId="0" fontId="23" fillId="0" borderId="0"/>
    <xf numFmtId="44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 applyNumberFormat="0" applyFont="0" applyFill="0" applyBorder="0" applyAlignment="0" applyProtection="0"/>
    <xf numFmtId="43" fontId="1" fillId="0" borderId="0" applyNumberFormat="0" applyFont="0" applyFill="0" applyBorder="0" applyAlignment="0" applyProtection="0"/>
    <xf numFmtId="0" fontId="7" fillId="0" borderId="0"/>
    <xf numFmtId="179" fontId="7" fillId="0" borderId="0" applyFont="0" applyFill="0" applyBorder="0" applyAlignment="0" applyProtection="0"/>
    <xf numFmtId="0" fontId="49" fillId="0" borderId="0" applyNumberFormat="0" applyFill="0" applyBorder="0" applyAlignment="0" applyProtection="0"/>
  </cellStyleXfs>
  <cellXfs count="448">
    <xf numFmtId="0" fontId="0" fillId="0" borderId="0" xfId="0"/>
    <xf numFmtId="0" fontId="10" fillId="2" borderId="7" xfId="0" applyFont="1" applyFill="1" applyBorder="1" applyAlignment="1">
      <alignment vertical="center" wrapText="1"/>
    </xf>
    <xf numFmtId="0" fontId="8" fillId="0" borderId="0" xfId="0" applyFont="1"/>
    <xf numFmtId="0" fontId="8" fillId="0" borderId="0" xfId="0" applyFont="1" applyAlignment="1">
      <alignment horizontal="center"/>
    </xf>
    <xf numFmtId="0" fontId="11" fillId="3" borderId="2" xfId="0" applyFont="1" applyFill="1" applyBorder="1" applyAlignment="1">
      <alignment vertical="center" wrapText="1"/>
    </xf>
    <xf numFmtId="0" fontId="11" fillId="3" borderId="4" xfId="0" applyFont="1" applyFill="1" applyBorder="1" applyAlignment="1">
      <alignment vertical="center" wrapText="1"/>
    </xf>
    <xf numFmtId="0" fontId="12" fillId="2" borderId="3" xfId="0" applyFont="1" applyFill="1" applyBorder="1" applyAlignment="1">
      <alignment horizontal="left" vertical="center" wrapText="1"/>
    </xf>
    <xf numFmtId="0" fontId="12" fillId="2" borderId="5" xfId="0" applyFont="1" applyFill="1" applyBorder="1" applyAlignment="1">
      <alignment horizontal="left" vertical="center" wrapText="1"/>
    </xf>
    <xf numFmtId="0" fontId="13" fillId="2" borderId="7" xfId="0" applyFont="1" applyFill="1" applyBorder="1"/>
    <xf numFmtId="0" fontId="13" fillId="2" borderId="0" xfId="0" applyFont="1" applyFill="1" applyAlignment="1">
      <alignment horizontal="center"/>
    </xf>
    <xf numFmtId="0" fontId="12" fillId="2" borderId="7" xfId="0" applyFont="1" applyFill="1" applyBorder="1" applyAlignment="1">
      <alignment horizontal="left" vertical="center" wrapText="1"/>
    </xf>
    <xf numFmtId="0" fontId="14" fillId="2" borderId="8" xfId="0" applyFont="1" applyFill="1" applyBorder="1"/>
    <xf numFmtId="0" fontId="13" fillId="2" borderId="9" xfId="0" applyFont="1" applyFill="1" applyBorder="1" applyAlignment="1">
      <alignment horizontal="center"/>
    </xf>
    <xf numFmtId="0" fontId="8" fillId="2" borderId="13" xfId="0" applyFont="1" applyFill="1" applyBorder="1"/>
    <xf numFmtId="0" fontId="8" fillId="2" borderId="14" xfId="0" applyFont="1" applyFill="1" applyBorder="1"/>
    <xf numFmtId="0" fontId="8" fillId="2" borderId="16" xfId="0" applyFont="1" applyFill="1" applyBorder="1"/>
    <xf numFmtId="0" fontId="13" fillId="2" borderId="16" xfId="0" applyFont="1" applyFill="1" applyBorder="1"/>
    <xf numFmtId="0" fontId="13" fillId="2" borderId="17" xfId="0" applyFont="1" applyFill="1" applyBorder="1"/>
    <xf numFmtId="0" fontId="14" fillId="2" borderId="18" xfId="0" applyFont="1" applyFill="1" applyBorder="1" applyAlignment="1">
      <alignment vertical="center" wrapText="1"/>
    </xf>
    <xf numFmtId="0" fontId="15" fillId="5" borderId="2" xfId="0" applyFont="1" applyFill="1" applyBorder="1" applyAlignment="1">
      <alignment horizontal="center" vertical="center"/>
    </xf>
    <xf numFmtId="0" fontId="15" fillId="5" borderId="21" xfId="0" applyFont="1" applyFill="1" applyBorder="1" applyAlignment="1">
      <alignment horizontal="center" vertical="center" wrapText="1"/>
    </xf>
    <xf numFmtId="43" fontId="14" fillId="2" borderId="19" xfId="8" applyFont="1" applyFill="1" applyBorder="1" applyAlignment="1">
      <alignment vertical="center" wrapText="1"/>
    </xf>
    <xf numFmtId="0" fontId="12" fillId="2" borderId="10" xfId="0" applyFont="1" applyFill="1" applyBorder="1" applyAlignment="1">
      <alignment horizontal="center" vertical="center" wrapText="1"/>
    </xf>
    <xf numFmtId="43" fontId="12" fillId="2" borderId="10" xfId="8" applyFont="1" applyFill="1" applyBorder="1" applyAlignment="1">
      <alignment horizontal="left" vertical="center" wrapText="1"/>
    </xf>
    <xf numFmtId="0" fontId="14" fillId="2" borderId="10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43" fontId="12" fillId="2" borderId="6" xfId="8" applyFont="1" applyFill="1" applyBorder="1" applyAlignment="1">
      <alignment horizontal="left" vertical="center" wrapText="1"/>
    </xf>
    <xf numFmtId="0" fontId="14" fillId="2" borderId="6" xfId="0" applyFont="1" applyFill="1" applyBorder="1" applyAlignment="1">
      <alignment horizontal="center" vertical="center" wrapText="1"/>
    </xf>
    <xf numFmtId="0" fontId="10" fillId="2" borderId="0" xfId="0" applyFont="1" applyFill="1" applyAlignment="1">
      <alignment horizontal="center" vertical="center" wrapText="1"/>
    </xf>
    <xf numFmtId="43" fontId="10" fillId="2" borderId="0" xfId="8" applyFont="1" applyFill="1" applyBorder="1" applyAlignment="1">
      <alignment horizontal="center" vertical="center" wrapText="1"/>
    </xf>
    <xf numFmtId="0" fontId="17" fillId="2" borderId="0" xfId="0" applyFont="1" applyFill="1" applyAlignment="1">
      <alignment horizontal="center" vertical="center" wrapText="1"/>
    </xf>
    <xf numFmtId="0" fontId="12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center" vertical="center" wrapText="1"/>
    </xf>
    <xf numFmtId="43" fontId="12" fillId="2" borderId="0" xfId="8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center" vertical="center" wrapText="1"/>
    </xf>
    <xf numFmtId="43" fontId="13" fillId="2" borderId="9" xfId="8" applyFont="1" applyFill="1" applyBorder="1" applyAlignment="1">
      <alignment horizontal="center"/>
    </xf>
    <xf numFmtId="0" fontId="14" fillId="2" borderId="9" xfId="0" applyFont="1" applyFill="1" applyBorder="1" applyAlignment="1">
      <alignment horizontal="center"/>
    </xf>
    <xf numFmtId="0" fontId="14" fillId="2" borderId="7" xfId="0" applyFont="1" applyFill="1" applyBorder="1"/>
    <xf numFmtId="43" fontId="13" fillId="2" borderId="0" xfId="8" applyFont="1" applyFill="1" applyBorder="1" applyAlignment="1">
      <alignment horizontal="center"/>
    </xf>
    <xf numFmtId="0" fontId="14" fillId="2" borderId="0" xfId="0" applyFont="1" applyFill="1" applyAlignment="1">
      <alignment horizontal="center"/>
    </xf>
    <xf numFmtId="43" fontId="15" fillId="5" borderId="11" xfId="8" applyFont="1" applyFill="1" applyBorder="1" applyAlignment="1">
      <alignment horizontal="center" vertical="center" wrapText="1"/>
    </xf>
    <xf numFmtId="43" fontId="14" fillId="2" borderId="20" xfId="8" applyFont="1" applyFill="1" applyBorder="1" applyAlignment="1">
      <alignment horizontal="center" vertical="center" wrapText="1"/>
    </xf>
    <xf numFmtId="0" fontId="14" fillId="2" borderId="25" xfId="0" applyFont="1" applyFill="1" applyBorder="1" applyAlignment="1">
      <alignment vertical="center" wrapText="1"/>
    </xf>
    <xf numFmtId="43" fontId="14" fillId="2" borderId="26" xfId="8" applyFont="1" applyFill="1" applyBorder="1" applyAlignment="1">
      <alignment horizontal="center" vertical="center" wrapText="1"/>
    </xf>
    <xf numFmtId="43" fontId="14" fillId="2" borderId="27" xfId="8" applyFont="1" applyFill="1" applyBorder="1" applyAlignment="1">
      <alignment vertical="center" wrapText="1"/>
    </xf>
    <xf numFmtId="0" fontId="15" fillId="7" borderId="4" xfId="0" applyFont="1" applyFill="1" applyBorder="1" applyAlignment="1">
      <alignment vertical="center" wrapText="1"/>
    </xf>
    <xf numFmtId="43" fontId="15" fillId="7" borderId="12" xfId="8" applyFont="1" applyFill="1" applyBorder="1" applyAlignment="1">
      <alignment horizontal="center" vertical="center" wrapText="1"/>
    </xf>
    <xf numFmtId="43" fontId="15" fillId="7" borderId="15" xfId="8" applyFont="1" applyFill="1" applyBorder="1" applyAlignment="1">
      <alignment vertical="center" wrapText="1"/>
    </xf>
    <xf numFmtId="0" fontId="15" fillId="7" borderId="22" xfId="0" applyFont="1" applyFill="1" applyBorder="1" applyAlignment="1">
      <alignment vertical="center" wrapText="1"/>
    </xf>
    <xf numFmtId="43" fontId="15" fillId="7" borderId="23" xfId="8" applyFont="1" applyFill="1" applyBorder="1" applyAlignment="1">
      <alignment horizontal="center" vertical="center" wrapText="1"/>
    </xf>
    <xf numFmtId="43" fontId="15" fillId="7" borderId="24" xfId="8" applyFont="1" applyFill="1" applyBorder="1" applyAlignment="1">
      <alignment vertical="center" wrapText="1"/>
    </xf>
    <xf numFmtId="43" fontId="14" fillId="2" borderId="0" xfId="8" applyFont="1" applyFill="1" applyBorder="1" applyAlignment="1">
      <alignment horizontal="center"/>
    </xf>
    <xf numFmtId="0" fontId="14" fillId="2" borderId="16" xfId="0" applyFont="1" applyFill="1" applyBorder="1"/>
    <xf numFmtId="0" fontId="18" fillId="0" borderId="0" xfId="0" applyFont="1"/>
    <xf numFmtId="0" fontId="14" fillId="2" borderId="28" xfId="0" applyFont="1" applyFill="1" applyBorder="1" applyAlignment="1">
      <alignment vertical="center" wrapText="1"/>
    </xf>
    <xf numFmtId="43" fontId="14" fillId="2" borderId="29" xfId="8" applyFont="1" applyFill="1" applyBorder="1" applyAlignment="1">
      <alignment horizontal="center" vertical="center" wrapText="1"/>
    </xf>
    <xf numFmtId="43" fontId="14" fillId="2" borderId="30" xfId="8" applyFont="1" applyFill="1" applyBorder="1" applyAlignment="1">
      <alignment vertical="center" wrapText="1"/>
    </xf>
    <xf numFmtId="0" fontId="13" fillId="2" borderId="31" xfId="0" applyFont="1" applyFill="1" applyBorder="1"/>
    <xf numFmtId="0" fontId="13" fillId="2" borderId="32" xfId="0" applyFont="1" applyFill="1" applyBorder="1" applyAlignment="1">
      <alignment horizontal="center"/>
    </xf>
    <xf numFmtId="43" fontId="13" fillId="2" borderId="32" xfId="8" applyFont="1" applyFill="1" applyBorder="1" applyAlignment="1">
      <alignment horizontal="center"/>
    </xf>
    <xf numFmtId="0" fontId="14" fillId="2" borderId="32" xfId="0" applyFont="1" applyFill="1" applyBorder="1" applyAlignment="1">
      <alignment horizontal="center"/>
    </xf>
    <xf numFmtId="0" fontId="13" fillId="2" borderId="33" xfId="0" applyFont="1" applyFill="1" applyBorder="1"/>
    <xf numFmtId="43" fontId="8" fillId="0" borderId="0" xfId="8" applyFont="1" applyAlignment="1">
      <alignment horizontal="center"/>
    </xf>
    <xf numFmtId="0" fontId="19" fillId="0" borderId="0" xfId="0" applyFont="1" applyAlignment="1">
      <alignment horizontal="center"/>
    </xf>
    <xf numFmtId="43" fontId="0" fillId="0" borderId="0" xfId="8" applyFont="1"/>
    <xf numFmtId="43" fontId="20" fillId="0" borderId="0" xfId="8" applyFont="1"/>
    <xf numFmtId="0" fontId="20" fillId="0" borderId="0" xfId="0" applyFont="1"/>
    <xf numFmtId="0" fontId="0" fillId="8" borderId="0" xfId="0" applyFill="1"/>
    <xf numFmtId="43" fontId="0" fillId="8" borderId="0" xfId="8" applyFont="1" applyFill="1"/>
    <xf numFmtId="43" fontId="0" fillId="0" borderId="0" xfId="0" applyNumberFormat="1"/>
    <xf numFmtId="0" fontId="15" fillId="5" borderId="35" xfId="0" applyFont="1" applyFill="1" applyBorder="1" applyAlignment="1">
      <alignment horizontal="center" vertical="center"/>
    </xf>
    <xf numFmtId="0" fontId="15" fillId="5" borderId="36" xfId="0" applyFont="1" applyFill="1" applyBorder="1" applyAlignment="1">
      <alignment horizontal="center" vertical="center" wrapText="1"/>
    </xf>
    <xf numFmtId="43" fontId="15" fillId="5" borderId="37" xfId="8" applyFont="1" applyFill="1" applyBorder="1" applyAlignment="1">
      <alignment horizontal="center" vertical="center" wrapText="1"/>
    </xf>
    <xf numFmtId="0" fontId="15" fillId="7" borderId="28" xfId="0" applyFont="1" applyFill="1" applyBorder="1" applyAlignment="1">
      <alignment vertical="center" wrapText="1"/>
    </xf>
    <xf numFmtId="43" fontId="15" fillId="7" borderId="29" xfId="8" applyFont="1" applyFill="1" applyBorder="1" applyAlignment="1">
      <alignment horizontal="center" vertical="center" wrapText="1"/>
    </xf>
    <xf numFmtId="43" fontId="15" fillId="7" borderId="30" xfId="8" applyFont="1" applyFill="1" applyBorder="1" applyAlignment="1">
      <alignment vertical="center" wrapText="1"/>
    </xf>
    <xf numFmtId="0" fontId="8" fillId="2" borderId="0" xfId="0" applyFont="1" applyFill="1"/>
    <xf numFmtId="0" fontId="8" fillId="2" borderId="0" xfId="0" applyFont="1" applyFill="1" applyAlignment="1">
      <alignment horizontal="center"/>
    </xf>
    <xf numFmtId="43" fontId="8" fillId="2" borderId="0" xfId="8" applyFont="1" applyFill="1" applyAlignment="1">
      <alignment horizontal="center"/>
    </xf>
    <xf numFmtId="0" fontId="19" fillId="2" borderId="0" xfId="0" applyFont="1" applyFill="1" applyAlignment="1">
      <alignment horizontal="center"/>
    </xf>
    <xf numFmtId="0" fontId="14" fillId="2" borderId="38" xfId="0" applyFont="1" applyFill="1" applyBorder="1" applyAlignment="1">
      <alignment vertical="center" wrapText="1"/>
    </xf>
    <xf numFmtId="43" fontId="14" fillId="2" borderId="39" xfId="8" applyFont="1" applyFill="1" applyBorder="1" applyAlignment="1">
      <alignment horizontal="center" vertical="center" wrapText="1"/>
    </xf>
    <xf numFmtId="43" fontId="14" fillId="2" borderId="40" xfId="8" applyFont="1" applyFill="1" applyBorder="1" applyAlignment="1">
      <alignment vertical="center" wrapText="1"/>
    </xf>
    <xf numFmtId="165" fontId="25" fillId="0" borderId="0" xfId="14" applyNumberFormat="1" applyFont="1" applyAlignment="1">
      <alignment vertical="center"/>
    </xf>
    <xf numFmtId="0" fontId="25" fillId="0" borderId="0" xfId="14" applyFont="1" applyAlignment="1">
      <alignment vertical="center"/>
    </xf>
    <xf numFmtId="0" fontId="25" fillId="0" borderId="0" xfId="14" applyFont="1" applyAlignment="1">
      <alignment horizontal="center" vertical="center"/>
    </xf>
    <xf numFmtId="0" fontId="23" fillId="0" borderId="0" xfId="14"/>
    <xf numFmtId="0" fontId="14" fillId="2" borderId="41" xfId="0" applyFont="1" applyFill="1" applyBorder="1" applyAlignment="1">
      <alignment vertical="center" wrapText="1"/>
    </xf>
    <xf numFmtId="43" fontId="14" fillId="2" borderId="42" xfId="8" applyFont="1" applyFill="1" applyBorder="1" applyAlignment="1">
      <alignment horizontal="center" vertical="center" wrapText="1"/>
    </xf>
    <xf numFmtId="43" fontId="14" fillId="2" borderId="44" xfId="8" applyFont="1" applyFill="1" applyBorder="1" applyAlignment="1">
      <alignment horizontal="center" vertical="center" wrapText="1"/>
    </xf>
    <xf numFmtId="43" fontId="14" fillId="9" borderId="30" xfId="8" applyFont="1" applyFill="1" applyBorder="1" applyAlignment="1">
      <alignment horizontal="center" vertical="center" wrapText="1"/>
    </xf>
    <xf numFmtId="0" fontId="27" fillId="2" borderId="18" xfId="0" applyFont="1" applyFill="1" applyBorder="1" applyAlignment="1">
      <alignment vertical="center" wrapText="1"/>
    </xf>
    <xf numFmtId="43" fontId="27" fillId="2" borderId="20" xfId="8" applyFont="1" applyFill="1" applyBorder="1" applyAlignment="1">
      <alignment horizontal="center" vertical="center" wrapText="1"/>
    </xf>
    <xf numFmtId="43" fontId="27" fillId="2" borderId="19" xfId="8" applyFont="1" applyFill="1" applyBorder="1" applyAlignment="1">
      <alignment horizontal="center" vertical="center" wrapText="1"/>
    </xf>
    <xf numFmtId="0" fontId="27" fillId="2" borderId="28" xfId="0" applyFont="1" applyFill="1" applyBorder="1" applyAlignment="1">
      <alignment vertical="center" wrapText="1"/>
    </xf>
    <xf numFmtId="43" fontId="27" fillId="2" borderId="29" xfId="8" applyFont="1" applyFill="1" applyBorder="1" applyAlignment="1">
      <alignment horizontal="center" vertical="center" wrapText="1"/>
    </xf>
    <xf numFmtId="43" fontId="27" fillId="2" borderId="30" xfId="8" applyFont="1" applyFill="1" applyBorder="1" applyAlignment="1">
      <alignment horizontal="center" vertical="center" wrapText="1"/>
    </xf>
    <xf numFmtId="43" fontId="14" fillId="2" borderId="43" xfId="8" applyFont="1" applyFill="1" applyBorder="1" applyAlignment="1">
      <alignment horizontal="center" vertical="center" wrapText="1"/>
    </xf>
    <xf numFmtId="0" fontId="14" fillId="2" borderId="0" xfId="0" applyFont="1" applyFill="1"/>
    <xf numFmtId="43" fontId="14" fillId="2" borderId="27" xfId="8" applyFont="1" applyFill="1" applyBorder="1" applyAlignment="1">
      <alignment horizontal="center" vertical="center" wrapText="1"/>
    </xf>
    <xf numFmtId="44" fontId="14" fillId="2" borderId="43" xfId="15" applyFont="1" applyFill="1" applyBorder="1" applyAlignment="1">
      <alignment horizontal="center" vertical="center" wrapText="1"/>
    </xf>
    <xf numFmtId="0" fontId="0" fillId="2" borderId="7" xfId="0" applyFill="1" applyBorder="1"/>
    <xf numFmtId="0" fontId="0" fillId="2" borderId="16" xfId="0" applyFill="1" applyBorder="1"/>
    <xf numFmtId="0" fontId="14" fillId="2" borderId="46" xfId="0" applyFont="1" applyFill="1" applyBorder="1" applyAlignment="1">
      <alignment vertical="center" wrapText="1"/>
    </xf>
    <xf numFmtId="43" fontId="14" fillId="2" borderId="47" xfId="8" applyFont="1" applyFill="1" applyBorder="1" applyAlignment="1">
      <alignment horizontal="center" vertical="center" wrapText="1"/>
    </xf>
    <xf numFmtId="43" fontId="14" fillId="2" borderId="48" xfId="8" applyFont="1" applyFill="1" applyBorder="1" applyAlignment="1">
      <alignment horizontal="center" vertical="center" wrapText="1"/>
    </xf>
    <xf numFmtId="0" fontId="0" fillId="2" borderId="0" xfId="0" applyFill="1"/>
    <xf numFmtId="0" fontId="15" fillId="5" borderId="11" xfId="0" applyFont="1" applyFill="1" applyBorder="1" applyAlignment="1">
      <alignment horizontal="center" vertical="center" wrapText="1"/>
    </xf>
    <xf numFmtId="0" fontId="14" fillId="2" borderId="49" xfId="0" applyFont="1" applyFill="1" applyBorder="1" applyAlignment="1">
      <alignment vertical="center" wrapText="1"/>
    </xf>
    <xf numFmtId="43" fontId="14" fillId="2" borderId="45" xfId="8" applyFont="1" applyFill="1" applyBorder="1" applyAlignment="1">
      <alignment horizontal="center" vertical="center" wrapText="1"/>
    </xf>
    <xf numFmtId="0" fontId="0" fillId="0" borderId="7" xfId="0" applyBorder="1"/>
    <xf numFmtId="43" fontId="15" fillId="12" borderId="34" xfId="8" applyFont="1" applyFill="1" applyBorder="1" applyAlignment="1">
      <alignment horizontal="center" vertical="center" wrapText="1"/>
    </xf>
    <xf numFmtId="0" fontId="0" fillId="0" borderId="16" xfId="0" applyBorder="1"/>
    <xf numFmtId="0" fontId="0" fillId="2" borderId="31" xfId="0" applyFill="1" applyBorder="1"/>
    <xf numFmtId="0" fontId="0" fillId="2" borderId="32" xfId="0" applyFill="1" applyBorder="1"/>
    <xf numFmtId="0" fontId="0" fillId="2" borderId="33" xfId="0" applyFill="1" applyBorder="1"/>
    <xf numFmtId="0" fontId="28" fillId="2" borderId="18" xfId="0" applyFont="1" applyFill="1" applyBorder="1" applyAlignment="1">
      <alignment vertical="center" wrapText="1"/>
    </xf>
    <xf numFmtId="43" fontId="28" fillId="2" borderId="20" xfId="8" applyFont="1" applyFill="1" applyBorder="1" applyAlignment="1">
      <alignment horizontal="center" vertical="center" wrapText="1"/>
    </xf>
    <xf numFmtId="2" fontId="14" fillId="2" borderId="27" xfId="8" applyNumberFormat="1" applyFont="1" applyFill="1" applyBorder="1" applyAlignment="1">
      <alignment horizontal="right" vertical="center" wrapText="1"/>
    </xf>
    <xf numFmtId="43" fontId="14" fillId="0" borderId="19" xfId="8" applyFont="1" applyFill="1" applyBorder="1" applyAlignment="1">
      <alignment vertical="center" wrapText="1"/>
    </xf>
    <xf numFmtId="0" fontId="7" fillId="0" borderId="0" xfId="14" applyFont="1"/>
    <xf numFmtId="0" fontId="36" fillId="0" borderId="0" xfId="14" applyFont="1" applyAlignment="1">
      <alignment vertical="center"/>
    </xf>
    <xf numFmtId="0" fontId="37" fillId="0" borderId="0" xfId="14" applyFont="1"/>
    <xf numFmtId="0" fontId="38" fillId="0" borderId="0" xfId="14" applyFont="1" applyAlignment="1">
      <alignment vertical="center"/>
    </xf>
    <xf numFmtId="0" fontId="27" fillId="2" borderId="32" xfId="0" applyFont="1" applyFill="1" applyBorder="1" applyAlignment="1">
      <alignment horizontal="left"/>
    </xf>
    <xf numFmtId="0" fontId="11" fillId="2" borderId="16" xfId="0" applyFont="1" applyFill="1" applyBorder="1"/>
    <xf numFmtId="165" fontId="26" fillId="0" borderId="0" xfId="14" applyNumberFormat="1" applyFont="1" applyAlignment="1">
      <alignment horizontal="center" vertical="center"/>
    </xf>
    <xf numFmtId="165" fontId="26" fillId="16" borderId="56" xfId="14" applyNumberFormat="1" applyFont="1" applyFill="1" applyBorder="1" applyAlignment="1">
      <alignment horizontal="center" vertical="center"/>
    </xf>
    <xf numFmtId="0" fontId="37" fillId="0" borderId="6" xfId="0" applyFont="1" applyBorder="1"/>
    <xf numFmtId="0" fontId="37" fillId="0" borderId="63" xfId="0" applyFont="1" applyBorder="1"/>
    <xf numFmtId="0" fontId="33" fillId="15" borderId="58" xfId="14" applyFont="1" applyFill="1" applyBorder="1" applyAlignment="1">
      <alignment horizontal="center" vertical="center" wrapText="1"/>
    </xf>
    <xf numFmtId="0" fontId="33" fillId="15" borderId="58" xfId="14" applyFont="1" applyFill="1" applyBorder="1" applyAlignment="1">
      <alignment horizontal="center" vertical="center"/>
    </xf>
    <xf numFmtId="165" fontId="33" fillId="15" borderId="58" xfId="14" applyNumberFormat="1" applyFont="1" applyFill="1" applyBorder="1" applyAlignment="1">
      <alignment horizontal="center" vertical="center" wrapText="1"/>
    </xf>
    <xf numFmtId="165" fontId="34" fillId="18" borderId="55" xfId="14" applyNumberFormat="1" applyFont="1" applyFill="1" applyBorder="1" applyAlignment="1">
      <alignment vertical="center"/>
    </xf>
    <xf numFmtId="165" fontId="34" fillId="0" borderId="0" xfId="14" applyNumberFormat="1" applyFont="1" applyAlignment="1">
      <alignment vertical="center"/>
    </xf>
    <xf numFmtId="165" fontId="32" fillId="11" borderId="55" xfId="14" applyNumberFormat="1" applyFont="1" applyFill="1" applyBorder="1" applyAlignment="1">
      <alignment vertical="center"/>
    </xf>
    <xf numFmtId="0" fontId="32" fillId="0" borderId="60" xfId="14" applyFont="1" applyBorder="1" applyAlignment="1">
      <alignment horizontal="center" vertical="center"/>
    </xf>
    <xf numFmtId="165" fontId="32" fillId="0" borderId="60" xfId="14" applyNumberFormat="1" applyFont="1" applyBorder="1" applyAlignment="1">
      <alignment horizontal="center" vertical="center"/>
    </xf>
    <xf numFmtId="165" fontId="32" fillId="0" borderId="0" xfId="14" applyNumberFormat="1" applyFont="1" applyAlignment="1">
      <alignment horizontal="center" vertical="center"/>
    </xf>
    <xf numFmtId="165" fontId="34" fillId="18" borderId="0" xfId="14" applyNumberFormat="1" applyFont="1" applyFill="1" applyAlignment="1">
      <alignment vertical="center"/>
    </xf>
    <xf numFmtId="165" fontId="32" fillId="11" borderId="0" xfId="14" applyNumberFormat="1" applyFont="1" applyFill="1" applyAlignment="1">
      <alignment vertical="center"/>
    </xf>
    <xf numFmtId="165" fontId="21" fillId="0" borderId="60" xfId="14" applyNumberFormat="1" applyFont="1" applyBorder="1" applyAlignment="1">
      <alignment horizontal="center" vertical="center"/>
    </xf>
    <xf numFmtId="165" fontId="34" fillId="18" borderId="60" xfId="14" applyNumberFormat="1" applyFont="1" applyFill="1" applyBorder="1" applyAlignment="1">
      <alignment vertical="center"/>
    </xf>
    <xf numFmtId="165" fontId="21" fillId="0" borderId="0" xfId="14" applyNumberFormat="1" applyFont="1" applyAlignment="1">
      <alignment horizontal="center" vertical="center"/>
    </xf>
    <xf numFmtId="165" fontId="34" fillId="11" borderId="0" xfId="14" applyNumberFormat="1" applyFont="1" applyFill="1" applyAlignment="1">
      <alignment vertical="center"/>
    </xf>
    <xf numFmtId="165" fontId="35" fillId="0" borderId="60" xfId="14" applyNumberFormat="1" applyFont="1" applyBorder="1" applyAlignment="1">
      <alignment horizontal="center" vertical="center"/>
    </xf>
    <xf numFmtId="0" fontId="32" fillId="10" borderId="60" xfId="14" applyFont="1" applyFill="1" applyBorder="1" applyAlignment="1">
      <alignment horizontal="center" vertical="center"/>
    </xf>
    <xf numFmtId="165" fontId="38" fillId="18" borderId="0" xfId="14" applyNumberFormat="1" applyFont="1" applyFill="1" applyAlignment="1">
      <alignment vertical="center"/>
    </xf>
    <xf numFmtId="165" fontId="38" fillId="18" borderId="60" xfId="14" applyNumberFormat="1" applyFont="1" applyFill="1" applyBorder="1" applyAlignment="1">
      <alignment vertical="center"/>
    </xf>
    <xf numFmtId="165" fontId="40" fillId="0" borderId="60" xfId="14" applyNumberFormat="1" applyFont="1" applyBorder="1" applyAlignment="1">
      <alignment horizontal="center" vertical="center"/>
    </xf>
    <xf numFmtId="165" fontId="26" fillId="16" borderId="57" xfId="14" applyNumberFormat="1" applyFont="1" applyFill="1" applyBorder="1" applyAlignment="1">
      <alignment horizontal="center" vertical="center"/>
    </xf>
    <xf numFmtId="165" fontId="32" fillId="0" borderId="58" xfId="14" applyNumberFormat="1" applyFont="1" applyBorder="1" applyAlignment="1">
      <alignment vertical="center"/>
    </xf>
    <xf numFmtId="2" fontId="32" fillId="0" borderId="58" xfId="17" applyNumberFormat="1" applyFont="1" applyFill="1" applyBorder="1" applyAlignment="1">
      <alignment vertical="center"/>
    </xf>
    <xf numFmtId="166" fontId="32" fillId="0" borderId="58" xfId="14" applyNumberFormat="1" applyFont="1" applyBorder="1" applyAlignment="1">
      <alignment vertical="center"/>
    </xf>
    <xf numFmtId="166" fontId="45" fillId="0" borderId="58" xfId="14" applyNumberFormat="1" applyFont="1" applyBorder="1" applyAlignment="1">
      <alignment vertical="center"/>
    </xf>
    <xf numFmtId="44" fontId="45" fillId="0" borderId="58" xfId="16" applyFont="1" applyFill="1" applyBorder="1" applyAlignment="1">
      <alignment horizontal="center" vertical="center"/>
    </xf>
    <xf numFmtId="0" fontId="45" fillId="0" borderId="58" xfId="14" applyFont="1" applyBorder="1" applyAlignment="1">
      <alignment vertical="center"/>
    </xf>
    <xf numFmtId="165" fontId="45" fillId="0" borderId="58" xfId="14" applyNumberFormat="1" applyFont="1" applyBorder="1" applyAlignment="1">
      <alignment vertical="center"/>
    </xf>
    <xf numFmtId="0" fontId="21" fillId="0" borderId="60" xfId="14" applyFont="1" applyBorder="1" applyAlignment="1">
      <alignment horizontal="center" vertical="center"/>
    </xf>
    <xf numFmtId="165" fontId="38" fillId="18" borderId="61" xfId="14" applyNumberFormat="1" applyFont="1" applyFill="1" applyBorder="1" applyAlignment="1">
      <alignment vertical="center"/>
    </xf>
    <xf numFmtId="165" fontId="34" fillId="18" borderId="70" xfId="14" applyNumberFormat="1" applyFont="1" applyFill="1" applyBorder="1" applyAlignment="1">
      <alignment vertical="center"/>
    </xf>
    <xf numFmtId="165" fontId="39" fillId="0" borderId="61" xfId="14" applyNumberFormat="1" applyFont="1" applyBorder="1" applyAlignment="1">
      <alignment horizontal="center" vertical="center"/>
    </xf>
    <xf numFmtId="165" fontId="38" fillId="18" borderId="62" xfId="14" applyNumberFormat="1" applyFont="1" applyFill="1" applyBorder="1" applyAlignment="1">
      <alignment vertical="center"/>
    </xf>
    <xf numFmtId="165" fontId="40" fillId="0" borderId="61" xfId="14" applyNumberFormat="1" applyFont="1" applyBorder="1" applyAlignment="1">
      <alignment horizontal="center" vertical="center"/>
    </xf>
    <xf numFmtId="165" fontId="26" fillId="16" borderId="72" xfId="14" applyNumberFormat="1" applyFont="1" applyFill="1" applyBorder="1" applyAlignment="1">
      <alignment horizontal="center" vertical="center"/>
    </xf>
    <xf numFmtId="165" fontId="26" fillId="16" borderId="68" xfId="14" applyNumberFormat="1" applyFont="1" applyFill="1" applyBorder="1" applyAlignment="1">
      <alignment horizontal="center" vertical="center"/>
    </xf>
    <xf numFmtId="165" fontId="32" fillId="11" borderId="69" xfId="14" applyNumberFormat="1" applyFont="1" applyFill="1" applyBorder="1" applyAlignment="1">
      <alignment vertical="center"/>
    </xf>
    <xf numFmtId="165" fontId="32" fillId="11" borderId="70" xfId="14" applyNumberFormat="1" applyFont="1" applyFill="1" applyBorder="1" applyAlignment="1">
      <alignment vertical="center"/>
    </xf>
    <xf numFmtId="165" fontId="32" fillId="0" borderId="59" xfId="14" applyNumberFormat="1" applyFont="1" applyBorder="1" applyAlignment="1">
      <alignment horizontal="center" vertical="center"/>
    </xf>
    <xf numFmtId="165" fontId="32" fillId="0" borderId="61" xfId="14" applyNumberFormat="1" applyFont="1" applyBorder="1" applyAlignment="1">
      <alignment horizontal="center" vertical="center"/>
    </xf>
    <xf numFmtId="165" fontId="32" fillId="11" borderId="71" xfId="14" applyNumberFormat="1" applyFont="1" applyFill="1" applyBorder="1" applyAlignment="1">
      <alignment vertical="center"/>
    </xf>
    <xf numFmtId="165" fontId="32" fillId="11" borderId="62" xfId="14" applyNumberFormat="1" applyFont="1" applyFill="1" applyBorder="1" applyAlignment="1">
      <alignment vertical="center"/>
    </xf>
    <xf numFmtId="165" fontId="34" fillId="11" borderId="71" xfId="14" applyNumberFormat="1" applyFont="1" applyFill="1" applyBorder="1" applyAlignment="1">
      <alignment vertical="center"/>
    </xf>
    <xf numFmtId="165" fontId="34" fillId="11" borderId="62" xfId="14" applyNumberFormat="1" applyFont="1" applyFill="1" applyBorder="1" applyAlignment="1">
      <alignment vertical="center"/>
    </xf>
    <xf numFmtId="165" fontId="32" fillId="0" borderId="59" xfId="14" applyNumberFormat="1" applyFont="1" applyBorder="1" applyAlignment="1">
      <alignment vertical="center"/>
    </xf>
    <xf numFmtId="165" fontId="32" fillId="10" borderId="59" xfId="14" applyNumberFormat="1" applyFont="1" applyFill="1" applyBorder="1" applyAlignment="1">
      <alignment horizontal="center" vertical="center"/>
    </xf>
    <xf numFmtId="165" fontId="26" fillId="16" borderId="53" xfId="14" applyNumberFormat="1" applyFont="1" applyFill="1" applyBorder="1" applyAlignment="1">
      <alignment horizontal="center" vertical="center"/>
    </xf>
    <xf numFmtId="165" fontId="46" fillId="0" borderId="60" xfId="14" applyNumberFormat="1" applyFont="1" applyBorder="1" applyAlignment="1">
      <alignment horizontal="center" vertical="center"/>
    </xf>
    <xf numFmtId="165" fontId="21" fillId="0" borderId="61" xfId="14" applyNumberFormat="1" applyFont="1" applyBorder="1" applyAlignment="1">
      <alignment horizontal="center" vertical="center"/>
    </xf>
    <xf numFmtId="0" fontId="47" fillId="0" borderId="0" xfId="14" applyFont="1"/>
    <xf numFmtId="0" fontId="21" fillId="10" borderId="60" xfId="14" applyFont="1" applyFill="1" applyBorder="1" applyAlignment="1">
      <alignment horizontal="center" vertical="center"/>
    </xf>
    <xf numFmtId="165" fontId="21" fillId="10" borderId="59" xfId="14" applyNumberFormat="1" applyFont="1" applyFill="1" applyBorder="1" applyAlignment="1">
      <alignment horizontal="center" vertical="center"/>
    </xf>
    <xf numFmtId="17" fontId="8" fillId="0" borderId="0" xfId="0" applyNumberFormat="1" applyFont="1" applyAlignment="1">
      <alignment horizontal="center"/>
    </xf>
    <xf numFmtId="165" fontId="39" fillId="0" borderId="60" xfId="14" applyNumberFormat="1" applyFont="1" applyBorder="1" applyAlignment="1">
      <alignment horizontal="center" vertical="center"/>
    </xf>
    <xf numFmtId="165" fontId="25" fillId="0" borderId="0" xfId="14" applyNumberFormat="1" applyFont="1" applyAlignment="1">
      <alignment horizontal="center" vertical="center"/>
    </xf>
    <xf numFmtId="0" fontId="48" fillId="0" borderId="0" xfId="14" applyFont="1"/>
    <xf numFmtId="0" fontId="0" fillId="0" borderId="0" xfId="0" applyAlignment="1">
      <alignment wrapText="1"/>
    </xf>
    <xf numFmtId="0" fontId="0" fillId="2" borderId="33" xfId="0" applyFill="1" applyBorder="1" applyAlignment="1">
      <alignment wrapText="1"/>
    </xf>
    <xf numFmtId="0" fontId="0" fillId="2" borderId="32" xfId="0" applyFill="1" applyBorder="1" applyAlignment="1">
      <alignment wrapText="1"/>
    </xf>
    <xf numFmtId="0" fontId="0" fillId="2" borderId="32" xfId="0" applyFill="1" applyBorder="1" applyAlignment="1">
      <alignment vertical="top"/>
    </xf>
    <xf numFmtId="0" fontId="0" fillId="2" borderId="31" xfId="0" applyFill="1" applyBorder="1" applyAlignment="1">
      <alignment wrapText="1"/>
    </xf>
    <xf numFmtId="2" fontId="13" fillId="2" borderId="16" xfId="0" applyNumberFormat="1" applyFont="1" applyFill="1" applyBorder="1"/>
    <xf numFmtId="43" fontId="14" fillId="2" borderId="75" xfId="8" applyFont="1" applyFill="1" applyBorder="1" applyAlignment="1">
      <alignment horizontal="center" vertical="center"/>
    </xf>
    <xf numFmtId="43" fontId="14" fillId="2" borderId="75" xfId="8" applyFont="1" applyFill="1" applyBorder="1" applyAlignment="1">
      <alignment horizontal="center" vertical="center" wrapText="1"/>
    </xf>
    <xf numFmtId="43" fontId="14" fillId="2" borderId="30" xfId="8" applyFont="1" applyFill="1" applyBorder="1" applyAlignment="1">
      <alignment horizontal="left" vertical="center" wrapText="1"/>
    </xf>
    <xf numFmtId="43" fontId="14" fillId="2" borderId="28" xfId="8" applyFont="1" applyFill="1" applyBorder="1" applyAlignment="1">
      <alignment horizontal="left" vertical="center"/>
    </xf>
    <xf numFmtId="43" fontId="15" fillId="20" borderId="11" xfId="8" applyFont="1" applyFill="1" applyBorder="1" applyAlignment="1">
      <alignment horizontal="center" vertical="center" wrapText="1"/>
    </xf>
    <xf numFmtId="0" fontId="15" fillId="20" borderId="2" xfId="0" applyFont="1" applyFill="1" applyBorder="1" applyAlignment="1">
      <alignment horizontal="center" vertical="center"/>
    </xf>
    <xf numFmtId="43" fontId="13" fillId="2" borderId="0" xfId="8" applyFont="1" applyFill="1" applyBorder="1" applyAlignment="1">
      <alignment horizontal="left"/>
    </xf>
    <xf numFmtId="0" fontId="13" fillId="2" borderId="0" xfId="0" applyFont="1" applyFill="1" applyAlignment="1">
      <alignment horizontal="left"/>
    </xf>
    <xf numFmtId="2" fontId="13" fillId="2" borderId="17" xfId="0" applyNumberFormat="1" applyFont="1" applyFill="1" applyBorder="1"/>
    <xf numFmtId="43" fontId="12" fillId="2" borderId="9" xfId="8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left" vertical="center" wrapText="1"/>
    </xf>
    <xf numFmtId="0" fontId="12" fillId="2" borderId="8" xfId="0" applyFont="1" applyFill="1" applyBorder="1" applyAlignment="1">
      <alignment horizontal="left" vertical="center" wrapText="1"/>
    </xf>
    <xf numFmtId="43" fontId="10" fillId="2" borderId="0" xfId="8" applyFont="1" applyFill="1" applyBorder="1" applyAlignment="1">
      <alignment horizontal="left" vertical="center" wrapText="1"/>
    </xf>
    <xf numFmtId="0" fontId="10" fillId="2" borderId="0" xfId="0" applyFont="1" applyFill="1" applyAlignment="1">
      <alignment horizontal="left" vertical="center" wrapText="1"/>
    </xf>
    <xf numFmtId="0" fontId="12" fillId="2" borderId="6" xfId="0" applyFont="1" applyFill="1" applyBorder="1" applyAlignment="1">
      <alignment horizontal="left" vertical="center" wrapText="1"/>
    </xf>
    <xf numFmtId="0" fontId="8" fillId="2" borderId="78" xfId="0" applyFont="1" applyFill="1" applyBorder="1"/>
    <xf numFmtId="0" fontId="12" fillId="2" borderId="10" xfId="0" applyFont="1" applyFill="1" applyBorder="1" applyAlignment="1">
      <alignment horizontal="left" vertical="center" wrapText="1"/>
    </xf>
    <xf numFmtId="0" fontId="1" fillId="0" borderId="0" xfId="10"/>
    <xf numFmtId="0" fontId="1" fillId="0" borderId="0" xfId="10" applyAlignment="1">
      <alignment wrapText="1"/>
    </xf>
    <xf numFmtId="43" fontId="28" fillId="22" borderId="19" xfId="8" applyFont="1" applyFill="1" applyBorder="1" applyAlignment="1">
      <alignment vertical="center" wrapText="1"/>
    </xf>
    <xf numFmtId="0" fontId="49" fillId="0" borderId="0" xfId="22"/>
    <xf numFmtId="0" fontId="50" fillId="0" borderId="83" xfId="0" applyFont="1" applyBorder="1" applyAlignment="1">
      <alignment wrapText="1"/>
    </xf>
    <xf numFmtId="0" fontId="51" fillId="0" borderId="83" xfId="0" applyFont="1" applyBorder="1" applyAlignment="1">
      <alignment wrapText="1"/>
    </xf>
    <xf numFmtId="165" fontId="52" fillId="0" borderId="60" xfId="14" applyNumberFormat="1" applyFont="1" applyBorder="1" applyAlignment="1">
      <alignment horizontal="center" vertical="center"/>
    </xf>
    <xf numFmtId="0" fontId="0" fillId="22" borderId="0" xfId="0" applyFill="1"/>
    <xf numFmtId="0" fontId="44" fillId="17" borderId="5" xfId="0" applyFont="1" applyFill="1" applyBorder="1" applyAlignment="1">
      <alignment vertical="center" wrapText="1"/>
    </xf>
    <xf numFmtId="0" fontId="37" fillId="0" borderId="6" xfId="0" applyFont="1" applyBorder="1" applyAlignment="1">
      <alignment wrapText="1"/>
    </xf>
    <xf numFmtId="14" fontId="37" fillId="0" borderId="6" xfId="0" applyNumberFormat="1" applyFont="1" applyBorder="1" applyAlignment="1">
      <alignment horizontal="left" wrapText="1"/>
    </xf>
    <xf numFmtId="165" fontId="25" fillId="0" borderId="0" xfId="14" applyNumberFormat="1" applyFont="1" applyAlignment="1">
      <alignment vertical="center" wrapText="1"/>
    </xf>
    <xf numFmtId="165" fontId="34" fillId="18" borderId="69" xfId="14" applyNumberFormat="1" applyFont="1" applyFill="1" applyBorder="1" applyAlignment="1">
      <alignment vertical="center" wrapText="1"/>
    </xf>
    <xf numFmtId="165" fontId="34" fillId="18" borderId="55" xfId="14" applyNumberFormat="1" applyFont="1" applyFill="1" applyBorder="1" applyAlignment="1">
      <alignment vertical="center" wrapText="1"/>
    </xf>
    <xf numFmtId="0" fontId="23" fillId="0" borderId="0" xfId="14" applyAlignment="1">
      <alignment wrapText="1"/>
    </xf>
    <xf numFmtId="165" fontId="39" fillId="22" borderId="60" xfId="14" applyNumberFormat="1" applyFont="1" applyFill="1" applyBorder="1" applyAlignment="1">
      <alignment horizontal="center" vertical="center"/>
    </xf>
    <xf numFmtId="165" fontId="39" fillId="22" borderId="61" xfId="14" applyNumberFormat="1" applyFont="1" applyFill="1" applyBorder="1" applyAlignment="1">
      <alignment horizontal="center" vertical="center"/>
    </xf>
    <xf numFmtId="0" fontId="0" fillId="22" borderId="84" xfId="0" applyFill="1" applyBorder="1" applyAlignment="1">
      <alignment horizontal="center" vertical="center"/>
    </xf>
    <xf numFmtId="0" fontId="0" fillId="0" borderId="85" xfId="0" applyBorder="1" applyAlignment="1">
      <alignment horizontal="center" vertical="center" wrapText="1"/>
    </xf>
    <xf numFmtId="0" fontId="0" fillId="0" borderId="86" xfId="0" applyBorder="1" applyAlignment="1">
      <alignment horizontal="center" vertical="center" wrapText="1"/>
    </xf>
    <xf numFmtId="0" fontId="0" fillId="0" borderId="87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8" xfId="0" applyBorder="1" applyAlignment="1">
      <alignment horizontal="center" vertical="center"/>
    </xf>
    <xf numFmtId="0" fontId="0" fillId="0" borderId="89" xfId="0" applyBorder="1" applyAlignment="1">
      <alignment horizontal="center" vertical="center"/>
    </xf>
    <xf numFmtId="44" fontId="0" fillId="0" borderId="90" xfId="16" applyFont="1" applyBorder="1" applyAlignment="1">
      <alignment horizontal="center" vertical="center"/>
    </xf>
    <xf numFmtId="0" fontId="0" fillId="0" borderId="91" xfId="0" applyBorder="1" applyAlignment="1">
      <alignment horizontal="center" vertical="center"/>
    </xf>
    <xf numFmtId="44" fontId="0" fillId="0" borderId="92" xfId="16" applyFont="1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44" fontId="0" fillId="0" borderId="94" xfId="16" applyFont="1" applyBorder="1" applyAlignment="1">
      <alignment horizontal="center" vertical="center"/>
    </xf>
    <xf numFmtId="0" fontId="0" fillId="0" borderId="90" xfId="0" applyBorder="1" applyAlignment="1">
      <alignment horizontal="center" vertical="center"/>
    </xf>
    <xf numFmtId="165" fontId="34" fillId="18" borderId="95" xfId="14" applyNumberFormat="1" applyFont="1" applyFill="1" applyBorder="1" applyAlignment="1">
      <alignment vertical="center" wrapText="1"/>
    </xf>
    <xf numFmtId="165" fontId="34" fillId="18" borderId="96" xfId="14" applyNumberFormat="1" applyFont="1" applyFill="1" applyBorder="1" applyAlignment="1">
      <alignment horizontal="center" vertical="center" wrapText="1"/>
    </xf>
    <xf numFmtId="165" fontId="34" fillId="23" borderId="97" xfId="14" applyNumberFormat="1" applyFont="1" applyFill="1" applyBorder="1" applyAlignment="1">
      <alignment horizontal="center" vertical="center" wrapText="1"/>
    </xf>
    <xf numFmtId="0" fontId="0" fillId="0" borderId="86" xfId="0" applyBorder="1" applyAlignment="1">
      <alignment horizontal="center" vertical="center"/>
    </xf>
    <xf numFmtId="165" fontId="29" fillId="0" borderId="60" xfId="14" applyNumberFormat="1" applyFont="1" applyBorder="1" applyAlignment="1">
      <alignment horizontal="center" vertical="center"/>
    </xf>
    <xf numFmtId="165" fontId="29" fillId="8" borderId="60" xfId="14" applyNumberFormat="1" applyFont="1" applyFill="1" applyBorder="1" applyAlignment="1">
      <alignment horizontal="center" vertical="center"/>
    </xf>
    <xf numFmtId="165" fontId="29" fillId="0" borderId="97" xfId="14" applyNumberFormat="1" applyFont="1" applyBorder="1" applyAlignment="1">
      <alignment horizontal="center" vertical="center" wrapText="1"/>
    </xf>
    <xf numFmtId="0" fontId="7" fillId="0" borderId="0" xfId="14" applyFont="1" applyAlignment="1">
      <alignment horizontal="center" vertical="center" wrapText="1"/>
    </xf>
    <xf numFmtId="0" fontId="23" fillId="0" borderId="0" xfId="14" applyAlignment="1">
      <alignment horizontal="center" vertical="center" wrapText="1"/>
    </xf>
    <xf numFmtId="0" fontId="53" fillId="0" borderId="95" xfId="14" applyFont="1" applyBorder="1" applyAlignment="1">
      <alignment horizontal="center" vertical="center" wrapText="1"/>
    </xf>
    <xf numFmtId="2" fontId="53" fillId="0" borderId="97" xfId="14" applyNumberFormat="1" applyFont="1" applyBorder="1" applyAlignment="1">
      <alignment horizontal="center" vertical="center" wrapText="1"/>
    </xf>
    <xf numFmtId="0" fontId="7" fillId="0" borderId="0" xfId="14" quotePrefix="1" applyFont="1" applyAlignment="1">
      <alignment horizontal="center" vertical="center" wrapText="1"/>
    </xf>
    <xf numFmtId="44" fontId="7" fillId="0" borderId="0" xfId="14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47" fillId="0" borderId="0" xfId="14" applyFont="1" applyAlignment="1">
      <alignment horizontal="center" vertical="center" wrapText="1"/>
    </xf>
    <xf numFmtId="17" fontId="47" fillId="0" borderId="0" xfId="14" applyNumberFormat="1" applyFont="1" applyAlignment="1">
      <alignment horizontal="center" vertical="center" wrapText="1"/>
    </xf>
    <xf numFmtId="0" fontId="31" fillId="0" borderId="0" xfId="14" applyFont="1" applyAlignment="1">
      <alignment horizontal="center" vertical="center" wrapText="1"/>
    </xf>
    <xf numFmtId="0" fontId="0" fillId="0" borderId="95" xfId="14" applyFont="1" applyBorder="1" applyAlignment="1">
      <alignment horizontal="center" vertical="center" wrapText="1"/>
    </xf>
    <xf numFmtId="180" fontId="7" fillId="0" borderId="97" xfId="14" applyNumberFormat="1" applyFont="1" applyBorder="1" applyAlignment="1">
      <alignment horizontal="center" vertical="center" wrapText="1"/>
    </xf>
    <xf numFmtId="14" fontId="13" fillId="2" borderId="32" xfId="8" applyNumberFormat="1" applyFont="1" applyFill="1" applyBorder="1" applyAlignment="1">
      <alignment horizontal="center"/>
    </xf>
    <xf numFmtId="166" fontId="35" fillId="0" borderId="58" xfId="14" applyNumberFormat="1" applyFont="1" applyBorder="1" applyAlignment="1">
      <alignment vertical="center"/>
    </xf>
    <xf numFmtId="0" fontId="54" fillId="0" borderId="99" xfId="10" applyFont="1" applyBorder="1" applyAlignment="1">
      <alignment vertical="center" wrapText="1"/>
    </xf>
    <xf numFmtId="0" fontId="55" fillId="0" borderId="100" xfId="10" applyFont="1" applyBorder="1" applyAlignment="1">
      <alignment vertical="top" wrapText="1"/>
    </xf>
    <xf numFmtId="0" fontId="54" fillId="0" borderId="101" xfId="10" applyFont="1" applyBorder="1" applyAlignment="1">
      <alignment vertical="center" wrapText="1"/>
    </xf>
    <xf numFmtId="0" fontId="56" fillId="0" borderId="102" xfId="10" applyFont="1" applyBorder="1" applyAlignment="1">
      <alignment vertical="top" wrapText="1"/>
    </xf>
    <xf numFmtId="0" fontId="54" fillId="0" borderId="82" xfId="10" applyFont="1" applyBorder="1" applyAlignment="1">
      <alignment vertical="center" wrapText="1"/>
    </xf>
    <xf numFmtId="0" fontId="55" fillId="0" borderId="103" xfId="10" applyFont="1" applyBorder="1" applyAlignment="1">
      <alignment vertical="top" wrapText="1"/>
    </xf>
    <xf numFmtId="0" fontId="57" fillId="0" borderId="79" xfId="10" applyFont="1" applyBorder="1" applyAlignment="1">
      <alignment vertical="center" wrapText="1"/>
    </xf>
    <xf numFmtId="0" fontId="57" fillId="0" borderId="79" xfId="10" applyFont="1" applyBorder="1" applyAlignment="1">
      <alignment vertical="top" wrapText="1"/>
    </xf>
    <xf numFmtId="0" fontId="58" fillId="21" borderId="104" xfId="10" applyFont="1" applyFill="1" applyBorder="1" applyAlignment="1">
      <alignment horizontal="center" vertical="center" wrapText="1"/>
    </xf>
    <xf numFmtId="0" fontId="58" fillId="21" borderId="78" xfId="10" applyFont="1" applyFill="1" applyBorder="1" applyAlignment="1">
      <alignment horizontal="center" vertical="center" wrapText="1"/>
    </xf>
    <xf numFmtId="0" fontId="59" fillId="0" borderId="81" xfId="10" applyFont="1" applyBorder="1" applyAlignment="1">
      <alignment vertical="top" wrapText="1"/>
    </xf>
    <xf numFmtId="0" fontId="58" fillId="21" borderId="7" xfId="10" applyFont="1" applyFill="1" applyBorder="1" applyAlignment="1">
      <alignment horizontal="center" vertical="center" wrapText="1"/>
    </xf>
    <xf numFmtId="0" fontId="58" fillId="21" borderId="16" xfId="10" applyFont="1" applyFill="1" applyBorder="1" applyAlignment="1">
      <alignment horizontal="center" vertical="center" wrapText="1"/>
    </xf>
    <xf numFmtId="0" fontId="59" fillId="0" borderId="103" xfId="10" applyFont="1" applyBorder="1" applyAlignment="1">
      <alignment vertical="top" wrapText="1"/>
    </xf>
    <xf numFmtId="0" fontId="59" fillId="0" borderId="105" xfId="10" applyFont="1" applyBorder="1" applyAlignment="1">
      <alignment vertical="top" wrapText="1"/>
    </xf>
    <xf numFmtId="14" fontId="58" fillId="21" borderId="16" xfId="10" applyNumberFormat="1" applyFont="1" applyFill="1" applyBorder="1" applyAlignment="1">
      <alignment horizontal="center" vertical="center" wrapText="1"/>
    </xf>
    <xf numFmtId="0" fontId="58" fillId="21" borderId="31" xfId="10" applyFont="1" applyFill="1" applyBorder="1" applyAlignment="1">
      <alignment horizontal="center" vertical="center" wrapText="1"/>
    </xf>
    <xf numFmtId="0" fontId="58" fillId="21" borderId="33" xfId="10" applyFont="1" applyFill="1" applyBorder="1" applyAlignment="1">
      <alignment horizontal="center" vertical="center" wrapText="1"/>
    </xf>
    <xf numFmtId="0" fontId="58" fillId="21" borderId="81" xfId="0" applyFont="1" applyFill="1" applyBorder="1" applyAlignment="1">
      <alignment horizontal="left" vertical="top" wrapText="1"/>
    </xf>
    <xf numFmtId="0" fontId="58" fillId="21" borderId="81" xfId="0" applyFont="1" applyFill="1" applyBorder="1" applyAlignment="1">
      <alignment vertical="top" wrapText="1"/>
    </xf>
    <xf numFmtId="0" fontId="58" fillId="0" borderId="81" xfId="0" applyFont="1" applyBorder="1" applyAlignment="1">
      <alignment horizontal="left" vertical="top" wrapText="1"/>
    </xf>
    <xf numFmtId="0" fontId="58" fillId="0" borderId="81" xfId="0" applyFont="1" applyBorder="1" applyAlignment="1">
      <alignment vertical="top" wrapText="1"/>
    </xf>
    <xf numFmtId="167" fontId="58" fillId="0" borderId="81" xfId="0" applyNumberFormat="1" applyFont="1" applyBorder="1" applyAlignment="1">
      <alignment vertical="top" wrapText="1"/>
    </xf>
    <xf numFmtId="168" fontId="58" fillId="0" borderId="81" xfId="0" applyNumberFormat="1" applyFont="1" applyBorder="1" applyAlignment="1">
      <alignment vertical="top" wrapText="1"/>
    </xf>
    <xf numFmtId="0" fontId="59" fillId="0" borderId="81" xfId="0" applyFont="1" applyBorder="1" applyAlignment="1">
      <alignment horizontal="left" vertical="top" wrapText="1"/>
    </xf>
    <xf numFmtId="0" fontId="59" fillId="0" borderId="81" xfId="0" applyFont="1" applyBorder="1" applyAlignment="1">
      <alignment vertical="top" wrapText="1"/>
    </xf>
    <xf numFmtId="169" fontId="59" fillId="0" borderId="81" xfId="0" applyNumberFormat="1" applyFont="1" applyBorder="1" applyAlignment="1">
      <alignment vertical="top" wrapText="1"/>
    </xf>
    <xf numFmtId="2" fontId="59" fillId="0" borderId="81" xfId="0" applyNumberFormat="1" applyFont="1" applyBorder="1" applyAlignment="1">
      <alignment vertical="top" wrapText="1"/>
    </xf>
    <xf numFmtId="170" fontId="59" fillId="0" borderId="81" xfId="0" applyNumberFormat="1" applyFont="1" applyBorder="1" applyAlignment="1">
      <alignment vertical="top" wrapText="1"/>
    </xf>
    <xf numFmtId="4" fontId="59" fillId="0" borderId="81" xfId="0" applyNumberFormat="1" applyFont="1" applyBorder="1" applyAlignment="1">
      <alignment vertical="top" wrapText="1"/>
    </xf>
    <xf numFmtId="172" fontId="59" fillId="0" borderId="81" xfId="0" applyNumberFormat="1" applyFont="1" applyBorder="1" applyAlignment="1">
      <alignment vertical="top" wrapText="1"/>
    </xf>
    <xf numFmtId="167" fontId="59" fillId="0" borderId="81" xfId="0" applyNumberFormat="1" applyFont="1" applyBorder="1" applyAlignment="1">
      <alignment vertical="top" wrapText="1"/>
    </xf>
    <xf numFmtId="171" fontId="59" fillId="0" borderId="81" xfId="0" applyNumberFormat="1" applyFont="1" applyBorder="1" applyAlignment="1">
      <alignment vertical="top" wrapText="1"/>
    </xf>
    <xf numFmtId="168" fontId="59" fillId="0" borderId="81" xfId="0" applyNumberFormat="1" applyFont="1" applyBorder="1" applyAlignment="1">
      <alignment vertical="top" wrapText="1"/>
    </xf>
    <xf numFmtId="174" fontId="59" fillId="0" borderId="81" xfId="0" applyNumberFormat="1" applyFont="1" applyBorder="1" applyAlignment="1">
      <alignment vertical="top" wrapText="1"/>
    </xf>
    <xf numFmtId="175" fontId="59" fillId="0" borderId="81" xfId="0" applyNumberFormat="1" applyFont="1" applyBorder="1" applyAlignment="1">
      <alignment vertical="top" wrapText="1"/>
    </xf>
    <xf numFmtId="4" fontId="58" fillId="0" borderId="81" xfId="0" applyNumberFormat="1" applyFont="1" applyBorder="1" applyAlignment="1">
      <alignment vertical="top" wrapText="1"/>
    </xf>
    <xf numFmtId="177" fontId="59" fillId="0" borderId="81" xfId="0" applyNumberFormat="1" applyFont="1" applyBorder="1" applyAlignment="1">
      <alignment vertical="top" wrapText="1"/>
    </xf>
    <xf numFmtId="173" fontId="58" fillId="21" borderId="81" xfId="0" applyNumberFormat="1" applyFont="1" applyFill="1" applyBorder="1" applyAlignment="1">
      <alignment vertical="top" wrapText="1"/>
    </xf>
    <xf numFmtId="0" fontId="57" fillId="0" borderId="79" xfId="0" applyFont="1" applyBorder="1" applyAlignment="1">
      <alignment vertical="top" wrapText="1"/>
    </xf>
    <xf numFmtId="173" fontId="58" fillId="0" borderId="81" xfId="0" applyNumberFormat="1" applyFont="1" applyBorder="1" applyAlignment="1">
      <alignment vertical="top" wrapText="1"/>
    </xf>
    <xf numFmtId="177" fontId="58" fillId="0" borderId="81" xfId="0" applyNumberFormat="1" applyFont="1" applyBorder="1" applyAlignment="1">
      <alignment vertical="top" wrapText="1"/>
    </xf>
    <xf numFmtId="178" fontId="59" fillId="0" borderId="81" xfId="0" applyNumberFormat="1" applyFont="1" applyBorder="1" applyAlignment="1">
      <alignment vertical="top" wrapText="1"/>
    </xf>
    <xf numFmtId="2" fontId="58" fillId="0" borderId="81" xfId="0" applyNumberFormat="1" applyFont="1" applyBorder="1" applyAlignment="1">
      <alignment vertical="top" wrapText="1"/>
    </xf>
    <xf numFmtId="178" fontId="58" fillId="0" borderId="81" xfId="0" applyNumberFormat="1" applyFont="1" applyBorder="1" applyAlignment="1">
      <alignment vertical="top" wrapText="1"/>
    </xf>
    <xf numFmtId="176" fontId="58" fillId="21" borderId="81" xfId="0" applyNumberFormat="1" applyFont="1" applyFill="1" applyBorder="1" applyAlignment="1">
      <alignment vertical="top" wrapText="1"/>
    </xf>
    <xf numFmtId="0" fontId="60" fillId="0" borderId="79" xfId="0" applyFont="1" applyBorder="1" applyAlignment="1">
      <alignment vertical="top" wrapText="1"/>
    </xf>
    <xf numFmtId="0" fontId="61" fillId="0" borderId="80" xfId="0" applyFont="1" applyBorder="1" applyAlignment="1">
      <alignment vertical="top" wrapText="1"/>
    </xf>
    <xf numFmtId="167" fontId="58" fillId="21" borderId="81" xfId="0" applyNumberFormat="1" applyFont="1" applyFill="1" applyBorder="1" applyAlignment="1">
      <alignment vertical="top" wrapText="1"/>
    </xf>
    <xf numFmtId="0" fontId="60" fillId="0" borderId="79" xfId="10" applyFont="1" applyBorder="1" applyAlignment="1">
      <alignment vertical="top" wrapText="1"/>
    </xf>
    <xf numFmtId="4" fontId="58" fillId="21" borderId="16" xfId="10" applyNumberFormat="1" applyFont="1" applyFill="1" applyBorder="1" applyAlignment="1">
      <alignment horizontal="center" vertical="center" wrapText="1"/>
    </xf>
    <xf numFmtId="0" fontId="58" fillId="21" borderId="81" xfId="10" applyFont="1" applyFill="1" applyBorder="1" applyAlignment="1">
      <alignment horizontal="left" vertical="top" wrapText="1"/>
    </xf>
    <xf numFmtId="0" fontId="58" fillId="21" borderId="81" xfId="10" applyFont="1" applyFill="1" applyBorder="1" applyAlignment="1">
      <alignment vertical="top" wrapText="1"/>
    </xf>
    <xf numFmtId="181" fontId="62" fillId="0" borderId="106" xfId="0" applyNumberFormat="1" applyFont="1" applyBorder="1" applyAlignment="1">
      <alignment horizontal="left" vertical="top" shrinkToFit="1"/>
    </xf>
    <xf numFmtId="0" fontId="63" fillId="0" borderId="106" xfId="0" applyFont="1" applyBorder="1" applyAlignment="1">
      <alignment horizontal="left" vertical="top" wrapText="1"/>
    </xf>
    <xf numFmtId="0" fontId="0" fillId="0" borderId="106" xfId="0" applyBorder="1" applyAlignment="1">
      <alignment horizontal="left" wrapText="1"/>
    </xf>
    <xf numFmtId="4" fontId="62" fillId="0" borderId="106" xfId="0" applyNumberFormat="1" applyFont="1" applyBorder="1" applyAlignment="1">
      <alignment horizontal="right" vertical="top" shrinkToFit="1"/>
    </xf>
    <xf numFmtId="0" fontId="0" fillId="0" borderId="0" xfId="0" applyAlignment="1">
      <alignment horizontal="left" vertical="top"/>
    </xf>
    <xf numFmtId="3" fontId="62" fillId="0" borderId="106" xfId="0" applyNumberFormat="1" applyFont="1" applyBorder="1" applyAlignment="1">
      <alignment horizontal="left" vertical="top" shrinkToFit="1"/>
    </xf>
    <xf numFmtId="0" fontId="0" fillId="0" borderId="106" xfId="0" applyBorder="1" applyAlignment="1">
      <alignment horizontal="left" vertical="top" wrapText="1"/>
    </xf>
    <xf numFmtId="0" fontId="0" fillId="0" borderId="106" xfId="0" applyBorder="1" applyAlignment="1">
      <alignment horizontal="left" vertical="center" wrapText="1"/>
    </xf>
    <xf numFmtId="3" fontId="64" fillId="0" borderId="106" xfId="0" applyNumberFormat="1" applyFont="1" applyBorder="1" applyAlignment="1">
      <alignment horizontal="left" vertical="top" shrinkToFit="1"/>
    </xf>
    <xf numFmtId="0" fontId="65" fillId="0" borderId="106" xfId="0" applyFont="1" applyBorder="1" applyAlignment="1">
      <alignment horizontal="left" vertical="top" wrapText="1"/>
    </xf>
    <xf numFmtId="169" fontId="64" fillId="0" borderId="106" xfId="0" applyNumberFormat="1" applyFont="1" applyBorder="1" applyAlignment="1">
      <alignment horizontal="right" vertical="top" shrinkToFit="1"/>
    </xf>
    <xf numFmtId="170" fontId="64" fillId="0" borderId="106" xfId="0" applyNumberFormat="1" applyFont="1" applyBorder="1" applyAlignment="1">
      <alignment horizontal="right" vertical="top" shrinkToFit="1"/>
    </xf>
    <xf numFmtId="4" fontId="64" fillId="0" borderId="106" xfId="0" applyNumberFormat="1" applyFont="1" applyBorder="1" applyAlignment="1">
      <alignment horizontal="right" vertical="top" shrinkToFit="1"/>
    </xf>
    <xf numFmtId="181" fontId="62" fillId="0" borderId="106" xfId="9" applyNumberFormat="1" applyFont="1" applyBorder="1" applyAlignment="1">
      <alignment horizontal="left" vertical="top" shrinkToFit="1"/>
    </xf>
    <xf numFmtId="0" fontId="63" fillId="0" borderId="106" xfId="9" applyFont="1" applyBorder="1" applyAlignment="1">
      <alignment horizontal="left" vertical="top" wrapText="1"/>
    </xf>
    <xf numFmtId="0" fontId="16" fillId="0" borderId="106" xfId="9" applyBorder="1" applyAlignment="1">
      <alignment horizontal="left" wrapText="1"/>
    </xf>
    <xf numFmtId="4" fontId="62" fillId="0" borderId="106" xfId="9" applyNumberFormat="1" applyFont="1" applyBorder="1" applyAlignment="1">
      <alignment horizontal="right" vertical="top" shrinkToFit="1"/>
    </xf>
    <xf numFmtId="3" fontId="62" fillId="0" borderId="106" xfId="9" applyNumberFormat="1" applyFont="1" applyBorder="1" applyAlignment="1">
      <alignment horizontal="left" vertical="top" shrinkToFit="1"/>
    </xf>
    <xf numFmtId="3" fontId="64" fillId="0" borderId="106" xfId="9" applyNumberFormat="1" applyFont="1" applyBorder="1" applyAlignment="1">
      <alignment horizontal="left" vertical="top" shrinkToFit="1"/>
    </xf>
    <xf numFmtId="0" fontId="65" fillId="0" borderId="106" xfId="9" applyFont="1" applyBorder="1" applyAlignment="1">
      <alignment horizontal="left" vertical="top" wrapText="1"/>
    </xf>
    <xf numFmtId="169" fontId="64" fillId="0" borderId="106" xfId="9" applyNumberFormat="1" applyFont="1" applyBorder="1" applyAlignment="1">
      <alignment horizontal="right" vertical="top" shrinkToFit="1"/>
    </xf>
    <xf numFmtId="170" fontId="64" fillId="0" borderId="106" xfId="9" applyNumberFormat="1" applyFont="1" applyBorder="1" applyAlignment="1">
      <alignment horizontal="right" vertical="top" shrinkToFit="1"/>
    </xf>
    <xf numFmtId="4" fontId="64" fillId="0" borderId="106" xfId="9" applyNumberFormat="1" applyFont="1" applyBorder="1" applyAlignment="1">
      <alignment horizontal="right" vertical="top" shrinkToFit="1"/>
    </xf>
    <xf numFmtId="1" fontId="62" fillId="0" borderId="106" xfId="9" applyNumberFormat="1" applyFont="1" applyBorder="1" applyAlignment="1">
      <alignment horizontal="left" vertical="top" shrinkToFit="1"/>
    </xf>
    <xf numFmtId="0" fontId="16" fillId="0" borderId="106" xfId="9" applyBorder="1" applyAlignment="1">
      <alignment horizontal="left" vertical="top" wrapText="1"/>
    </xf>
    <xf numFmtId="0" fontId="16" fillId="0" borderId="106" xfId="9" applyBorder="1" applyAlignment="1">
      <alignment horizontal="left" vertical="center" wrapText="1"/>
    </xf>
    <xf numFmtId="2" fontId="64" fillId="0" borderId="106" xfId="9" applyNumberFormat="1" applyFont="1" applyBorder="1" applyAlignment="1">
      <alignment horizontal="right" vertical="top" shrinkToFit="1"/>
    </xf>
    <xf numFmtId="2" fontId="62" fillId="0" borderId="106" xfId="9" applyNumberFormat="1" applyFont="1" applyBorder="1" applyAlignment="1">
      <alignment horizontal="right" vertical="top" shrinkToFit="1"/>
    </xf>
    <xf numFmtId="4" fontId="62" fillId="24" borderId="106" xfId="9" applyNumberFormat="1" applyFont="1" applyFill="1" applyBorder="1" applyAlignment="1">
      <alignment horizontal="right" vertical="top" shrinkToFit="1"/>
    </xf>
    <xf numFmtId="0" fontId="67" fillId="0" borderId="106" xfId="0" applyFont="1" applyBorder="1" applyAlignment="1">
      <alignment horizontal="left" vertical="top" wrapText="1"/>
    </xf>
    <xf numFmtId="2" fontId="64" fillId="0" borderId="106" xfId="0" applyNumberFormat="1" applyFont="1" applyBorder="1" applyAlignment="1">
      <alignment horizontal="right" vertical="top" shrinkToFit="1"/>
    </xf>
    <xf numFmtId="2" fontId="62" fillId="0" borderId="106" xfId="0" applyNumberFormat="1" applyFont="1" applyBorder="1" applyAlignment="1">
      <alignment horizontal="right" vertical="top" shrinkToFit="1"/>
    </xf>
    <xf numFmtId="4" fontId="62" fillId="24" borderId="106" xfId="0" applyNumberFormat="1" applyFont="1" applyFill="1" applyBorder="1" applyAlignment="1">
      <alignment horizontal="right" vertical="top" shrinkToFit="1"/>
    </xf>
    <xf numFmtId="0" fontId="14" fillId="2" borderId="0" xfId="0" applyFont="1" applyFill="1" applyAlignment="1">
      <alignment horizontal="center" wrapText="1"/>
    </xf>
    <xf numFmtId="0" fontId="14" fillId="2" borderId="19" xfId="8" applyNumberFormat="1" applyFont="1" applyFill="1" applyBorder="1" applyAlignment="1">
      <alignment horizontal="center" vertical="center" wrapText="1"/>
    </xf>
    <xf numFmtId="165" fontId="21" fillId="0" borderId="59" xfId="14" applyNumberFormat="1" applyFont="1" applyBorder="1" applyAlignment="1">
      <alignment horizontal="center" vertical="center"/>
    </xf>
    <xf numFmtId="165" fontId="21" fillId="0" borderId="60" xfId="14" applyNumberFormat="1" applyFont="1" applyBorder="1" applyAlignment="1">
      <alignment vertical="center"/>
    </xf>
    <xf numFmtId="165" fontId="32" fillId="0" borderId="71" xfId="14" applyNumberFormat="1" applyFont="1" applyBorder="1" applyAlignment="1">
      <alignment horizontal="center" vertical="center"/>
    </xf>
    <xf numFmtId="165" fontId="32" fillId="0" borderId="62" xfId="14" applyNumberFormat="1" applyFont="1" applyBorder="1" applyAlignment="1">
      <alignment horizontal="center" vertical="center"/>
    </xf>
    <xf numFmtId="0" fontId="68" fillId="0" borderId="106" xfId="0" applyFont="1" applyBorder="1" applyAlignment="1">
      <alignment horizontal="left" vertical="top" wrapText="1"/>
    </xf>
    <xf numFmtId="0" fontId="31" fillId="0" borderId="106" xfId="0" applyFont="1" applyBorder="1" applyAlignment="1">
      <alignment horizontal="left" vertical="top" wrapText="1"/>
    </xf>
    <xf numFmtId="0" fontId="70" fillId="0" borderId="106" xfId="0" applyFont="1" applyBorder="1" applyAlignment="1">
      <alignment horizontal="left" vertical="top" wrapText="1"/>
    </xf>
    <xf numFmtId="165" fontId="71" fillId="18" borderId="71" xfId="14" applyNumberFormat="1" applyFont="1" applyFill="1" applyBorder="1" applyAlignment="1">
      <alignment vertical="center" wrapText="1"/>
    </xf>
    <xf numFmtId="165" fontId="71" fillId="18" borderId="0" xfId="14" applyNumberFormat="1" applyFont="1" applyFill="1" applyAlignment="1">
      <alignment vertical="center" wrapText="1"/>
    </xf>
    <xf numFmtId="0" fontId="72" fillId="0" borderId="106" xfId="9" applyFont="1" applyBorder="1" applyAlignment="1">
      <alignment horizontal="left" vertical="top" wrapText="1"/>
    </xf>
    <xf numFmtId="4" fontId="75" fillId="0" borderId="106" xfId="9" applyNumberFormat="1" applyFont="1" applyBorder="1" applyAlignment="1">
      <alignment horizontal="right" vertical="top" shrinkToFit="1"/>
    </xf>
    <xf numFmtId="3" fontId="73" fillId="0" borderId="106" xfId="9" applyNumberFormat="1" applyFont="1" applyBorder="1" applyAlignment="1">
      <alignment horizontal="left" vertical="top" shrinkToFit="1"/>
    </xf>
    <xf numFmtId="169" fontId="73" fillId="0" borderId="106" xfId="9" applyNumberFormat="1" applyFont="1" applyBorder="1" applyAlignment="1">
      <alignment horizontal="right" vertical="top" shrinkToFit="1"/>
    </xf>
    <xf numFmtId="170" fontId="73" fillId="0" borderId="106" xfId="9" applyNumberFormat="1" applyFont="1" applyBorder="1" applyAlignment="1">
      <alignment horizontal="right" vertical="top" shrinkToFit="1"/>
    </xf>
    <xf numFmtId="4" fontId="73" fillId="0" borderId="106" xfId="9" applyNumberFormat="1" applyFont="1" applyBorder="1" applyAlignment="1">
      <alignment horizontal="right" vertical="top" shrinkToFit="1"/>
    </xf>
    <xf numFmtId="2" fontId="73" fillId="0" borderId="106" xfId="9" applyNumberFormat="1" applyFont="1" applyBorder="1" applyAlignment="1">
      <alignment horizontal="right" vertical="top" shrinkToFit="1"/>
    </xf>
    <xf numFmtId="181" fontId="73" fillId="0" borderId="106" xfId="9" applyNumberFormat="1" applyFont="1" applyBorder="1" applyAlignment="1">
      <alignment horizontal="left" vertical="top" shrinkToFit="1"/>
    </xf>
    <xf numFmtId="0" fontId="74" fillId="0" borderId="106" xfId="9" applyFont="1" applyBorder="1" applyAlignment="1">
      <alignment horizontal="left" vertical="top" wrapText="1"/>
    </xf>
    <xf numFmtId="3" fontId="75" fillId="0" borderId="106" xfId="9" applyNumberFormat="1" applyFont="1" applyBorder="1" applyAlignment="1">
      <alignment horizontal="left" vertical="top" shrinkToFit="1"/>
    </xf>
    <xf numFmtId="0" fontId="76" fillId="0" borderId="106" xfId="9" applyFont="1" applyBorder="1" applyAlignment="1">
      <alignment horizontal="left" vertical="top" wrapText="1"/>
    </xf>
    <xf numFmtId="0" fontId="77" fillId="0" borderId="106" xfId="9" applyFont="1" applyBorder="1" applyAlignment="1">
      <alignment horizontal="left" vertical="top" wrapText="1"/>
    </xf>
    <xf numFmtId="4" fontId="73" fillId="24" borderId="106" xfId="9" applyNumberFormat="1" applyFont="1" applyFill="1" applyBorder="1" applyAlignment="1">
      <alignment horizontal="right" vertical="top" shrinkToFit="1"/>
    </xf>
    <xf numFmtId="4" fontId="75" fillId="24" borderId="106" xfId="9" applyNumberFormat="1" applyFont="1" applyFill="1" applyBorder="1" applyAlignment="1">
      <alignment horizontal="right" vertical="top" shrinkToFit="1"/>
    </xf>
    <xf numFmtId="44" fontId="58" fillId="21" borderId="81" xfId="16" applyFont="1" applyFill="1" applyBorder="1" applyAlignment="1">
      <alignment vertical="top" wrapText="1"/>
    </xf>
    <xf numFmtId="4" fontId="58" fillId="21" borderId="33" xfId="10" applyNumberFormat="1" applyFont="1" applyFill="1" applyBorder="1" applyAlignment="1">
      <alignment horizontal="center" vertical="center" wrapText="1"/>
    </xf>
    <xf numFmtId="44" fontId="0" fillId="0" borderId="85" xfId="16" applyFont="1" applyBorder="1" applyAlignment="1">
      <alignment horizontal="center" vertical="center"/>
    </xf>
    <xf numFmtId="44" fontId="0" fillId="0" borderId="86" xfId="16" applyFont="1" applyBorder="1" applyAlignment="1">
      <alignment horizontal="center" vertical="center"/>
    </xf>
    <xf numFmtId="44" fontId="0" fillId="0" borderId="87" xfId="16" applyFont="1" applyBorder="1" applyAlignment="1">
      <alignment horizontal="center" vertical="center"/>
    </xf>
    <xf numFmtId="44" fontId="34" fillId="23" borderId="97" xfId="16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top" wrapText="1"/>
    </xf>
    <xf numFmtId="0" fontId="9" fillId="4" borderId="12" xfId="0" applyFont="1" applyFill="1" applyBorder="1" applyAlignment="1">
      <alignment horizontal="center" vertical="top" wrapText="1"/>
    </xf>
    <xf numFmtId="0" fontId="9" fillId="4" borderId="77" xfId="0" applyFont="1" applyFill="1" applyBorder="1" applyAlignment="1">
      <alignment horizontal="center" vertical="top" wrapText="1"/>
    </xf>
    <xf numFmtId="0" fontId="9" fillId="4" borderId="15" xfId="0" applyFont="1" applyFill="1" applyBorder="1" applyAlignment="1">
      <alignment horizontal="center" vertical="top" wrapText="1"/>
    </xf>
    <xf numFmtId="0" fontId="9" fillId="6" borderId="4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5" xfId="0" applyFont="1" applyFill="1" applyBorder="1" applyAlignment="1">
      <alignment horizontal="center" vertical="center" wrapText="1"/>
    </xf>
    <xf numFmtId="43" fontId="14" fillId="2" borderId="76" xfId="8" applyFont="1" applyFill="1" applyBorder="1" applyAlignment="1">
      <alignment horizontal="center" vertical="center" wrapText="1"/>
    </xf>
    <xf numFmtId="43" fontId="14" fillId="2" borderId="75" xfId="8" applyFont="1" applyFill="1" applyBorder="1" applyAlignment="1">
      <alignment horizontal="center" vertical="center" wrapText="1"/>
    </xf>
    <xf numFmtId="43" fontId="14" fillId="2" borderId="76" xfId="8" applyFont="1" applyFill="1" applyBorder="1" applyAlignment="1">
      <alignment horizontal="center" vertical="center"/>
    </xf>
    <xf numFmtId="43" fontId="14" fillId="2" borderId="75" xfId="8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5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9" fillId="4" borderId="5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15" fillId="12" borderId="50" xfId="0" applyFont="1" applyFill="1" applyBorder="1" applyAlignment="1">
      <alignment horizontal="center" vertical="center" wrapText="1"/>
    </xf>
    <xf numFmtId="0" fontId="15" fillId="12" borderId="51" xfId="0" applyFont="1" applyFill="1" applyBorder="1" applyAlignment="1">
      <alignment horizontal="center" vertical="center" wrapText="1"/>
    </xf>
    <xf numFmtId="0" fontId="15" fillId="12" borderId="52" xfId="0" applyFont="1" applyFill="1" applyBorder="1" applyAlignment="1">
      <alignment horizontal="center" vertical="center" wrapText="1"/>
    </xf>
    <xf numFmtId="0" fontId="0" fillId="13" borderId="85" xfId="0" applyFill="1" applyBorder="1" applyAlignment="1">
      <alignment horizontal="center" vertical="center"/>
    </xf>
    <xf numFmtId="0" fontId="0" fillId="13" borderId="87" xfId="0" applyFill="1" applyBorder="1" applyAlignment="1">
      <alignment horizontal="center" vertical="center"/>
    </xf>
    <xf numFmtId="0" fontId="0" fillId="13" borderId="86" xfId="0" applyFill="1" applyBorder="1" applyAlignment="1">
      <alignment horizontal="center" vertical="center"/>
    </xf>
    <xf numFmtId="165" fontId="71" fillId="18" borderId="59" xfId="14" applyNumberFormat="1" applyFont="1" applyFill="1" applyBorder="1" applyAlignment="1">
      <alignment horizontal="center" vertical="center" wrapText="1"/>
    </xf>
    <xf numFmtId="165" fontId="71" fillId="18" borderId="60" xfId="14" applyNumberFormat="1" applyFont="1" applyFill="1" applyBorder="1" applyAlignment="1">
      <alignment horizontal="center" vertical="center" wrapText="1"/>
    </xf>
    <xf numFmtId="165" fontId="21" fillId="10" borderId="59" xfId="14" applyNumberFormat="1" applyFont="1" applyFill="1" applyBorder="1" applyAlignment="1">
      <alignment horizontal="left" vertical="center" wrapText="1"/>
    </xf>
    <xf numFmtId="165" fontId="21" fillId="10" borderId="60" xfId="14" applyNumberFormat="1" applyFont="1" applyFill="1" applyBorder="1" applyAlignment="1">
      <alignment horizontal="left" vertical="center" wrapText="1"/>
    </xf>
    <xf numFmtId="165" fontId="21" fillId="0" borderId="59" xfId="14" applyNumberFormat="1" applyFont="1" applyBorder="1" applyAlignment="1">
      <alignment horizontal="left" vertical="center" wrapText="1"/>
    </xf>
    <xf numFmtId="165" fontId="21" fillId="0" borderId="60" xfId="14" applyNumberFormat="1" applyFont="1" applyBorder="1" applyAlignment="1">
      <alignment horizontal="left" vertical="center" wrapText="1"/>
    </xf>
    <xf numFmtId="165" fontId="29" fillId="0" borderId="59" xfId="14" applyNumberFormat="1" applyFont="1" applyBorder="1" applyAlignment="1">
      <alignment horizontal="left" vertical="center" wrapText="1"/>
    </xf>
    <xf numFmtId="165" fontId="29" fillId="0" borderId="60" xfId="14" applyNumberFormat="1" applyFont="1" applyBorder="1" applyAlignment="1">
      <alignment horizontal="left" vertical="center" wrapText="1"/>
    </xf>
    <xf numFmtId="165" fontId="35" fillId="0" borderId="59" xfId="14" applyNumberFormat="1" applyFont="1" applyBorder="1" applyAlignment="1">
      <alignment horizontal="left" vertical="center" wrapText="1"/>
    </xf>
    <xf numFmtId="165" fontId="35" fillId="0" borderId="60" xfId="14" applyNumberFormat="1" applyFont="1" applyBorder="1" applyAlignment="1">
      <alignment horizontal="left" vertical="center" wrapText="1"/>
    </xf>
    <xf numFmtId="0" fontId="24" fillId="0" borderId="0" xfId="14" applyFont="1" applyAlignment="1">
      <alignment horizontal="center" vertical="center"/>
    </xf>
    <xf numFmtId="0" fontId="24" fillId="0" borderId="9" xfId="14" applyFont="1" applyBorder="1" applyAlignment="1">
      <alignment horizontal="center" vertical="center"/>
    </xf>
    <xf numFmtId="165" fontId="35" fillId="10" borderId="59" xfId="14" applyNumberFormat="1" applyFont="1" applyFill="1" applyBorder="1" applyAlignment="1">
      <alignment horizontal="left" vertical="center" wrapText="1"/>
    </xf>
    <xf numFmtId="165" fontId="35" fillId="10" borderId="60" xfId="14" applyNumberFormat="1" applyFont="1" applyFill="1" applyBorder="1" applyAlignment="1">
      <alignment horizontal="left" vertical="center" wrapText="1"/>
    </xf>
    <xf numFmtId="165" fontId="80" fillId="10" borderId="59" xfId="14" applyNumberFormat="1" applyFont="1" applyFill="1" applyBorder="1" applyAlignment="1">
      <alignment horizontal="left" vertical="center" wrapText="1"/>
    </xf>
    <xf numFmtId="165" fontId="80" fillId="10" borderId="60" xfId="14" applyNumberFormat="1" applyFont="1" applyFill="1" applyBorder="1" applyAlignment="1">
      <alignment horizontal="left" vertical="center" wrapText="1"/>
    </xf>
    <xf numFmtId="165" fontId="80" fillId="0" borderId="59" xfId="14" applyNumberFormat="1" applyFont="1" applyBorder="1" applyAlignment="1">
      <alignment horizontal="left" vertical="center" wrapText="1"/>
    </xf>
    <xf numFmtId="165" fontId="80" fillId="0" borderId="60" xfId="14" applyNumberFormat="1" applyFont="1" applyBorder="1" applyAlignment="1">
      <alignment horizontal="left" vertical="center" wrapText="1"/>
    </xf>
    <xf numFmtId="165" fontId="29" fillId="10" borderId="59" xfId="14" applyNumberFormat="1" applyFont="1" applyFill="1" applyBorder="1" applyAlignment="1">
      <alignment horizontal="left" vertical="center" wrapText="1"/>
    </xf>
    <xf numFmtId="165" fontId="29" fillId="10" borderId="60" xfId="14" applyNumberFormat="1" applyFont="1" applyFill="1" applyBorder="1" applyAlignment="1">
      <alignment horizontal="left" vertical="center" wrapText="1"/>
    </xf>
    <xf numFmtId="165" fontId="26" fillId="16" borderId="67" xfId="14" applyNumberFormat="1" applyFont="1" applyFill="1" applyBorder="1" applyAlignment="1">
      <alignment horizontal="left" vertical="center" wrapText="1"/>
    </xf>
    <xf numFmtId="165" fontId="26" fillId="16" borderId="54" xfId="14" applyNumberFormat="1" applyFont="1" applyFill="1" applyBorder="1" applyAlignment="1">
      <alignment horizontal="left" vertical="center" wrapText="1"/>
    </xf>
    <xf numFmtId="165" fontId="26" fillId="16" borderId="57" xfId="14" applyNumberFormat="1" applyFont="1" applyFill="1" applyBorder="1" applyAlignment="1">
      <alignment horizontal="left" vertical="center" wrapText="1"/>
    </xf>
    <xf numFmtId="165" fontId="29" fillId="8" borderId="59" xfId="14" applyNumberFormat="1" applyFont="1" applyFill="1" applyBorder="1" applyAlignment="1">
      <alignment horizontal="left" vertical="center" wrapText="1"/>
    </xf>
    <xf numFmtId="165" fontId="29" fillId="8" borderId="60" xfId="14" applyNumberFormat="1" applyFont="1" applyFill="1" applyBorder="1" applyAlignment="1">
      <alignment horizontal="left" vertical="center" wrapText="1"/>
    </xf>
    <xf numFmtId="0" fontId="0" fillId="0" borderId="98" xfId="14" applyFont="1" applyBorder="1" applyAlignment="1">
      <alignment horizontal="center"/>
    </xf>
    <xf numFmtId="0" fontId="23" fillId="0" borderId="98" xfId="14" applyBorder="1" applyAlignment="1">
      <alignment horizontal="center"/>
    </xf>
    <xf numFmtId="165" fontId="26" fillId="19" borderId="74" xfId="14" applyNumberFormat="1" applyFont="1" applyFill="1" applyBorder="1" applyAlignment="1">
      <alignment horizontal="center" vertical="center"/>
    </xf>
    <xf numFmtId="165" fontId="26" fillId="19" borderId="66" xfId="14" applyNumberFormat="1" applyFont="1" applyFill="1" applyBorder="1" applyAlignment="1">
      <alignment horizontal="center" vertical="center"/>
    </xf>
    <xf numFmtId="165" fontId="26" fillId="14" borderId="64" xfId="14" applyNumberFormat="1" applyFont="1" applyFill="1" applyBorder="1" applyAlignment="1">
      <alignment horizontal="center" vertical="center"/>
    </xf>
    <xf numFmtId="165" fontId="26" fillId="14" borderId="66" xfId="14" applyNumberFormat="1" applyFont="1" applyFill="1" applyBorder="1" applyAlignment="1">
      <alignment horizontal="center" vertical="center"/>
    </xf>
    <xf numFmtId="165" fontId="26" fillId="14" borderId="73" xfId="14" applyNumberFormat="1" applyFont="1" applyFill="1" applyBorder="1" applyAlignment="1">
      <alignment horizontal="center" vertical="center"/>
    </xf>
    <xf numFmtId="165" fontId="43" fillId="13" borderId="64" xfId="14" applyNumberFormat="1" applyFont="1" applyFill="1" applyBorder="1" applyAlignment="1">
      <alignment horizontal="center" vertical="center"/>
    </xf>
    <xf numFmtId="165" fontId="43" fillId="13" borderId="65" xfId="14" applyNumberFormat="1" applyFont="1" applyFill="1" applyBorder="1" applyAlignment="1">
      <alignment horizontal="center" vertical="center"/>
    </xf>
    <xf numFmtId="165" fontId="43" fillId="13" borderId="66" xfId="14" applyNumberFormat="1" applyFont="1" applyFill="1" applyBorder="1" applyAlignment="1">
      <alignment horizontal="center" vertical="center"/>
    </xf>
    <xf numFmtId="165" fontId="21" fillId="0" borderId="110" xfId="14" applyNumberFormat="1" applyFont="1" applyBorder="1" applyAlignment="1">
      <alignment horizontal="center" vertical="center"/>
    </xf>
    <xf numFmtId="165" fontId="21" fillId="0" borderId="111" xfId="14" applyNumberFormat="1" applyFont="1" applyBorder="1" applyAlignment="1">
      <alignment horizontal="center" vertical="center"/>
    </xf>
    <xf numFmtId="165" fontId="32" fillId="0" borderId="110" xfId="14" applyNumberFormat="1" applyFont="1" applyBorder="1" applyAlignment="1">
      <alignment horizontal="center" vertical="center"/>
    </xf>
    <xf numFmtId="165" fontId="32" fillId="0" borderId="111" xfId="14" applyNumberFormat="1" applyFont="1" applyBorder="1" applyAlignment="1">
      <alignment horizontal="center" vertical="center"/>
    </xf>
    <xf numFmtId="0" fontId="63" fillId="24" borderId="107" xfId="9" applyFont="1" applyFill="1" applyBorder="1" applyAlignment="1">
      <alignment horizontal="right" vertical="top" wrapText="1"/>
    </xf>
    <xf numFmtId="0" fontId="63" fillId="24" borderId="108" xfId="9" applyFont="1" applyFill="1" applyBorder="1" applyAlignment="1">
      <alignment horizontal="right" vertical="top" wrapText="1"/>
    </xf>
    <xf numFmtId="0" fontId="63" fillId="24" borderId="109" xfId="9" applyFont="1" applyFill="1" applyBorder="1" applyAlignment="1">
      <alignment horizontal="right" vertical="top" wrapText="1"/>
    </xf>
    <xf numFmtId="0" fontId="67" fillId="24" borderId="107" xfId="0" applyFont="1" applyFill="1" applyBorder="1" applyAlignment="1">
      <alignment horizontal="right" vertical="top" wrapText="1"/>
    </xf>
    <xf numFmtId="0" fontId="67" fillId="24" borderId="108" xfId="0" applyFont="1" applyFill="1" applyBorder="1" applyAlignment="1">
      <alignment horizontal="right" vertical="top" wrapText="1"/>
    </xf>
    <xf numFmtId="0" fontId="67" fillId="24" borderId="109" xfId="0" applyFont="1" applyFill="1" applyBorder="1" applyAlignment="1">
      <alignment horizontal="right" vertical="top" wrapText="1"/>
    </xf>
    <xf numFmtId="0" fontId="72" fillId="24" borderId="107" xfId="9" applyFont="1" applyFill="1" applyBorder="1" applyAlignment="1">
      <alignment horizontal="right" vertical="top" wrapText="1"/>
    </xf>
    <xf numFmtId="0" fontId="72" fillId="24" borderId="108" xfId="9" applyFont="1" applyFill="1" applyBorder="1" applyAlignment="1">
      <alignment horizontal="right" vertical="top" wrapText="1"/>
    </xf>
    <xf numFmtId="0" fontId="72" fillId="24" borderId="109" xfId="9" applyFont="1" applyFill="1" applyBorder="1" applyAlignment="1">
      <alignment horizontal="right" vertical="top" wrapText="1"/>
    </xf>
  </cellXfs>
  <cellStyles count="23">
    <cellStyle name="ARIAL" xfId="2" xr:uid="{00000000-0005-0000-0000-000000000000}"/>
    <cellStyle name="Euro" xfId="3" xr:uid="{00000000-0005-0000-0000-000001000000}"/>
    <cellStyle name="Hiperlink" xfId="22" builtinId="8"/>
    <cellStyle name="M S SANS SERIF" xfId="4" xr:uid="{00000000-0005-0000-0000-000002000000}"/>
    <cellStyle name="Moeda" xfId="16" builtinId="4"/>
    <cellStyle name="Moeda 2" xfId="15" xr:uid="{F778CFA1-41D8-4D94-95C6-6F4BB51B95AD}"/>
    <cellStyle name="Normal" xfId="0" builtinId="0"/>
    <cellStyle name="Normal 2" xfId="1" xr:uid="{00000000-0005-0000-0000-000004000000}"/>
    <cellStyle name="Normal 3" xfId="9" xr:uid="{418E42FA-8FE6-4E8D-97EB-FB5BAD7DB7D7}"/>
    <cellStyle name="Normal 3 2" xfId="20" xr:uid="{419DA0C9-BF24-48F4-AA6A-C5932523A05E}"/>
    <cellStyle name="Normal 4" xfId="10" xr:uid="{2AA794C8-B3F6-4D36-B23B-CC7C43AC0C92}"/>
    <cellStyle name="Normal 5" xfId="12" xr:uid="{95F3B438-76CC-4540-AB7F-D143777EBA6A}"/>
    <cellStyle name="Normal 6" xfId="13" xr:uid="{45F95BFD-FC4E-417C-A008-D65E3BB85BDE}"/>
    <cellStyle name="Normal 7" xfId="14" xr:uid="{1EC50A6B-E7E9-4935-9CBE-3629C4815E79}"/>
    <cellStyle name="Normal 8" xfId="18" xr:uid="{D2109A79-BB36-446B-A8B3-0C38F1D3AE5B}"/>
    <cellStyle name="planilhas" xfId="5" xr:uid="{00000000-0005-0000-0000-000005000000}"/>
    <cellStyle name="Porcentagem" xfId="17" builtinId="5"/>
    <cellStyle name="Sep. milhar [0]" xfId="6" xr:uid="{00000000-0005-0000-0000-000006000000}"/>
    <cellStyle name="times" xfId="7" xr:uid="{00000000-0005-0000-0000-000007000000}"/>
    <cellStyle name="Vírgula" xfId="8" builtinId="3"/>
    <cellStyle name="Vírgula 2" xfId="11" xr:uid="{4C725431-8EC7-4745-AE1B-CCA7D2AEBB49}"/>
    <cellStyle name="Vírgula 3" xfId="19" xr:uid="{0A3AD511-2955-4466-A50C-2B31D8396B5D}"/>
    <cellStyle name="Vírgula 3 2" xfId="21" xr:uid="{01200BAA-B741-4B6C-B527-4677C49CA1FA}"/>
  </cellStyles>
  <dxfs count="6">
    <dxf>
      <font>
        <b/>
        <i val="0"/>
        <color theme="0"/>
      </font>
      <fill>
        <patternFill>
          <bgColor rgb="FF1851D6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theme="0"/>
      </font>
      <fill>
        <patternFill>
          <bgColor rgb="FFF43800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  <dxf>
      <font>
        <b/>
        <i val="0"/>
        <color rgb="FFF43800"/>
      </font>
      <fill>
        <patternFill patternType="none">
          <bgColor auto="1"/>
        </patternFill>
      </fill>
      <border>
        <left style="thin">
          <color theme="0" tint="-0.499984740745262"/>
        </left>
        <right style="thin">
          <color theme="0" tint="-0.499984740745262"/>
        </right>
        <top style="thin">
          <color theme="0" tint="-0.499984740745262"/>
        </top>
        <bottom style="thin">
          <color theme="0" tint="-0.499984740745262"/>
        </bottom>
      </border>
    </dxf>
  </dxfs>
  <tableStyles count="0" defaultTableStyle="TableStyleMedium9" defaultPivotStyle="PivotStyleLight16"/>
  <colors>
    <mruColors>
      <color rgb="FFFC3400"/>
      <color rgb="FF1851D6"/>
      <color rgb="FFF43800"/>
      <color rgb="FFFFFFFF"/>
      <color rgb="FF4977E9"/>
      <color rgb="FF255AE5"/>
      <color rgb="FF121212"/>
      <color rgb="FF3F3F3F"/>
      <color rgb="FFFFFFDD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externalLink" Target="externalLinks/externalLink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1.png"/><Relationship Id="rId7" Type="http://schemas.openxmlformats.org/officeDocument/2006/relationships/image" Target="../media/image8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7.png"/><Relationship Id="rId5" Type="http://schemas.openxmlformats.org/officeDocument/2006/relationships/image" Target="../media/image6.png"/><Relationship Id="rId4" Type="http://schemas.openxmlformats.org/officeDocument/2006/relationships/image" Target="../media/image5.png"/><Relationship Id="rId9" Type="http://schemas.openxmlformats.org/officeDocument/2006/relationships/image" Target="../media/image10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.png"/><Relationship Id="rId2" Type="http://schemas.openxmlformats.org/officeDocument/2006/relationships/image" Target="../media/image12.png"/><Relationship Id="rId1" Type="http://schemas.openxmlformats.org/officeDocument/2006/relationships/image" Target="../media/image11.png"/><Relationship Id="rId4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15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369795</xdr:colOff>
      <xdr:row>0</xdr:row>
      <xdr:rowOff>0</xdr:rowOff>
    </xdr:from>
    <xdr:ext cx="2906696" cy="967090"/>
    <xdr:pic>
      <xdr:nvPicPr>
        <xdr:cNvPr id="2" name="Imagem 1">
          <a:extLst>
            <a:ext uri="{FF2B5EF4-FFF2-40B4-BE49-F238E27FC236}">
              <a16:creationId xmlns:a16="http://schemas.microsoft.com/office/drawing/2014/main" id="{CBD3BB12-8B08-4D31-973A-C9BA639EC7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3355" y="0"/>
          <a:ext cx="2906696" cy="967090"/>
        </a:xfrm>
        <a:prstGeom prst="rect">
          <a:avLst/>
        </a:prstGeom>
      </xdr:spPr>
    </xdr:pic>
    <xdr:clientData/>
  </xdr:oneCellAnchor>
  <xdr:twoCellAnchor editAs="oneCell">
    <xdr:from>
      <xdr:col>7</xdr:col>
      <xdr:colOff>448235</xdr:colOff>
      <xdr:row>14</xdr:row>
      <xdr:rowOff>125705</xdr:rowOff>
    </xdr:from>
    <xdr:to>
      <xdr:col>9</xdr:col>
      <xdr:colOff>599794</xdr:colOff>
      <xdr:row>26</xdr:row>
      <xdr:rowOff>23336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CA38B3D-BBAB-6AEE-88D9-DB32760E7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968753" y="4061211"/>
          <a:ext cx="2751323" cy="261393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97595</xdr:colOff>
      <xdr:row>0</xdr:row>
      <xdr:rowOff>225491</xdr:rowOff>
    </xdr:from>
    <xdr:to>
      <xdr:col>4</xdr:col>
      <xdr:colOff>1525467</xdr:colOff>
      <xdr:row>2</xdr:row>
      <xdr:rowOff>4341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A2F0A99-8F87-4912-8013-D6C4A4824D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54855" y="225491"/>
          <a:ext cx="1427872" cy="24176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93785</xdr:colOff>
      <xdr:row>1</xdr:row>
      <xdr:rowOff>92141</xdr:rowOff>
    </xdr:from>
    <xdr:to>
      <xdr:col>5</xdr:col>
      <xdr:colOff>1525467</xdr:colOff>
      <xdr:row>2</xdr:row>
      <xdr:rowOff>111021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07CF434-8380-45FF-988C-ED7C0A323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772965" y="320741"/>
          <a:ext cx="1431682" cy="23033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948174</xdr:colOff>
      <xdr:row>1</xdr:row>
      <xdr:rowOff>22860</xdr:rowOff>
    </xdr:from>
    <xdr:to>
      <xdr:col>11</xdr:col>
      <xdr:colOff>803111</xdr:colOff>
      <xdr:row>16</xdr:row>
      <xdr:rowOff>155509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A9D3BE1-0897-42A3-9025-006CFDE425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01699" y="299085"/>
          <a:ext cx="4198337" cy="4542724"/>
        </a:xfrm>
        <a:prstGeom prst="rect">
          <a:avLst/>
        </a:prstGeom>
      </xdr:spPr>
    </xdr:pic>
    <xdr:clientData/>
  </xdr:twoCellAnchor>
  <xdr:twoCellAnchor editAs="oneCell">
    <xdr:from>
      <xdr:col>17</xdr:col>
      <xdr:colOff>45294</xdr:colOff>
      <xdr:row>4</xdr:row>
      <xdr:rowOff>224790</xdr:rowOff>
    </xdr:from>
    <xdr:to>
      <xdr:col>30</xdr:col>
      <xdr:colOff>186984</xdr:colOff>
      <xdr:row>13</xdr:row>
      <xdr:rowOff>225015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20C0D10-DE25-487D-8677-997B2FD46C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943019" y="1415415"/>
          <a:ext cx="8323665" cy="2667225"/>
        </a:xfrm>
        <a:prstGeom prst="rect">
          <a:avLst/>
        </a:prstGeom>
      </xdr:spPr>
    </xdr:pic>
    <xdr:clientData/>
  </xdr:twoCellAnchor>
  <xdr:twoCellAnchor editAs="oneCell">
    <xdr:from>
      <xdr:col>6</xdr:col>
      <xdr:colOff>244279</xdr:colOff>
      <xdr:row>0</xdr:row>
      <xdr:rowOff>95249</xdr:rowOff>
    </xdr:from>
    <xdr:to>
      <xdr:col>6</xdr:col>
      <xdr:colOff>2206112</xdr:colOff>
      <xdr:row>1</xdr:row>
      <xdr:rowOff>232940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45CAF55-944F-44B7-92A2-A1904D57D3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97504" y="95249"/>
          <a:ext cx="1961833" cy="413916"/>
        </a:xfrm>
        <a:prstGeom prst="rect">
          <a:avLst/>
        </a:prstGeom>
      </xdr:spPr>
    </xdr:pic>
    <xdr:clientData/>
  </xdr:twoCellAnchor>
  <xdr:twoCellAnchor editAs="oneCell">
    <xdr:from>
      <xdr:col>7</xdr:col>
      <xdr:colOff>60960</xdr:colOff>
      <xdr:row>18</xdr:row>
      <xdr:rowOff>42844</xdr:rowOff>
    </xdr:from>
    <xdr:to>
      <xdr:col>11</xdr:col>
      <xdr:colOff>259724</xdr:colOff>
      <xdr:row>33</xdr:row>
      <xdr:rowOff>84290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5C85A5F-04BB-F364-934A-FDBA8F5C7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71660" y="4904404"/>
          <a:ext cx="4679324" cy="3417106"/>
        </a:xfrm>
        <a:prstGeom prst="rect">
          <a:avLst/>
        </a:prstGeom>
      </xdr:spPr>
    </xdr:pic>
    <xdr:clientData/>
  </xdr:twoCellAnchor>
  <xdr:twoCellAnchor editAs="oneCell">
    <xdr:from>
      <xdr:col>7</xdr:col>
      <xdr:colOff>167640</xdr:colOff>
      <xdr:row>34</xdr:row>
      <xdr:rowOff>84123</xdr:rowOff>
    </xdr:from>
    <xdr:to>
      <xdr:col>11</xdr:col>
      <xdr:colOff>236867</xdr:colOff>
      <xdr:row>45</xdr:row>
      <xdr:rowOff>145079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B8F61C53-C9CE-9A91-9137-DF33979A8D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9578340" y="8268003"/>
          <a:ext cx="4549787" cy="2103116"/>
        </a:xfrm>
        <a:prstGeom prst="rect">
          <a:avLst/>
        </a:prstGeom>
      </xdr:spPr>
    </xdr:pic>
    <xdr:clientData/>
  </xdr:twoCellAnchor>
  <xdr:twoCellAnchor editAs="oneCell">
    <xdr:from>
      <xdr:col>0</xdr:col>
      <xdr:colOff>53341</xdr:colOff>
      <xdr:row>36</xdr:row>
      <xdr:rowOff>144780</xdr:rowOff>
    </xdr:from>
    <xdr:to>
      <xdr:col>3</xdr:col>
      <xdr:colOff>519109</xdr:colOff>
      <xdr:row>55</xdr:row>
      <xdr:rowOff>107124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54B18AA-0E28-15FF-5C13-E0CC13285E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3341" y="8724900"/>
          <a:ext cx="4969188" cy="3437064"/>
        </a:xfrm>
        <a:prstGeom prst="rect">
          <a:avLst/>
        </a:prstGeom>
      </xdr:spPr>
    </xdr:pic>
    <xdr:clientData/>
  </xdr:twoCellAnchor>
  <xdr:twoCellAnchor editAs="oneCell">
    <xdr:from>
      <xdr:col>3</xdr:col>
      <xdr:colOff>414473</xdr:colOff>
      <xdr:row>37</xdr:row>
      <xdr:rowOff>30480</xdr:rowOff>
    </xdr:from>
    <xdr:to>
      <xdr:col>7</xdr:col>
      <xdr:colOff>290199</xdr:colOff>
      <xdr:row>46</xdr:row>
      <xdr:rowOff>160257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04D6C58C-3248-40D7-E0BB-54B2068D18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17893" y="8793480"/>
          <a:ext cx="4783006" cy="1775697"/>
        </a:xfrm>
        <a:prstGeom prst="rect">
          <a:avLst/>
        </a:prstGeom>
      </xdr:spPr>
    </xdr:pic>
    <xdr:clientData/>
  </xdr:twoCellAnchor>
  <xdr:twoCellAnchor editAs="oneCell">
    <xdr:from>
      <xdr:col>3</xdr:col>
      <xdr:colOff>396241</xdr:colOff>
      <xdr:row>46</xdr:row>
      <xdr:rowOff>175260</xdr:rowOff>
    </xdr:from>
    <xdr:to>
      <xdr:col>7</xdr:col>
      <xdr:colOff>428335</xdr:colOff>
      <xdr:row>74</xdr:row>
      <xdr:rowOff>502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69DF3580-B5AC-0F93-37E7-6A94B15618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4899661" y="10584180"/>
          <a:ext cx="4939374" cy="4945882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56</xdr:row>
      <xdr:rowOff>30480</xdr:rowOff>
    </xdr:from>
    <xdr:to>
      <xdr:col>3</xdr:col>
      <xdr:colOff>772</xdr:colOff>
      <xdr:row>75</xdr:row>
      <xdr:rowOff>68981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C98271F4-3095-C114-BD9F-881A0067E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" y="12268200"/>
          <a:ext cx="4450852" cy="3513221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601980</xdr:colOff>
      <xdr:row>29</xdr:row>
      <xdr:rowOff>99060</xdr:rowOff>
    </xdr:from>
    <xdr:to>
      <xdr:col>19</xdr:col>
      <xdr:colOff>191045</xdr:colOff>
      <xdr:row>46</xdr:row>
      <xdr:rowOff>68999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12AC89F-17C2-94D0-008A-FCAA185B79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631680" y="5036820"/>
          <a:ext cx="6294665" cy="4831499"/>
        </a:xfrm>
        <a:prstGeom prst="rect">
          <a:avLst/>
        </a:prstGeom>
      </xdr:spPr>
    </xdr:pic>
    <xdr:clientData/>
  </xdr:twoCellAnchor>
  <xdr:twoCellAnchor editAs="oneCell">
    <xdr:from>
      <xdr:col>9</xdr:col>
      <xdr:colOff>38100</xdr:colOff>
      <xdr:row>47</xdr:row>
      <xdr:rowOff>114300</xdr:rowOff>
    </xdr:from>
    <xdr:to>
      <xdr:col>20</xdr:col>
      <xdr:colOff>53922</xdr:colOff>
      <xdr:row>72</xdr:row>
      <xdr:rowOff>76692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D352864-CF56-2D89-8703-FFD7DE546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677400" y="5631180"/>
          <a:ext cx="6721422" cy="5677392"/>
        </a:xfrm>
        <a:prstGeom prst="rect">
          <a:avLst/>
        </a:prstGeom>
      </xdr:spPr>
    </xdr:pic>
    <xdr:clientData/>
  </xdr:twoCellAnchor>
  <xdr:twoCellAnchor editAs="oneCell">
    <xdr:from>
      <xdr:col>8</xdr:col>
      <xdr:colOff>518160</xdr:colOff>
      <xdr:row>81</xdr:row>
      <xdr:rowOff>22860</xdr:rowOff>
    </xdr:from>
    <xdr:to>
      <xdr:col>19</xdr:col>
      <xdr:colOff>511120</xdr:colOff>
      <xdr:row>108</xdr:row>
      <xdr:rowOff>168080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7770880-6490-13D0-F785-E1DB5102C3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547860" y="12733020"/>
          <a:ext cx="6698560" cy="5082980"/>
        </a:xfrm>
        <a:prstGeom prst="rect">
          <a:avLst/>
        </a:prstGeom>
      </xdr:spPr>
    </xdr:pic>
    <xdr:clientData/>
  </xdr:twoCellAnchor>
  <xdr:twoCellAnchor editAs="oneCell">
    <xdr:from>
      <xdr:col>8</xdr:col>
      <xdr:colOff>495300</xdr:colOff>
      <xdr:row>74</xdr:row>
      <xdr:rowOff>76200</xdr:rowOff>
    </xdr:from>
    <xdr:to>
      <xdr:col>20</xdr:col>
      <xdr:colOff>313038</xdr:colOff>
      <xdr:row>79</xdr:row>
      <xdr:rowOff>38176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A2807B6F-4CDF-0216-0807-61207F03B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525000" y="11506200"/>
          <a:ext cx="7132938" cy="876376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89646</xdr:colOff>
      <xdr:row>0</xdr:row>
      <xdr:rowOff>44824</xdr:rowOff>
    </xdr:from>
    <xdr:to>
      <xdr:col>2</xdr:col>
      <xdr:colOff>38075</xdr:colOff>
      <xdr:row>1</xdr:row>
      <xdr:rowOff>97417</xdr:rowOff>
    </xdr:to>
    <xdr:pic>
      <xdr:nvPicPr>
        <xdr:cNvPr id="7" name="image3.png">
          <a:extLst>
            <a:ext uri="{FF2B5EF4-FFF2-40B4-BE49-F238E27FC236}">
              <a16:creationId xmlns:a16="http://schemas.microsoft.com/office/drawing/2014/main" id="{3B34BF04-7F51-418B-A8D1-5FF98AB40BFF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colorTemperature colorTemp="11200"/>
                  </a14:imgEffect>
                  <a14:imgEffect>
                    <a14:saturation sat="200000"/>
                  </a14:imgEffect>
                </a14:imgLayer>
              </a14:imgProps>
            </a:ext>
          </a:extLst>
        </a:blip>
        <a:srcRect/>
        <a:stretch>
          <a:fillRect/>
        </a:stretch>
      </xdr:blipFill>
      <xdr:spPr>
        <a:xfrm>
          <a:off x="89646" y="44824"/>
          <a:ext cx="1463464" cy="242047"/>
        </a:xfrm>
        <a:prstGeom prst="rect">
          <a:avLst/>
        </a:prstGeom>
        <a:ln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9525</xdr:rowOff>
    </xdr:from>
    <xdr:to>
      <xdr:col>0</xdr:col>
      <xdr:colOff>638175</xdr:colOff>
      <xdr:row>1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A0CCE1-FD8B-4E58-837A-FBBEEC9F0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9525"/>
          <a:ext cx="485775" cy="49720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9525</xdr:rowOff>
    </xdr:from>
    <xdr:to>
      <xdr:col>0</xdr:col>
      <xdr:colOff>638175</xdr:colOff>
      <xdr:row>1</xdr:row>
      <xdr:rowOff>247650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C2E851-4F95-4D39-90A6-9342437013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400" y="9525"/>
          <a:ext cx="485775" cy="497205"/>
        </a:xfrm>
        <a:prstGeom prst="rect">
          <a:avLst/>
        </a:prstGeom>
        <a:noFill/>
        <a:ln w="9525" cmpd="sng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209550</xdr:colOff>
      <xdr:row>0</xdr:row>
      <xdr:rowOff>9525</xdr:rowOff>
    </xdr:from>
    <xdr:ext cx="1323975" cy="497205"/>
    <xdr:pic>
      <xdr:nvPicPr>
        <xdr:cNvPr id="2" name="Picture 1">
          <a:extLst>
            <a:ext uri="{FF2B5EF4-FFF2-40B4-BE49-F238E27FC236}">
              <a16:creationId xmlns:a16="http://schemas.microsoft.com/office/drawing/2014/main" id="{9F281E6A-A73A-4902-AC29-E7EB8D618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9525"/>
          <a:ext cx="1323975" cy="497205"/>
        </a:xfrm>
        <a:prstGeom prst="rect">
          <a:avLst/>
        </a:prstGeom>
        <a:noFill/>
        <a:ln w="9525" cmpd="sng">
          <a:noFill/>
        </a:ln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postas%20Fechadas\AS%20Ramos%20-%2001.2022\02.%20Paessaggio\02.%20Escopo\02.4%20Escopo%20-%20Extra&#231;&#227;o%20de%20quantitativos\CTN_ORC_ED%20PAESAGGIO_MOD_ARQ_R04.xlsx" TargetMode="External"/><Relationship Id="rId1" Type="http://schemas.openxmlformats.org/officeDocument/2006/relationships/externalLinkPath" Target="/.shortcut-targets-by-id/16oaQUYgx8kiowDwLhg-oO1zGZ777DJUb/2.%20Projetos%20em%20Andamento/AS%20Ramos%20-%2001.2022/02.%20Paessaggio/02.%20Escopo/02.4%20Escopo%20-%20Extra&#231;&#227;o%20de%20quantitativos/CTN_ORC_ED%20PAESAGGIO_MOD_ARQ_R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essandra\trabalho\TRABALHO\EXCEL\MO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By%20Seasons/02.%20Escopo/02.4%20Escopo%20-%20Extra&#231;&#227;o%20de%20quantitativos/CTN-BSN%20-%20FSN%20-%20Custos_Instala&#231;&#245;es_Estimativas_R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Mabrem%2010.2020/Gran%20Torino/03.%20Custo/03.5%20Custo%20-%20Determina&#231;&#227;o%20do%20or&#231;amento/CTN-MBM-GRT-%20Apresenta&#231;&#227;o%20Or&#231;amento%20-%20R00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GMF%2008.2022/03.%20Custo/03.5%20Custo%20-%20Determina&#231;&#227;o%20do%20or&#231;amento/CTN-GMF-%20ATA%20-%20Apresenta&#231;&#227;o%20Or&#231;amento%20-%20R00ok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Mussi%20Empreendimentos%20-%2007.2020/Chelsea%20Residence%2011.2022/02.%20Escopo/02.4%20Escopo%20-%20Extra&#231;&#227;o%20de%20quantitativos/CTN-MSS%20-%20CLS%20-%20Custos_Indiretos_Estimativas_R00.xlsx?C9BCDF79" TargetMode="External"/><Relationship Id="rId1" Type="http://schemas.openxmlformats.org/officeDocument/2006/relationships/externalLinkPath" Target="file:///\\C9BCDF79\CTN-MSS%20-%20CLS%20-%20Custos_Indiretos_Estimativas_R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.shortcut-targets-by-id/16oaQUYgx8kiowDwLhg-oO1zGZ777DJUb/2.%20Projetos%20em%20Andamento/Paludo%20-%2004.2021/Volo%20Ocean/03.%20Custo/03.5%20Custo%20-%20Determina&#231;&#227;o%20do%20or&#231;amento/Relat&#243;rio%20servi&#231;os%20indiretos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microsoft.com/office/2019/04/relationships/externalLinkLongPath" Target="/.shortcut-targets-by-id/16oaQUYgx8kiowDwLhg-oO1zGZ777DJUb/2.%20Projetos%20em%20Andamento/Paludo%20-%2004.2021/Volo%20Ocean/03.%20Custo/03.5%20Custo%20-%20Determina&#231;&#227;o%20do%20or&#231;amento/00%20-%20Entreg&#225;veis/R00/CTN_VOL_PAL_Apresenta&#231;&#227;o_Or&#231;amento_R00.xlsx?C8BF5035" TargetMode="External"/><Relationship Id="rId1" Type="http://schemas.openxmlformats.org/officeDocument/2006/relationships/externalLinkPath" Target="file:///\\C8BF5035\CTN_VOL_PAL_Apresenta&#231;&#227;o_Or&#231;amento_R00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.shortcut-targets-by-id\16oaQUYgx8kiowDwLhg-oO1zGZ777DJUb\2.%20Projetos%20em%20Andamento\Ferrazzo%20Correa%20Incorporadora\04.%20Custo\04.1%20Custo%20-%20Param&#233;trico\02%20-%20Diretos\CTN-FCR-VIV-Gerenciamento%20Executivo.xlsx" TargetMode="External"/><Relationship Id="rId1" Type="http://schemas.openxmlformats.org/officeDocument/2006/relationships/externalLinkPath" Target="/.shortcut-targets-by-id/16oaQUYgx8kiowDwLhg-oO1zGZ777DJUb/2.%20Projetos%20em%20Andamento/Ferrazzo%20Correa%20Incorporadora/04.%20Custo/04.1%20Custo%20-%20Param&#233;trico/02%20-%20Diretos/CTN-FCR-VIV-Gerenciamento%20Executiv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01-CTN_ORC_Tabela de parede ger"/>
      <sheetName val="02-CTN_ORC_Levantamento do mate"/>
      <sheetName val="09-CTN_ORC_Tabela de piso e tet"/>
      <sheetName val="03-CTN_ORC_FACHADA_Tabela de pa"/>
      <sheetName val="08-CTN_ORC_Tabela de telhado"/>
      <sheetName val="10-CTN_ORC_RODAPÉ_Tabela de mol"/>
      <sheetName val="11-CTN_ORC_FAIXA GARAGEM_Tabela"/>
      <sheetName val="12-CTN_ORC_Tabela de forro"/>
      <sheetName val="07-CTN_ORC_Tabela de guarda-cor"/>
      <sheetName val="04-CTN_ORC_Tabela de janela"/>
      <sheetName val="05-CTN_ORC_Tabela de porta"/>
      <sheetName val="06-CTN_ORC_Tabela de escada"/>
      <sheetName val="Instructions"/>
      <sheetName val="ParamValu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1">
          <cell r="A1" t="str">
            <v>10º Tipo (x24) 3</v>
          </cell>
        </row>
        <row r="2">
          <cell r="A2" t="str">
            <v>11º Tipo (24x) 4</v>
          </cell>
        </row>
        <row r="3">
          <cell r="A3" t="str">
            <v>12º Tipo (24x) 5</v>
          </cell>
        </row>
        <row r="4">
          <cell r="A4" t="str">
            <v>13º Tipo (24x) 6</v>
          </cell>
        </row>
        <row r="5">
          <cell r="A5" t="str">
            <v>14º Tipo (24x) 7</v>
          </cell>
        </row>
        <row r="6">
          <cell r="A6" t="str">
            <v>15º Tipo (24x) 8</v>
          </cell>
        </row>
        <row r="7">
          <cell r="A7" t="str">
            <v>16º Tipo (24x) 9</v>
          </cell>
        </row>
        <row r="8">
          <cell r="A8" t="str">
            <v>17º Tipo (24x) 10</v>
          </cell>
        </row>
        <row r="9">
          <cell r="A9" t="str">
            <v>18º Tipo (24x) 11</v>
          </cell>
        </row>
        <row r="10">
          <cell r="A10" t="str">
            <v>19º Tipo (24x) 12</v>
          </cell>
        </row>
        <row r="11">
          <cell r="A11" t="str">
            <v>20º Tipo (24x) 13</v>
          </cell>
        </row>
        <row r="12">
          <cell r="A12" t="str">
            <v>21º Tipo (24x) 14</v>
          </cell>
        </row>
        <row r="13">
          <cell r="A13" t="str">
            <v>22º Tipo (24x) 15</v>
          </cell>
        </row>
        <row r="14">
          <cell r="A14" t="str">
            <v>23º Tipo (24x) 16</v>
          </cell>
        </row>
        <row r="15">
          <cell r="A15" t="str">
            <v>24º Tipo (24x) 17</v>
          </cell>
        </row>
        <row r="16">
          <cell r="A16" t="str">
            <v>25º Tipo (24x) 18</v>
          </cell>
        </row>
        <row r="17">
          <cell r="A17" t="str">
            <v>26º Tipo (24x) 19</v>
          </cell>
        </row>
        <row r="18">
          <cell r="A18" t="str">
            <v>27º Tipo (24x) 20</v>
          </cell>
        </row>
        <row r="19">
          <cell r="A19" t="str">
            <v>28º Tipo (24x) 21</v>
          </cell>
        </row>
        <row r="20">
          <cell r="A20" t="str">
            <v>29º Tipo (24x) 22</v>
          </cell>
        </row>
        <row r="21">
          <cell r="A21" t="str">
            <v>2º Mezanino - G1</v>
          </cell>
        </row>
        <row r="22">
          <cell r="A22" t="str">
            <v>30º Tipo (24x) 23</v>
          </cell>
        </row>
        <row r="23">
          <cell r="A23" t="str">
            <v>31º Tipo (24x) 24</v>
          </cell>
        </row>
        <row r="24">
          <cell r="A24" t="str">
            <v>32º Duplex Inf.</v>
          </cell>
        </row>
        <row r="25">
          <cell r="A25" t="str">
            <v>33º Duplex Sup.</v>
          </cell>
        </row>
        <row r="26">
          <cell r="A26" t="str">
            <v>3º G2</v>
          </cell>
        </row>
        <row r="27">
          <cell r="A27" t="str">
            <v>4º G3</v>
          </cell>
        </row>
        <row r="28">
          <cell r="A28" t="str">
            <v>5º Tipo Dif 01/Lazer</v>
          </cell>
        </row>
        <row r="29">
          <cell r="A29" t="str">
            <v>6º Tipo Dif. 02</v>
          </cell>
        </row>
        <row r="30">
          <cell r="A30" t="str">
            <v>7º Tipo Dif. 03</v>
          </cell>
        </row>
        <row r="31">
          <cell r="A31" t="str">
            <v>8º Tipo (x24) 1</v>
          </cell>
        </row>
        <row r="32">
          <cell r="A32" t="str">
            <v>9º Tipo (x24) 2</v>
          </cell>
        </row>
        <row r="33">
          <cell r="A33" t="str">
            <v>Barrilete</v>
          </cell>
        </row>
        <row r="34">
          <cell r="A34" t="str">
            <v>Cobertura Casa Máq.</v>
          </cell>
        </row>
        <row r="35">
          <cell r="A35" t="str">
            <v>PAVIMENTO TÉRREO</v>
          </cell>
        </row>
        <row r="36">
          <cell r="A36" t="str">
            <v>PC Maq</v>
          </cell>
        </row>
        <row r="37">
          <cell r="A37" t="str">
            <v>Reservatório</v>
          </cell>
        </row>
        <row r="38">
          <cell r="A38" t="str">
            <v>Tampa Reserv.</v>
          </cell>
        </row>
        <row r="39">
          <cell r="A39" t="str">
            <v>Terreno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.O."/>
      <sheetName val="Encargos Sociais"/>
      <sheetName val="BDI"/>
      <sheetName val="M_O_"/>
      <sheetName val="Esquadrias"/>
      <sheetName val="Plan"/>
      <sheetName val="EstConFund"/>
      <sheetName val="EstConElev"/>
      <sheetName val="Par"/>
      <sheetName val="Pisocon"/>
      <sheetName val="AcabPar"/>
      <sheetName val="AcabPiso"/>
      <sheetName val="AcabForro"/>
      <sheetName val="Resumo Estrutura"/>
      <sheetName val="Estrutura - Vigas mold in-loco"/>
      <sheetName val="Estrutura - Lajes"/>
      <sheetName val="Estrutura - Cimbramento"/>
      <sheetName val="Estrutura - Escadas"/>
      <sheetName val="Estrutura - Pilar"/>
      <sheetName val="M_O_1"/>
      <sheetName val="Encargos_Sociais"/>
      <sheetName val="Resumo_Estrutura"/>
      <sheetName val="Estrutura_-_Vigas_mold_in-loco"/>
      <sheetName val="Estrutura_-_Lajes"/>
      <sheetName val="Estrutura_-_Cimbramento"/>
      <sheetName val="Estrutura_-_Escadas"/>
      <sheetName val="Estrutura_-_Pilar"/>
      <sheetName val="P   CARGOS SAL CARAJAS "/>
      <sheetName val=""/>
      <sheetName val="Orc_Pad_Edif_Analítico"/>
      <sheetName val="Orc_Compl_Analítico"/>
      <sheetName val="Orc_Compl_Aberto"/>
      <sheetName val="M_O_2"/>
      <sheetName val="Encargos_Sociais1"/>
      <sheetName val="Resumo_Estrutura1"/>
      <sheetName val="Estrutura_-_Vigas_mold_in-loco1"/>
      <sheetName val="Estrutura_-_Lajes1"/>
      <sheetName val="Estrutura_-_Cimbramento1"/>
      <sheetName val="Estrutura_-_Escadas1"/>
      <sheetName val="Estrutura_-_Pilar1"/>
      <sheetName val="P___CARGOS_SAL_CARAJAS_"/>
      <sheetName val="M_O_3"/>
      <sheetName val="Encargos_Sociais2"/>
      <sheetName val="Resumo_Estrutura2"/>
      <sheetName val="Estrutura_-_Vigas_mold_in-loco2"/>
      <sheetName val="Estrutura_-_Lajes2"/>
      <sheetName val="Estrutura_-_Cimbramento2"/>
      <sheetName val="Estrutura_-_Escadas2"/>
      <sheetName val="Estrutura_-_Pilar2"/>
      <sheetName val="P___CARGOS_SAL_CARAJAS_1"/>
      <sheetName val="PQP"/>
      <sheetName val="Preco"/>
      <sheetName val="Resumo"/>
      <sheetName val="Sapatas TORRE 1"/>
      <sheetName val="Sapatas TORRE 2"/>
      <sheetName val="Sapatas TORRE 3"/>
      <sheetName val="Blocos"/>
      <sheetName val="Armação Sapata-Torre 1 "/>
      <sheetName val="Armação Sapata-Torre 2"/>
      <sheetName val="Armação Sapata-Torre 3"/>
      <sheetName val="Baldrames Torre 1"/>
      <sheetName val="Baldrames Torre 2"/>
      <sheetName val="Baldrames Torre 3"/>
      <sheetName val="Armação Baldrame  Torre 1"/>
      <sheetName val="Armação Baldrame  Torre 2"/>
      <sheetName val="Armação Baldrame  Torre 3"/>
      <sheetName val="Lajes Fundo Ele Torre 1 e 2"/>
      <sheetName val="Lajes Fundo Ele Torre 3"/>
      <sheetName val="Piso Armado Térreo Torre 1 e 2"/>
      <sheetName val="Piso Armado Térreo Torre3"/>
      <sheetName val="Armação Piso Armado Torre 1"/>
      <sheetName val="Armação Piso Armado Torre 2"/>
      <sheetName val="Armação Piso Armado Torre 3"/>
      <sheetName val="Pilar retangular"/>
      <sheetName val="Vigas TORRE 1 e 2"/>
      <sheetName val="Vigas TORRE 3"/>
      <sheetName val="Armação Vigas Torre 1 e 2"/>
      <sheetName val="Armação Vigas Torre 3"/>
      <sheetName val="Lajes Torres  1 e 2"/>
      <sheetName val="Lajes Torre 3"/>
      <sheetName val="Armação Lajes Torre 1 e 2"/>
      <sheetName val="Armação Lajes Torre 3"/>
      <sheetName val="Escada - Torre 1 e 2"/>
      <sheetName val="Escada - Torre 3"/>
      <sheetName val="Armação Escada Torres 1 e 2"/>
      <sheetName val="Armação Escada Torre 3 "/>
      <sheetName val="Telhado Torres 1 e 2"/>
      <sheetName val="Telhado Torres 3"/>
      <sheetName val="Fachada Torres 1 e 2"/>
      <sheetName val="Fachada Torre 3"/>
      <sheetName val="Alvenaria Estrutural ok"/>
      <sheetName val="Alvenaria Vedação"/>
      <sheetName val="Louças e Metais ok"/>
      <sheetName val="Impermeabilização Torres 1 e 2"/>
      <sheetName val="Impermeabilização Torre 3"/>
      <sheetName val="Bases Rev Interno1"/>
      <sheetName val="Revest. Interno 1"/>
      <sheetName val="Armação Vigas Cobertura"/>
      <sheetName val="Armação Alv vert ok"/>
      <sheetName val="Armação Cintas Horizontais"/>
      <sheetName val="Resumo Esquadria e Peitoril ok"/>
      <sheetName val="Armação Estrutura"/>
      <sheetName val="Armação Pilares"/>
      <sheetName val="Alvenaria Estrutural Embasament"/>
      <sheetName val="Esquadria"/>
      <sheetName val="Diversos"/>
      <sheetName val="Esquadrias ok"/>
      <sheetName val="Armação Lajes Fundo Ele ok"/>
      <sheetName val="Graute vert ok"/>
      <sheetName val="Armação Alv Embasamento hor ok"/>
      <sheetName val="Orc_Pad_Edif_Anal�tico"/>
      <sheetName val="Orc_Compl_Anal�tico"/>
      <sheetName val="2"/>
      <sheetName val="EVCO-set-04"/>
      <sheetName val="M_O_4"/>
      <sheetName val="Encargos_Sociais3"/>
      <sheetName val="Resumo_Estrutura3"/>
      <sheetName val="Estrutura_-_Vigas_mold_in-loco3"/>
      <sheetName val="Estrutura_-_Lajes3"/>
      <sheetName val="Estrutura_-_Cimbramento3"/>
      <sheetName val="Estrutura_-_Escadas3"/>
      <sheetName val="Estrutura_-_Pilar3"/>
      <sheetName val="P___CARGOS_SAL_CARAJAS_2"/>
      <sheetName val="Bomb"/>
      <sheetName val="9-Cron Financeiro"/>
      <sheetName val="8-Cron Fisico"/>
      <sheetName val="MP+Insumos"/>
      <sheetName val="CONSIDERAÇÕES"/>
      <sheetName val="MDO"/>
      <sheetName val="curva"/>
      <sheetName val="Planilha1"/>
      <sheetName val="CPU"/>
      <sheetName val="Insumos"/>
      <sheetName val="Planilha Orçamentária Modelo"/>
      <sheetName val="Fechamento"/>
      <sheetName val="Planilha2"/>
      <sheetName val="Fec. reengenharia"/>
      <sheetName val="Cpu's"/>
      <sheetName val="Curva de serviços"/>
      <sheetName val="0.Resumo"/>
      <sheetName val="Serviços indiretos"/>
      <sheetName val="PQU - Fundação e estrutura"/>
      <sheetName val="Pavilhao de Apoio"/>
      <sheetName val="SUBESTAÇÃO"/>
      <sheetName val="RESERVATORIO CASA DE BOMBA"/>
      <sheetName val="Baldrame"/>
      <sheetName val="Paredes"/>
      <sheetName val="Sapata isolada"/>
      <sheetName val="Acabamentos"/>
      <sheetName val="Resumo concreto"/>
      <sheetName val="Estrutura"/>
      <sheetName val="PLANILHA PADRÃO"/>
      <sheetName val="Alv e fec"/>
      <sheetName val="MDO-MOI"/>
      <sheetName val="EQUIPAMENTOS"/>
      <sheetName val="CANTEIRO"/>
      <sheetName val="EPI"/>
      <sheetName val="Controle Contrato"/>
      <sheetName val="RESUMO DO CONTRATO"/>
      <sheetName val="AVANÇO FISICO"/>
      <sheetName val="NF-em aberto"/>
      <sheetName val="RETENÇÃO"/>
      <sheetName val="REENGENHARIAS"/>
      <sheetName val="NF-BN x DAGNSE"/>
      <sheetName val="NF GLOBO"/>
      <sheetName val="EXTRACONTRATUAIS"/>
      <sheetName val="DIFAL"/>
      <sheetName val="NF-BN x  MS"/>
      <sheetName val="RESUMO DAGNESE"/>
      <sheetName val="NF-DAGNESE"/>
      <sheetName val="RESUMO REAL"/>
      <sheetName val="RESUMO - DIAGRAMA"/>
      <sheetName val="Sinaleiro"/>
      <sheetName val="Hora Extra Sinaleiro"/>
      <sheetName val="Ajudante ADM"/>
      <sheetName val="Bases de Concreto"/>
      <sheetName val="Carpinteiro"/>
      <sheetName val="MO Gabarito"/>
      <sheetName val="MO Fundação"/>
      <sheetName val="Materiais"/>
      <sheetName val="Cronograma"/>
      <sheetName val="Memória de Cálculo - Fundação"/>
      <sheetName val="Memória de Cálculo - Estrutura"/>
      <sheetName val="DATAS"/>
      <sheetName val="VALIDAÇÃO"/>
      <sheetName val="MO"/>
      <sheetName val="Planilha1 (2)"/>
      <sheetName val="RESUMO GERAL"/>
      <sheetName val="Jefferson Reunião"/>
      <sheetName val="17.01"/>
      <sheetName val="Planilha6"/>
      <sheetName val="Resultado"/>
      <sheetName val="Adicionais "/>
      <sheetName val="0 - (BDados total)"/>
      <sheetName val="1 - REORÇAMENTO A+B+C"/>
      <sheetName val="Planilha8"/>
      <sheetName val="Planilha7"/>
      <sheetName val="YMM05 -17.01 - BDados (A)"/>
      <sheetName val="ADIANTAMENTOS (BDados A)"/>
      <sheetName val="2 - PLEITOS (BDados B)"/>
      <sheetName val="3- Adicionais (BDados B)"/>
      <sheetName val="4 - A Contratar (BDados C)"/>
      <sheetName val="5- Conti+Expect (BDados BC)"/>
      <sheetName val="6- Reajuste Fornec (BD A)."/>
      <sheetName val="7- Adicional Cliente"/>
      <sheetName val="FERRO"/>
      <sheetName val="Orc_Pad_Edif_Anal tico"/>
      <sheetName val="Orc_Compl_Anal t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 refreshError="1"/>
      <sheetData sheetId="185" refreshError="1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/>
      <sheetData sheetId="20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BRA"/>
      <sheetName val="INTERFONIA"/>
      <sheetName val="BASES"/>
      <sheetName val="NOUVE"/>
      <sheetName val="VANCOUVER"/>
      <sheetName val="VILLA LOBOS"/>
    </sheetNames>
    <sheetDataSet>
      <sheetData sheetId="0">
        <row r="9">
          <cell r="D9">
            <v>624</v>
          </cell>
        </row>
        <row r="10">
          <cell r="D10">
            <v>6348.51</v>
          </cell>
        </row>
        <row r="14">
          <cell r="D14">
            <v>45413</v>
          </cell>
        </row>
      </sheetData>
      <sheetData sheetId="1" refreshError="1"/>
      <sheetData sheetId="2" refreshError="1"/>
      <sheetData sheetId="3" refreshError="1"/>
      <sheetData sheetId="4" refreshError="1"/>
      <sheetData sheetId="5">
        <row r="4">
          <cell r="B4" t="str">
            <v>VILLA LOBOS</v>
          </cell>
        </row>
        <row r="5">
          <cell r="B5" t="str">
            <v>MACOM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RÇAMENTO_EXECUTIVO"/>
      <sheetName val="ANÁLISE_CUSTOS"/>
      <sheetName val="CONTRUTORA"/>
      <sheetName val="CÁLCULO_MÉDIAS"/>
      <sheetName val="AREAS_PRIVATIVAS"/>
    </sheetNames>
    <sheetDataSet>
      <sheetData sheetId="0">
        <row r="2">
          <cell r="G2">
            <v>12518.96</v>
          </cell>
        </row>
        <row r="19">
          <cell r="B19">
            <v>2757.56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1"/>
      <sheetName val="Relatório"/>
      <sheetName val="ORÇAMENTO_EXECUTIVO"/>
      <sheetName val="ANÁLISE_CUSTOS"/>
      <sheetName val="CÁLCULO_MÉDIAS"/>
      <sheetName val="AREAS_PRIVATIVAS"/>
      <sheetName val="Dif. Altura"/>
    </sheetNames>
    <sheetDataSet>
      <sheetData sheetId="0"/>
      <sheetData sheetId="1"/>
      <sheetData sheetId="2">
        <row r="4">
          <cell r="N4">
            <v>7374.18</v>
          </cell>
        </row>
        <row r="22">
          <cell r="F22">
            <v>2757.56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QUIPA FACHADA"/>
      <sheetName val="OBRA"/>
      <sheetName val="EPC's"/>
      <sheetName val="CANTEIRO"/>
      <sheetName val="RESPOSTAS"/>
      <sheetName val="COMPOSIÇÃO"/>
      <sheetName val="BASES"/>
      <sheetName val="VELASQUEZ"/>
      <sheetName val="SOHO"/>
      <sheetName val="PAESSAGIO"/>
      <sheetName val="BRAVA BREEZE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Q2">
            <v>16348.1</v>
          </cell>
        </row>
        <row r="4">
          <cell r="Q4">
            <v>2680.84</v>
          </cell>
        </row>
      </sheetData>
      <sheetData sheetId="7"/>
      <sheetData sheetId="8"/>
      <sheetData sheetId="9"/>
      <sheetData sheetId="1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atório"/>
    </sheetNames>
    <sheetDataSet>
      <sheetData sheetId="0">
        <row r="28">
          <cell r="W28">
            <v>4199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enciamento executivo "/>
      <sheetName val="Executivo "/>
      <sheetName val="Auxiliar"/>
    </sheetNames>
    <sheetDataSet>
      <sheetData sheetId="0" refreshError="1"/>
      <sheetData sheetId="1" refreshError="1">
        <row r="13">
          <cell r="P13">
            <v>3264.31</v>
          </cell>
        </row>
      </sheetData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DOS_INICIAIS"/>
      <sheetName val="MOVIMENTAÇÃO_DE_TERRA"/>
      <sheetName val="CONTENÇÕES"/>
      <sheetName val="INFRAESTRUTURA"/>
      <sheetName val="CONTENÇÃO"/>
      <sheetName val="SUPRAESTRUTURA"/>
      <sheetName val="ALVENARIA"/>
      <sheetName val="INSTALAÇÕES"/>
      <sheetName val="SISTEMAS ESPECIAIS"/>
      <sheetName val="IMPERMEABILIZAÇÃO"/>
      <sheetName val="PISO E TETO"/>
      <sheetName val="Rev. Internos Piso e Parede"/>
      <sheetName val="TETO"/>
      <sheetName val="Acabamentos de Piso e Parede"/>
      <sheetName val="PINTURA INTERNA"/>
      <sheetName val="ESQUADRIAS"/>
      <sheetName val="COBERTURA"/>
      <sheetName val="Rev. Fachada"/>
      <sheetName val="COMPLEMENTARES"/>
      <sheetName val="Auxiliar"/>
    </sheetNames>
    <sheetDataSet>
      <sheetData sheetId="0">
        <row r="20">
          <cell r="E20">
            <v>73.290000000000006</v>
          </cell>
        </row>
        <row r="26">
          <cell r="E26">
            <v>93.06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sienge.com.br/blog/dimensione-o-canteiro-de-obras-corretamente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867BA2-69B6-430C-8FDA-0031570B41AA}">
  <sheetPr codeName="Planilha2">
    <pageSetUpPr fitToPage="1"/>
  </sheetPr>
  <dimension ref="A1:K19"/>
  <sheetViews>
    <sheetView topLeftCell="A4" zoomScale="85" zoomScaleNormal="85" workbookViewId="0">
      <selection activeCell="H12" sqref="H12"/>
    </sheetView>
  </sheetViews>
  <sheetFormatPr defaultColWidth="9.140625" defaultRowHeight="15"/>
  <cols>
    <col min="1" max="1" width="10.42578125" style="186" customWidth="1"/>
    <col min="2" max="2" width="33.42578125" style="186" customWidth="1"/>
    <col min="3" max="10" width="18.85546875" style="186" customWidth="1"/>
    <col min="11" max="11" width="32.42578125" style="186" customWidth="1"/>
    <col min="12" max="12" width="23.42578125" style="186" customWidth="1"/>
    <col min="13" max="13" width="20" style="186" customWidth="1"/>
    <col min="14" max="14" width="13.42578125" style="186" customWidth="1"/>
    <col min="15" max="15" width="12.42578125" style="186" customWidth="1"/>
    <col min="16" max="16384" width="9.140625" style="186"/>
  </cols>
  <sheetData>
    <row r="1" spans="1:11" ht="21.75">
      <c r="A1" s="4" t="s">
        <v>0</v>
      </c>
      <c r="B1" s="6" t="s">
        <v>138</v>
      </c>
      <c r="C1" s="208"/>
      <c r="D1" s="208"/>
      <c r="E1" s="208"/>
      <c r="F1" s="208"/>
      <c r="G1" s="208"/>
      <c r="H1" s="208"/>
      <c r="I1" s="208"/>
      <c r="J1" s="33"/>
      <c r="K1" s="207"/>
    </row>
    <row r="2" spans="1:11" ht="21.75">
      <c r="A2" s="5" t="s">
        <v>1</v>
      </c>
      <c r="B2" s="7" t="s">
        <v>157</v>
      </c>
      <c r="C2" s="206"/>
      <c r="D2" s="206"/>
      <c r="E2" s="206"/>
      <c r="F2" s="206"/>
      <c r="G2" s="206"/>
      <c r="H2" s="206"/>
      <c r="I2" s="206"/>
      <c r="J2" s="33"/>
      <c r="K2" s="15"/>
    </row>
    <row r="3" spans="1:11" ht="21.75">
      <c r="A3" s="5" t="s">
        <v>2</v>
      </c>
      <c r="B3" s="7" t="s">
        <v>3</v>
      </c>
      <c r="C3" s="206"/>
      <c r="D3" s="206"/>
      <c r="E3" s="206"/>
      <c r="F3" s="206"/>
      <c r="G3" s="206"/>
      <c r="H3" s="206"/>
      <c r="I3" s="206"/>
      <c r="J3" s="33"/>
      <c r="K3" s="15"/>
    </row>
    <row r="4" spans="1:11" ht="28.5">
      <c r="A4" s="377" t="s">
        <v>202</v>
      </c>
      <c r="B4" s="378"/>
      <c r="C4" s="378"/>
      <c r="D4" s="378"/>
      <c r="E4" s="378"/>
      <c r="F4" s="378"/>
      <c r="G4" s="378"/>
      <c r="H4" s="378"/>
      <c r="I4" s="378"/>
      <c r="J4" s="379"/>
      <c r="K4" s="380"/>
    </row>
    <row r="5" spans="1:11" ht="28.5">
      <c r="A5" s="1"/>
      <c r="B5" s="28"/>
      <c r="C5" s="205"/>
      <c r="D5" s="205"/>
      <c r="E5" s="205"/>
      <c r="F5" s="205"/>
      <c r="G5" s="205"/>
      <c r="H5" s="205"/>
      <c r="I5" s="205"/>
      <c r="J5" s="204"/>
      <c r="K5" s="15"/>
    </row>
    <row r="6" spans="1:11" ht="28.5">
      <c r="A6" s="381" t="s">
        <v>201</v>
      </c>
      <c r="B6" s="382"/>
      <c r="C6" s="382"/>
      <c r="D6" s="382"/>
      <c r="E6" s="382"/>
      <c r="F6" s="382"/>
      <c r="G6" s="382"/>
      <c r="H6" s="382"/>
      <c r="I6" s="382"/>
      <c r="J6" s="382"/>
      <c r="K6" s="383"/>
    </row>
    <row r="7" spans="1:11" ht="21.75">
      <c r="A7" s="10"/>
      <c r="B7" s="31"/>
      <c r="C7" s="31"/>
      <c r="D7" s="31"/>
      <c r="E7" s="31"/>
      <c r="F7" s="31"/>
      <c r="G7" s="31"/>
      <c r="H7" s="31"/>
      <c r="I7" s="31"/>
      <c r="J7" s="33"/>
      <c r="K7" s="16"/>
    </row>
    <row r="8" spans="1:11" ht="21.75">
      <c r="A8" s="203" t="s">
        <v>196</v>
      </c>
      <c r="B8" s="202"/>
      <c r="C8" s="202"/>
      <c r="D8" s="202"/>
      <c r="E8" s="202"/>
      <c r="F8" s="202"/>
      <c r="G8" s="202"/>
      <c r="H8" s="202"/>
      <c r="I8" s="202"/>
      <c r="J8" s="201"/>
      <c r="K8" s="200"/>
    </row>
    <row r="9" spans="1:11" ht="22.5" thickBot="1">
      <c r="A9" s="8"/>
      <c r="B9" s="9"/>
      <c r="C9" s="199"/>
      <c r="D9" s="199"/>
      <c r="E9" s="199"/>
      <c r="F9" s="199"/>
      <c r="G9" s="199"/>
      <c r="H9" s="199"/>
      <c r="I9" s="199"/>
      <c r="J9" s="198"/>
      <c r="K9" s="16"/>
    </row>
    <row r="10" spans="1:11" ht="31.5">
      <c r="A10" s="8"/>
      <c r="B10" s="197" t="s">
        <v>195</v>
      </c>
      <c r="C10" s="196" t="s">
        <v>194</v>
      </c>
      <c r="D10" s="196" t="s">
        <v>200</v>
      </c>
      <c r="E10" s="196" t="s">
        <v>193</v>
      </c>
      <c r="F10" s="196" t="s">
        <v>192</v>
      </c>
      <c r="G10" s="196" t="s">
        <v>199</v>
      </c>
      <c r="H10" s="196" t="s">
        <v>198</v>
      </c>
      <c r="I10" s="196" t="s">
        <v>191</v>
      </c>
      <c r="J10" s="196" t="s">
        <v>190</v>
      </c>
      <c r="K10" s="16"/>
    </row>
    <row r="11" spans="1:11" ht="21.75">
      <c r="A11" s="8"/>
      <c r="B11" s="195" t="s">
        <v>197</v>
      </c>
      <c r="C11" s="194">
        <v>11.5</v>
      </c>
      <c r="D11" s="194">
        <f>4+4+5+5+6+6+6+7</f>
        <v>43</v>
      </c>
      <c r="E11" s="194">
        <v>1850</v>
      </c>
      <c r="F11" s="194">
        <f>C11*E11*1</f>
        <v>21275</v>
      </c>
      <c r="G11" s="194">
        <v>450</v>
      </c>
      <c r="H11" s="194">
        <f>G11*D11</f>
        <v>19350</v>
      </c>
      <c r="I11" s="193">
        <f>H11+F11+600+120</f>
        <v>41345</v>
      </c>
      <c r="J11" s="192">
        <f>I11/C11</f>
        <v>3595.217391304348</v>
      </c>
      <c r="K11" s="191"/>
    </row>
    <row r="12" spans="1:11" ht="22.7" customHeight="1" thickBot="1">
      <c r="A12" s="190"/>
      <c r="B12" s="189" t="s">
        <v>187</v>
      </c>
      <c r="C12" s="188"/>
      <c r="D12" s="188"/>
      <c r="E12" s="188"/>
      <c r="F12" s="188"/>
      <c r="G12" s="188"/>
      <c r="H12" s="188"/>
      <c r="I12" s="188"/>
      <c r="J12" s="188"/>
      <c r="K12" s="187"/>
    </row>
    <row r="14" spans="1:11" ht="21.75">
      <c r="A14" s="203" t="s">
        <v>196</v>
      </c>
      <c r="B14" s="202"/>
      <c r="C14" s="202"/>
      <c r="D14" s="202"/>
      <c r="E14" s="202"/>
      <c r="F14" s="202"/>
      <c r="G14" s="202"/>
      <c r="H14" s="202"/>
      <c r="I14" s="202"/>
      <c r="J14" s="201"/>
      <c r="K14" s="200"/>
    </row>
    <row r="15" spans="1:11" ht="22.5" thickBot="1">
      <c r="A15" s="8"/>
      <c r="B15" s="9"/>
      <c r="C15" s="199"/>
      <c r="D15" s="199"/>
      <c r="E15" s="199"/>
      <c r="F15" s="199"/>
      <c r="G15" s="199"/>
      <c r="H15" s="199"/>
      <c r="I15" s="199"/>
      <c r="J15" s="198"/>
      <c r="K15" s="16"/>
    </row>
    <row r="16" spans="1:11" ht="31.5">
      <c r="A16" s="8"/>
      <c r="B16" s="197" t="s">
        <v>195</v>
      </c>
      <c r="C16" s="196" t="s">
        <v>194</v>
      </c>
      <c r="D16" s="196" t="s">
        <v>193</v>
      </c>
      <c r="E16" s="196" t="s">
        <v>192</v>
      </c>
      <c r="F16" s="196" t="s">
        <v>191</v>
      </c>
      <c r="G16" s="196" t="s">
        <v>190</v>
      </c>
      <c r="K16" s="16"/>
    </row>
    <row r="17" spans="1:11" ht="21.75">
      <c r="A17" s="8"/>
      <c r="B17" s="195" t="s">
        <v>189</v>
      </c>
      <c r="C17" s="194">
        <v>2.5</v>
      </c>
      <c r="D17" s="194">
        <v>365</v>
      </c>
      <c r="E17" s="194">
        <f>C17*D17*1</f>
        <v>912.5</v>
      </c>
      <c r="F17" s="384">
        <f>E17+E18</f>
        <v>2100</v>
      </c>
      <c r="G17" s="386">
        <f>F17/5</f>
        <v>420</v>
      </c>
      <c r="K17" s="191"/>
    </row>
    <row r="18" spans="1:11" ht="21.75">
      <c r="A18" s="8"/>
      <c r="B18" s="195" t="s">
        <v>188</v>
      </c>
      <c r="C18" s="194">
        <f>2.5</f>
        <v>2.5</v>
      </c>
      <c r="D18" s="194">
        <v>475</v>
      </c>
      <c r="E18" s="194">
        <f>C18*D18*1</f>
        <v>1187.5</v>
      </c>
      <c r="F18" s="385"/>
      <c r="G18" s="387"/>
      <c r="K18" s="191"/>
    </row>
    <row r="19" spans="1:11" ht="22.7" customHeight="1" thickBot="1">
      <c r="A19" s="190"/>
      <c r="B19" s="189" t="s">
        <v>187</v>
      </c>
      <c r="C19" s="188"/>
      <c r="D19" s="188"/>
      <c r="E19" s="188"/>
      <c r="F19" s="188"/>
      <c r="G19" s="188"/>
      <c r="H19" s="188"/>
      <c r="I19" s="188"/>
      <c r="J19" s="188"/>
      <c r="K19" s="187"/>
    </row>
  </sheetData>
  <mergeCells count="4">
    <mergeCell ref="A4:K4"/>
    <mergeCell ref="A6:K6"/>
    <mergeCell ref="F17:F18"/>
    <mergeCell ref="G17:G18"/>
  </mergeCells>
  <pageMargins left="0.511811024" right="0.511811024" top="0.78740157499999996" bottom="0.78740157499999996" header="0.31496062000000002" footer="0.31496062000000002"/>
  <pageSetup paperSize="9" scale="60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410A6E-3ED8-4864-BF51-00EC513518F9}">
  <sheetPr codeName="Planilha3">
    <pageSetUpPr fitToPage="1"/>
  </sheetPr>
  <dimension ref="A1:E17"/>
  <sheetViews>
    <sheetView view="pageBreakPreview" zoomScaleNormal="115" zoomScaleSheetLayoutView="100" workbookViewId="0">
      <selection activeCell="B10" sqref="B10"/>
    </sheetView>
  </sheetViews>
  <sheetFormatPr defaultRowHeight="21.75"/>
  <cols>
    <col min="1" max="1" width="10.5703125" style="2" customWidth="1"/>
    <col min="2" max="2" width="83.5703125" style="3" customWidth="1"/>
    <col min="3" max="3" width="11.42578125" style="3" customWidth="1"/>
    <col min="4" max="4" width="11.42578125" style="62" customWidth="1"/>
    <col min="5" max="5" width="24" style="2" customWidth="1"/>
    <col min="6" max="7" width="9.42578125" bestFit="1" customWidth="1"/>
  </cols>
  <sheetData>
    <row r="1" spans="1:5" ht="18" customHeight="1">
      <c r="A1" s="4" t="s">
        <v>0</v>
      </c>
      <c r="B1" s="6" t="s">
        <v>4143</v>
      </c>
      <c r="C1" s="22"/>
      <c r="D1" s="23"/>
      <c r="E1" s="13"/>
    </row>
    <row r="2" spans="1:5" ht="18" customHeight="1">
      <c r="A2" s="5" t="s">
        <v>1</v>
      </c>
      <c r="B2" s="7" t="s">
        <v>4144</v>
      </c>
      <c r="C2" s="25"/>
      <c r="D2" s="26"/>
      <c r="E2" s="14"/>
    </row>
    <row r="3" spans="1:5" ht="18" customHeight="1">
      <c r="A3" s="5" t="s">
        <v>2</v>
      </c>
      <c r="B3" s="7" t="s">
        <v>3</v>
      </c>
      <c r="C3" s="25"/>
      <c r="D3" s="26"/>
      <c r="E3" s="14"/>
    </row>
    <row r="4" spans="1:5" ht="25.15" customHeight="1">
      <c r="A4" s="388" t="s">
        <v>60</v>
      </c>
      <c r="B4" s="389"/>
      <c r="C4" s="389"/>
      <c r="D4" s="389"/>
      <c r="E4" s="390"/>
    </row>
    <row r="5" spans="1:5" ht="14.45" customHeight="1">
      <c r="A5" s="1"/>
      <c r="B5" s="28"/>
      <c r="C5" s="28"/>
      <c r="D5" s="29"/>
      <c r="E5" s="15"/>
    </row>
    <row r="6" spans="1:5" ht="17.100000000000001" customHeight="1">
      <c r="A6" s="381" t="s">
        <v>61</v>
      </c>
      <c r="B6" s="382"/>
      <c r="C6" s="382"/>
      <c r="D6" s="382"/>
      <c r="E6" s="383"/>
    </row>
    <row r="7" spans="1:5" ht="14.45" customHeight="1" thickBot="1">
      <c r="A7" s="10"/>
      <c r="B7" s="31"/>
      <c r="C7" s="32"/>
      <c r="D7" s="33"/>
      <c r="E7" s="16"/>
    </row>
    <row r="8" spans="1:5">
      <c r="A8" s="37"/>
      <c r="B8" s="19" t="s">
        <v>5</v>
      </c>
      <c r="C8" s="20" t="s">
        <v>8</v>
      </c>
      <c r="D8" s="40" t="s">
        <v>9</v>
      </c>
      <c r="E8" s="16"/>
    </row>
    <row r="9" spans="1:5">
      <c r="A9" s="37"/>
      <c r="B9" s="18" t="s">
        <v>62</v>
      </c>
      <c r="C9" s="41" t="s">
        <v>63</v>
      </c>
      <c r="D9" s="118">
        <v>600</v>
      </c>
      <c r="E9" s="16"/>
    </row>
    <row r="10" spans="1:5" ht="19.5">
      <c r="A10" s="37"/>
      <c r="B10" s="42" t="s">
        <v>64</v>
      </c>
      <c r="C10" s="43" t="s">
        <v>63</v>
      </c>
      <c r="D10" s="118">
        <v>5576.17</v>
      </c>
      <c r="E10" s="125"/>
    </row>
    <row r="11" spans="1:5">
      <c r="A11" s="37"/>
      <c r="B11" s="42" t="s">
        <v>65</v>
      </c>
      <c r="C11" s="43" t="s">
        <v>66</v>
      </c>
      <c r="D11" s="44">
        <v>34</v>
      </c>
      <c r="E11" s="16"/>
    </row>
    <row r="12" spans="1:5">
      <c r="A12" s="37"/>
      <c r="B12" s="42" t="s">
        <v>69</v>
      </c>
      <c r="C12" s="43" t="s">
        <v>70</v>
      </c>
      <c r="D12" s="44">
        <v>35</v>
      </c>
      <c r="E12" s="16"/>
    </row>
    <row r="13" spans="1:5" ht="22.5" thickBot="1">
      <c r="A13" s="37"/>
      <c r="B13" s="80" t="s">
        <v>71</v>
      </c>
      <c r="C13" s="81" t="s">
        <v>66</v>
      </c>
      <c r="D13" s="82">
        <v>15</v>
      </c>
      <c r="E13" s="16"/>
    </row>
    <row r="14" spans="1:5" ht="22.5" thickBot="1">
      <c r="A14" s="57"/>
      <c r="B14" s="124"/>
      <c r="C14" s="58"/>
      <c r="D14" s="258"/>
      <c r="E14" s="61"/>
    </row>
    <row r="16" spans="1:5">
      <c r="C16" s="182"/>
    </row>
    <row r="17" spans="3:3">
      <c r="C17" s="182"/>
    </row>
  </sheetData>
  <mergeCells count="2">
    <mergeCell ref="A4:E4"/>
    <mergeCell ref="A6:E6"/>
  </mergeCells>
  <pageMargins left="0.51181102362204722" right="0.51181102362204722" top="0.78740157480314965" bottom="0.78740157480314965" header="0.31496062992125984" footer="0.31496062992125984"/>
  <pageSetup paperSize="9" scale="6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622F8-632A-4638-902A-F419DA4CCBA5}">
  <sheetPr codeName="Planilha4">
    <pageSetUpPr fitToPage="1"/>
  </sheetPr>
  <dimension ref="A1:F72"/>
  <sheetViews>
    <sheetView tabSelected="1" view="pageBreakPreview" zoomScaleNormal="115" zoomScaleSheetLayoutView="100" workbookViewId="0">
      <selection activeCell="F17" sqref="F17"/>
    </sheetView>
  </sheetViews>
  <sheetFormatPr defaultRowHeight="21.75"/>
  <cols>
    <col min="1" max="1" width="10.5703125" style="2" customWidth="1"/>
    <col min="2" max="2" width="83.5703125" style="3" customWidth="1"/>
    <col min="3" max="3" width="11.42578125" style="3" customWidth="1"/>
    <col min="4" max="4" width="11.42578125" style="62" customWidth="1"/>
    <col min="5" max="5" width="11.140625" style="63" customWidth="1"/>
    <col min="6" max="6" width="24" style="2" customWidth="1"/>
    <col min="7" max="8" width="9.42578125" bestFit="1" customWidth="1"/>
  </cols>
  <sheetData>
    <row r="1" spans="1:6" ht="18" customHeight="1">
      <c r="A1" s="4" t="s">
        <v>0</v>
      </c>
      <c r="B1" s="6" t="str">
        <f>OBRA!B1</f>
        <v>Viva Perequê Residencial</v>
      </c>
      <c r="C1" s="22"/>
      <c r="D1" s="23"/>
      <c r="E1" s="24"/>
      <c r="F1" s="13"/>
    </row>
    <row r="2" spans="1:6" ht="18" customHeight="1">
      <c r="A2" s="5" t="s">
        <v>1</v>
      </c>
      <c r="B2" s="7" t="str">
        <f>OBRA!B2</f>
        <v>Ferazzo e Correa Incorporadora</v>
      </c>
      <c r="C2" s="25"/>
      <c r="D2" s="26"/>
      <c r="E2" s="27"/>
      <c r="F2" s="14"/>
    </row>
    <row r="3" spans="1:6" ht="18" customHeight="1">
      <c r="A3" s="5" t="s">
        <v>2</v>
      </c>
      <c r="B3" s="7" t="s">
        <v>3</v>
      </c>
      <c r="C3" s="25"/>
      <c r="D3" s="26"/>
      <c r="E3" s="27"/>
      <c r="F3" s="14"/>
    </row>
    <row r="4" spans="1:6" ht="25.15" customHeight="1">
      <c r="A4" s="388" t="s">
        <v>4</v>
      </c>
      <c r="B4" s="389"/>
      <c r="C4" s="389"/>
      <c r="D4" s="389"/>
      <c r="E4" s="389"/>
      <c r="F4" s="390"/>
    </row>
    <row r="5" spans="1:6" ht="14.45" customHeight="1">
      <c r="A5" s="1"/>
      <c r="B5" s="28"/>
      <c r="C5" s="28"/>
      <c r="D5" s="29"/>
      <c r="E5" s="30"/>
      <c r="F5" s="15"/>
    </row>
    <row r="6" spans="1:6" ht="17.100000000000001" customHeight="1">
      <c r="A6" s="381" t="s">
        <v>6</v>
      </c>
      <c r="B6" s="382"/>
      <c r="C6" s="382"/>
      <c r="D6" s="382"/>
      <c r="E6" s="382"/>
      <c r="F6" s="383"/>
    </row>
    <row r="7" spans="1:6" ht="14.45" customHeight="1">
      <c r="A7" s="10"/>
      <c r="B7" s="31"/>
      <c r="C7" s="32"/>
      <c r="D7" s="33"/>
      <c r="E7" s="34"/>
      <c r="F7" s="16"/>
    </row>
    <row r="8" spans="1:6">
      <c r="A8" s="11" t="s">
        <v>7</v>
      </c>
      <c r="B8" s="12"/>
      <c r="C8" s="12"/>
      <c r="D8" s="35"/>
      <c r="E8" s="36"/>
      <c r="F8" s="17"/>
    </row>
    <row r="9" spans="1:6" ht="22.5" thickBot="1">
      <c r="A9" s="37"/>
      <c r="B9" s="9"/>
      <c r="C9" s="9"/>
      <c r="D9" s="38"/>
      <c r="E9" s="39"/>
      <c r="F9" s="16"/>
    </row>
    <row r="10" spans="1:6">
      <c r="A10" s="37"/>
      <c r="B10" s="19" t="s">
        <v>5</v>
      </c>
      <c r="C10" s="20" t="s">
        <v>8</v>
      </c>
      <c r="D10" s="40" t="s">
        <v>9</v>
      </c>
      <c r="E10" s="39"/>
      <c r="F10" s="16"/>
    </row>
    <row r="11" spans="1:6">
      <c r="A11" s="37"/>
      <c r="B11" s="42" t="s">
        <v>107</v>
      </c>
      <c r="C11" s="43" t="s">
        <v>10</v>
      </c>
      <c r="D11" s="44">
        <f>[9]DADOS_INICIAIS!$E$26</f>
        <v>93.06</v>
      </c>
      <c r="E11" s="39"/>
      <c r="F11" s="16"/>
    </row>
    <row r="12" spans="1:6">
      <c r="A12" s="37"/>
      <c r="B12" s="42" t="s">
        <v>108</v>
      </c>
      <c r="C12" s="43" t="s">
        <v>10</v>
      </c>
      <c r="D12" s="44">
        <f>[9]DADOS_INICIAIS!$E$20</f>
        <v>73.290000000000006</v>
      </c>
      <c r="E12" s="39"/>
      <c r="F12" s="16"/>
    </row>
    <row r="13" spans="1:6" ht="22.5" thickBot="1">
      <c r="A13" s="37"/>
      <c r="B13" s="48" t="s">
        <v>12</v>
      </c>
      <c r="C13" s="49" t="s">
        <v>10</v>
      </c>
      <c r="D13" s="50">
        <f>D11+(25-3.7)*2+(24-3.7*2)</f>
        <v>152.26</v>
      </c>
      <c r="E13" s="39"/>
      <c r="F13" s="16"/>
    </row>
    <row r="14" spans="1:6" ht="22.5" thickBot="1">
      <c r="A14" s="37"/>
      <c r="B14" s="48" t="s">
        <v>93</v>
      </c>
      <c r="C14" s="49" t="s">
        <v>10</v>
      </c>
      <c r="D14" s="50">
        <f>D12</f>
        <v>73.290000000000006</v>
      </c>
      <c r="E14" s="39"/>
      <c r="F14" s="16"/>
    </row>
    <row r="15" spans="1:6">
      <c r="A15" s="8"/>
      <c r="B15" s="9"/>
      <c r="C15" s="9"/>
      <c r="D15" s="38"/>
      <c r="E15" s="39"/>
      <c r="F15" s="16"/>
    </row>
    <row r="16" spans="1:6">
      <c r="A16" s="11" t="s">
        <v>67</v>
      </c>
      <c r="B16" s="12"/>
      <c r="C16" s="12"/>
      <c r="D16" s="35"/>
      <c r="E16" s="36"/>
      <c r="F16" s="17"/>
    </row>
    <row r="17" spans="1:6" ht="22.5" thickBot="1">
      <c r="A17" s="8"/>
      <c r="B17" s="9"/>
      <c r="C17" s="9"/>
      <c r="D17" s="38"/>
      <c r="E17" s="39"/>
      <c r="F17" s="16"/>
    </row>
    <row r="18" spans="1:6">
      <c r="A18" s="8"/>
      <c r="B18" s="19" t="s">
        <v>5</v>
      </c>
      <c r="C18" s="20" t="s">
        <v>8</v>
      </c>
      <c r="D18" s="40" t="s">
        <v>9</v>
      </c>
      <c r="E18" s="39"/>
      <c r="F18" s="16"/>
    </row>
    <row r="19" spans="1:6">
      <c r="A19" s="8"/>
      <c r="B19" s="18" t="s">
        <v>182</v>
      </c>
      <c r="C19" s="41" t="s">
        <v>10</v>
      </c>
      <c r="D19" s="21" t="e">
        <f>#REF!+((1.75+1.75+1.75+1.75)*2)</f>
        <v>#REF!</v>
      </c>
      <c r="E19" s="39"/>
      <c r="F19" s="16"/>
    </row>
    <row r="20" spans="1:6">
      <c r="A20" s="8"/>
      <c r="B20" s="54" t="s">
        <v>13</v>
      </c>
      <c r="C20" s="55" t="s">
        <v>11</v>
      </c>
      <c r="D20" s="56">
        <v>19</v>
      </c>
      <c r="E20" s="39" t="s">
        <v>1197</v>
      </c>
      <c r="F20" s="16"/>
    </row>
    <row r="21" spans="1:6">
      <c r="A21" s="8"/>
      <c r="B21" s="45" t="s">
        <v>73</v>
      </c>
      <c r="C21" s="46" t="s">
        <v>10</v>
      </c>
      <c r="D21" s="47" t="e">
        <f>(D19*D20)</f>
        <v>#REF!</v>
      </c>
      <c r="E21" s="39"/>
      <c r="F21" s="16"/>
    </row>
    <row r="22" spans="1:6" s="53" customFormat="1" ht="15.75">
      <c r="A22" s="37"/>
      <c r="B22" s="39"/>
      <c r="C22" s="39"/>
      <c r="D22" s="51"/>
      <c r="E22" s="39"/>
      <c r="F22" s="52"/>
    </row>
    <row r="23" spans="1:6">
      <c r="A23" s="11" t="s">
        <v>16</v>
      </c>
      <c r="B23" s="12"/>
      <c r="C23" s="12"/>
      <c r="D23" s="35"/>
      <c r="E23" s="36"/>
      <c r="F23" s="17"/>
    </row>
    <row r="24" spans="1:6" ht="22.5" thickBot="1">
      <c r="A24" s="8"/>
      <c r="B24" s="9"/>
      <c r="C24" s="9"/>
      <c r="D24" s="38"/>
      <c r="E24" s="39"/>
      <c r="F24" s="16"/>
    </row>
    <row r="25" spans="1:6">
      <c r="A25" s="8"/>
      <c r="B25" s="19" t="s">
        <v>5</v>
      </c>
      <c r="C25" s="20" t="s">
        <v>8</v>
      </c>
      <c r="D25" s="40" t="s">
        <v>9</v>
      </c>
      <c r="E25" s="39"/>
      <c r="F25" s="16"/>
    </row>
    <row r="26" spans="1:6">
      <c r="A26" s="8"/>
      <c r="B26" s="42" t="s">
        <v>108</v>
      </c>
      <c r="C26" s="43" t="s">
        <v>10</v>
      </c>
      <c r="D26" s="44" t="e">
        <f>D19</f>
        <v>#REF!</v>
      </c>
      <c r="E26" s="39"/>
      <c r="F26" s="16"/>
    </row>
    <row r="27" spans="1:6">
      <c r="A27" s="8"/>
      <c r="B27" s="18" t="s">
        <v>136</v>
      </c>
      <c r="C27" s="41" t="s">
        <v>36</v>
      </c>
      <c r="D27" s="56">
        <v>66.88</v>
      </c>
      <c r="E27" s="39"/>
      <c r="F27" s="16"/>
    </row>
    <row r="28" spans="1:6">
      <c r="A28" s="8"/>
      <c r="B28" s="45" t="s">
        <v>16</v>
      </c>
      <c r="C28" s="46" t="s">
        <v>14</v>
      </c>
      <c r="D28" s="47" t="e">
        <f>D26*D27</f>
        <v>#REF!</v>
      </c>
      <c r="E28" s="39"/>
      <c r="F28" s="16"/>
    </row>
    <row r="29" spans="1:6">
      <c r="A29" s="11" t="s">
        <v>137</v>
      </c>
      <c r="B29" s="12"/>
      <c r="C29" s="12"/>
      <c r="D29" s="35"/>
      <c r="E29" s="36"/>
      <c r="F29" s="17"/>
    </row>
    <row r="30" spans="1:6" ht="22.5" thickBot="1">
      <c r="A30" s="8"/>
      <c r="B30" s="9"/>
      <c r="C30" s="9"/>
      <c r="D30" s="38"/>
      <c r="E30" s="39"/>
      <c r="F30" s="16"/>
    </row>
    <row r="31" spans="1:6">
      <c r="A31" s="8"/>
      <c r="B31" s="19" t="s">
        <v>5</v>
      </c>
      <c r="C31" s="20" t="s">
        <v>8</v>
      </c>
      <c r="D31" s="40" t="s">
        <v>9</v>
      </c>
      <c r="E31" s="39"/>
      <c r="F31" s="16"/>
    </row>
    <row r="32" spans="1:6">
      <c r="A32" s="8"/>
      <c r="B32" s="42" t="s">
        <v>108</v>
      </c>
      <c r="C32" s="43" t="s">
        <v>10</v>
      </c>
      <c r="D32" s="44" t="e">
        <f>D19</f>
        <v>#REF!</v>
      </c>
      <c r="E32" s="39"/>
      <c r="F32" s="16"/>
    </row>
    <row r="33" spans="1:6" ht="49.5">
      <c r="A33" s="8"/>
      <c r="B33" s="18" t="s">
        <v>136</v>
      </c>
      <c r="C33" s="41" t="s">
        <v>10</v>
      </c>
      <c r="D33" s="56">
        <f>D27-60.4</f>
        <v>6.4799999999999969</v>
      </c>
      <c r="E33" s="346" t="s">
        <v>3991</v>
      </c>
      <c r="F33" s="16"/>
    </row>
    <row r="34" spans="1:6">
      <c r="A34" s="8"/>
      <c r="B34" s="45" t="s">
        <v>16</v>
      </c>
      <c r="C34" s="46" t="s">
        <v>14</v>
      </c>
      <c r="D34" s="47" t="e">
        <f>D32*D33</f>
        <v>#REF!</v>
      </c>
      <c r="E34" s="39"/>
      <c r="F34" s="16"/>
    </row>
    <row r="35" spans="1:6">
      <c r="A35" s="8"/>
      <c r="B35" s="9"/>
      <c r="C35" s="9"/>
      <c r="D35" s="38"/>
      <c r="E35" s="39"/>
      <c r="F35" s="16"/>
    </row>
    <row r="36" spans="1:6">
      <c r="A36" s="11" t="s">
        <v>19</v>
      </c>
      <c r="B36" s="12"/>
      <c r="C36" s="12"/>
      <c r="D36" s="35"/>
      <c r="E36" s="36"/>
      <c r="F36" s="17"/>
    </row>
    <row r="37" spans="1:6" ht="22.5" thickBot="1">
      <c r="A37" s="8"/>
      <c r="B37" s="9"/>
      <c r="C37" s="9"/>
      <c r="D37" s="38"/>
      <c r="E37" s="39"/>
      <c r="F37" s="16"/>
    </row>
    <row r="38" spans="1:6">
      <c r="A38" s="8"/>
      <c r="B38" s="70" t="s">
        <v>5</v>
      </c>
      <c r="C38" s="71" t="s">
        <v>8</v>
      </c>
      <c r="D38" s="72" t="s">
        <v>9</v>
      </c>
      <c r="E38" s="39"/>
      <c r="F38" s="16"/>
    </row>
    <row r="39" spans="1:6">
      <c r="A39" s="8"/>
      <c r="B39" s="42" t="s">
        <v>20</v>
      </c>
      <c r="C39" s="43" t="s">
        <v>14</v>
      </c>
      <c r="D39" s="44">
        <f>11*1.935</f>
        <v>21.285</v>
      </c>
      <c r="E39" s="39"/>
      <c r="F39" s="16"/>
    </row>
    <row r="40" spans="1:6">
      <c r="A40" s="8"/>
      <c r="B40" s="42" t="s">
        <v>68</v>
      </c>
      <c r="C40" s="43" t="s">
        <v>11</v>
      </c>
      <c r="D40" s="44">
        <v>2</v>
      </c>
      <c r="E40" s="39"/>
      <c r="F40" s="16"/>
    </row>
    <row r="41" spans="1:6">
      <c r="A41" s="8"/>
      <c r="B41" s="42" t="s">
        <v>21</v>
      </c>
      <c r="C41" s="43" t="s">
        <v>11</v>
      </c>
      <c r="D41" s="44">
        <f>D40*19</f>
        <v>38</v>
      </c>
      <c r="E41" s="39"/>
      <c r="F41" s="16"/>
    </row>
    <row r="42" spans="1:6">
      <c r="A42" s="8"/>
      <c r="B42" s="73" t="s">
        <v>19</v>
      </c>
      <c r="C42" s="74" t="s">
        <v>14</v>
      </c>
      <c r="D42" s="75">
        <f>D39*D41</f>
        <v>808.83</v>
      </c>
      <c r="E42" s="39"/>
      <c r="F42" s="16"/>
    </row>
    <row r="43" spans="1:6">
      <c r="A43" s="8"/>
      <c r="B43" s="42" t="s">
        <v>1423</v>
      </c>
      <c r="C43" s="43" t="s">
        <v>14</v>
      </c>
      <c r="D43" s="44"/>
      <c r="E43" s="39"/>
      <c r="F43" s="16"/>
    </row>
    <row r="44" spans="1:6">
      <c r="A44" s="8"/>
      <c r="B44" s="42" t="s">
        <v>1424</v>
      </c>
      <c r="C44" s="43" t="s">
        <v>11</v>
      </c>
      <c r="D44" s="44"/>
      <c r="E44" s="39"/>
      <c r="F44" s="16"/>
    </row>
    <row r="45" spans="1:6">
      <c r="A45" s="8"/>
      <c r="B45" s="42" t="s">
        <v>1425</v>
      </c>
      <c r="C45" s="43" t="s">
        <v>11</v>
      </c>
      <c r="D45" s="44"/>
      <c r="E45" s="39"/>
      <c r="F45" s="16"/>
    </row>
    <row r="46" spans="1:6">
      <c r="A46" s="8"/>
      <c r="B46" s="73" t="str">
        <f>BASES!A77</f>
        <v>Fechamento removível de vãos de porta de entrada dos aptos. em madeira</v>
      </c>
      <c r="C46" s="74" t="s">
        <v>14</v>
      </c>
      <c r="D46" s="75">
        <f>(0.9*2.17)*(6+(4*6)+(4*6)+(4*2)+5)</f>
        <v>130.851</v>
      </c>
      <c r="E46" s="39"/>
      <c r="F46" s="16"/>
    </row>
    <row r="47" spans="1:6">
      <c r="A47" s="8"/>
      <c r="B47" s="73" t="str">
        <f>BASES!A78</f>
        <v>Fechamento removível de abertura no piso do elevador em madeira</v>
      </c>
      <c r="C47" s="74" t="s">
        <v>14</v>
      </c>
      <c r="D47" s="75">
        <f>(D40*D41)*3.06</f>
        <v>232.56</v>
      </c>
      <c r="E47" s="39"/>
      <c r="F47" s="16"/>
    </row>
    <row r="48" spans="1:6">
      <c r="A48" s="11" t="s">
        <v>22</v>
      </c>
      <c r="B48" s="12"/>
      <c r="C48" s="12"/>
      <c r="D48" s="35"/>
      <c r="E48" s="36"/>
      <c r="F48" s="17"/>
    </row>
    <row r="49" spans="1:6" ht="22.5" thickBot="1">
      <c r="A49" s="8"/>
      <c r="B49" s="9"/>
      <c r="C49" s="9"/>
      <c r="D49" s="38"/>
      <c r="E49" s="39"/>
      <c r="F49" s="16"/>
    </row>
    <row r="50" spans="1:6">
      <c r="A50" s="8"/>
      <c r="B50" s="19" t="s">
        <v>5</v>
      </c>
      <c r="C50" s="20" t="s">
        <v>8</v>
      </c>
      <c r="D50" s="40" t="s">
        <v>9</v>
      </c>
      <c r="E50" s="39"/>
      <c r="F50" s="16"/>
    </row>
    <row r="51" spans="1:6">
      <c r="A51" s="8"/>
      <c r="B51" s="116" t="s">
        <v>74</v>
      </c>
      <c r="C51" s="117" t="s">
        <v>10</v>
      </c>
      <c r="D51" s="211">
        <f>(1.59*28)+(1.95*17)+(5.13*28)+(1.6*11)+(3.32*15)+23.99+10.4</f>
        <v>323.09999999999997</v>
      </c>
      <c r="E51" s="39"/>
      <c r="F51" s="16"/>
    </row>
    <row r="52" spans="1:6">
      <c r="A52" s="8"/>
      <c r="B52" s="45" t="s">
        <v>22</v>
      </c>
      <c r="C52" s="46" t="s">
        <v>10</v>
      </c>
      <c r="D52" s="47">
        <f>D51</f>
        <v>323.09999999999997</v>
      </c>
      <c r="E52" s="39"/>
      <c r="F52" s="16"/>
    </row>
    <row r="53" spans="1:6">
      <c r="A53" s="8"/>
      <c r="B53" s="9"/>
      <c r="C53" s="9"/>
      <c r="D53" s="38"/>
      <c r="E53" s="39"/>
      <c r="F53" s="16"/>
    </row>
    <row r="54" spans="1:6">
      <c r="A54" s="11" t="s">
        <v>17</v>
      </c>
      <c r="B54" s="12"/>
      <c r="C54" s="12"/>
      <c r="D54" s="35"/>
      <c r="E54" s="36"/>
      <c r="F54" s="17"/>
    </row>
    <row r="55" spans="1:6" ht="22.5" thickBot="1">
      <c r="A55" s="8"/>
      <c r="B55" s="9"/>
      <c r="C55" s="9"/>
      <c r="D55" s="38"/>
      <c r="E55" s="39"/>
      <c r="F55" s="16"/>
    </row>
    <row r="56" spans="1:6">
      <c r="A56" s="8"/>
      <c r="B56" s="19" t="s">
        <v>5</v>
      </c>
      <c r="C56" s="20" t="s">
        <v>8</v>
      </c>
      <c r="D56" s="40" t="s">
        <v>9</v>
      </c>
      <c r="E56" s="39"/>
      <c r="F56" s="16"/>
    </row>
    <row r="57" spans="1:6">
      <c r="A57" s="8"/>
      <c r="B57" s="18" t="s">
        <v>177</v>
      </c>
      <c r="C57" s="41" t="s">
        <v>10</v>
      </c>
      <c r="D57" s="119">
        <f>26+26+24+24</f>
        <v>100</v>
      </c>
      <c r="E57" s="39"/>
      <c r="F57" s="16"/>
    </row>
    <row r="58" spans="1:6">
      <c r="A58" s="8"/>
      <c r="B58" s="54" t="s">
        <v>18</v>
      </c>
      <c r="C58" s="55" t="s">
        <v>10</v>
      </c>
      <c r="D58" s="56">
        <v>2.2000000000000002</v>
      </c>
      <c r="E58" s="39"/>
      <c r="F58" s="16"/>
    </row>
    <row r="59" spans="1:6">
      <c r="A59" s="8"/>
      <c r="B59" s="45" t="s">
        <v>15</v>
      </c>
      <c r="C59" s="46" t="s">
        <v>14</v>
      </c>
      <c r="D59" s="47">
        <f>D58*D57</f>
        <v>220.00000000000003</v>
      </c>
      <c r="E59" s="39"/>
      <c r="F59" s="16"/>
    </row>
    <row r="60" spans="1:6">
      <c r="A60" s="8"/>
      <c r="B60" s="9"/>
      <c r="C60" s="9"/>
      <c r="D60" s="38"/>
      <c r="E60" s="39"/>
      <c r="F60" s="16"/>
    </row>
    <row r="61" spans="1:6">
      <c r="A61" s="11" t="s">
        <v>128</v>
      </c>
      <c r="B61" s="12"/>
      <c r="C61" s="12"/>
      <c r="D61" s="35"/>
      <c r="E61" s="36"/>
      <c r="F61" s="17"/>
    </row>
    <row r="62" spans="1:6" ht="22.5" thickBot="1">
      <c r="A62" s="8"/>
      <c r="B62" s="9"/>
      <c r="C62" s="9"/>
      <c r="D62" s="38"/>
      <c r="E62" s="39"/>
      <c r="F62" s="16"/>
    </row>
    <row r="63" spans="1:6">
      <c r="A63" s="8"/>
      <c r="B63" s="19" t="s">
        <v>5</v>
      </c>
      <c r="C63" s="20" t="s">
        <v>8</v>
      </c>
      <c r="D63" s="40" t="s">
        <v>9</v>
      </c>
      <c r="E63" s="39"/>
      <c r="F63" s="16"/>
    </row>
    <row r="64" spans="1:6">
      <c r="A64" s="8"/>
      <c r="B64" s="18" t="s">
        <v>129</v>
      </c>
      <c r="C64" s="41" t="s">
        <v>14</v>
      </c>
      <c r="D64" s="21">
        <f>(1.75*1.75)*2</f>
        <v>6.125</v>
      </c>
      <c r="E64" s="39"/>
      <c r="F64" s="16"/>
    </row>
    <row r="65" spans="1:6">
      <c r="A65" s="8"/>
      <c r="B65" s="54" t="s">
        <v>130</v>
      </c>
      <c r="C65" s="55" t="s">
        <v>118</v>
      </c>
      <c r="D65" s="56">
        <f>D20</f>
        <v>19</v>
      </c>
      <c r="E65" s="39"/>
      <c r="F65" s="16"/>
    </row>
    <row r="66" spans="1:6">
      <c r="A66" s="8"/>
      <c r="B66" s="45" t="s">
        <v>15</v>
      </c>
      <c r="C66" s="46" t="s">
        <v>14</v>
      </c>
      <c r="D66" s="47">
        <f>D65*D64</f>
        <v>116.375</v>
      </c>
      <c r="E66" s="39"/>
      <c r="F66" s="16"/>
    </row>
    <row r="67" spans="1:6">
      <c r="A67" s="8"/>
      <c r="B67" s="9"/>
      <c r="C67" s="9"/>
      <c r="D67" s="38"/>
      <c r="E67" s="39"/>
      <c r="F67" s="16"/>
    </row>
    <row r="68" spans="1:6">
      <c r="A68" s="8"/>
      <c r="B68" s="9"/>
      <c r="C68" s="9"/>
      <c r="D68" s="38"/>
      <c r="E68" s="39"/>
      <c r="F68" s="16"/>
    </row>
    <row r="69" spans="1:6">
      <c r="A69" s="8"/>
      <c r="B69" s="9"/>
      <c r="C69" s="9"/>
      <c r="D69" s="38"/>
      <c r="E69" s="39"/>
      <c r="F69" s="16"/>
    </row>
    <row r="70" spans="1:6" ht="22.5" thickBot="1">
      <c r="A70" s="57"/>
      <c r="B70" s="58"/>
      <c r="C70" s="58"/>
      <c r="D70" s="59"/>
      <c r="E70" s="60"/>
      <c r="F70" s="61"/>
    </row>
    <row r="71" spans="1:6">
      <c r="A71" s="76"/>
      <c r="B71" s="77"/>
      <c r="C71" s="77"/>
      <c r="D71" s="78"/>
      <c r="E71" s="79"/>
      <c r="F71" s="76"/>
    </row>
    <row r="72" spans="1:6">
      <c r="A72" s="76"/>
      <c r="B72" s="77"/>
      <c r="C72" s="77"/>
      <c r="D72" s="78"/>
      <c r="E72" s="79"/>
      <c r="F72" s="76"/>
    </row>
  </sheetData>
  <mergeCells count="2">
    <mergeCell ref="A4:F4"/>
    <mergeCell ref="A6:F6"/>
  </mergeCells>
  <pageMargins left="0.51181102362204722" right="0.51181102362204722" top="0.78740157480314965" bottom="0.78740157480314965" header="0.31496062992125984" footer="0.31496062992125984"/>
  <pageSetup paperSize="9" scale="60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F3594-F4E0-47A5-9D4B-54443BE68BDC}">
  <sheetPr codeName="Planilha5"/>
  <dimension ref="A1:T58"/>
  <sheetViews>
    <sheetView showGridLines="0" zoomScaleNormal="100" workbookViewId="0">
      <selection activeCell="F28" sqref="F28"/>
    </sheetView>
  </sheetViews>
  <sheetFormatPr defaultRowHeight="15"/>
  <cols>
    <col min="1" max="1" width="12" customWidth="1"/>
    <col min="2" max="2" width="38.140625" customWidth="1"/>
    <col min="3" max="3" width="15.42578125" customWidth="1"/>
    <col min="4" max="4" width="12.42578125" customWidth="1"/>
    <col min="5" max="5" width="12.5703125" customWidth="1"/>
    <col min="6" max="6" width="10.42578125" customWidth="1"/>
    <col min="7" max="7" width="36" customWidth="1"/>
    <col min="8" max="13" width="16.42578125" customWidth="1"/>
    <col min="14" max="14" width="21.85546875" bestFit="1" customWidth="1"/>
    <col min="15" max="15" width="11.42578125" style="64" bestFit="1" customWidth="1"/>
    <col min="16" max="16" width="20" style="64" bestFit="1" customWidth="1"/>
    <col min="17" max="17" width="10.42578125" bestFit="1" customWidth="1"/>
    <col min="19" max="19" width="13" customWidth="1"/>
  </cols>
  <sheetData>
    <row r="1" spans="1:20" ht="21.75">
      <c r="A1" s="4" t="s">
        <v>0</v>
      </c>
      <c r="B1" s="6" t="str">
        <f>OBRA!B1</f>
        <v>Viva Perequê Residencial</v>
      </c>
      <c r="C1" s="22"/>
      <c r="D1" s="23"/>
      <c r="E1" s="24"/>
      <c r="F1" s="24"/>
      <c r="G1" s="13"/>
    </row>
    <row r="2" spans="1:20" ht="21.75">
      <c r="A2" s="5" t="s">
        <v>1</v>
      </c>
      <c r="B2" s="7" t="str">
        <f>OBRA!B2</f>
        <v>Ferazzo e Correa Incorporadora</v>
      </c>
      <c r="C2" s="25"/>
      <c r="D2" s="26"/>
      <c r="E2" s="27"/>
      <c r="F2" s="27"/>
      <c r="G2" s="14"/>
    </row>
    <row r="3" spans="1:20" ht="21.75">
      <c r="A3" s="5" t="s">
        <v>2</v>
      </c>
      <c r="B3" s="7" t="s">
        <v>3</v>
      </c>
      <c r="C3" s="25"/>
      <c r="D3" s="26"/>
      <c r="E3" s="27"/>
      <c r="F3" s="34"/>
      <c r="G3" s="14"/>
      <c r="N3" s="391" t="s">
        <v>23</v>
      </c>
      <c r="O3" s="391"/>
      <c r="P3" s="391"/>
      <c r="R3" s="391" t="s">
        <v>25</v>
      </c>
      <c r="S3" s="391"/>
      <c r="T3" s="391"/>
    </row>
    <row r="4" spans="1:20" ht="28.5">
      <c r="A4" s="388" t="s">
        <v>4</v>
      </c>
      <c r="B4" s="389"/>
      <c r="C4" s="389"/>
      <c r="D4" s="389"/>
      <c r="E4" s="389"/>
      <c r="F4" s="392"/>
      <c r="G4" s="390"/>
      <c r="N4" t="s">
        <v>24</v>
      </c>
      <c r="O4" s="64">
        <f>OBRA!D10</f>
        <v>5576.17</v>
      </c>
      <c r="R4" t="s">
        <v>28</v>
      </c>
      <c r="S4" s="64">
        <f>O4/O5</f>
        <v>159.31914285714285</v>
      </c>
    </row>
    <row r="5" spans="1:20" ht="28.5">
      <c r="A5" s="1"/>
      <c r="B5" s="28"/>
      <c r="C5" s="28"/>
      <c r="D5" s="29"/>
      <c r="E5" s="30"/>
      <c r="F5" s="30"/>
      <c r="G5" s="15"/>
      <c r="N5" t="s">
        <v>26</v>
      </c>
      <c r="O5" s="64">
        <f>OBRA!D12</f>
        <v>35</v>
      </c>
      <c r="P5" s="64" t="s">
        <v>27</v>
      </c>
      <c r="R5" t="s">
        <v>29</v>
      </c>
      <c r="S5">
        <v>49</v>
      </c>
      <c r="T5" t="s">
        <v>30</v>
      </c>
    </row>
    <row r="6" spans="1:20" ht="28.5">
      <c r="A6" s="381" t="s">
        <v>92</v>
      </c>
      <c r="B6" s="382"/>
      <c r="C6" s="382"/>
      <c r="D6" s="382"/>
      <c r="E6" s="382"/>
      <c r="F6" s="393"/>
      <c r="G6" s="383"/>
      <c r="N6" t="s">
        <v>31</v>
      </c>
      <c r="O6" s="64">
        <f>ROUNDUP((O4*S5)/O5/180,)</f>
        <v>44</v>
      </c>
      <c r="P6" s="64" t="s">
        <v>32</v>
      </c>
    </row>
    <row r="7" spans="1:20" ht="21.75">
      <c r="A7" s="10"/>
      <c r="B7" s="31"/>
      <c r="C7" s="32"/>
      <c r="D7" s="33"/>
      <c r="E7" s="34"/>
      <c r="F7" s="34"/>
      <c r="G7" s="16"/>
      <c r="N7" t="s">
        <v>54</v>
      </c>
      <c r="O7" s="64">
        <v>9</v>
      </c>
      <c r="Q7" s="69"/>
    </row>
    <row r="8" spans="1:20" ht="21.75">
      <c r="A8" s="11" t="s">
        <v>92</v>
      </c>
      <c r="B8" s="12"/>
      <c r="C8" s="12"/>
      <c r="D8" s="35"/>
      <c r="E8" s="36"/>
      <c r="F8" s="36"/>
      <c r="G8" s="17"/>
      <c r="N8" s="67" t="s">
        <v>43</v>
      </c>
      <c r="O8" s="68">
        <v>4</v>
      </c>
      <c r="P8" s="68" t="s">
        <v>32</v>
      </c>
      <c r="Q8" s="69"/>
    </row>
    <row r="9" spans="1:20" ht="22.5" thickBot="1">
      <c r="A9" s="37"/>
      <c r="B9" s="9"/>
      <c r="C9" s="9"/>
      <c r="D9" s="38"/>
      <c r="E9" s="39"/>
      <c r="F9" s="39"/>
      <c r="G9" s="16"/>
    </row>
    <row r="10" spans="1:20" ht="21.75">
      <c r="A10" s="37"/>
      <c r="B10" s="19" t="s">
        <v>5</v>
      </c>
      <c r="C10" s="20" t="s">
        <v>8</v>
      </c>
      <c r="D10" s="40" t="s">
        <v>9</v>
      </c>
      <c r="E10" s="39"/>
      <c r="F10" s="39"/>
      <c r="G10" s="16"/>
    </row>
    <row r="11" spans="1:20" ht="21.75">
      <c r="A11" s="37"/>
      <c r="B11" s="18" t="s">
        <v>94</v>
      </c>
      <c r="C11" s="41" t="s">
        <v>95</v>
      </c>
      <c r="D11" s="347">
        <f>OBRA!D10/OBRA!D12</f>
        <v>159.31914285714285</v>
      </c>
      <c r="E11" s="39"/>
      <c r="F11" s="39"/>
      <c r="G11" s="16"/>
      <c r="N11" t="s">
        <v>33</v>
      </c>
      <c r="O11" s="64">
        <f>450+(O4-13000)/1000*16</f>
        <v>331.21872000000002</v>
      </c>
      <c r="Q11" s="69"/>
    </row>
    <row r="12" spans="1:20" ht="21.75">
      <c r="A12" s="37"/>
      <c r="B12" s="54" t="s">
        <v>29</v>
      </c>
      <c r="C12" s="55" t="s">
        <v>30</v>
      </c>
      <c r="D12" s="90">
        <v>49</v>
      </c>
      <c r="E12" s="39"/>
      <c r="F12" s="39"/>
      <c r="G12" s="16"/>
      <c r="N12" t="s">
        <v>34</v>
      </c>
      <c r="O12" s="64">
        <f>O11*0.4</f>
        <v>132.48748800000001</v>
      </c>
      <c r="Q12" s="69"/>
    </row>
    <row r="13" spans="1:20" ht="21.75">
      <c r="A13" s="37"/>
      <c r="B13" s="91" t="s">
        <v>96</v>
      </c>
      <c r="C13" s="92" t="s">
        <v>11</v>
      </c>
      <c r="D13" s="93">
        <f>ROUNDUP((D12*OBRA!D10)/OBRA!D12/180,)</f>
        <v>44</v>
      </c>
      <c r="E13" s="39"/>
      <c r="F13" s="39"/>
      <c r="G13" s="16"/>
      <c r="Q13" s="69"/>
    </row>
    <row r="14" spans="1:20" ht="21.75">
      <c r="A14" s="37"/>
      <c r="B14" s="94" t="s">
        <v>43</v>
      </c>
      <c r="C14" s="95" t="s">
        <v>11</v>
      </c>
      <c r="D14" s="96">
        <v>4</v>
      </c>
      <c r="E14" s="39"/>
      <c r="F14" s="39"/>
      <c r="G14" s="16"/>
      <c r="O14" s="65">
        <f>SUM(O11:O13)</f>
        <v>463.70620800000006</v>
      </c>
    </row>
    <row r="15" spans="1:20" ht="21.75">
      <c r="A15" s="37"/>
      <c r="B15" s="87" t="s">
        <v>46</v>
      </c>
      <c r="C15" s="88" t="s">
        <v>11</v>
      </c>
      <c r="D15" s="97">
        <v>3</v>
      </c>
      <c r="E15" s="98" t="s">
        <v>97</v>
      </c>
      <c r="F15" s="98"/>
      <c r="G15" s="16"/>
    </row>
    <row r="16" spans="1:20" ht="21.75">
      <c r="A16" s="37"/>
      <c r="B16" s="42" t="s">
        <v>49</v>
      </c>
      <c r="C16" s="88" t="s">
        <v>11</v>
      </c>
      <c r="D16" s="99">
        <f>ROUNDUP(OBRA!$D$13/5,0)</f>
        <v>3</v>
      </c>
      <c r="E16" s="98" t="s">
        <v>98</v>
      </c>
      <c r="F16" s="98"/>
      <c r="G16" s="16"/>
      <c r="N16" t="s">
        <v>35</v>
      </c>
      <c r="O16" s="64">
        <v>1</v>
      </c>
      <c r="P16" s="64" t="s">
        <v>37</v>
      </c>
    </row>
    <row r="17" spans="1:16" ht="21.75">
      <c r="A17" s="8"/>
      <c r="B17" s="87" t="s">
        <v>53</v>
      </c>
      <c r="C17" s="88" t="s">
        <v>99</v>
      </c>
      <c r="D17" s="100">
        <f>800*(D13+D14)</f>
        <v>38400</v>
      </c>
      <c r="E17" s="98" t="s">
        <v>100</v>
      </c>
      <c r="F17" s="98"/>
      <c r="G17" s="16"/>
      <c r="O17" s="64">
        <f>O16*O6</f>
        <v>44</v>
      </c>
      <c r="P17" s="64" t="s">
        <v>36</v>
      </c>
    </row>
    <row r="18" spans="1:16" ht="18">
      <c r="A18" s="101"/>
      <c r="B18" s="87" t="s">
        <v>55</v>
      </c>
      <c r="C18" s="88" t="s">
        <v>99</v>
      </c>
      <c r="D18" s="100">
        <f>500*(D13+D14)</f>
        <v>24000</v>
      </c>
      <c r="E18" s="98" t="s">
        <v>101</v>
      </c>
      <c r="F18" s="98"/>
      <c r="G18" s="102"/>
      <c r="H18" s="212" t="s">
        <v>1198</v>
      </c>
    </row>
    <row r="19" spans="1:16" ht="18.75" thickBot="1">
      <c r="A19" s="101"/>
      <c r="B19" s="103" t="s">
        <v>56</v>
      </c>
      <c r="C19" s="104" t="s">
        <v>11</v>
      </c>
      <c r="D19" s="105">
        <f>ROUNDUP(($D$13+D14)/20,0)</f>
        <v>3</v>
      </c>
      <c r="E19" s="98" t="s">
        <v>102</v>
      </c>
      <c r="F19" s="98"/>
      <c r="G19" s="102"/>
      <c r="N19" t="s">
        <v>38</v>
      </c>
      <c r="O19" s="64">
        <v>1.5</v>
      </c>
      <c r="P19" s="64" t="s">
        <v>37</v>
      </c>
    </row>
    <row r="20" spans="1:16">
      <c r="A20" s="101"/>
      <c r="B20" s="106"/>
      <c r="C20" s="106"/>
      <c r="D20" s="106"/>
      <c r="E20" s="106"/>
      <c r="F20" s="106"/>
      <c r="G20" s="102"/>
      <c r="O20" s="64">
        <f>O19*O6</f>
        <v>66</v>
      </c>
      <c r="P20" s="64" t="s">
        <v>36</v>
      </c>
    </row>
    <row r="21" spans="1:16" ht="21.75">
      <c r="A21" s="11" t="s">
        <v>103</v>
      </c>
      <c r="B21" s="12"/>
      <c r="C21" s="12"/>
      <c r="D21" s="35"/>
      <c r="E21" s="36"/>
      <c r="F21" s="36"/>
      <c r="G21" s="17"/>
    </row>
    <row r="22" spans="1:16" ht="22.5" thickBot="1">
      <c r="A22" s="37"/>
      <c r="B22" s="9"/>
      <c r="C22" s="9"/>
      <c r="D22" s="38"/>
      <c r="E22" s="39"/>
      <c r="F22" s="39"/>
      <c r="G22" s="16"/>
    </row>
    <row r="23" spans="1:16" ht="21.75">
      <c r="A23" s="37"/>
      <c r="B23" s="19" t="s">
        <v>5</v>
      </c>
      <c r="C23" s="20" t="s">
        <v>8</v>
      </c>
      <c r="D23" s="20" t="s">
        <v>9</v>
      </c>
      <c r="E23" s="20" t="s">
        <v>104</v>
      </c>
      <c r="F23" s="107" t="s">
        <v>105</v>
      </c>
      <c r="G23" s="16"/>
    </row>
    <row r="24" spans="1:16" ht="21.75">
      <c r="A24" s="37"/>
      <c r="B24" s="18" t="s">
        <v>84</v>
      </c>
      <c r="C24" s="41" t="s">
        <v>11</v>
      </c>
      <c r="D24" s="88">
        <f>ROUNDUP(D25*1.5,0)</f>
        <v>62</v>
      </c>
      <c r="E24" s="88">
        <v>200</v>
      </c>
      <c r="F24" s="97">
        <f>D24*E24</f>
        <v>12400</v>
      </c>
      <c r="G24" s="16"/>
    </row>
    <row r="25" spans="1:16" ht="21.75">
      <c r="A25" s="37"/>
      <c r="B25" s="42" t="s">
        <v>85</v>
      </c>
      <c r="C25" s="88" t="s">
        <v>11</v>
      </c>
      <c r="D25" s="88">
        <v>41</v>
      </c>
      <c r="E25" s="88">
        <v>1000</v>
      </c>
      <c r="F25" s="97">
        <f>E25*D25</f>
        <v>41000</v>
      </c>
      <c r="G25" s="16"/>
    </row>
    <row r="26" spans="1:16" ht="15.75">
      <c r="A26" s="101"/>
      <c r="B26" s="42" t="s">
        <v>86</v>
      </c>
      <c r="C26" s="88" t="s">
        <v>11</v>
      </c>
      <c r="D26" s="88">
        <v>6</v>
      </c>
      <c r="E26" s="88">
        <v>5000</v>
      </c>
      <c r="F26" s="97">
        <f>E26*D26</f>
        <v>30000</v>
      </c>
      <c r="G26" s="102"/>
    </row>
    <row r="27" spans="1:16" ht="15.75">
      <c r="A27" s="101"/>
      <c r="B27" s="42" t="s">
        <v>87</v>
      </c>
      <c r="C27" s="88" t="s">
        <v>10</v>
      </c>
      <c r="D27" s="88">
        <v>13</v>
      </c>
      <c r="E27" s="88">
        <v>900</v>
      </c>
      <c r="F27" s="97">
        <f>E27*D27</f>
        <v>11700</v>
      </c>
      <c r="G27" s="102"/>
    </row>
    <row r="28" spans="1:16" ht="21.75">
      <c r="A28" s="37"/>
      <c r="B28" s="18" t="s">
        <v>84</v>
      </c>
      <c r="C28" s="41" t="s">
        <v>11</v>
      </c>
      <c r="D28" s="88">
        <f>ROUNDUP(D29*1.5,0)</f>
        <v>48</v>
      </c>
      <c r="E28" s="88">
        <v>200</v>
      </c>
      <c r="F28" s="97">
        <f>D28*E28</f>
        <v>9600</v>
      </c>
      <c r="G28" s="16"/>
    </row>
    <row r="29" spans="1:16" ht="16.5" thickBot="1">
      <c r="A29" s="101"/>
      <c r="B29" s="80" t="s">
        <v>88</v>
      </c>
      <c r="C29" s="104" t="s">
        <v>11</v>
      </c>
      <c r="D29" s="104">
        <v>32</v>
      </c>
      <c r="E29" s="104">
        <v>800</v>
      </c>
      <c r="F29" s="105">
        <f>E29*D29</f>
        <v>25600</v>
      </c>
      <c r="G29" s="102"/>
    </row>
    <row r="30" spans="1:16" ht="16.5" thickBot="1">
      <c r="A30" s="101"/>
      <c r="B30" s="394" t="s">
        <v>106</v>
      </c>
      <c r="C30" s="395"/>
      <c r="D30" s="395"/>
      <c r="E30" s="396"/>
      <c r="F30" s="111">
        <f>F26+F27+F29+F25+F24</f>
        <v>120700</v>
      </c>
      <c r="G30" s="102"/>
    </row>
    <row r="31" spans="1:16" ht="15.75">
      <c r="A31" s="101"/>
      <c r="B31" s="19" t="s">
        <v>5</v>
      </c>
      <c r="C31" s="20" t="s">
        <v>8</v>
      </c>
      <c r="D31" s="20" t="s">
        <v>9</v>
      </c>
      <c r="E31" s="20" t="s">
        <v>104</v>
      </c>
      <c r="F31" s="107" t="s">
        <v>105</v>
      </c>
      <c r="G31" s="102"/>
    </row>
    <row r="32" spans="1:16" ht="15.75">
      <c r="A32" s="101"/>
      <c r="B32" s="18" t="s">
        <v>89</v>
      </c>
      <c r="C32" s="41" t="s">
        <v>11</v>
      </c>
      <c r="D32" s="88">
        <v>6</v>
      </c>
      <c r="E32" s="88">
        <v>6000</v>
      </c>
      <c r="F32" s="97">
        <f>D32*E32</f>
        <v>36000</v>
      </c>
      <c r="G32" s="102"/>
      <c r="N32" t="s">
        <v>39</v>
      </c>
      <c r="O32" s="64">
        <f>1*ROUNDUP(O6/20,)</f>
        <v>3</v>
      </c>
      <c r="P32" s="64" t="s">
        <v>36</v>
      </c>
    </row>
    <row r="33" spans="1:17" ht="15.75">
      <c r="A33" s="101"/>
      <c r="B33" s="42" t="s">
        <v>90</v>
      </c>
      <c r="C33" s="88" t="s">
        <v>11</v>
      </c>
      <c r="D33" s="88">
        <v>1</v>
      </c>
      <c r="E33" s="88">
        <v>2000</v>
      </c>
      <c r="F33" s="97">
        <f>E33*D33</f>
        <v>2000</v>
      </c>
      <c r="G33" s="102"/>
      <c r="Q33" s="69"/>
    </row>
    <row r="34" spans="1:17" ht="16.5" thickBot="1">
      <c r="A34" s="101"/>
      <c r="B34" s="108" t="s">
        <v>91</v>
      </c>
      <c r="C34" s="89" t="s">
        <v>11</v>
      </c>
      <c r="D34" s="89">
        <v>6</v>
      </c>
      <c r="E34" s="89">
        <v>500</v>
      </c>
      <c r="F34" s="109">
        <f>E34*D34</f>
        <v>3000</v>
      </c>
      <c r="G34" s="102"/>
      <c r="N34" t="s">
        <v>40</v>
      </c>
      <c r="O34" s="64">
        <f>0.6*ROUNDUP(O6/20,)</f>
        <v>1.7999999999999998</v>
      </c>
      <c r="P34" s="64" t="s">
        <v>36</v>
      </c>
    </row>
    <row r="35" spans="1:17" ht="16.5" thickBot="1">
      <c r="A35" s="110"/>
      <c r="B35" s="394" t="s">
        <v>106</v>
      </c>
      <c r="C35" s="395"/>
      <c r="D35" s="395"/>
      <c r="E35" s="396"/>
      <c r="F35" s="111">
        <f>+F32+F33+F34</f>
        <v>41000</v>
      </c>
      <c r="G35" s="112"/>
      <c r="N35" t="s">
        <v>41</v>
      </c>
      <c r="O35" s="64">
        <f>0.8*ROUNDUP(O6/10,)</f>
        <v>4</v>
      </c>
      <c r="P35" s="64" t="s">
        <v>36</v>
      </c>
    </row>
    <row r="36" spans="1:17" ht="15.75" thickBot="1">
      <c r="A36" s="113"/>
      <c r="B36" s="114"/>
      <c r="C36" s="114"/>
      <c r="D36" s="114"/>
      <c r="E36" s="114"/>
      <c r="F36" s="114"/>
      <c r="G36" s="115"/>
    </row>
    <row r="37" spans="1:17">
      <c r="N37" t="s">
        <v>42</v>
      </c>
      <c r="O37" s="64">
        <v>8</v>
      </c>
      <c r="P37" s="64" t="s">
        <v>44</v>
      </c>
    </row>
    <row r="38" spans="1:17">
      <c r="O38" s="64">
        <f>O37*O8</f>
        <v>32</v>
      </c>
      <c r="P38" s="64" t="s">
        <v>36</v>
      </c>
    </row>
    <row r="40" spans="1:17">
      <c r="N40" t="s">
        <v>45</v>
      </c>
      <c r="O40" s="64">
        <f>IF(O4&lt;20000,100,100+((O4-20000)/1000)*5)</f>
        <v>100</v>
      </c>
      <c r="P40" s="64" t="s">
        <v>14</v>
      </c>
    </row>
    <row r="42" spans="1:17">
      <c r="O42" s="65">
        <f>O40+O38+O35+O34+O32+O20+O17</f>
        <v>250.8</v>
      </c>
    </row>
    <row r="45" spans="1:17">
      <c r="N45" t="s">
        <v>46</v>
      </c>
      <c r="O45" s="64">
        <v>20</v>
      </c>
      <c r="P45" s="64" t="s">
        <v>47</v>
      </c>
    </row>
    <row r="46" spans="1:17">
      <c r="N46" s="66" t="s">
        <v>46</v>
      </c>
      <c r="O46" s="65">
        <f>ROUNDUP(O6/O45,)</f>
        <v>3</v>
      </c>
      <c r="P46" s="65" t="s">
        <v>48</v>
      </c>
    </row>
    <row r="49" spans="14:18">
      <c r="N49" t="s">
        <v>49</v>
      </c>
      <c r="O49" s="64">
        <v>1</v>
      </c>
      <c r="P49" s="64" t="s">
        <v>50</v>
      </c>
    </row>
    <row r="50" spans="14:18">
      <c r="N50" t="s">
        <v>51</v>
      </c>
      <c r="O50" s="64">
        <f>ROUNDUP(O7/5,)</f>
        <v>2</v>
      </c>
      <c r="P50" s="64" t="s">
        <v>52</v>
      </c>
    </row>
    <row r="52" spans="14:18">
      <c r="N52" t="s">
        <v>53</v>
      </c>
      <c r="O52" s="64">
        <f>O6*800</f>
        <v>35200</v>
      </c>
      <c r="P52" s="64" t="s">
        <v>72</v>
      </c>
    </row>
    <row r="54" spans="14:18">
      <c r="N54" t="s">
        <v>55</v>
      </c>
      <c r="O54" s="64">
        <f>O6*500</f>
        <v>22000</v>
      </c>
      <c r="P54" s="64" t="s">
        <v>82</v>
      </c>
      <c r="Q54" t="s">
        <v>83</v>
      </c>
    </row>
    <row r="57" spans="14:18">
      <c r="N57" t="s">
        <v>56</v>
      </c>
      <c r="O57" s="64">
        <v>1</v>
      </c>
      <c r="P57" s="64" t="s">
        <v>57</v>
      </c>
      <c r="Q57">
        <v>20</v>
      </c>
      <c r="R57" t="s">
        <v>58</v>
      </c>
    </row>
    <row r="58" spans="14:18">
      <c r="O58" s="64">
        <f>ROUNDUP(O6/Q57,)</f>
        <v>3</v>
      </c>
    </row>
  </sheetData>
  <mergeCells count="6">
    <mergeCell ref="N3:P3"/>
    <mergeCell ref="R3:T3"/>
    <mergeCell ref="A4:G4"/>
    <mergeCell ref="A6:G6"/>
    <mergeCell ref="B35:E35"/>
    <mergeCell ref="B30:E30"/>
  </mergeCells>
  <hyperlinks>
    <hyperlink ref="H18" r:id="rId1" xr:uid="{CD66F734-44BB-45D7-9663-D1424037F2D2}"/>
  </hyperlinks>
  <pageMargins left="0.511811024" right="0.511811024" top="0.78740157499999996" bottom="0.78740157499999996" header="0.31496062000000002" footer="0.31496062000000002"/>
  <pageSetup paperSize="9" orientation="portrait" horizontalDpi="0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0413D-DF4F-4724-9368-81B17C702B87}">
  <sheetPr codeName="Planilha6"/>
  <dimension ref="A1:MM350"/>
  <sheetViews>
    <sheetView topLeftCell="A98" workbookViewId="0">
      <selection activeCell="B99" sqref="B99"/>
    </sheetView>
  </sheetViews>
  <sheetFormatPr defaultRowHeight="15"/>
  <cols>
    <col min="1" max="2" width="63.42578125" style="186" customWidth="1"/>
  </cols>
  <sheetData>
    <row r="1" spans="1:351" ht="15.75" thickBot="1"/>
    <row r="2" spans="1:351" ht="15.75" thickBot="1">
      <c r="A2" s="213" t="s">
        <v>1204</v>
      </c>
    </row>
    <row r="3" spans="1:351" ht="15.75" thickBot="1">
      <c r="D3" s="213"/>
      <c r="E3" s="213"/>
      <c r="F3" s="213"/>
      <c r="G3" s="213"/>
      <c r="H3" s="213"/>
      <c r="I3" s="213"/>
      <c r="J3" s="213"/>
      <c r="K3" s="213"/>
      <c r="L3" s="213"/>
      <c r="M3" s="213"/>
      <c r="N3" s="213"/>
      <c r="O3" s="213"/>
      <c r="P3" s="213"/>
      <c r="Q3" s="213"/>
      <c r="R3" s="213"/>
      <c r="S3" s="213"/>
      <c r="T3" s="213"/>
      <c r="U3" s="213"/>
      <c r="V3" s="213"/>
      <c r="W3" s="213"/>
      <c r="X3" s="213"/>
      <c r="Y3" s="213"/>
      <c r="Z3" s="213"/>
      <c r="AA3" s="213"/>
      <c r="AB3" s="213"/>
      <c r="AC3" s="213"/>
      <c r="AD3" s="213"/>
      <c r="AE3" s="213"/>
      <c r="AF3" s="213"/>
      <c r="AG3" s="213"/>
      <c r="AH3" s="213"/>
      <c r="AI3" s="213"/>
      <c r="AJ3" s="213"/>
      <c r="AK3" s="213"/>
      <c r="AL3" s="213"/>
      <c r="AM3" s="213"/>
      <c r="AN3" s="213"/>
      <c r="AO3" s="213"/>
      <c r="AP3" s="213"/>
      <c r="AQ3" s="213"/>
      <c r="AR3" s="213"/>
      <c r="AS3" s="213"/>
      <c r="AT3" s="213"/>
      <c r="AU3" s="213"/>
      <c r="AV3" s="213"/>
      <c r="AW3" s="213"/>
      <c r="AX3" s="213"/>
      <c r="AY3" s="213"/>
      <c r="AZ3" s="213"/>
      <c r="BA3" s="213"/>
      <c r="BB3" s="213"/>
      <c r="BC3" s="213"/>
      <c r="BD3" s="213"/>
      <c r="BE3" s="213"/>
      <c r="BF3" s="213"/>
      <c r="BG3" s="213"/>
      <c r="BH3" s="213"/>
      <c r="BI3" s="213"/>
      <c r="BJ3" s="213"/>
      <c r="BK3" s="213"/>
      <c r="BL3" s="213"/>
      <c r="BM3" s="213"/>
      <c r="BN3" s="213"/>
      <c r="BO3" s="213"/>
      <c r="BP3" s="213"/>
      <c r="BQ3" s="213"/>
      <c r="BR3" s="213"/>
      <c r="BS3" s="213"/>
      <c r="BT3" s="213"/>
      <c r="BU3" s="213"/>
      <c r="BV3" s="213"/>
      <c r="BW3" s="213"/>
      <c r="BX3" s="213"/>
      <c r="BY3" s="213"/>
      <c r="BZ3" s="213"/>
      <c r="CA3" s="213"/>
      <c r="CB3" s="213"/>
      <c r="CC3" s="213"/>
      <c r="CD3" s="213"/>
      <c r="CE3" s="213"/>
      <c r="CF3" s="213"/>
      <c r="CG3" s="213"/>
      <c r="CH3" s="213"/>
      <c r="CI3" s="213"/>
      <c r="CJ3" s="213"/>
      <c r="CK3" s="213"/>
      <c r="CL3" s="214"/>
      <c r="CM3" s="214"/>
      <c r="CN3" s="214"/>
      <c r="CO3" s="214"/>
      <c r="CP3" s="214"/>
      <c r="CQ3" s="214"/>
      <c r="CR3" s="213"/>
      <c r="CS3" s="214"/>
      <c r="CT3" s="213"/>
      <c r="CU3" s="213"/>
      <c r="CV3" s="214"/>
      <c r="CW3" s="213"/>
      <c r="CX3" s="214"/>
      <c r="CY3" s="213"/>
      <c r="CZ3" s="214"/>
      <c r="DA3" s="213"/>
      <c r="DB3" s="214"/>
      <c r="DC3" s="213"/>
      <c r="DD3" s="213"/>
      <c r="DE3" s="214"/>
      <c r="DF3" s="213"/>
      <c r="DG3" s="213"/>
      <c r="DH3" s="213"/>
      <c r="DI3" s="213"/>
      <c r="DJ3" s="213"/>
      <c r="DK3" s="213"/>
      <c r="DL3" s="213"/>
      <c r="DM3" s="213"/>
      <c r="DN3" s="213"/>
      <c r="DO3" s="213"/>
      <c r="DP3" s="213"/>
      <c r="DQ3" s="213"/>
      <c r="DR3" s="213"/>
      <c r="DS3" s="213"/>
      <c r="DT3" s="213"/>
      <c r="DU3" s="213"/>
      <c r="DV3" s="213"/>
      <c r="DW3" s="213"/>
      <c r="DX3" s="213"/>
      <c r="DY3" s="213"/>
      <c r="DZ3" s="213"/>
      <c r="EA3" s="213"/>
      <c r="EB3" s="213"/>
      <c r="EC3" s="213"/>
      <c r="ED3" s="213"/>
      <c r="EE3" s="213"/>
      <c r="EF3" s="213"/>
      <c r="EG3" s="213"/>
      <c r="EH3" s="213"/>
      <c r="EI3" s="213"/>
      <c r="EJ3" s="213"/>
      <c r="EK3" s="213"/>
      <c r="EL3" s="213"/>
      <c r="EM3" s="213"/>
      <c r="EN3" s="213"/>
      <c r="EO3" s="213"/>
      <c r="EP3" s="213"/>
      <c r="EQ3" s="213"/>
      <c r="ER3" s="213"/>
      <c r="ES3" s="213"/>
      <c r="ET3" s="213"/>
      <c r="EU3" s="213"/>
      <c r="EV3" s="213"/>
      <c r="EW3" s="213"/>
      <c r="EX3" s="213"/>
      <c r="EY3" s="213"/>
      <c r="EZ3" s="213"/>
      <c r="FA3" s="213"/>
      <c r="FB3" s="213"/>
      <c r="FC3" s="213"/>
      <c r="FD3" s="213"/>
      <c r="FE3" s="213"/>
      <c r="FF3" s="213"/>
      <c r="FG3" s="213"/>
      <c r="FH3" s="213"/>
      <c r="FI3" s="213"/>
      <c r="FJ3" s="213"/>
      <c r="FK3" s="213"/>
      <c r="FL3" s="213"/>
      <c r="FM3" s="213"/>
      <c r="FN3" s="213"/>
      <c r="FO3" s="214"/>
      <c r="FP3" s="213"/>
      <c r="FQ3" s="213"/>
      <c r="FR3" s="214"/>
      <c r="FS3" s="213"/>
      <c r="FT3" s="214"/>
      <c r="FU3" s="214"/>
      <c r="FV3" s="214"/>
      <c r="FW3" s="214"/>
      <c r="FX3" s="214"/>
      <c r="FY3" s="214"/>
      <c r="FZ3" s="214"/>
      <c r="GA3" s="214"/>
      <c r="GB3" s="214"/>
      <c r="GC3" s="214"/>
      <c r="GD3" s="214"/>
      <c r="GE3" s="214"/>
      <c r="GF3" s="214"/>
      <c r="GG3" s="214"/>
      <c r="GH3" s="214"/>
      <c r="GI3" s="214"/>
      <c r="GJ3" s="214"/>
      <c r="GK3" s="214"/>
      <c r="GL3" s="214"/>
      <c r="GM3" s="214"/>
      <c r="GN3" s="214"/>
      <c r="GO3" s="214"/>
      <c r="GP3" s="213"/>
      <c r="GQ3" s="214"/>
      <c r="GR3" s="214"/>
      <c r="GS3" s="214"/>
      <c r="GT3" s="214"/>
      <c r="GU3" s="214"/>
      <c r="GV3" s="214"/>
      <c r="GW3" s="213"/>
      <c r="GX3" s="214"/>
      <c r="GY3" s="213"/>
      <c r="GZ3" s="213"/>
      <c r="HA3" s="213"/>
      <c r="HB3" s="213"/>
      <c r="HC3" s="213"/>
      <c r="HD3" s="213"/>
      <c r="HE3" s="214"/>
      <c r="HF3" s="213"/>
      <c r="HG3" s="213"/>
      <c r="HH3" s="213"/>
      <c r="HI3" s="213"/>
      <c r="HJ3" s="213"/>
      <c r="HK3" s="213"/>
      <c r="HL3" s="213"/>
      <c r="HM3" s="213"/>
      <c r="HN3" s="213"/>
      <c r="HO3" s="213"/>
      <c r="HP3" s="213"/>
      <c r="HQ3" s="213"/>
      <c r="HR3" s="213"/>
      <c r="HS3" s="213"/>
      <c r="HT3" s="213"/>
      <c r="HU3" s="213"/>
      <c r="HV3" s="213"/>
      <c r="HW3" s="213"/>
      <c r="HX3" s="213"/>
      <c r="HY3" s="213"/>
      <c r="HZ3" s="213"/>
      <c r="IA3" s="213"/>
      <c r="IB3" s="213"/>
      <c r="IC3" s="213"/>
      <c r="ID3" s="213"/>
      <c r="IE3" s="213"/>
      <c r="IF3" s="213"/>
      <c r="IG3" s="213"/>
      <c r="IH3" s="213"/>
      <c r="II3" s="213"/>
      <c r="IJ3" s="213"/>
      <c r="IK3" s="213"/>
      <c r="IL3" s="213"/>
      <c r="IM3" s="213"/>
      <c r="IN3" s="213"/>
      <c r="IO3" s="213"/>
      <c r="IP3" s="213"/>
      <c r="IQ3" s="213"/>
      <c r="IR3" s="213"/>
      <c r="IS3" s="213"/>
      <c r="IT3" s="213"/>
      <c r="IU3" s="213"/>
      <c r="IV3" s="213"/>
      <c r="IW3" s="213"/>
      <c r="IX3" s="213"/>
      <c r="IY3" s="213"/>
      <c r="IZ3" s="213"/>
      <c r="JA3" s="213"/>
      <c r="JB3" s="213"/>
      <c r="JC3" s="213"/>
      <c r="JD3" s="213"/>
      <c r="JE3" s="213"/>
      <c r="JF3" s="213"/>
      <c r="JG3" s="213"/>
      <c r="JH3" s="213"/>
      <c r="JI3" s="213"/>
      <c r="JJ3" s="213"/>
      <c r="JK3" s="213"/>
      <c r="JL3" s="213"/>
      <c r="JM3" s="213"/>
      <c r="JN3" s="213"/>
      <c r="JO3" s="213"/>
      <c r="JP3" s="213"/>
      <c r="JQ3" s="213"/>
      <c r="JR3" s="213"/>
      <c r="JS3" s="213"/>
      <c r="JT3" s="213"/>
      <c r="JU3" s="213"/>
      <c r="JV3" s="213"/>
      <c r="JW3" s="213"/>
      <c r="JX3" s="213"/>
      <c r="JY3" s="213"/>
      <c r="JZ3" s="213"/>
      <c r="KA3" s="213"/>
      <c r="KB3" s="213"/>
      <c r="KC3" s="213"/>
      <c r="KD3" s="213"/>
      <c r="KE3" s="213"/>
      <c r="KF3" s="213"/>
      <c r="KG3" s="213"/>
      <c r="KH3" s="213"/>
      <c r="KI3" s="213"/>
      <c r="KJ3" s="213"/>
      <c r="KK3" s="213"/>
      <c r="KL3" s="213"/>
      <c r="KM3" s="213"/>
      <c r="KN3" s="213"/>
      <c r="KO3" s="213"/>
      <c r="KP3" s="213"/>
      <c r="KQ3" s="213"/>
      <c r="KR3" s="213"/>
      <c r="KS3" s="213"/>
      <c r="KT3" s="213"/>
      <c r="KU3" s="213"/>
      <c r="KV3" s="213"/>
      <c r="KW3" s="213"/>
      <c r="KX3" s="213"/>
      <c r="KY3" s="213"/>
      <c r="KZ3" s="213"/>
      <c r="LA3" s="213"/>
      <c r="LB3" s="213"/>
      <c r="LC3" s="213"/>
      <c r="LD3" s="213"/>
      <c r="LE3" s="213"/>
      <c r="LF3" s="213"/>
      <c r="LG3" s="213"/>
      <c r="LH3" s="213"/>
      <c r="LI3" s="213"/>
      <c r="LJ3" s="213"/>
      <c r="LK3" s="213"/>
      <c r="LL3" s="213"/>
      <c r="LM3" s="213"/>
      <c r="LN3" s="213"/>
      <c r="LO3" s="213"/>
      <c r="LP3" s="213"/>
      <c r="LQ3" s="213"/>
      <c r="LR3" s="213"/>
      <c r="LS3" s="213"/>
      <c r="LT3" s="213"/>
      <c r="LU3" s="213"/>
      <c r="LV3" s="213"/>
      <c r="LW3" s="213"/>
      <c r="LX3" s="213"/>
      <c r="LY3" s="213"/>
      <c r="LZ3" s="213"/>
      <c r="MA3" s="213"/>
      <c r="MB3" s="213"/>
      <c r="MC3" s="213"/>
      <c r="MD3" s="213"/>
      <c r="ME3" s="213"/>
      <c r="MF3" s="213"/>
      <c r="MG3" s="214"/>
      <c r="MH3" s="213"/>
      <c r="MI3" s="213"/>
      <c r="MJ3" s="213"/>
      <c r="MK3" s="213"/>
      <c r="ML3" s="213"/>
      <c r="MM3" s="213"/>
    </row>
    <row r="4" spans="1:351" ht="15.75" thickBot="1">
      <c r="A4" s="213" t="s">
        <v>1205</v>
      </c>
    </row>
    <row r="5" spans="1:351" ht="15.75" thickBot="1">
      <c r="A5" s="213" t="s">
        <v>203</v>
      </c>
    </row>
    <row r="6" spans="1:351" ht="15.75" thickBot="1">
      <c r="A6" s="213" t="s">
        <v>0</v>
      </c>
    </row>
    <row r="7" spans="1:351" ht="15.75" thickBot="1">
      <c r="A7" s="213" t="s">
        <v>1206</v>
      </c>
    </row>
    <row r="8" spans="1:351" ht="15.75" thickBot="1">
      <c r="A8" s="213" t="s">
        <v>1207</v>
      </c>
    </row>
    <row r="9" spans="1:351" ht="15.75" thickBot="1">
      <c r="A9" s="213" t="s">
        <v>1208</v>
      </c>
    </row>
    <row r="10" spans="1:351" ht="15.75" thickBot="1">
      <c r="A10" s="213" t="s">
        <v>1209</v>
      </c>
    </row>
    <row r="11" spans="1:351" ht="15.75" thickBot="1">
      <c r="A11" s="213" t="s">
        <v>140</v>
      </c>
    </row>
    <row r="12" spans="1:351" ht="15.75" thickBot="1">
      <c r="A12" s="213" t="s">
        <v>133</v>
      </c>
    </row>
    <row r="13" spans="1:351" ht="15.75" thickBot="1">
      <c r="A13" s="213" t="s">
        <v>109</v>
      </c>
    </row>
    <row r="14" spans="1:351" ht="15.75" thickBot="1">
      <c r="A14" s="213" t="s">
        <v>1210</v>
      </c>
    </row>
    <row r="15" spans="1:351" ht="15.75" thickBot="1">
      <c r="A15" s="213" t="s">
        <v>1211</v>
      </c>
    </row>
    <row r="16" spans="1:351" ht="15.75" thickBot="1">
      <c r="A16" s="213" t="s">
        <v>141</v>
      </c>
    </row>
    <row r="17" spans="1:3" ht="15.75" thickBot="1">
      <c r="A17" s="213" t="s">
        <v>1212</v>
      </c>
      <c r="C17" t="s">
        <v>1411</v>
      </c>
    </row>
    <row r="18" spans="1:3" ht="15.75" thickBot="1">
      <c r="A18" s="213" t="s">
        <v>892</v>
      </c>
    </row>
    <row r="19" spans="1:3" ht="15.75" thickBot="1">
      <c r="A19" s="213" t="s">
        <v>1213</v>
      </c>
    </row>
    <row r="20" spans="1:3" ht="15.75" thickBot="1">
      <c r="A20" s="213" t="s">
        <v>893</v>
      </c>
    </row>
    <row r="21" spans="1:3" ht="15.75" thickBot="1">
      <c r="A21" s="213" t="s">
        <v>1214</v>
      </c>
    </row>
    <row r="22" spans="1:3" ht="15.75" thickBot="1">
      <c r="A22" s="213" t="s">
        <v>1215</v>
      </c>
    </row>
    <row r="23" spans="1:3" ht="15.75" thickBot="1">
      <c r="A23" s="213" t="s">
        <v>110</v>
      </c>
    </row>
    <row r="24" spans="1:3" ht="15.75" thickBot="1">
      <c r="A24" s="213" t="s">
        <v>1216</v>
      </c>
      <c r="C24" t="s">
        <v>1412</v>
      </c>
    </row>
    <row r="25" spans="1:3" ht="15.75" thickBot="1">
      <c r="A25" s="213" t="s">
        <v>1217</v>
      </c>
    </row>
    <row r="26" spans="1:3" ht="15.75" thickBot="1">
      <c r="A26" s="213" t="s">
        <v>1218</v>
      </c>
    </row>
    <row r="27" spans="1:3" ht="15.75" thickBot="1">
      <c r="A27" s="213" t="s">
        <v>1219</v>
      </c>
      <c r="C27" t="s">
        <v>1413</v>
      </c>
    </row>
    <row r="28" spans="1:3" ht="15.75" thickBot="1">
      <c r="A28" s="213" t="s">
        <v>1220</v>
      </c>
    </row>
    <row r="29" spans="1:3" ht="15.75" thickBot="1">
      <c r="A29" s="213" t="s">
        <v>1221</v>
      </c>
    </row>
    <row r="30" spans="1:3" ht="15.75" thickBot="1">
      <c r="A30" s="213" t="s">
        <v>1222</v>
      </c>
    </row>
    <row r="31" spans="1:3" ht="15.75" thickBot="1">
      <c r="A31" s="213" t="s">
        <v>1223</v>
      </c>
      <c r="C31" t="s">
        <v>1414</v>
      </c>
    </row>
    <row r="32" spans="1:3" ht="15.75" thickBot="1">
      <c r="A32" s="213" t="s">
        <v>111</v>
      </c>
      <c r="C32" t="s">
        <v>1415</v>
      </c>
    </row>
    <row r="33" spans="1:3" ht="15.75" thickBot="1">
      <c r="A33" s="213" t="s">
        <v>1224</v>
      </c>
    </row>
    <row r="34" spans="1:3" ht="15.75" thickBot="1">
      <c r="A34" s="213" t="s">
        <v>1225</v>
      </c>
    </row>
    <row r="35" spans="1:3" ht="15.75" thickBot="1">
      <c r="A35" s="213" t="s">
        <v>1226</v>
      </c>
    </row>
    <row r="36" spans="1:3" ht="27" thickBot="1">
      <c r="A36" s="213" t="s">
        <v>1227</v>
      </c>
    </row>
    <row r="37" spans="1:3" ht="15.75" thickBot="1">
      <c r="A37" s="213" t="s">
        <v>131</v>
      </c>
      <c r="C37" t="s">
        <v>1416</v>
      </c>
    </row>
    <row r="38" spans="1:3" ht="15.75" thickBot="1">
      <c r="A38" s="213" t="s">
        <v>1228</v>
      </c>
    </row>
    <row r="39" spans="1:3" ht="15.75" thickBot="1">
      <c r="A39" s="213" t="s">
        <v>1229</v>
      </c>
    </row>
    <row r="40" spans="1:3" ht="15.75" thickBot="1">
      <c r="A40" s="213" t="s">
        <v>1230</v>
      </c>
    </row>
    <row r="41" spans="1:3" ht="15.75" thickBot="1">
      <c r="A41" s="213" t="s">
        <v>1231</v>
      </c>
    </row>
    <row r="42" spans="1:3" ht="15.75" thickBot="1">
      <c r="A42" s="213" t="s">
        <v>1232</v>
      </c>
    </row>
    <row r="43" spans="1:3" ht="15.75" thickBot="1">
      <c r="A43" s="213" t="s">
        <v>1233</v>
      </c>
    </row>
    <row r="44" spans="1:3" ht="15.75" thickBot="1">
      <c r="A44" s="213" t="s">
        <v>1234</v>
      </c>
    </row>
    <row r="45" spans="1:3" ht="15.75" thickBot="1">
      <c r="A45" s="213" t="s">
        <v>1235</v>
      </c>
    </row>
    <row r="46" spans="1:3" ht="15.75" thickBot="1">
      <c r="A46" s="213" t="s">
        <v>1236</v>
      </c>
    </row>
    <row r="47" spans="1:3" ht="15.75" thickBot="1">
      <c r="A47" s="213" t="s">
        <v>1237</v>
      </c>
    </row>
    <row r="48" spans="1:3" ht="15.75" thickBot="1">
      <c r="A48" s="213" t="s">
        <v>1238</v>
      </c>
    </row>
    <row r="49" spans="1:3" ht="15.75" thickBot="1">
      <c r="A49" s="213" t="s">
        <v>1239</v>
      </c>
    </row>
    <row r="50" spans="1:3" ht="15.75" thickBot="1">
      <c r="A50" s="213" t="s">
        <v>1240</v>
      </c>
    </row>
    <row r="51" spans="1:3" ht="15.75" thickBot="1">
      <c r="A51" s="213" t="s">
        <v>1241</v>
      </c>
    </row>
    <row r="52" spans="1:3" ht="15.75" thickBot="1">
      <c r="A52" s="213" t="s">
        <v>1242</v>
      </c>
      <c r="C52" t="s">
        <v>1418</v>
      </c>
    </row>
    <row r="53" spans="1:3" ht="15.75" thickBot="1">
      <c r="A53" s="213" t="s">
        <v>1211</v>
      </c>
    </row>
    <row r="54" spans="1:3" ht="15.75" thickBot="1">
      <c r="A54" s="213" t="s">
        <v>1243</v>
      </c>
    </row>
    <row r="55" spans="1:3" ht="15.75" thickBot="1">
      <c r="A55" s="213" t="s">
        <v>1244</v>
      </c>
    </row>
    <row r="56" spans="1:3" ht="15.75" thickBot="1">
      <c r="A56" s="213" t="s">
        <v>1245</v>
      </c>
    </row>
    <row r="57" spans="1:3" ht="15.75" thickBot="1">
      <c r="A57" s="213" t="s">
        <v>1246</v>
      </c>
    </row>
    <row r="58" spans="1:3" ht="15.75" thickBot="1">
      <c r="A58" s="213" t="s">
        <v>1247</v>
      </c>
    </row>
    <row r="59" spans="1:3" ht="15.75" thickBot="1">
      <c r="A59" s="213" t="s">
        <v>1248</v>
      </c>
    </row>
    <row r="60" spans="1:3" ht="15.75" thickBot="1">
      <c r="A60" s="213" t="s">
        <v>1249</v>
      </c>
    </row>
    <row r="61" spans="1:3" ht="15.75" thickBot="1">
      <c r="A61" s="213" t="s">
        <v>1211</v>
      </c>
    </row>
    <row r="62" spans="1:3" ht="15.75" thickBot="1">
      <c r="A62" s="213" t="s">
        <v>1250</v>
      </c>
    </row>
    <row r="63" spans="1:3" ht="15.75" thickBot="1">
      <c r="A63" s="213" t="s">
        <v>142</v>
      </c>
    </row>
    <row r="64" spans="1:3" ht="15.75" thickBot="1">
      <c r="A64" s="213" t="s">
        <v>112</v>
      </c>
    </row>
    <row r="65" spans="1:3" ht="15.75" thickBot="1">
      <c r="A65" s="213" t="s">
        <v>1251</v>
      </c>
    </row>
    <row r="66" spans="1:3" ht="15.75" thickBot="1">
      <c r="A66" s="213" t="s">
        <v>113</v>
      </c>
    </row>
    <row r="67" spans="1:3" ht="15.75" thickBot="1">
      <c r="A67" s="213" t="s">
        <v>114</v>
      </c>
    </row>
    <row r="68" spans="1:3" ht="15.75" thickBot="1">
      <c r="A68" s="213" t="s">
        <v>1252</v>
      </c>
    </row>
    <row r="69" spans="1:3" ht="15.75" thickBot="1">
      <c r="A69" s="213" t="s">
        <v>1253</v>
      </c>
    </row>
    <row r="70" spans="1:3" ht="15.75" thickBot="1">
      <c r="A70" s="213" t="s">
        <v>1254</v>
      </c>
      <c r="C70" s="216" t="s">
        <v>1419</v>
      </c>
    </row>
    <row r="71" spans="1:3" ht="15.75" thickBot="1">
      <c r="A71" s="213" t="s">
        <v>115</v>
      </c>
    </row>
    <row r="72" spans="1:3" ht="15.75" thickBot="1">
      <c r="A72" s="213" t="s">
        <v>116</v>
      </c>
    </row>
    <row r="73" spans="1:3" ht="15.75" thickBot="1">
      <c r="A73" s="213" t="s">
        <v>241</v>
      </c>
    </row>
    <row r="74" spans="1:3" ht="15.75" thickBot="1">
      <c r="A74" s="213" t="s">
        <v>1255</v>
      </c>
    </row>
    <row r="75" spans="1:3" ht="15.75" thickBot="1">
      <c r="A75" s="213" t="s">
        <v>1256</v>
      </c>
    </row>
    <row r="76" spans="1:3" ht="15.75" thickBot="1">
      <c r="A76" s="213" t="s">
        <v>1257</v>
      </c>
    </row>
    <row r="77" spans="1:3" ht="15.75" thickBot="1">
      <c r="A77" s="213" t="s">
        <v>1179</v>
      </c>
    </row>
    <row r="78" spans="1:3" ht="15.75" thickBot="1">
      <c r="A78" s="213" t="s">
        <v>1211</v>
      </c>
    </row>
    <row r="79" spans="1:3" ht="15.75" thickBot="1">
      <c r="A79" s="213" t="s">
        <v>9</v>
      </c>
    </row>
    <row r="80" spans="1:3" ht="15.75" thickBot="1">
      <c r="A80" s="213" t="s">
        <v>1258</v>
      </c>
    </row>
    <row r="81" spans="1:2" ht="15.75" thickBot="1">
      <c r="A81" s="213" t="s">
        <v>1259</v>
      </c>
    </row>
    <row r="82" spans="1:2" ht="15.75" thickBot="1">
      <c r="A82" s="213" t="s">
        <v>1211</v>
      </c>
    </row>
    <row r="83" spans="1:2" ht="15.75" thickBot="1">
      <c r="A83" s="213" t="s">
        <v>1260</v>
      </c>
    </row>
    <row r="84" spans="1:2" ht="15.75" thickBot="1">
      <c r="A84" s="213" t="s">
        <v>1261</v>
      </c>
    </row>
    <row r="85" spans="1:2" ht="15.75" thickBot="1">
      <c r="A85" s="213" t="s">
        <v>1211</v>
      </c>
    </row>
    <row r="86" spans="1:2" ht="15.75" thickBot="1">
      <c r="A86" s="213" t="s">
        <v>1260</v>
      </c>
    </row>
    <row r="87" spans="1:2" ht="15.75" thickBot="1">
      <c r="A87" s="213" t="s">
        <v>1262</v>
      </c>
    </row>
    <row r="88" spans="1:2" ht="15.75" thickBot="1">
      <c r="A88" s="213" t="s">
        <v>1263</v>
      </c>
    </row>
    <row r="89" spans="1:2" ht="27" thickBot="1">
      <c r="A89" s="214" t="s">
        <v>1264</v>
      </c>
      <c r="B89" s="186" t="s">
        <v>1199</v>
      </c>
    </row>
    <row r="90" spans="1:2" ht="27" thickBot="1">
      <c r="A90" s="214" t="s">
        <v>1265</v>
      </c>
    </row>
    <row r="91" spans="1:2" ht="27" thickBot="1">
      <c r="A91" s="214" t="s">
        <v>1266</v>
      </c>
    </row>
    <row r="92" spans="1:2" ht="27" thickBot="1">
      <c r="A92" s="214" t="s">
        <v>1267</v>
      </c>
    </row>
    <row r="93" spans="1:2" ht="27" thickBot="1">
      <c r="A93" s="214" t="s">
        <v>1268</v>
      </c>
    </row>
    <row r="94" spans="1:2" ht="27" thickBot="1">
      <c r="A94" s="214" t="s">
        <v>1269</v>
      </c>
    </row>
    <row r="95" spans="1:2" ht="15.75" thickBot="1">
      <c r="A95" s="213" t="s">
        <v>1270</v>
      </c>
    </row>
    <row r="96" spans="1:2" ht="30.75" thickBot="1">
      <c r="A96" s="214" t="s">
        <v>1271</v>
      </c>
      <c r="B96" s="186" t="s">
        <v>1200</v>
      </c>
    </row>
    <row r="97" spans="1:2" ht="15.75" thickBot="1">
      <c r="A97" s="213" t="s">
        <v>1272</v>
      </c>
    </row>
    <row r="98" spans="1:2" ht="15.75" thickBot="1">
      <c r="A98" s="213" t="s">
        <v>1270</v>
      </c>
    </row>
    <row r="99" spans="1:2" ht="30.75" thickBot="1">
      <c r="A99" s="214" t="s">
        <v>1273</v>
      </c>
      <c r="B99" s="186" t="s">
        <v>1420</v>
      </c>
    </row>
    <row r="100" spans="1:2" ht="15.75" thickBot="1">
      <c r="A100" s="213" t="s">
        <v>1270</v>
      </c>
    </row>
    <row r="101" spans="1:2" ht="15.75" thickBot="1">
      <c r="A101" s="214" t="s">
        <v>1274</v>
      </c>
      <c r="B101" s="186" t="s">
        <v>1421</v>
      </c>
    </row>
    <row r="102" spans="1:2" ht="30.75" thickBot="1">
      <c r="A102" s="213" t="s">
        <v>1272</v>
      </c>
      <c r="B102" s="186" t="s">
        <v>1422</v>
      </c>
    </row>
    <row r="103" spans="1:2" ht="15.75" thickBot="1">
      <c r="A103" s="214" t="s">
        <v>1275</v>
      </c>
      <c r="B103" s="186" t="s">
        <v>900</v>
      </c>
    </row>
    <row r="104" spans="1:2" ht="15.75" thickBot="1">
      <c r="A104" s="213" t="s">
        <v>1270</v>
      </c>
    </row>
    <row r="105" spans="1:2" ht="15.75" thickBot="1">
      <c r="A105" s="214" t="s">
        <v>1276</v>
      </c>
      <c r="B105" s="186" t="s">
        <v>1201</v>
      </c>
    </row>
    <row r="106" spans="1:2" ht="15.75" thickBot="1">
      <c r="A106" s="213" t="s">
        <v>1270</v>
      </c>
    </row>
    <row r="107" spans="1:2" ht="27" thickBot="1">
      <c r="A107" s="213" t="s">
        <v>1277</v>
      </c>
      <c r="B107" s="186" t="s">
        <v>1202</v>
      </c>
    </row>
    <row r="108" spans="1:2" ht="15.75" thickBot="1">
      <c r="A108" s="214" t="s">
        <v>1278</v>
      </c>
      <c r="B108" s="186" t="s">
        <v>1203</v>
      </c>
    </row>
    <row r="109" spans="1:2" ht="15.75" thickBot="1">
      <c r="A109" s="213" t="s">
        <v>1270</v>
      </c>
    </row>
    <row r="110" spans="1:2" ht="15.75" thickBot="1">
      <c r="A110" s="213" t="s">
        <v>1211</v>
      </c>
    </row>
    <row r="111" spans="1:2" ht="15.75" thickBot="1">
      <c r="A111" s="213" t="s">
        <v>1279</v>
      </c>
    </row>
    <row r="112" spans="1:2" ht="27" thickBot="1">
      <c r="A112" s="213" t="s">
        <v>1280</v>
      </c>
    </row>
    <row r="113" spans="1:1" ht="27" thickBot="1">
      <c r="A113" s="213" t="s">
        <v>1281</v>
      </c>
    </row>
    <row r="114" spans="1:1" ht="15.75" thickBot="1">
      <c r="A114" s="213" t="s">
        <v>1282</v>
      </c>
    </row>
    <row r="115" spans="1:1" ht="15.75" thickBot="1">
      <c r="A115" s="213" t="s">
        <v>117</v>
      </c>
    </row>
    <row r="116" spans="1:1" ht="15.75" thickBot="1">
      <c r="A116" s="213" t="s">
        <v>1211</v>
      </c>
    </row>
    <row r="117" spans="1:1" ht="15.75" thickBot="1">
      <c r="A117" s="213" t="s">
        <v>1283</v>
      </c>
    </row>
    <row r="118" spans="1:1" ht="15.75" thickBot="1">
      <c r="A118" s="213" t="s">
        <v>147</v>
      </c>
    </row>
    <row r="119" spans="1:1" ht="15.75" thickBot="1">
      <c r="A119" s="213" t="s">
        <v>1284</v>
      </c>
    </row>
    <row r="120" spans="1:1" ht="15.75" thickBot="1">
      <c r="A120" s="213" t="s">
        <v>1211</v>
      </c>
    </row>
    <row r="121" spans="1:1" ht="15.75" thickBot="1">
      <c r="A121" s="213" t="s">
        <v>9</v>
      </c>
    </row>
    <row r="122" spans="1:1" ht="15.75" thickBot="1">
      <c r="A122" s="213" t="s">
        <v>1258</v>
      </c>
    </row>
    <row r="123" spans="1:1" ht="15.75" thickBot="1">
      <c r="A123" s="213" t="s">
        <v>1259</v>
      </c>
    </row>
    <row r="124" spans="1:1" ht="15.75" thickBot="1">
      <c r="A124" s="213" t="s">
        <v>1285</v>
      </c>
    </row>
    <row r="125" spans="1:1" ht="15.75" thickBot="1">
      <c r="A125" s="213" t="s">
        <v>9</v>
      </c>
    </row>
    <row r="126" spans="1:1" ht="15.75" thickBot="1">
      <c r="A126" s="213" t="s">
        <v>1258</v>
      </c>
    </row>
    <row r="127" spans="1:1" ht="15.75" thickBot="1">
      <c r="A127" s="213" t="s">
        <v>1259</v>
      </c>
    </row>
    <row r="128" spans="1:1" ht="15.75" thickBot="1">
      <c r="A128" s="213" t="s">
        <v>1285</v>
      </c>
    </row>
    <row r="129" spans="1:1" ht="15.75" thickBot="1">
      <c r="A129" s="213" t="s">
        <v>9</v>
      </c>
    </row>
    <row r="130" spans="1:1" ht="15.75" thickBot="1">
      <c r="A130" s="213" t="s">
        <v>1258</v>
      </c>
    </row>
    <row r="131" spans="1:1" ht="15.75" thickBot="1">
      <c r="A131" s="213" t="s">
        <v>1259</v>
      </c>
    </row>
    <row r="132" spans="1:1" ht="15.75" thickBot="1">
      <c r="A132" s="213" t="s">
        <v>1285</v>
      </c>
    </row>
    <row r="133" spans="1:1" ht="15.75" thickBot="1">
      <c r="A133" s="213" t="s">
        <v>9</v>
      </c>
    </row>
    <row r="134" spans="1:1" ht="15.75" thickBot="1">
      <c r="A134" s="213" t="s">
        <v>1258</v>
      </c>
    </row>
    <row r="135" spans="1:1" ht="15.75" thickBot="1">
      <c r="A135" s="213" t="s">
        <v>1259</v>
      </c>
    </row>
    <row r="136" spans="1:1" ht="15.75" thickBot="1">
      <c r="A136" s="213" t="s">
        <v>1285</v>
      </c>
    </row>
    <row r="137" spans="1:1" ht="15.75" thickBot="1">
      <c r="A137" s="213" t="s">
        <v>9</v>
      </c>
    </row>
    <row r="138" spans="1:1" ht="15.75" thickBot="1">
      <c r="A138" s="213" t="s">
        <v>1258</v>
      </c>
    </row>
    <row r="139" spans="1:1" ht="15.75" thickBot="1">
      <c r="A139" s="213" t="s">
        <v>1259</v>
      </c>
    </row>
    <row r="140" spans="1:1" ht="15.75" thickBot="1">
      <c r="A140" s="213" t="s">
        <v>1285</v>
      </c>
    </row>
    <row r="141" spans="1:1" ht="15.75" thickBot="1">
      <c r="A141" s="213" t="s">
        <v>9</v>
      </c>
    </row>
    <row r="142" spans="1:1" ht="15.75" thickBot="1">
      <c r="A142" s="213" t="s">
        <v>1258</v>
      </c>
    </row>
    <row r="143" spans="1:1" ht="15.75" thickBot="1">
      <c r="A143" s="213" t="s">
        <v>1259</v>
      </c>
    </row>
    <row r="144" spans="1:1" ht="15.75" thickBot="1">
      <c r="A144" s="213" t="s">
        <v>1285</v>
      </c>
    </row>
    <row r="145" spans="1:1" ht="15.75" thickBot="1">
      <c r="A145" s="213" t="s">
        <v>9</v>
      </c>
    </row>
    <row r="146" spans="1:1" ht="15.75" thickBot="1">
      <c r="A146" s="213" t="s">
        <v>1258</v>
      </c>
    </row>
    <row r="147" spans="1:1" ht="15.75" thickBot="1">
      <c r="A147" s="213" t="s">
        <v>1259</v>
      </c>
    </row>
    <row r="148" spans="1:1" ht="15.75" thickBot="1">
      <c r="A148" s="213" t="s">
        <v>1285</v>
      </c>
    </row>
    <row r="149" spans="1:1" ht="15.75" thickBot="1">
      <c r="A149" s="213" t="s">
        <v>9</v>
      </c>
    </row>
    <row r="150" spans="1:1" ht="15.75" thickBot="1">
      <c r="A150" s="213" t="s">
        <v>1258</v>
      </c>
    </row>
    <row r="151" spans="1:1" ht="15.75" thickBot="1">
      <c r="A151" s="213" t="s">
        <v>1259</v>
      </c>
    </row>
    <row r="152" spans="1:1" ht="15.75" thickBot="1">
      <c r="A152" s="213" t="s">
        <v>1285</v>
      </c>
    </row>
    <row r="153" spans="1:1" ht="15.75" thickBot="1">
      <c r="A153" s="213" t="s">
        <v>9</v>
      </c>
    </row>
    <row r="154" spans="1:1" ht="15.75" thickBot="1">
      <c r="A154" s="213" t="s">
        <v>1258</v>
      </c>
    </row>
    <row r="155" spans="1:1" ht="15.75" thickBot="1">
      <c r="A155" s="213" t="s">
        <v>1259</v>
      </c>
    </row>
    <row r="156" spans="1:1" ht="15.75" thickBot="1">
      <c r="A156" s="213" t="s">
        <v>1285</v>
      </c>
    </row>
    <row r="157" spans="1:1" ht="15.75" thickBot="1">
      <c r="A157" s="213" t="s">
        <v>9</v>
      </c>
    </row>
    <row r="158" spans="1:1" ht="15.75" thickBot="1">
      <c r="A158" s="213" t="s">
        <v>1258</v>
      </c>
    </row>
    <row r="159" spans="1:1" ht="15.75" thickBot="1">
      <c r="A159" s="213" t="s">
        <v>1259</v>
      </c>
    </row>
    <row r="160" spans="1:1" ht="15.75" thickBot="1">
      <c r="A160" s="213" t="s">
        <v>1285</v>
      </c>
    </row>
    <row r="161" spans="1:1" ht="15.75" thickBot="1">
      <c r="A161" s="213" t="s">
        <v>9</v>
      </c>
    </row>
    <row r="162" spans="1:1" ht="15.75" thickBot="1">
      <c r="A162" s="213" t="s">
        <v>1258</v>
      </c>
    </row>
    <row r="163" spans="1:1" ht="15.75" thickBot="1">
      <c r="A163" s="213" t="s">
        <v>1259</v>
      </c>
    </row>
    <row r="164" spans="1:1" ht="15.75" thickBot="1">
      <c r="A164" s="213" t="s">
        <v>1285</v>
      </c>
    </row>
    <row r="165" spans="1:1" ht="15.75" thickBot="1">
      <c r="A165" s="213" t="s">
        <v>5</v>
      </c>
    </row>
    <row r="166" spans="1:1" ht="15.75" thickBot="1">
      <c r="A166" s="213" t="s">
        <v>9</v>
      </c>
    </row>
    <row r="167" spans="1:1" ht="15.75" thickBot="1">
      <c r="A167" s="213" t="s">
        <v>1258</v>
      </c>
    </row>
    <row r="168" spans="1:1" ht="15.75" thickBot="1">
      <c r="A168" s="213" t="s">
        <v>1259</v>
      </c>
    </row>
    <row r="169" spans="1:1" ht="15.75" thickBot="1">
      <c r="A169" s="213" t="s">
        <v>1285</v>
      </c>
    </row>
    <row r="170" spans="1:1" ht="15.75" thickBot="1">
      <c r="A170" s="214" t="s">
        <v>1286</v>
      </c>
    </row>
    <row r="171" spans="1:1" ht="15.75" thickBot="1">
      <c r="A171" s="213" t="s">
        <v>1287</v>
      </c>
    </row>
    <row r="172" spans="1:1" ht="15.75" thickBot="1">
      <c r="A172" s="213" t="s">
        <v>1211</v>
      </c>
    </row>
    <row r="173" spans="1:1" ht="15.75" thickBot="1">
      <c r="A173" s="214" t="s">
        <v>1288</v>
      </c>
    </row>
    <row r="174" spans="1:1" ht="15.75" thickBot="1">
      <c r="A174" s="213" t="s">
        <v>1287</v>
      </c>
    </row>
    <row r="175" spans="1:1" ht="15.75" thickBot="1">
      <c r="A175" s="214" t="s">
        <v>1289</v>
      </c>
    </row>
    <row r="176" spans="1:1" ht="15.75" thickBot="1">
      <c r="A176" s="214" t="s">
        <v>1290</v>
      </c>
    </row>
    <row r="177" spans="1:1" ht="15.75" thickBot="1">
      <c r="A177" s="214" t="s">
        <v>1291</v>
      </c>
    </row>
    <row r="178" spans="1:1" ht="15.75" thickBot="1">
      <c r="A178" s="214" t="s">
        <v>1292</v>
      </c>
    </row>
    <row r="179" spans="1:1" ht="15.75" thickBot="1">
      <c r="A179" s="214" t="s">
        <v>1293</v>
      </c>
    </row>
    <row r="180" spans="1:1" ht="15.75" thickBot="1">
      <c r="A180" s="214" t="s">
        <v>1294</v>
      </c>
    </row>
    <row r="181" spans="1:1" ht="15.75" thickBot="1">
      <c r="A181" s="214" t="s">
        <v>1295</v>
      </c>
    </row>
    <row r="182" spans="1:1" ht="15.75" thickBot="1">
      <c r="A182" s="214" t="s">
        <v>1296</v>
      </c>
    </row>
    <row r="183" spans="1:1" ht="15.75" thickBot="1">
      <c r="A183" s="214" t="s">
        <v>1297</v>
      </c>
    </row>
    <row r="184" spans="1:1" ht="15.75" thickBot="1">
      <c r="A184" s="214" t="s">
        <v>1298</v>
      </c>
    </row>
    <row r="185" spans="1:1" ht="15.75" thickBot="1">
      <c r="A185" s="214" t="s">
        <v>1299</v>
      </c>
    </row>
    <row r="186" spans="1:1" ht="15.75" thickBot="1">
      <c r="A186" s="214" t="s">
        <v>1300</v>
      </c>
    </row>
    <row r="187" spans="1:1" ht="15.75" thickBot="1">
      <c r="A187" s="214" t="s">
        <v>1301</v>
      </c>
    </row>
    <row r="188" spans="1:1" ht="15.75" thickBot="1">
      <c r="A188" s="214" t="s">
        <v>1302</v>
      </c>
    </row>
    <row r="189" spans="1:1" ht="15.75" thickBot="1">
      <c r="A189" s="214" t="s">
        <v>1303</v>
      </c>
    </row>
    <row r="190" spans="1:1" ht="15.75" thickBot="1">
      <c r="A190" s="214" t="s">
        <v>1304</v>
      </c>
    </row>
    <row r="191" spans="1:1" ht="15.75" thickBot="1">
      <c r="A191" s="214" t="s">
        <v>1305</v>
      </c>
    </row>
    <row r="192" spans="1:1" ht="27" thickBot="1">
      <c r="A192" s="214" t="s">
        <v>1306</v>
      </c>
    </row>
    <row r="193" spans="1:3" ht="15.75" thickBot="1">
      <c r="A193" s="214" t="s">
        <v>1307</v>
      </c>
    </row>
    <row r="194" spans="1:3" ht="15.75" thickBot="1">
      <c r="A194" s="214" t="s">
        <v>1308</v>
      </c>
    </row>
    <row r="195" spans="1:3" ht="15.75" thickBot="1">
      <c r="A195" s="214" t="s">
        <v>1309</v>
      </c>
    </row>
    <row r="196" spans="1:3" ht="15.75" thickBot="1">
      <c r="A196" s="214" t="s">
        <v>1310</v>
      </c>
    </row>
    <row r="197" spans="1:3" ht="15.75" thickBot="1">
      <c r="A197" s="213" t="s">
        <v>1287</v>
      </c>
      <c r="C197">
        <v>11</v>
      </c>
    </row>
    <row r="198" spans="1:3" ht="15.75" thickBot="1">
      <c r="A198" s="214" t="s">
        <v>1311</v>
      </c>
    </row>
    <row r="199" spans="1:3" ht="15.75" thickBot="1">
      <c r="A199" s="214" t="s">
        <v>1312</v>
      </c>
    </row>
    <row r="200" spans="1:3" ht="27" thickBot="1">
      <c r="A200" s="214" t="s">
        <v>1313</v>
      </c>
    </row>
    <row r="201" spans="1:3" ht="27" thickBot="1">
      <c r="A201" s="214" t="s">
        <v>1314</v>
      </c>
    </row>
    <row r="202" spans="1:3" ht="27" thickBot="1">
      <c r="A202" s="214" t="s">
        <v>1315</v>
      </c>
    </row>
    <row r="203" spans="1:3" ht="27" thickBot="1">
      <c r="A203" s="214" t="s">
        <v>1316</v>
      </c>
    </row>
    <row r="204" spans="1:3" ht="15.75" thickBot="1">
      <c r="A204" s="213" t="s">
        <v>1287</v>
      </c>
    </row>
    <row r="205" spans="1:3" ht="15.75" thickBot="1">
      <c r="A205" s="214" t="s">
        <v>1317</v>
      </c>
    </row>
    <row r="206" spans="1:3" ht="15.75" thickBot="1">
      <c r="A206" s="213" t="s">
        <v>1287</v>
      </c>
    </row>
    <row r="207" spans="1:3" ht="15.75" thickBot="1">
      <c r="A207" s="213" t="s">
        <v>1318</v>
      </c>
    </row>
    <row r="208" spans="1:3" ht="15.75" thickBot="1">
      <c r="A208" s="213" t="s">
        <v>135</v>
      </c>
    </row>
    <row r="209" spans="1:1" ht="15.75" thickBot="1">
      <c r="A209" s="213" t="s">
        <v>81</v>
      </c>
    </row>
    <row r="210" spans="1:1" ht="15.75" thickBot="1">
      <c r="A210" s="213" t="s">
        <v>1319</v>
      </c>
    </row>
    <row r="211" spans="1:1" ht="15.75" thickBot="1">
      <c r="A211" s="213" t="s">
        <v>1320</v>
      </c>
    </row>
    <row r="212" spans="1:1" ht="15.75" thickBot="1">
      <c r="A212" s="214" t="s">
        <v>1321</v>
      </c>
    </row>
    <row r="213" spans="1:1" ht="15.75" thickBot="1">
      <c r="A213" s="213" t="s">
        <v>1287</v>
      </c>
    </row>
    <row r="214" spans="1:1" ht="15.75" thickBot="1">
      <c r="A214" s="213" t="s">
        <v>1322</v>
      </c>
    </row>
    <row r="215" spans="1:1" ht="15.75" thickBot="1">
      <c r="A215" s="213" t="s">
        <v>1323</v>
      </c>
    </row>
    <row r="216" spans="1:1" ht="15.75" thickBot="1">
      <c r="A216" s="213" t="s">
        <v>1324</v>
      </c>
    </row>
    <row r="217" spans="1:1" ht="15.75" thickBot="1">
      <c r="A217" s="213" t="s">
        <v>1325</v>
      </c>
    </row>
    <row r="218" spans="1:1" ht="15.75" thickBot="1">
      <c r="A218" s="213" t="s">
        <v>1326</v>
      </c>
    </row>
    <row r="219" spans="1:1" ht="15.75" thickBot="1">
      <c r="A219" s="213" t="s">
        <v>121</v>
      </c>
    </row>
    <row r="220" spans="1:1" ht="15.75" thickBot="1">
      <c r="A220" s="213" t="s">
        <v>1327</v>
      </c>
    </row>
    <row r="221" spans="1:1" ht="15.75" thickBot="1">
      <c r="A221" s="213" t="s">
        <v>122</v>
      </c>
    </row>
    <row r="222" spans="1:1" ht="15.75" thickBot="1">
      <c r="A222" s="213" t="s">
        <v>123</v>
      </c>
    </row>
    <row r="223" spans="1:1" ht="15.75" thickBot="1">
      <c r="A223" s="213" t="s">
        <v>1328</v>
      </c>
    </row>
    <row r="224" spans="1:1" ht="15.75" thickBot="1">
      <c r="A224" s="213" t="s">
        <v>1329</v>
      </c>
    </row>
    <row r="225" spans="1:1" ht="15.75" thickBot="1">
      <c r="A225" s="213" t="s">
        <v>1330</v>
      </c>
    </row>
    <row r="226" spans="1:1" ht="15.75" thickBot="1">
      <c r="A226" s="213" t="s">
        <v>1331</v>
      </c>
    </row>
    <row r="227" spans="1:1" ht="15.75" thickBot="1">
      <c r="A227" s="213" t="s">
        <v>979</v>
      </c>
    </row>
    <row r="228" spans="1:1" ht="15.75" thickBot="1">
      <c r="A228" s="213" t="s">
        <v>1332</v>
      </c>
    </row>
    <row r="229" spans="1:1" ht="15.75" thickBot="1">
      <c r="A229" s="213" t="s">
        <v>269</v>
      </c>
    </row>
    <row r="230" spans="1:1" ht="15.75" thickBot="1">
      <c r="A230" s="213" t="s">
        <v>126</v>
      </c>
    </row>
    <row r="231" spans="1:1" ht="15.75" thickBot="1">
      <c r="A231" s="213" t="s">
        <v>127</v>
      </c>
    </row>
    <row r="232" spans="1:1" ht="15.75" thickBot="1">
      <c r="A232" s="213" t="s">
        <v>1333</v>
      </c>
    </row>
    <row r="233" spans="1:1" ht="15.75" thickBot="1">
      <c r="A233" s="213" t="s">
        <v>1334</v>
      </c>
    </row>
    <row r="234" spans="1:1" ht="15.75" thickBot="1">
      <c r="A234" s="213" t="s">
        <v>9</v>
      </c>
    </row>
    <row r="235" spans="1:1" ht="15.75" thickBot="1">
      <c r="A235" s="213" t="s">
        <v>1335</v>
      </c>
    </row>
    <row r="236" spans="1:1" ht="15.75" thickBot="1">
      <c r="A236" s="213" t="s">
        <v>1336</v>
      </c>
    </row>
    <row r="237" spans="1:1" ht="15.75" thickBot="1">
      <c r="A237" s="213" t="s">
        <v>1334</v>
      </c>
    </row>
    <row r="238" spans="1:1" ht="15.75" thickBot="1">
      <c r="A238" s="213" t="s">
        <v>9</v>
      </c>
    </row>
    <row r="239" spans="1:1" ht="15.75" thickBot="1">
      <c r="A239" s="213" t="s">
        <v>1335</v>
      </c>
    </row>
    <row r="240" spans="1:1" ht="15.75" thickBot="1">
      <c r="A240" s="213" t="s">
        <v>1336</v>
      </c>
    </row>
    <row r="241" spans="1:1" ht="15.75" thickBot="1">
      <c r="A241" s="213" t="s">
        <v>1334</v>
      </c>
    </row>
    <row r="242" spans="1:1" ht="15.75" thickBot="1">
      <c r="A242" s="213" t="s">
        <v>9</v>
      </c>
    </row>
    <row r="243" spans="1:1" ht="15.75" thickBot="1">
      <c r="A243" s="213" t="s">
        <v>1335</v>
      </c>
    </row>
    <row r="244" spans="1:1" ht="15.75" thickBot="1">
      <c r="A244" s="213" t="s">
        <v>1336</v>
      </c>
    </row>
    <row r="245" spans="1:1" ht="15.75" thickBot="1">
      <c r="A245" s="213" t="s">
        <v>1337</v>
      </c>
    </row>
    <row r="246" spans="1:1" ht="15.75" thickBot="1">
      <c r="A246" s="213" t="s">
        <v>1334</v>
      </c>
    </row>
    <row r="247" spans="1:1" ht="15.75" thickBot="1">
      <c r="A247" s="213" t="s">
        <v>9</v>
      </c>
    </row>
    <row r="248" spans="1:1" ht="15.75" thickBot="1">
      <c r="A248" s="213" t="s">
        <v>1335</v>
      </c>
    </row>
    <row r="249" spans="1:1" ht="15.75" thickBot="1">
      <c r="A249" s="213" t="s">
        <v>1336</v>
      </c>
    </row>
    <row r="250" spans="1:1" ht="15.75" thickBot="1">
      <c r="A250" s="213" t="s">
        <v>1334</v>
      </c>
    </row>
    <row r="251" spans="1:1" ht="15.75" thickBot="1">
      <c r="A251" s="213" t="s">
        <v>9</v>
      </c>
    </row>
    <row r="252" spans="1:1" ht="15.75" thickBot="1">
      <c r="A252" s="213" t="s">
        <v>1335</v>
      </c>
    </row>
    <row r="253" spans="1:1" ht="15.75" thickBot="1">
      <c r="A253" s="213" t="s">
        <v>1336</v>
      </c>
    </row>
    <row r="254" spans="1:1" ht="15.75" thickBot="1">
      <c r="A254" s="213" t="s">
        <v>1334</v>
      </c>
    </row>
    <row r="255" spans="1:1" ht="15.75" thickBot="1">
      <c r="A255" s="213" t="s">
        <v>9</v>
      </c>
    </row>
    <row r="256" spans="1:1" ht="15.75" thickBot="1">
      <c r="A256" s="213" t="s">
        <v>1335</v>
      </c>
    </row>
    <row r="257" spans="1:1" ht="15.75" thickBot="1">
      <c r="A257" s="213" t="s">
        <v>1336</v>
      </c>
    </row>
    <row r="258" spans="1:1" ht="15.75" thickBot="1">
      <c r="A258" s="213" t="s">
        <v>1334</v>
      </c>
    </row>
    <row r="259" spans="1:1" ht="15.75" thickBot="1">
      <c r="A259" s="213" t="s">
        <v>9</v>
      </c>
    </row>
    <row r="260" spans="1:1" ht="15.75" thickBot="1">
      <c r="A260" s="213" t="s">
        <v>1335</v>
      </c>
    </row>
    <row r="261" spans="1:1" ht="15.75" thickBot="1">
      <c r="A261" s="213" t="s">
        <v>1336</v>
      </c>
    </row>
    <row r="262" spans="1:1" ht="15.75" thickBot="1">
      <c r="A262" s="213" t="s">
        <v>1334</v>
      </c>
    </row>
    <row r="263" spans="1:1" ht="15.75" thickBot="1">
      <c r="A263" s="213" t="s">
        <v>9</v>
      </c>
    </row>
    <row r="264" spans="1:1" ht="15.75" thickBot="1">
      <c r="A264" s="213" t="s">
        <v>1335</v>
      </c>
    </row>
    <row r="265" spans="1:1" ht="15.75" thickBot="1">
      <c r="A265" s="213" t="s">
        <v>1336</v>
      </c>
    </row>
    <row r="266" spans="1:1" ht="15.75" thickBot="1">
      <c r="A266" s="213" t="s">
        <v>1287</v>
      </c>
    </row>
    <row r="267" spans="1:1" ht="15.75" thickBot="1">
      <c r="A267" s="213" t="s">
        <v>1338</v>
      </c>
    </row>
    <row r="268" spans="1:1" ht="15.75" thickBot="1">
      <c r="A268" s="213" t="s">
        <v>1339</v>
      </c>
    </row>
    <row r="269" spans="1:1" ht="15.75" thickBot="1">
      <c r="A269" s="213" t="s">
        <v>1340</v>
      </c>
    </row>
    <row r="270" spans="1:1" ht="15.75" thickBot="1">
      <c r="A270" s="213" t="s">
        <v>1341</v>
      </c>
    </row>
    <row r="271" spans="1:1" ht="15.75" thickBot="1">
      <c r="A271" s="213" t="s">
        <v>1342</v>
      </c>
    </row>
    <row r="272" spans="1:1" ht="15.75" thickBot="1">
      <c r="A272" s="213" t="s">
        <v>1343</v>
      </c>
    </row>
    <row r="273" spans="1:1" ht="15.75" thickBot="1">
      <c r="A273" s="213" t="s">
        <v>1344</v>
      </c>
    </row>
    <row r="274" spans="1:1" ht="27" thickBot="1">
      <c r="A274" s="213" t="s">
        <v>1345</v>
      </c>
    </row>
    <row r="275" spans="1:1" ht="15.75" thickBot="1">
      <c r="A275" s="213" t="s">
        <v>1346</v>
      </c>
    </row>
    <row r="276" spans="1:1" ht="15.75" thickBot="1">
      <c r="A276" s="213" t="s">
        <v>1347</v>
      </c>
    </row>
    <row r="277" spans="1:1" ht="15.75" thickBot="1">
      <c r="A277" s="213" t="s">
        <v>1348</v>
      </c>
    </row>
    <row r="278" spans="1:1" ht="15.75" thickBot="1">
      <c r="A278" s="213" t="s">
        <v>1349</v>
      </c>
    </row>
    <row r="279" spans="1:1" ht="15.75" thickBot="1">
      <c r="A279" s="213" t="s">
        <v>1350</v>
      </c>
    </row>
    <row r="280" spans="1:1" ht="15.75" thickBot="1">
      <c r="A280" s="213" t="s">
        <v>1351</v>
      </c>
    </row>
    <row r="281" spans="1:1" ht="15.75" thickBot="1">
      <c r="A281" s="213" t="s">
        <v>1352</v>
      </c>
    </row>
    <row r="282" spans="1:1" ht="15.75" thickBot="1">
      <c r="A282" s="213" t="s">
        <v>1353</v>
      </c>
    </row>
    <row r="283" spans="1:1" ht="15.75" thickBot="1">
      <c r="A283" s="213" t="s">
        <v>1287</v>
      </c>
    </row>
    <row r="284" spans="1:1" ht="15.75" thickBot="1">
      <c r="A284" s="213" t="s">
        <v>1354</v>
      </c>
    </row>
    <row r="285" spans="1:1" ht="15.75" thickBot="1">
      <c r="A285" s="213" t="s">
        <v>1355</v>
      </c>
    </row>
    <row r="286" spans="1:1" ht="15.75" thickBot="1">
      <c r="A286" s="213" t="s">
        <v>1356</v>
      </c>
    </row>
    <row r="287" spans="1:1" ht="15.75" thickBot="1">
      <c r="A287" s="213" t="s">
        <v>1357</v>
      </c>
    </row>
    <row r="288" spans="1:1" ht="15.75" thickBot="1">
      <c r="A288" s="213" t="s">
        <v>1358</v>
      </c>
    </row>
    <row r="289" spans="1:1" ht="15.75" thickBot="1">
      <c r="A289" s="213" t="s">
        <v>1359</v>
      </c>
    </row>
    <row r="290" spans="1:1" ht="15.75" thickBot="1">
      <c r="A290" s="213" t="s">
        <v>1360</v>
      </c>
    </row>
    <row r="291" spans="1:1" ht="15.75" thickBot="1">
      <c r="A291" s="213" t="s">
        <v>1361</v>
      </c>
    </row>
    <row r="292" spans="1:1" ht="15.75" thickBot="1">
      <c r="A292" s="213" t="s">
        <v>1362</v>
      </c>
    </row>
    <row r="293" spans="1:1" ht="15.75" thickBot="1">
      <c r="A293" s="213" t="s">
        <v>1363</v>
      </c>
    </row>
    <row r="294" spans="1:1" ht="15.75" thickBot="1">
      <c r="A294" s="213" t="s">
        <v>1364</v>
      </c>
    </row>
    <row r="295" spans="1:1" ht="15.75" thickBot="1">
      <c r="A295" s="213" t="s">
        <v>1365</v>
      </c>
    </row>
    <row r="296" spans="1:1" ht="15.75" thickBot="1">
      <c r="A296" s="213" t="s">
        <v>1366</v>
      </c>
    </row>
    <row r="297" spans="1:1" ht="15.75" thickBot="1">
      <c r="A297" s="213" t="s">
        <v>1367</v>
      </c>
    </row>
    <row r="298" spans="1:1" ht="15.75" thickBot="1">
      <c r="A298" s="213" t="s">
        <v>1368</v>
      </c>
    </row>
    <row r="299" spans="1:1" ht="15.75" thickBot="1">
      <c r="A299" s="213" t="s">
        <v>1369</v>
      </c>
    </row>
    <row r="300" spans="1:1" ht="15.75" thickBot="1">
      <c r="A300" s="213" t="s">
        <v>1370</v>
      </c>
    </row>
    <row r="301" spans="1:1" ht="15.75" thickBot="1">
      <c r="A301" s="213" t="s">
        <v>1371</v>
      </c>
    </row>
    <row r="302" spans="1:1" ht="15.75" thickBot="1">
      <c r="A302" s="213" t="s">
        <v>1372</v>
      </c>
    </row>
    <row r="303" spans="1:1" ht="15.75" thickBot="1">
      <c r="A303" s="213" t="s">
        <v>1373</v>
      </c>
    </row>
    <row r="304" spans="1:1" ht="15.75" thickBot="1">
      <c r="A304" s="213" t="s">
        <v>1374</v>
      </c>
    </row>
    <row r="305" spans="1:1" ht="15.75" thickBot="1">
      <c r="A305" s="213" t="s">
        <v>1375</v>
      </c>
    </row>
    <row r="306" spans="1:1" ht="15.75" thickBot="1">
      <c r="A306" s="213" t="s">
        <v>1376</v>
      </c>
    </row>
    <row r="307" spans="1:1" ht="15.75" thickBot="1">
      <c r="A307" s="213" t="s">
        <v>1377</v>
      </c>
    </row>
    <row r="308" spans="1:1" ht="15.75" thickBot="1">
      <c r="A308" s="213" t="s">
        <v>1378</v>
      </c>
    </row>
    <row r="309" spans="1:1" ht="15.75" thickBot="1">
      <c r="A309" s="213" t="s">
        <v>1379</v>
      </c>
    </row>
    <row r="310" spans="1:1" ht="15.75" thickBot="1">
      <c r="A310" s="213" t="s">
        <v>1380</v>
      </c>
    </row>
    <row r="311" spans="1:1" ht="15.75" thickBot="1">
      <c r="A311" s="213" t="s">
        <v>1381</v>
      </c>
    </row>
    <row r="312" spans="1:1" ht="15.75" thickBot="1">
      <c r="A312" s="213" t="s">
        <v>1382</v>
      </c>
    </row>
    <row r="313" spans="1:1" ht="15.75" thickBot="1">
      <c r="A313" s="213" t="s">
        <v>1383</v>
      </c>
    </row>
    <row r="314" spans="1:1" ht="15.75" thickBot="1">
      <c r="A314" s="213" t="s">
        <v>1384</v>
      </c>
    </row>
    <row r="315" spans="1:1" ht="15.75" thickBot="1">
      <c r="A315" s="213" t="s">
        <v>1385</v>
      </c>
    </row>
    <row r="316" spans="1:1" ht="15.75" thickBot="1">
      <c r="A316" s="213" t="s">
        <v>1386</v>
      </c>
    </row>
    <row r="317" spans="1:1" ht="15.75" thickBot="1">
      <c r="A317" s="213" t="s">
        <v>1387</v>
      </c>
    </row>
    <row r="318" spans="1:1" ht="15.75" thickBot="1">
      <c r="A318" s="213" t="s">
        <v>1388</v>
      </c>
    </row>
    <row r="319" spans="1:1" ht="15.75" thickBot="1">
      <c r="A319" s="213" t="s">
        <v>1389</v>
      </c>
    </row>
    <row r="320" spans="1:1" ht="15.75" thickBot="1">
      <c r="A320" s="213" t="s">
        <v>1287</v>
      </c>
    </row>
    <row r="321" spans="1:1" ht="15.75" thickBot="1">
      <c r="A321" s="213" t="s">
        <v>1322</v>
      </c>
    </row>
    <row r="322" spans="1:1" ht="15.75" thickBot="1">
      <c r="A322" s="213" t="s">
        <v>1390</v>
      </c>
    </row>
    <row r="323" spans="1:1" ht="15.75" thickBot="1">
      <c r="A323" s="213" t="s">
        <v>1391</v>
      </c>
    </row>
    <row r="324" spans="1:1" ht="15.75" thickBot="1">
      <c r="A324" s="213" t="s">
        <v>1392</v>
      </c>
    </row>
    <row r="325" spans="1:1" ht="15.75" thickBot="1">
      <c r="A325" s="213" t="s">
        <v>1393</v>
      </c>
    </row>
    <row r="326" spans="1:1" ht="15.75" thickBot="1">
      <c r="A326" s="213" t="s">
        <v>1394</v>
      </c>
    </row>
    <row r="327" spans="1:1" ht="15.75" thickBot="1">
      <c r="A327" s="213" t="s">
        <v>1395</v>
      </c>
    </row>
    <row r="328" spans="1:1" ht="15.75" thickBot="1">
      <c r="A328" s="213" t="s">
        <v>1396</v>
      </c>
    </row>
    <row r="329" spans="1:1" ht="15.75" thickBot="1">
      <c r="A329" s="213" t="s">
        <v>1397</v>
      </c>
    </row>
    <row r="330" spans="1:1" ht="15.75" thickBot="1">
      <c r="A330" s="213" t="s">
        <v>1398</v>
      </c>
    </row>
    <row r="331" spans="1:1" ht="15.75" thickBot="1">
      <c r="A331" s="213" t="s">
        <v>1399</v>
      </c>
    </row>
    <row r="332" spans="1:1" ht="15.75" thickBot="1">
      <c r="A332" s="213" t="s">
        <v>1400</v>
      </c>
    </row>
    <row r="333" spans="1:1" ht="15.75" thickBot="1">
      <c r="A333" s="213" t="s">
        <v>1401</v>
      </c>
    </row>
    <row r="334" spans="1:1" ht="15.75" thickBot="1">
      <c r="A334" s="213" t="s">
        <v>1402</v>
      </c>
    </row>
    <row r="335" spans="1:1" ht="15.75" thickBot="1">
      <c r="A335" s="213" t="s">
        <v>1403</v>
      </c>
    </row>
    <row r="336" spans="1:1" ht="15.75" thickBot="1">
      <c r="A336" s="213" t="s">
        <v>1404</v>
      </c>
    </row>
    <row r="337" spans="1:1" ht="15.75" thickBot="1">
      <c r="A337" s="213" t="s">
        <v>1405</v>
      </c>
    </row>
    <row r="338" spans="1:1" ht="15.75" thickBot="1">
      <c r="A338" s="213" t="s">
        <v>1406</v>
      </c>
    </row>
    <row r="339" spans="1:1" ht="15.75" thickBot="1">
      <c r="A339" s="213" t="s">
        <v>1407</v>
      </c>
    </row>
    <row r="340" spans="1:1" ht="15.75" thickBot="1">
      <c r="A340" s="213" t="s">
        <v>1408</v>
      </c>
    </row>
    <row r="341" spans="1:1" ht="15.75" thickBot="1">
      <c r="A341" s="213" t="s">
        <v>1409</v>
      </c>
    </row>
    <row r="342" spans="1:1" ht="15.75" thickBot="1">
      <c r="A342" s="213" t="s">
        <v>1287</v>
      </c>
    </row>
    <row r="343" spans="1:1" ht="15.75" thickBot="1">
      <c r="A343" s="213" t="s">
        <v>1322</v>
      </c>
    </row>
    <row r="344" spans="1:1" ht="15.75" thickBot="1">
      <c r="A344" s="214" t="s">
        <v>1410</v>
      </c>
    </row>
    <row r="345" spans="1:1" ht="15.75" thickBot="1">
      <c r="A345" s="213"/>
    </row>
    <row r="346" spans="1:1" ht="15.75" thickBot="1">
      <c r="A346" s="213"/>
    </row>
    <row r="347" spans="1:1" ht="15.75" thickBot="1">
      <c r="A347" s="213"/>
    </row>
    <row r="348" spans="1:1" ht="15.75" thickBot="1">
      <c r="A348" s="213"/>
    </row>
    <row r="349" spans="1:1" ht="15.75" thickBot="1">
      <c r="A349" s="213"/>
    </row>
    <row r="350" spans="1:1" ht="15.75" thickBot="1">
      <c r="A350" s="213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4F631-EF9D-471C-9870-CE46B841C1C0}">
  <sheetPr codeName="Planilha7"/>
  <dimension ref="D1:H61"/>
  <sheetViews>
    <sheetView topLeftCell="E49" workbookViewId="0">
      <selection activeCell="G63" sqref="G63"/>
    </sheetView>
  </sheetViews>
  <sheetFormatPr defaultRowHeight="15"/>
  <cols>
    <col min="4" max="4" width="13.5703125" customWidth="1"/>
    <col min="5" max="5" width="63.28515625" bestFit="1" customWidth="1"/>
    <col min="8" max="8" width="10.42578125" bestFit="1" customWidth="1"/>
  </cols>
  <sheetData>
    <row r="1" spans="4:8" ht="15.75" thickBot="1"/>
    <row r="2" spans="4:8" ht="15.75" thickBot="1">
      <c r="F2" s="231" t="s">
        <v>1433</v>
      </c>
      <c r="G2" s="232" t="s">
        <v>1437</v>
      </c>
      <c r="H2" s="238" t="s">
        <v>1438</v>
      </c>
    </row>
    <row r="3" spans="4:8" ht="27" customHeight="1" thickBot="1">
      <c r="D3" s="226" t="s">
        <v>1439</v>
      </c>
      <c r="E3" s="239" t="s">
        <v>4134</v>
      </c>
      <c r="F3" s="240" t="str">
        <f>BASES!E41</f>
        <v>vb</v>
      </c>
      <c r="G3" s="240">
        <f>BASES!F41</f>
        <v>1</v>
      </c>
      <c r="H3" s="376">
        <f>(G4*H4)+(G6*H6)+(G9*H9)+(G5*H5)+(G7*H7)+(G8*H8)</f>
        <v>524.26321998000003</v>
      </c>
    </row>
    <row r="4" spans="4:8">
      <c r="D4" s="397" t="s">
        <v>1430</v>
      </c>
      <c r="E4" s="227" t="s">
        <v>1431</v>
      </c>
      <c r="F4" s="231" t="s">
        <v>292</v>
      </c>
      <c r="G4" s="230">
        <v>0.12379999999999999</v>
      </c>
      <c r="H4" s="373">
        <v>14.65</v>
      </c>
    </row>
    <row r="5" spans="4:8">
      <c r="D5" s="399"/>
      <c r="E5" s="228" t="s">
        <v>4135</v>
      </c>
      <c r="F5" s="234" t="s">
        <v>10</v>
      </c>
      <c r="G5" s="242">
        <v>3.9030049999999998</v>
      </c>
      <c r="H5" s="374">
        <v>21.3</v>
      </c>
    </row>
    <row r="6" spans="4:8" ht="45">
      <c r="D6" s="399"/>
      <c r="E6" s="228" t="s">
        <v>4136</v>
      </c>
      <c r="F6" s="234" t="s">
        <v>1433</v>
      </c>
      <c r="G6" s="242">
        <v>0.4</v>
      </c>
      <c r="H6" s="374">
        <v>218</v>
      </c>
    </row>
    <row r="7" spans="4:8" ht="45">
      <c r="D7" s="399"/>
      <c r="E7" s="228" t="s">
        <v>4137</v>
      </c>
      <c r="F7" s="234" t="s">
        <v>36</v>
      </c>
      <c r="G7" s="242">
        <v>4.0201000000000002</v>
      </c>
      <c r="H7" s="374">
        <v>57.28</v>
      </c>
    </row>
    <row r="8" spans="4:8">
      <c r="D8" s="399"/>
      <c r="E8" s="228" t="s">
        <v>4138</v>
      </c>
      <c r="F8" s="234" t="s">
        <v>10</v>
      </c>
      <c r="G8" s="242">
        <v>1.8313330000000001</v>
      </c>
      <c r="H8" s="374">
        <v>11.96</v>
      </c>
    </row>
    <row r="9" spans="4:8" ht="15.75" thickBot="1">
      <c r="D9" s="398"/>
      <c r="E9" s="229" t="s">
        <v>4139</v>
      </c>
      <c r="F9" s="236" t="s">
        <v>292</v>
      </c>
      <c r="G9" s="229">
        <v>1.3675999999999999</v>
      </c>
      <c r="H9" s="375">
        <v>73.078000000000003</v>
      </c>
    </row>
    <row r="31" spans="6:8" ht="15.75" thickBot="1"/>
    <row r="32" spans="6:8" ht="15.75" thickBot="1">
      <c r="F32" s="231" t="s">
        <v>1433</v>
      </c>
      <c r="G32" s="232" t="s">
        <v>1437</v>
      </c>
      <c r="H32" s="238" t="s">
        <v>1438</v>
      </c>
    </row>
    <row r="33" spans="4:8" ht="30.75" thickBot="1">
      <c r="D33" s="226" t="s">
        <v>1439</v>
      </c>
      <c r="E33" s="239" t="str">
        <f>BASES!A77</f>
        <v>Fechamento removível de vãos de porta de entrada dos aptos. em madeira</v>
      </c>
      <c r="F33" s="240" t="s">
        <v>1434</v>
      </c>
      <c r="G33" s="240">
        <f>BASES!F77</f>
        <v>130.851</v>
      </c>
      <c r="H33" s="241">
        <f>(G34*H34)+(G35*H35)</f>
        <v>6.144750000000001</v>
      </c>
    </row>
    <row r="34" spans="4:8">
      <c r="D34" s="397" t="s">
        <v>1430</v>
      </c>
      <c r="E34" s="230" t="s">
        <v>1431</v>
      </c>
      <c r="F34" s="231" t="s">
        <v>1435</v>
      </c>
      <c r="G34" s="230">
        <v>1.4999999999999999E-2</v>
      </c>
      <c r="H34" s="233">
        <v>14.65</v>
      </c>
    </row>
    <row r="35" spans="4:8" ht="15.75" thickBot="1">
      <c r="D35" s="398"/>
      <c r="E35" s="229" t="s">
        <v>1432</v>
      </c>
      <c r="F35" s="236" t="s">
        <v>1436</v>
      </c>
      <c r="G35" s="229">
        <v>1.9750000000000001</v>
      </c>
      <c r="H35" s="237">
        <v>3</v>
      </c>
    </row>
    <row r="38" spans="4:8" ht="20.45" customHeight="1" thickBot="1"/>
    <row r="39" spans="4:8" ht="15.75" thickBot="1">
      <c r="F39" s="231" t="s">
        <v>1433</v>
      </c>
      <c r="G39" s="232" t="s">
        <v>1437</v>
      </c>
      <c r="H39" s="238" t="s">
        <v>1438</v>
      </c>
    </row>
    <row r="40" spans="4:8" ht="27" customHeight="1" thickBot="1">
      <c r="D40" s="226" t="s">
        <v>1439</v>
      </c>
      <c r="E40" s="239" t="str">
        <f>BASES!A75</f>
        <v>Guarda-corpo de laje após desforma - Escora metálica, travessões e tela</v>
      </c>
      <c r="F40" s="240" t="str">
        <f>BASES!E75</f>
        <v>m</v>
      </c>
      <c r="G40" s="240" t="e">
        <f>BASES!F75</f>
        <v>#REF!</v>
      </c>
      <c r="H40" s="241">
        <f>(G41*H41)+(G43*H43)+(G44*H44)+(G42*H42)</f>
        <v>36.929140000000004</v>
      </c>
    </row>
    <row r="41" spans="4:8" ht="45">
      <c r="D41" s="397" t="s">
        <v>1430</v>
      </c>
      <c r="E41" s="227" t="s">
        <v>1440</v>
      </c>
      <c r="F41" s="231" t="s">
        <v>1436</v>
      </c>
      <c r="G41" s="230">
        <v>0.55000000000000004</v>
      </c>
      <c r="H41" s="233">
        <v>2.73</v>
      </c>
    </row>
    <row r="42" spans="4:8" ht="45">
      <c r="D42" s="399"/>
      <c r="E42" s="228" t="s">
        <v>1441</v>
      </c>
      <c r="F42" s="234" t="s">
        <v>1434</v>
      </c>
      <c r="G42" s="242">
        <v>0.23300000000000001</v>
      </c>
      <c r="H42" s="235">
        <v>144.68</v>
      </c>
    </row>
    <row r="43" spans="4:8" ht="60">
      <c r="D43" s="399"/>
      <c r="E43" s="228" t="s">
        <v>1442</v>
      </c>
      <c r="F43" s="234" t="s">
        <v>1443</v>
      </c>
      <c r="G43" s="242">
        <v>0.1</v>
      </c>
      <c r="H43" s="235">
        <v>16</v>
      </c>
    </row>
    <row r="44" spans="4:8" ht="15.75" thickBot="1">
      <c r="D44" s="398"/>
      <c r="E44" s="229" t="s">
        <v>1431</v>
      </c>
      <c r="F44" s="236" t="s">
        <v>1435</v>
      </c>
      <c r="G44" s="229">
        <v>8.0000000000000002E-3</v>
      </c>
      <c r="H44" s="237">
        <v>14.65</v>
      </c>
    </row>
    <row r="46" spans="4:8" ht="15.75" thickBot="1"/>
    <row r="47" spans="4:8" ht="15.75" thickBot="1">
      <c r="F47" s="231" t="s">
        <v>1433</v>
      </c>
      <c r="G47" s="232" t="s">
        <v>1437</v>
      </c>
      <c r="H47" s="238" t="s">
        <v>1438</v>
      </c>
    </row>
    <row r="48" spans="4:8" ht="30.75" thickBot="1">
      <c r="D48" s="226" t="s">
        <v>1439</v>
      </c>
      <c r="E48" s="239" t="s">
        <v>4133</v>
      </c>
      <c r="F48" s="240" t="e">
        <f>BASES!#REF!</f>
        <v>#REF!</v>
      </c>
      <c r="G48" s="240">
        <f>BASES!F87</f>
        <v>1</v>
      </c>
      <c r="H48" s="241">
        <f>(G49*H49)+(G51*H51)+(G52*H52)+(G50*H50)</f>
        <v>360.92359655166666</v>
      </c>
    </row>
    <row r="49" spans="4:8" ht="45">
      <c r="D49" s="397" t="s">
        <v>1430</v>
      </c>
      <c r="E49" s="227" t="s">
        <v>1444</v>
      </c>
      <c r="F49" s="231" t="s">
        <v>1434</v>
      </c>
      <c r="G49" s="230">
        <v>5.9391999999999996</v>
      </c>
      <c r="H49" s="233">
        <v>57.28</v>
      </c>
    </row>
    <row r="50" spans="4:8" ht="60">
      <c r="D50" s="399"/>
      <c r="E50" s="228" t="s">
        <v>1445</v>
      </c>
      <c r="F50" s="234" t="s">
        <v>1434</v>
      </c>
      <c r="G50" s="242">
        <v>1</v>
      </c>
      <c r="H50" s="235">
        <v>12</v>
      </c>
    </row>
    <row r="51" spans="4:8">
      <c r="D51" s="399"/>
      <c r="E51" s="228" t="s">
        <v>1446</v>
      </c>
      <c r="F51" s="234" t="s">
        <v>1433</v>
      </c>
      <c r="G51" s="242">
        <v>1.0999999999999999E-2</v>
      </c>
      <c r="H51" s="235">
        <f>1113.63/18000</f>
        <v>6.1868333333333338E-2</v>
      </c>
    </row>
    <row r="52" spans="4:8" ht="15.75" thickBot="1">
      <c r="D52" s="398"/>
      <c r="E52" s="229" t="s">
        <v>1431</v>
      </c>
      <c r="F52" s="236" t="s">
        <v>1435</v>
      </c>
      <c r="G52" s="229">
        <v>0.59560000000000002</v>
      </c>
      <c r="H52" s="237">
        <v>14.65</v>
      </c>
    </row>
    <row r="54" spans="4:8" ht="15.75" thickBot="1"/>
    <row r="55" spans="4:8" ht="15.75" thickBot="1">
      <c r="F55" s="231" t="s">
        <v>1433</v>
      </c>
      <c r="G55" s="232" t="s">
        <v>1437</v>
      </c>
      <c r="H55" s="238" t="s">
        <v>1438</v>
      </c>
    </row>
    <row r="56" spans="4:8" ht="15.75" thickBot="1">
      <c r="D56" s="226" t="s">
        <v>1439</v>
      </c>
      <c r="E56" s="239" t="str">
        <f>BASES!A125</f>
        <v>Tapume de TELHA METÁLICA TRAPEZOIDAL</v>
      </c>
      <c r="F56" s="240" t="str">
        <f>BASES!E125</f>
        <v>m2</v>
      </c>
      <c r="G56" s="240">
        <f>BASES!F125</f>
        <v>220.00000000000003</v>
      </c>
      <c r="H56" s="241">
        <f>(G57*H57)+(G60*H60)+(G61*H61)+(G58*H58)+(G59*H59)</f>
        <v>132.54723300000001</v>
      </c>
    </row>
    <row r="57" spans="4:8">
      <c r="D57" s="397" t="s">
        <v>1430</v>
      </c>
      <c r="E57" s="227" t="s">
        <v>1447</v>
      </c>
      <c r="F57" s="231" t="s">
        <v>292</v>
      </c>
      <c r="G57" s="230">
        <v>4.2799999999999998E-2</v>
      </c>
      <c r="H57" s="233">
        <v>12.12</v>
      </c>
    </row>
    <row r="58" spans="4:8">
      <c r="D58" s="399"/>
      <c r="E58" s="228" t="s">
        <v>1448</v>
      </c>
      <c r="F58" s="234" t="s">
        <v>10</v>
      </c>
      <c r="G58" s="242">
        <v>1</v>
      </c>
      <c r="H58" s="235">
        <v>21.3</v>
      </c>
    </row>
    <row r="59" spans="4:8">
      <c r="D59" s="399"/>
      <c r="E59" s="228" t="s">
        <v>1449</v>
      </c>
      <c r="F59" s="234" t="s">
        <v>36</v>
      </c>
      <c r="G59" s="242">
        <v>1.05</v>
      </c>
      <c r="H59" s="235">
        <v>97</v>
      </c>
    </row>
    <row r="60" spans="4:8">
      <c r="D60" s="399"/>
      <c r="E60" s="228" t="s">
        <v>1450</v>
      </c>
      <c r="F60" s="234" t="s">
        <v>10</v>
      </c>
      <c r="G60" s="242">
        <v>1.2273000000000001</v>
      </c>
      <c r="H60" s="235">
        <v>6.89</v>
      </c>
    </row>
    <row r="61" spans="4:8" ht="15.75" thickBot="1">
      <c r="D61" s="398"/>
      <c r="E61" s="229" t="s">
        <v>1451</v>
      </c>
      <c r="F61" s="236" t="s">
        <v>1452</v>
      </c>
      <c r="G61" s="229">
        <v>1.1999999999999999E-3</v>
      </c>
      <c r="H61" s="237">
        <v>352</v>
      </c>
    </row>
  </sheetData>
  <mergeCells count="5">
    <mergeCell ref="D34:D35"/>
    <mergeCell ref="D41:D44"/>
    <mergeCell ref="D49:D52"/>
    <mergeCell ref="D57:D61"/>
    <mergeCell ref="D4:D9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63708-C7A1-4817-A953-A32714E0E1CC}">
  <sheetPr codeName="Planilha1">
    <outlinePr summaryRight="0"/>
  </sheetPr>
  <dimension ref="A1:AA959"/>
  <sheetViews>
    <sheetView showGridLines="0" zoomScale="85" zoomScaleNormal="85" workbookViewId="0">
      <pane ySplit="9" topLeftCell="A109" activePane="bottomLeft" state="frozen"/>
      <selection pane="bottomLeft" activeCell="G122" sqref="G122"/>
    </sheetView>
  </sheetViews>
  <sheetFormatPr defaultColWidth="14.42578125" defaultRowHeight="15" outlineLevelCol="1"/>
  <cols>
    <col min="1" max="1" width="11.28515625" style="223" customWidth="1"/>
    <col min="2" max="2" width="10.85546875" style="223" bestFit="1" customWidth="1"/>
    <col min="3" max="3" width="12.140625" style="223" bestFit="1" customWidth="1"/>
    <col min="4" max="4" width="16.85546875" style="223" customWidth="1"/>
    <col min="5" max="5" width="6.42578125" style="86" customWidth="1"/>
    <col min="6" max="6" width="12.7109375" style="86" bestFit="1" customWidth="1"/>
    <col min="7" max="8" width="15.5703125" style="86" customWidth="1"/>
    <col min="9" max="10" width="20.42578125" style="122" customWidth="1"/>
    <col min="11" max="11" width="3.42578125" style="122" customWidth="1"/>
    <col min="12" max="12" width="12.85546875" style="86" customWidth="1" outlineLevel="1"/>
    <col min="13" max="13" width="12.42578125" style="86" customWidth="1" outlineLevel="1"/>
    <col min="14" max="14" width="12.85546875" style="86" customWidth="1" outlineLevel="1"/>
    <col min="15" max="15" width="12.42578125" style="86" customWidth="1" outlineLevel="1"/>
    <col min="16" max="16" width="12.85546875" style="86" customWidth="1" outlineLevel="1"/>
    <col min="17" max="17" width="12.42578125" style="86" customWidth="1" outlineLevel="1"/>
    <col min="18" max="18" width="12.85546875" style="86" customWidth="1" outlineLevel="1"/>
    <col min="19" max="19" width="12.42578125" style="86" customWidth="1" outlineLevel="1"/>
    <col min="20" max="20" width="12.85546875" style="86" customWidth="1" outlineLevel="1"/>
    <col min="21" max="21" width="12.42578125" style="86" customWidth="1" outlineLevel="1"/>
    <col min="22" max="23" width="14.42578125" style="247" customWidth="1" outlineLevel="1"/>
    <col min="24" max="25" width="14.42578125" style="247"/>
    <col min="26" max="16384" width="14.42578125" style="86"/>
  </cols>
  <sheetData>
    <row r="1" spans="1:25">
      <c r="A1" s="410" t="str">
        <f>"ORÇAMENTO EXECUTIVO - "&amp;UPPER(OBRA!B1)</f>
        <v>ORÇAMENTO EXECUTIVO - VIVA PEREQUÊ RESIDENCIAL</v>
      </c>
      <c r="B1" s="410"/>
      <c r="C1" s="410"/>
      <c r="D1" s="410"/>
      <c r="E1" s="410"/>
      <c r="F1" s="410"/>
      <c r="G1" s="410"/>
      <c r="H1" s="410"/>
      <c r="I1" s="410"/>
      <c r="J1" s="410"/>
      <c r="K1" s="121"/>
      <c r="V1" s="246"/>
      <c r="W1" s="246"/>
    </row>
    <row r="2" spans="1:25">
      <c r="A2" s="411"/>
      <c r="B2" s="411"/>
      <c r="C2" s="411"/>
      <c r="D2" s="411"/>
      <c r="E2" s="411"/>
      <c r="F2" s="411"/>
      <c r="G2" s="411"/>
      <c r="H2" s="411"/>
      <c r="I2" s="411"/>
      <c r="J2" s="411"/>
      <c r="L2" s="130" t="s">
        <v>168</v>
      </c>
      <c r="M2" s="151">
        <f>NOUVE!B9</f>
        <v>5438.9</v>
      </c>
      <c r="N2" s="130" t="s">
        <v>168</v>
      </c>
      <c r="O2" s="151">
        <f>VANCOUVER!B6</f>
        <v>5554.12</v>
      </c>
      <c r="P2" s="130" t="s">
        <v>168</v>
      </c>
      <c r="Q2" s="151">
        <f>'VILLA LOBOS'!B7</f>
        <v>6001.7</v>
      </c>
      <c r="R2" s="130" t="s">
        <v>168</v>
      </c>
      <c r="S2" s="151">
        <f>'GRAN TOWER'!B8</f>
        <v>6245.48</v>
      </c>
      <c r="T2" s="130" t="s">
        <v>168</v>
      </c>
      <c r="U2" s="157">
        <f>[3]OBRA!D10</f>
        <v>6348.51</v>
      </c>
      <c r="V2" s="246"/>
      <c r="W2" s="246"/>
    </row>
    <row r="3" spans="1:25" ht="28.15" customHeight="1" thickBot="1">
      <c r="A3" s="217" t="s">
        <v>161</v>
      </c>
      <c r="B3" s="218" t="str">
        <f>OBRA!B2</f>
        <v>Ferazzo e Correa Incorporadora</v>
      </c>
      <c r="C3" s="218"/>
      <c r="D3" s="218"/>
      <c r="E3" s="128"/>
      <c r="F3" s="128"/>
      <c r="G3" s="128"/>
      <c r="H3" s="128"/>
      <c r="I3" s="128"/>
      <c r="J3" s="129"/>
      <c r="K3" s="121"/>
      <c r="L3" s="131" t="s">
        <v>164</v>
      </c>
      <c r="M3" s="259">
        <f>NOUVE!B10</f>
        <v>44805</v>
      </c>
      <c r="N3" s="131" t="s">
        <v>164</v>
      </c>
      <c r="O3" s="153">
        <f>VANCOUVER!B7</f>
        <v>44621</v>
      </c>
      <c r="P3" s="131" t="s">
        <v>164</v>
      </c>
      <c r="Q3" s="259">
        <f>'VILLA LOBOS'!B8</f>
        <v>45108</v>
      </c>
      <c r="R3" s="131" t="s">
        <v>164</v>
      </c>
      <c r="S3" s="259">
        <f>'GRAN TOWER'!B9</f>
        <v>45383</v>
      </c>
      <c r="T3" s="131" t="s">
        <v>164</v>
      </c>
      <c r="U3" s="154">
        <f>[3]OBRA!D14</f>
        <v>45413</v>
      </c>
      <c r="V3" s="246"/>
      <c r="W3" s="246"/>
    </row>
    <row r="4" spans="1:25" ht="30.75" thickBot="1">
      <c r="A4" s="217" t="s">
        <v>162</v>
      </c>
      <c r="B4" s="218" t="str">
        <f>OBRA!B1</f>
        <v>Viva Perequê Residencial</v>
      </c>
      <c r="C4" s="218"/>
      <c r="D4" s="218"/>
      <c r="E4" s="128"/>
      <c r="F4" s="128"/>
      <c r="G4" s="128"/>
      <c r="H4" s="128"/>
      <c r="I4" s="128"/>
      <c r="J4" s="129"/>
      <c r="K4" s="86"/>
      <c r="L4" s="131" t="s">
        <v>165</v>
      </c>
      <c r="M4" s="151">
        <f>NOUVE!B11</f>
        <v>2623.42</v>
      </c>
      <c r="N4" s="131" t="s">
        <v>165</v>
      </c>
      <c r="O4" s="151">
        <f>VANCOUVER!B8</f>
        <v>2444.3000000000002</v>
      </c>
      <c r="P4" s="131" t="s">
        <v>165</v>
      </c>
      <c r="Q4" s="151">
        <f>'VILLA LOBOS'!B9</f>
        <v>2747.9</v>
      </c>
      <c r="R4" s="131" t="s">
        <v>165</v>
      </c>
      <c r="S4" s="151">
        <f>'GRAN TOWER'!B10</f>
        <v>2757.56</v>
      </c>
      <c r="T4" s="131" t="s">
        <v>165</v>
      </c>
      <c r="U4" s="155">
        <v>2755.41</v>
      </c>
      <c r="V4" s="246"/>
      <c r="W4" s="256" t="s">
        <v>1454</v>
      </c>
      <c r="X4" s="257">
        <f>U4/[4]ORÇAMENTO_EXECUTIVO!$B$19</f>
        <v>0.99922032521504511</v>
      </c>
    </row>
    <row r="5" spans="1:25" ht="15.75" thickBot="1">
      <c r="A5" s="217" t="s">
        <v>2</v>
      </c>
      <c r="B5" s="218"/>
      <c r="C5" s="218"/>
      <c r="D5" s="218"/>
      <c r="E5" s="128"/>
      <c r="F5" s="128"/>
      <c r="G5" s="128"/>
      <c r="H5" s="128"/>
      <c r="I5" s="128"/>
      <c r="J5" s="129"/>
      <c r="K5" s="86"/>
      <c r="L5" s="131" t="s">
        <v>166</v>
      </c>
      <c r="M5" s="152">
        <f>($U$4/M4)</f>
        <v>1.050312187907388</v>
      </c>
      <c r="N5" s="131" t="s">
        <v>166</v>
      </c>
      <c r="O5" s="152">
        <f>($U$4/O4)</f>
        <v>1.1272797938059975</v>
      </c>
      <c r="P5" s="131" t="s">
        <v>166</v>
      </c>
      <c r="Q5" s="152">
        <f>($U$4/Q4)</f>
        <v>1.0027329961061173</v>
      </c>
      <c r="R5" s="131" t="s">
        <v>166</v>
      </c>
      <c r="S5" s="152">
        <f>($U$4/S4)</f>
        <v>0.99922032521504511</v>
      </c>
      <c r="T5" s="131" t="s">
        <v>166</v>
      </c>
      <c r="U5" s="156"/>
      <c r="V5" s="246"/>
      <c r="W5" s="256" t="s">
        <v>1453</v>
      </c>
      <c r="X5" s="257">
        <f>U4/[5]ORÇAMENTO_EXECUTIVO!$F$22</f>
        <v>0.99922032521504511</v>
      </c>
    </row>
    <row r="6" spans="1:25" ht="30.75" thickBot="1">
      <c r="A6" s="217" t="s">
        <v>163</v>
      </c>
      <c r="B6" s="219">
        <v>45441</v>
      </c>
      <c r="C6" s="218"/>
      <c r="D6" s="218"/>
      <c r="E6" s="128"/>
      <c r="F6" s="128"/>
      <c r="G6" s="128"/>
      <c r="H6" s="128"/>
      <c r="I6" s="128"/>
      <c r="J6" s="129"/>
      <c r="K6" s="86"/>
      <c r="L6" s="132" t="s">
        <v>167</v>
      </c>
      <c r="M6" s="151">
        <f>NOUVE!B8</f>
        <v>0</v>
      </c>
      <c r="N6" s="132" t="s">
        <v>167</v>
      </c>
      <c r="O6" s="151">
        <f>VANCOUVER!B5</f>
        <v>0</v>
      </c>
      <c r="P6" s="132" t="s">
        <v>167</v>
      </c>
      <c r="Q6" s="151">
        <f>'VILLA LOBOS'!B6</f>
        <v>553.46</v>
      </c>
      <c r="R6" s="132" t="s">
        <v>167</v>
      </c>
      <c r="S6" s="151">
        <f>'GRAN TOWER'!B7</f>
        <v>859.95</v>
      </c>
      <c r="T6" s="132" t="s">
        <v>167</v>
      </c>
      <c r="U6" s="151">
        <f>[3]OBRA!D9</f>
        <v>624</v>
      </c>
      <c r="V6" s="246"/>
      <c r="W6" s="256" t="s">
        <v>4132</v>
      </c>
      <c r="X6" s="257">
        <f>U4/[6]BASES!$Q$4</f>
        <v>1.0278159084466061</v>
      </c>
    </row>
    <row r="7" spans="1:25" ht="15.75">
      <c r="A7" s="220"/>
      <c r="B7" s="220"/>
      <c r="C7" s="220"/>
      <c r="D7" s="220"/>
      <c r="E7" s="84"/>
      <c r="F7" s="83"/>
      <c r="G7" s="84"/>
      <c r="H7" s="84"/>
      <c r="I7" s="121"/>
      <c r="J7" s="86"/>
      <c r="K7" s="86"/>
      <c r="L7" s="425" t="s">
        <v>4142</v>
      </c>
      <c r="M7" s="425"/>
      <c r="N7" s="425" t="str">
        <f>VANCOUVER!B4</f>
        <v>PASS-E</v>
      </c>
      <c r="O7" s="426"/>
      <c r="P7" s="425" t="str">
        <f>'[3]VILLA LOBOS'!B5</f>
        <v>MACOM</v>
      </c>
      <c r="Q7" s="426"/>
      <c r="R7" s="425" t="str">
        <f>'GRAN TOWER'!B5</f>
        <v>GRANDEZZA</v>
      </c>
      <c r="S7" s="426"/>
      <c r="T7" s="426" t="str">
        <f>B3</f>
        <v>Ferazzo e Correa Incorporadora</v>
      </c>
      <c r="U7" s="426"/>
      <c r="V7" s="246"/>
      <c r="W7" s="246"/>
    </row>
    <row r="8" spans="1:25" ht="18.75">
      <c r="A8" s="432" t="s">
        <v>159</v>
      </c>
      <c r="B8" s="433"/>
      <c r="C8" s="433"/>
      <c r="D8" s="433"/>
      <c r="E8" s="433"/>
      <c r="F8" s="433"/>
      <c r="G8" s="433"/>
      <c r="H8" s="433"/>
      <c r="I8" s="433"/>
      <c r="J8" s="434"/>
      <c r="K8" s="126"/>
      <c r="L8" s="429" t="str">
        <f>NOUVE!B5</f>
        <v>NOUVE 354</v>
      </c>
      <c r="M8" s="431"/>
      <c r="N8" s="429" t="str">
        <f>VANCOUVER!B3</f>
        <v>VANCOUVER</v>
      </c>
      <c r="O8" s="430"/>
      <c r="P8" s="429" t="str">
        <f>'[3]VILLA LOBOS'!B4</f>
        <v>VILLA LOBOS</v>
      </c>
      <c r="Q8" s="430"/>
      <c r="R8" s="429" t="str">
        <f>'GRAN TOWER'!B4</f>
        <v>GRAN TOWER</v>
      </c>
      <c r="S8" s="430"/>
      <c r="T8" s="427" t="str">
        <f>B4</f>
        <v>Viva Perequê Residencial</v>
      </c>
      <c r="U8" s="428"/>
      <c r="V8" s="246"/>
      <c r="W8" s="246"/>
      <c r="X8" s="246"/>
      <c r="Y8" s="246"/>
    </row>
    <row r="9" spans="1:25" s="185" customFormat="1" ht="15.75">
      <c r="A9" s="420" t="s">
        <v>5</v>
      </c>
      <c r="B9" s="421"/>
      <c r="C9" s="421"/>
      <c r="D9" s="422"/>
      <c r="E9" s="127" t="s">
        <v>8</v>
      </c>
      <c r="F9" s="127" t="s">
        <v>9</v>
      </c>
      <c r="G9" s="127" t="s">
        <v>75</v>
      </c>
      <c r="H9" s="127" t="s">
        <v>139</v>
      </c>
      <c r="I9" s="127" t="s">
        <v>169</v>
      </c>
      <c r="J9" s="165" t="s">
        <v>160</v>
      </c>
      <c r="K9" s="184"/>
      <c r="L9" s="164" t="s">
        <v>76</v>
      </c>
      <c r="M9" s="176" t="s">
        <v>77</v>
      </c>
      <c r="N9" s="164" t="s">
        <v>76</v>
      </c>
      <c r="O9" s="165" t="s">
        <v>77</v>
      </c>
      <c r="P9" s="164" t="s">
        <v>76</v>
      </c>
      <c r="Q9" s="165" t="s">
        <v>77</v>
      </c>
      <c r="R9" s="164" t="s">
        <v>76</v>
      </c>
      <c r="S9" s="165" t="s">
        <v>77</v>
      </c>
      <c r="T9" s="150" t="s">
        <v>36</v>
      </c>
      <c r="U9" s="165" t="s">
        <v>139</v>
      </c>
      <c r="V9" s="246"/>
      <c r="W9" s="246"/>
      <c r="X9" s="246"/>
      <c r="Y9" s="246"/>
    </row>
    <row r="10" spans="1:25" s="120" customFormat="1">
      <c r="A10" s="221" t="s">
        <v>132</v>
      </c>
      <c r="B10" s="222"/>
      <c r="C10" s="222"/>
      <c r="D10" s="222"/>
      <c r="E10" s="133"/>
      <c r="F10" s="133"/>
      <c r="G10" s="133"/>
      <c r="H10" s="133"/>
      <c r="I10" s="133"/>
      <c r="J10" s="160"/>
      <c r="K10" s="134"/>
      <c r="L10" s="166"/>
      <c r="M10" s="135"/>
      <c r="N10" s="166"/>
      <c r="O10" s="167"/>
      <c r="P10" s="166"/>
      <c r="Q10" s="167"/>
      <c r="R10" s="166"/>
      <c r="S10" s="167"/>
      <c r="T10" s="135"/>
      <c r="U10" s="167"/>
      <c r="V10" s="246"/>
      <c r="W10" s="246"/>
      <c r="X10" s="246"/>
      <c r="Y10" s="246"/>
    </row>
    <row r="11" spans="1:25" s="120" customFormat="1">
      <c r="A11" s="402" t="s">
        <v>1208</v>
      </c>
      <c r="B11" s="403"/>
      <c r="C11" s="403"/>
      <c r="D11" s="403"/>
      <c r="E11" s="136" t="s">
        <v>59</v>
      </c>
      <c r="F11" s="137">
        <v>1</v>
      </c>
      <c r="G11" s="137">
        <f>U11</f>
        <v>6867.9583476031985</v>
      </c>
      <c r="H11" s="137">
        <f t="shared" ref="H11:H17" si="0">F11*G11</f>
        <v>6867.9583476031985</v>
      </c>
      <c r="I11" s="183" t="s">
        <v>153</v>
      </c>
      <c r="J11" s="161" t="s">
        <v>4131</v>
      </c>
      <c r="K11" s="138"/>
      <c r="L11" s="168">
        <f>NOUVE!E19</f>
        <v>0</v>
      </c>
      <c r="M11" s="169">
        <f t="shared" ref="M11:M17" si="1">(L11*$M$5)/$M$2</f>
        <v>0</v>
      </c>
      <c r="N11" s="168"/>
      <c r="O11" s="169">
        <f t="shared" ref="O11:O17" si="2">(N11*$O$5)/$O$2</f>
        <v>0</v>
      </c>
      <c r="P11" s="168">
        <f>'VILLA LOBOS'!E16</f>
        <v>6449</v>
      </c>
      <c r="Q11" s="169">
        <f t="shared" ref="Q11:Q17" si="3">(P11*$Q$5)/$Q$2</f>
        <v>1.0774655667374828</v>
      </c>
      <c r="R11" s="168">
        <f>'GRAN TOWER'!E17</f>
        <v>6789</v>
      </c>
      <c r="S11" s="169">
        <f t="shared" ref="S11:S21" si="4">(R11*$S$5)/$S$2</f>
        <v>1.0861786104326556</v>
      </c>
      <c r="T11" s="137">
        <f>(Q11+S11)/2</f>
        <v>1.0818220885850693</v>
      </c>
      <c r="U11" s="169">
        <f>T11*$U$2</f>
        <v>6867.9583476031985</v>
      </c>
      <c r="V11" s="246"/>
      <c r="W11" s="246"/>
      <c r="X11" s="246"/>
      <c r="Y11" s="246"/>
    </row>
    <row r="12" spans="1:25" s="120" customFormat="1">
      <c r="A12" s="402" t="s">
        <v>133</v>
      </c>
      <c r="B12" s="403"/>
      <c r="C12" s="403"/>
      <c r="D12" s="403"/>
      <c r="E12" s="136" t="s">
        <v>59</v>
      </c>
      <c r="F12" s="137">
        <v>1</v>
      </c>
      <c r="G12" s="137">
        <v>3866.34</v>
      </c>
      <c r="H12" s="137">
        <f t="shared" si="0"/>
        <v>3866.34</v>
      </c>
      <c r="I12" s="183" t="s">
        <v>152</v>
      </c>
      <c r="J12" s="161" t="s">
        <v>4131</v>
      </c>
      <c r="K12" s="138"/>
      <c r="L12" s="168">
        <f>NOUVE!E21</f>
        <v>3600</v>
      </c>
      <c r="M12" s="169">
        <f t="shared" si="1"/>
        <v>0.69520010966677026</v>
      </c>
      <c r="N12" s="168">
        <f>VANCOUVER!E15</f>
        <v>5100</v>
      </c>
      <c r="O12" s="169">
        <f t="shared" si="2"/>
        <v>1.035110323221426</v>
      </c>
      <c r="P12" s="168">
        <f>'VILLA LOBOS'!E19</f>
        <v>3794</v>
      </c>
      <c r="Q12" s="169">
        <f t="shared" si="3"/>
        <v>0.6338818980000015</v>
      </c>
      <c r="R12" s="168">
        <f>'VILLA LOBOS'!G19</f>
        <v>0</v>
      </c>
      <c r="S12" s="169">
        <f t="shared" si="4"/>
        <v>0</v>
      </c>
      <c r="T12" s="137">
        <f>(Q12+M12+O12)/3</f>
        <v>0.78806411029606593</v>
      </c>
      <c r="U12" s="169">
        <f t="shared" ref="U12:U17" si="5">T12*$U$2</f>
        <v>5003.0328848556774</v>
      </c>
      <c r="V12" s="246"/>
      <c r="W12" s="246"/>
      <c r="X12" s="246"/>
      <c r="Y12" s="246"/>
    </row>
    <row r="13" spans="1:25" s="120" customFormat="1">
      <c r="A13" s="402" t="s">
        <v>4013</v>
      </c>
      <c r="B13" s="403"/>
      <c r="C13" s="403"/>
      <c r="D13" s="403"/>
      <c r="E13" s="136" t="s">
        <v>59</v>
      </c>
      <c r="F13" s="137">
        <v>1</v>
      </c>
      <c r="G13" s="137">
        <v>900</v>
      </c>
      <c r="H13" s="137">
        <f t="shared" si="0"/>
        <v>900</v>
      </c>
      <c r="I13" s="183" t="s">
        <v>152</v>
      </c>
      <c r="J13" s="161" t="s">
        <v>4131</v>
      </c>
      <c r="K13" s="138"/>
      <c r="L13" s="168">
        <f>NOUVE!E20</f>
        <v>1021</v>
      </c>
      <c r="M13" s="169">
        <f t="shared" si="1"/>
        <v>0.19716647554715905</v>
      </c>
      <c r="N13" s="168">
        <f>VANCOUVER!E14</f>
        <v>400</v>
      </c>
      <c r="O13" s="169">
        <f t="shared" si="2"/>
        <v>8.1185123389915778E-2</v>
      </c>
      <c r="P13" s="168">
        <f>'VILLA LOBOS'!E17</f>
        <v>1200</v>
      </c>
      <c r="Q13" s="169">
        <f t="shared" si="3"/>
        <v>0.20048979377965256</v>
      </c>
      <c r="R13" s="168">
        <f>'VILLA LOBOS'!G17</f>
        <v>0</v>
      </c>
      <c r="S13" s="169">
        <f t="shared" si="4"/>
        <v>0</v>
      </c>
      <c r="T13" s="137">
        <f>(Q13+M13+O13)/3</f>
        <v>0.15961379757224248</v>
      </c>
      <c r="U13" s="169">
        <f t="shared" si="5"/>
        <v>1013.3097900253571</v>
      </c>
      <c r="V13" s="246"/>
      <c r="W13" s="246"/>
      <c r="X13" s="246"/>
      <c r="Y13" s="246"/>
    </row>
    <row r="14" spans="1:25" s="120" customFormat="1">
      <c r="A14" s="402" t="s">
        <v>140</v>
      </c>
      <c r="B14" s="403"/>
      <c r="C14" s="403"/>
      <c r="D14" s="403"/>
      <c r="E14" s="136" t="s">
        <v>59</v>
      </c>
      <c r="F14" s="137">
        <v>1</v>
      </c>
      <c r="G14" s="137">
        <f>U14</f>
        <v>5459.9106691949037</v>
      </c>
      <c r="H14" s="137">
        <f t="shared" si="0"/>
        <v>5459.9106691949037</v>
      </c>
      <c r="I14" s="183" t="s">
        <v>153</v>
      </c>
      <c r="J14" s="161" t="s">
        <v>4131</v>
      </c>
      <c r="K14" s="138"/>
      <c r="L14" s="168"/>
      <c r="M14" s="169">
        <f t="shared" si="1"/>
        <v>0</v>
      </c>
      <c r="N14" s="168"/>
      <c r="O14" s="169">
        <f t="shared" si="2"/>
        <v>0</v>
      </c>
      <c r="P14" s="168">
        <f>'VILLA LOBOS'!E18</f>
        <v>3794</v>
      </c>
      <c r="Q14" s="169">
        <f t="shared" si="3"/>
        <v>0.6338818980000015</v>
      </c>
      <c r="R14" s="168">
        <f>'GRAN TOWER'!E19</f>
        <v>6789</v>
      </c>
      <c r="S14" s="169">
        <f t="shared" si="4"/>
        <v>1.0861786104326556</v>
      </c>
      <c r="T14" s="137">
        <f>(Q14+S14)/2</f>
        <v>0.8600302542163285</v>
      </c>
      <c r="U14" s="169">
        <f t="shared" si="5"/>
        <v>5459.9106691949037</v>
      </c>
      <c r="V14" s="246"/>
      <c r="W14" s="246"/>
      <c r="X14" s="246"/>
      <c r="Y14" s="246"/>
    </row>
    <row r="15" spans="1:25" s="120" customFormat="1" ht="15.75" thickBot="1">
      <c r="A15" s="402" t="s">
        <v>109</v>
      </c>
      <c r="B15" s="403"/>
      <c r="C15" s="403"/>
      <c r="D15" s="403"/>
      <c r="E15" s="136" t="s">
        <v>59</v>
      </c>
      <c r="F15" s="137">
        <v>1</v>
      </c>
      <c r="G15" s="137">
        <v>6586</v>
      </c>
      <c r="H15" s="137">
        <f t="shared" si="0"/>
        <v>6586</v>
      </c>
      <c r="I15" s="183" t="s">
        <v>152</v>
      </c>
      <c r="J15" s="161" t="s">
        <v>4131</v>
      </c>
      <c r="K15" s="138"/>
      <c r="L15" s="168">
        <f>NOUVE!E22</f>
        <v>8204</v>
      </c>
      <c r="M15" s="169">
        <f t="shared" si="1"/>
        <v>1.5842838054739399</v>
      </c>
      <c r="N15" s="168">
        <f>VANCOUVER!E16</f>
        <v>4369.97</v>
      </c>
      <c r="O15" s="169">
        <f t="shared" si="2"/>
        <v>0.88694138415057555</v>
      </c>
      <c r="P15" s="168">
        <f>'VILLA LOBOS'!E20</f>
        <v>9000</v>
      </c>
      <c r="Q15" s="169">
        <f t="shared" si="3"/>
        <v>1.5036734533473941</v>
      </c>
      <c r="R15" s="168">
        <f>'VILLA LOBOS'!G20</f>
        <v>0</v>
      </c>
      <c r="S15" s="169">
        <f t="shared" si="4"/>
        <v>0</v>
      </c>
      <c r="T15" s="137">
        <f>(Q15+M15+O15)/3</f>
        <v>1.3249662143239698</v>
      </c>
      <c r="U15" s="169">
        <f t="shared" si="5"/>
        <v>8411.5612612978657</v>
      </c>
      <c r="V15" s="246"/>
      <c r="W15" s="246"/>
      <c r="X15" s="246"/>
      <c r="Y15" s="246"/>
    </row>
    <row r="16" spans="1:25" s="120" customFormat="1" ht="30.75" thickBot="1">
      <c r="A16" s="402" t="str">
        <f>RESPOSTAS!A14</f>
        <v>Projeto de canteiro</v>
      </c>
      <c r="B16" s="403"/>
      <c r="C16" s="403"/>
      <c r="D16" s="403"/>
      <c r="E16" s="136" t="s">
        <v>59</v>
      </c>
      <c r="F16" s="137">
        <v>1</v>
      </c>
      <c r="G16" s="137">
        <f>U16</f>
        <v>6895.615770117819</v>
      </c>
      <c r="H16" s="137">
        <f t="shared" si="0"/>
        <v>6895.615770117819</v>
      </c>
      <c r="I16" s="183" t="s">
        <v>153</v>
      </c>
      <c r="J16" s="161" t="s">
        <v>4131</v>
      </c>
      <c r="K16" s="138"/>
      <c r="L16" s="168">
        <f>NOUVE!E23</f>
        <v>0</v>
      </c>
      <c r="M16" s="169">
        <f t="shared" si="1"/>
        <v>0</v>
      </c>
      <c r="N16" s="168"/>
      <c r="O16" s="169">
        <f t="shared" si="2"/>
        <v>0</v>
      </c>
      <c r="P16" s="168"/>
      <c r="Q16" s="169">
        <f t="shared" si="3"/>
        <v>0</v>
      </c>
      <c r="R16" s="168">
        <f>'GRAN TOWER'!E22</f>
        <v>6789</v>
      </c>
      <c r="S16" s="169">
        <f t="shared" si="4"/>
        <v>1.0861786104326556</v>
      </c>
      <c r="T16" s="137">
        <f>S16</f>
        <v>1.0861786104326556</v>
      </c>
      <c r="U16" s="169">
        <f t="shared" si="5"/>
        <v>6895.615770117819</v>
      </c>
      <c r="V16" s="246"/>
      <c r="W16" s="246"/>
      <c r="X16" s="248" t="str">
        <f>$W$4</f>
        <v>MABREM - GRAN TORINO</v>
      </c>
      <c r="Y16" s="249">
        <f>( 3600*$X$5)/[4]ORÇAMENTO_EXECUTIVO!$G$2</f>
        <v>0.2873396169309721</v>
      </c>
    </row>
    <row r="17" spans="1:27" s="120" customFormat="1" ht="30.75" thickBot="1">
      <c r="A17" s="402" t="str">
        <f>RESPOSTAS!A16</f>
        <v>Legalização de incorporação</v>
      </c>
      <c r="B17" s="403"/>
      <c r="C17" s="403"/>
      <c r="D17" s="403"/>
      <c r="E17" s="136" t="s">
        <v>59</v>
      </c>
      <c r="F17" s="137">
        <v>1</v>
      </c>
      <c r="G17" s="141">
        <v>14611.4</v>
      </c>
      <c r="H17" s="137">
        <f t="shared" si="0"/>
        <v>14611.4</v>
      </c>
      <c r="I17" s="183" t="s">
        <v>152</v>
      </c>
      <c r="J17" s="161" t="s">
        <v>4131</v>
      </c>
      <c r="K17" s="138"/>
      <c r="L17" s="168"/>
      <c r="M17" s="169">
        <f t="shared" si="1"/>
        <v>0</v>
      </c>
      <c r="N17" s="168">
        <f>VANCOUVER!E18</f>
        <v>8000</v>
      </c>
      <c r="O17" s="169">
        <f t="shared" si="2"/>
        <v>1.6237024677983156</v>
      </c>
      <c r="P17" s="168">
        <f>'VILLA LOBOS'!E22</f>
        <v>11291</v>
      </c>
      <c r="Q17" s="169">
        <f t="shared" si="3"/>
        <v>1.8864418846383808</v>
      </c>
      <c r="R17" s="168">
        <f>'VILLA LOBOS'!G22</f>
        <v>0</v>
      </c>
      <c r="S17" s="169">
        <f t="shared" si="4"/>
        <v>0</v>
      </c>
      <c r="T17" s="137">
        <f>(Q17+O17)/2</f>
        <v>1.7550721762183481</v>
      </c>
      <c r="U17" s="169">
        <f t="shared" si="5"/>
        <v>11142.093261443946</v>
      </c>
      <c r="V17" s="248" t="str">
        <f>W5</f>
        <v>GMF - ATALAIA</v>
      </c>
      <c r="W17" s="245">
        <f>(12000*$X$5)/[5]ORÇAMENTO_EXECUTIVO!$N$4</f>
        <v>1.6260308132674468</v>
      </c>
      <c r="X17" s="246"/>
      <c r="Y17" s="246"/>
      <c r="Z17" s="248" t="str">
        <f>$W$4</f>
        <v>MABREM - GRAN TORINO</v>
      </c>
      <c r="AA17" s="249">
        <f>( 12000*$X$5)/[4]ORÇAMENTO_EXECUTIVO!$G$2</f>
        <v>0.95779872310324032</v>
      </c>
    </row>
    <row r="18" spans="1:27" s="120" customFormat="1">
      <c r="A18" s="355" t="s">
        <v>78</v>
      </c>
      <c r="B18" s="356"/>
      <c r="C18" s="356"/>
      <c r="D18" s="356"/>
      <c r="E18" s="139"/>
      <c r="F18" s="139"/>
      <c r="G18" s="139"/>
      <c r="H18" s="139"/>
      <c r="I18" s="147"/>
      <c r="J18" s="162"/>
      <c r="K18" s="134"/>
      <c r="L18" s="170"/>
      <c r="M18" s="140"/>
      <c r="N18" s="170"/>
      <c r="O18" s="171"/>
      <c r="P18" s="170"/>
      <c r="Q18" s="171"/>
      <c r="R18" s="170"/>
      <c r="S18" s="170"/>
      <c r="T18" s="140"/>
      <c r="U18" s="171"/>
      <c r="V18" s="246"/>
      <c r="W18" s="246"/>
      <c r="X18" s="246"/>
      <c r="Y18" s="246"/>
    </row>
    <row r="19" spans="1:27" s="120" customFormat="1">
      <c r="A19" s="402" t="s">
        <v>3996</v>
      </c>
      <c r="B19" s="403"/>
      <c r="C19" s="403"/>
      <c r="D19" s="403"/>
      <c r="E19" s="136" t="s">
        <v>59</v>
      </c>
      <c r="F19" s="141">
        <v>1</v>
      </c>
      <c r="G19" s="435">
        <v>80000</v>
      </c>
      <c r="H19" s="437">
        <f t="shared" ref="H19:H33" si="6">F19*G19</f>
        <v>80000</v>
      </c>
      <c r="I19" s="183" t="s">
        <v>152</v>
      </c>
      <c r="J19" s="161" t="s">
        <v>4131</v>
      </c>
      <c r="K19" s="138"/>
      <c r="L19" s="168"/>
      <c r="M19" s="169">
        <f t="shared" ref="M19:M25" si="7">(L19*$M$5)/$M$2</f>
        <v>0</v>
      </c>
      <c r="N19" s="174">
        <f>VANCOUVER!E20+VANCOUVER!E21</f>
        <v>62064.160000000003</v>
      </c>
      <c r="O19" s="169">
        <f>(N19*$O$5)/$O$2</f>
        <v>12.596716219228689</v>
      </c>
      <c r="P19" s="168">
        <f>'VILLA LOBOS'!E24</f>
        <v>25629</v>
      </c>
      <c r="Q19" s="169">
        <f>(P19*$Q$5)/$Q$2</f>
        <v>4.2819607706489302</v>
      </c>
      <c r="R19" s="168">
        <f>'VILLA LOBOS'!G24</f>
        <v>0</v>
      </c>
      <c r="S19" s="169">
        <f t="shared" si="4"/>
        <v>0</v>
      </c>
      <c r="T19" s="137">
        <f>(Q19+O19)/2</f>
        <v>8.4393384949388093</v>
      </c>
      <c r="U19" s="169">
        <f>T19*$U$2</f>
        <v>53577.224828503982</v>
      </c>
      <c r="V19" s="246"/>
      <c r="W19" s="246"/>
      <c r="X19" s="246"/>
      <c r="Y19" s="246"/>
    </row>
    <row r="20" spans="1:27" s="120" customFormat="1" ht="47.45" customHeight="1">
      <c r="A20" s="402" t="s">
        <v>4018</v>
      </c>
      <c r="B20" s="403"/>
      <c r="C20" s="403"/>
      <c r="D20" s="403"/>
      <c r="E20" s="136" t="s">
        <v>59</v>
      </c>
      <c r="F20" s="141">
        <v>1</v>
      </c>
      <c r="G20" s="436"/>
      <c r="H20" s="438"/>
      <c r="I20" s="183" t="s">
        <v>152</v>
      </c>
      <c r="J20" s="161" t="s">
        <v>4131</v>
      </c>
      <c r="K20" s="138"/>
      <c r="L20" s="168">
        <f>NOUVE!E25</f>
        <v>100000</v>
      </c>
      <c r="M20" s="169">
        <f t="shared" si="7"/>
        <v>19.311114157410287</v>
      </c>
      <c r="N20" s="174">
        <f>VANCOUVER!E19</f>
        <v>20297.38</v>
      </c>
      <c r="O20" s="169">
        <f>(N20*$O$5)/$O$2</f>
        <v>4.1196132494800226</v>
      </c>
      <c r="P20" s="168">
        <f>'VILLA LOBOS'!E23</f>
        <v>22991</v>
      </c>
      <c r="Q20" s="169">
        <f>(P20*$Q$5)/$Q$2</f>
        <v>3.841217373989994</v>
      </c>
      <c r="R20" s="168">
        <f>'VILLA LOBOS'!G23</f>
        <v>0</v>
      </c>
      <c r="S20" s="169">
        <f t="shared" si="4"/>
        <v>0</v>
      </c>
      <c r="T20" s="137">
        <f>(Q20+M20+O20)/3</f>
        <v>9.0906482602934346</v>
      </c>
      <c r="U20" s="169">
        <f>T20*$U$2</f>
        <v>57712.071386955475</v>
      </c>
      <c r="V20" s="246"/>
      <c r="W20" s="246"/>
      <c r="X20" s="246"/>
      <c r="Y20" s="246"/>
    </row>
    <row r="21" spans="1:27" s="120" customFormat="1">
      <c r="A21" s="402" t="s">
        <v>3997</v>
      </c>
      <c r="B21" s="403"/>
      <c r="C21" s="403"/>
      <c r="D21" s="403"/>
      <c r="E21" s="136" t="s">
        <v>59</v>
      </c>
      <c r="F21" s="141">
        <v>1</v>
      </c>
      <c r="G21" s="141">
        <f t="shared" ref="G21:G26" si="8">U21</f>
        <v>2721.4844794149021</v>
      </c>
      <c r="H21" s="137">
        <f>F21*G21</f>
        <v>2721.4844794149021</v>
      </c>
      <c r="I21" s="183" t="s">
        <v>153</v>
      </c>
      <c r="J21" s="161" t="s">
        <v>4131</v>
      </c>
      <c r="K21" s="138"/>
      <c r="L21" s="168"/>
      <c r="M21" s="169">
        <f t="shared" si="7"/>
        <v>0</v>
      </c>
      <c r="N21" s="174">
        <f>VANCOUVER!E22</f>
        <v>2500</v>
      </c>
      <c r="O21" s="169">
        <f>(N21*$O$5)/$O$2</f>
        <v>0.50740702118697367</v>
      </c>
      <c r="P21" s="168"/>
      <c r="Q21" s="169">
        <f>(P21*$Q$5)/$Q$2</f>
        <v>0</v>
      </c>
      <c r="R21" s="168">
        <f>'GRAN TOWER'!E28</f>
        <v>2187.34</v>
      </c>
      <c r="S21" s="169">
        <f t="shared" si="4"/>
        <v>0.34995462096682356</v>
      </c>
      <c r="T21" s="137">
        <f>(O21+S21)/2</f>
        <v>0.42868082107689864</v>
      </c>
      <c r="U21" s="169">
        <f>T21*$U$2</f>
        <v>2721.4844794149021</v>
      </c>
      <c r="V21" s="246"/>
      <c r="W21" s="246"/>
      <c r="X21" s="246"/>
      <c r="Y21" s="246"/>
    </row>
    <row r="22" spans="1:27" s="120" customFormat="1">
      <c r="A22" s="402" t="s">
        <v>4014</v>
      </c>
      <c r="B22" s="403"/>
      <c r="C22" s="403"/>
      <c r="D22" s="403"/>
      <c r="E22" s="136" t="s">
        <v>59</v>
      </c>
      <c r="F22" s="141">
        <v>1</v>
      </c>
      <c r="G22" s="141">
        <f t="shared" si="8"/>
        <v>68955.141996984603</v>
      </c>
      <c r="H22" s="137">
        <f t="shared" si="6"/>
        <v>68955.141996984603</v>
      </c>
      <c r="I22" s="183" t="s">
        <v>153</v>
      </c>
      <c r="J22" s="161" t="s">
        <v>4131</v>
      </c>
      <c r="K22" s="138"/>
      <c r="L22" s="168"/>
      <c r="M22" s="169">
        <f t="shared" si="7"/>
        <v>0</v>
      </c>
      <c r="N22" s="174"/>
      <c r="O22" s="169">
        <f t="shared" ref="O22:O42" si="9">(N22*$O$5)/$O$2</f>
        <v>0</v>
      </c>
      <c r="P22" s="168"/>
      <c r="Q22" s="169">
        <f t="shared" ref="Q22:Q42" si="10">(P22*$Q$5)/$Q$2</f>
        <v>0</v>
      </c>
      <c r="R22" s="168">
        <f>'GRAN TOWER'!E27</f>
        <v>67889</v>
      </c>
      <c r="S22" s="169">
        <f>(R22*$S$5)/$S$2</f>
        <v>10.861626113369059</v>
      </c>
      <c r="T22" s="137">
        <f>S22</f>
        <v>10.861626113369059</v>
      </c>
      <c r="U22" s="169">
        <f t="shared" ref="U22:U42" si="11">T22*$U$2</f>
        <v>68955.141996984603</v>
      </c>
      <c r="V22" s="246"/>
      <c r="W22" s="246"/>
      <c r="X22" s="246"/>
      <c r="Y22" s="246"/>
    </row>
    <row r="23" spans="1:27" s="120" customFormat="1">
      <c r="A23" s="402" t="s">
        <v>3992</v>
      </c>
      <c r="B23" s="403"/>
      <c r="C23" s="403"/>
      <c r="D23" s="403"/>
      <c r="E23" s="136" t="s">
        <v>59</v>
      </c>
      <c r="F23" s="137">
        <v>1</v>
      </c>
      <c r="G23" s="141">
        <f t="shared" si="8"/>
        <v>14739.662336739291</v>
      </c>
      <c r="H23" s="137">
        <f>F23*G23</f>
        <v>14739.662336739291</v>
      </c>
      <c r="I23" s="183" t="s">
        <v>152</v>
      </c>
      <c r="J23" s="161" t="s">
        <v>4131</v>
      </c>
      <c r="K23" s="138"/>
      <c r="L23" s="168">
        <f>NOUVE!E26</f>
        <v>11200</v>
      </c>
      <c r="M23" s="169">
        <f t="shared" si="7"/>
        <v>2.162844785629952</v>
      </c>
      <c r="N23" s="174">
        <f>VANCOUVER!E23</f>
        <v>12222.23</v>
      </c>
      <c r="O23" s="169">
        <f t="shared" si="9"/>
        <v>2.4806581266248258</v>
      </c>
      <c r="P23" s="168"/>
      <c r="Q23" s="169">
        <f t="shared" si="10"/>
        <v>0</v>
      </c>
      <c r="R23" s="168"/>
      <c r="S23" s="169">
        <f t="shared" ref="S23:S85" si="12">(R23*$S$5)/$S$2</f>
        <v>0</v>
      </c>
      <c r="T23" s="137">
        <f>(M23+O23)/2</f>
        <v>2.3217514561273891</v>
      </c>
      <c r="U23" s="169">
        <f t="shared" si="11"/>
        <v>14739.662336739291</v>
      </c>
      <c r="V23" s="246"/>
      <c r="W23" s="246"/>
      <c r="X23" s="246"/>
      <c r="Y23" s="246"/>
    </row>
    <row r="24" spans="1:27" s="120" customFormat="1">
      <c r="A24" s="402" t="s">
        <v>4015</v>
      </c>
      <c r="B24" s="403"/>
      <c r="C24" s="403"/>
      <c r="D24" s="403"/>
      <c r="E24" s="136" t="s">
        <v>59</v>
      </c>
      <c r="F24" s="137">
        <v>1</v>
      </c>
      <c r="G24" s="141">
        <f t="shared" si="8"/>
        <v>0</v>
      </c>
      <c r="H24" s="137">
        <f>F24*G24</f>
        <v>0</v>
      </c>
      <c r="I24" s="183" t="s">
        <v>152</v>
      </c>
      <c r="J24" s="161" t="s">
        <v>4131</v>
      </c>
      <c r="K24" s="138"/>
      <c r="L24" s="168"/>
      <c r="M24" s="169">
        <f>(L24*$M$5)/$M$2</f>
        <v>0</v>
      </c>
      <c r="N24" s="174"/>
      <c r="O24" s="169">
        <f>(N24*$O$5)/$O$2</f>
        <v>0</v>
      </c>
      <c r="P24" s="168"/>
      <c r="Q24" s="169">
        <f>(P24*$Q$5)/$Q$2</f>
        <v>0</v>
      </c>
      <c r="R24" s="168"/>
      <c r="S24" s="169">
        <f t="shared" si="12"/>
        <v>0</v>
      </c>
      <c r="T24" s="137">
        <f>(M24+O24)/2</f>
        <v>0</v>
      </c>
      <c r="U24" s="169">
        <f>T24*$U$2</f>
        <v>0</v>
      </c>
      <c r="V24" s="246"/>
      <c r="W24" s="246"/>
      <c r="X24" s="246"/>
      <c r="Y24" s="246"/>
    </row>
    <row r="25" spans="1:27" s="120" customFormat="1">
      <c r="A25" s="402" t="s">
        <v>3993</v>
      </c>
      <c r="B25" s="403"/>
      <c r="C25" s="403"/>
      <c r="D25" s="403"/>
      <c r="E25" s="136" t="s">
        <v>59</v>
      </c>
      <c r="F25" s="137">
        <v>1</v>
      </c>
      <c r="G25" s="141">
        <f t="shared" si="8"/>
        <v>72163.128016389412</v>
      </c>
      <c r="H25" s="137">
        <f t="shared" si="6"/>
        <v>72163.128016389412</v>
      </c>
      <c r="I25" s="215" t="s">
        <v>152</v>
      </c>
      <c r="J25" s="161" t="s">
        <v>4131</v>
      </c>
      <c r="K25" s="138"/>
      <c r="L25" s="168">
        <f>NOUVE!E27</f>
        <v>52450</v>
      </c>
      <c r="M25" s="169">
        <f t="shared" si="7"/>
        <v>10.128679375561696</v>
      </c>
      <c r="N25" s="174">
        <f>VANCOUVER!E24</f>
        <v>48634.64</v>
      </c>
      <c r="O25" s="169">
        <f t="shared" si="9"/>
        <v>9.8710231235603345</v>
      </c>
      <c r="P25" s="168">
        <f>'VILLA LOBOS'!E28</f>
        <v>84400</v>
      </c>
      <c r="Q25" s="169">
        <f t="shared" si="10"/>
        <v>14.101115495835565</v>
      </c>
      <c r="R25" s="168">
        <f>'VILLA LOBOS'!G28</f>
        <v>0</v>
      </c>
      <c r="S25" s="169">
        <f t="shared" si="12"/>
        <v>0</v>
      </c>
      <c r="T25" s="137">
        <f>(Q25+M25+O25)/3</f>
        <v>11.366939331652532</v>
      </c>
      <c r="U25" s="169">
        <f t="shared" si="11"/>
        <v>72163.128016389412</v>
      </c>
      <c r="V25" s="246"/>
      <c r="W25" s="246"/>
      <c r="X25" s="246"/>
      <c r="Y25" s="246"/>
    </row>
    <row r="26" spans="1:27" s="120" customFormat="1">
      <c r="A26" s="414" t="s">
        <v>4016</v>
      </c>
      <c r="B26" s="415"/>
      <c r="C26" s="415"/>
      <c r="D26" s="415"/>
      <c r="E26" s="136" t="s">
        <v>59</v>
      </c>
      <c r="F26" s="137">
        <v>1</v>
      </c>
      <c r="G26" s="141">
        <f t="shared" si="8"/>
        <v>30471.125806972246</v>
      </c>
      <c r="H26" s="137">
        <f>F26*G26</f>
        <v>30471.125806972246</v>
      </c>
      <c r="I26" s="215" t="s">
        <v>153</v>
      </c>
      <c r="J26" s="161" t="s">
        <v>4131</v>
      </c>
      <c r="K26" s="138"/>
      <c r="L26" s="168">
        <f>NOUVE!E28</f>
        <v>0</v>
      </c>
      <c r="M26" s="169">
        <f>(L26*$M$5)/$M$2</f>
        <v>0</v>
      </c>
      <c r="N26" s="174"/>
      <c r="O26" s="169">
        <f>(N26*$O$5)/$O$2</f>
        <v>0</v>
      </c>
      <c r="P26" s="168"/>
      <c r="Q26" s="169">
        <f>(P26*$Q$5)/$Q$2</f>
        <v>0</v>
      </c>
      <c r="R26" s="168">
        <f>'GRAN TOWER'!E31</f>
        <v>30000</v>
      </c>
      <c r="S26" s="169">
        <f>(R26*$S$5)/$S$2</f>
        <v>4.7997287248460259</v>
      </c>
      <c r="T26" s="137">
        <f>S26</f>
        <v>4.7997287248460259</v>
      </c>
      <c r="U26" s="169">
        <f>T26*$U$2</f>
        <v>30471.125806972246</v>
      </c>
      <c r="V26" s="246"/>
      <c r="W26" s="246"/>
      <c r="X26" s="246"/>
      <c r="Y26" s="246"/>
    </row>
    <row r="27" spans="1:27" s="120" customFormat="1">
      <c r="A27" s="412" t="s">
        <v>1218</v>
      </c>
      <c r="B27" s="413"/>
      <c r="C27" s="413"/>
      <c r="D27" s="413"/>
      <c r="E27" s="136" t="s">
        <v>59</v>
      </c>
      <c r="F27" s="137">
        <v>1</v>
      </c>
      <c r="G27" s="137">
        <v>1385000</v>
      </c>
      <c r="H27" s="137">
        <f>F27*G27</f>
        <v>1385000</v>
      </c>
      <c r="I27" s="215" t="s">
        <v>152</v>
      </c>
      <c r="J27" s="161" t="s">
        <v>4131</v>
      </c>
      <c r="K27" s="138"/>
      <c r="L27" s="168">
        <f>NOUVE!E29</f>
        <v>0</v>
      </c>
      <c r="M27" s="169">
        <f>(L27*$M$5)/$M$2</f>
        <v>0</v>
      </c>
      <c r="N27" s="174"/>
      <c r="O27" s="169">
        <f>(N27*$O$5)/$O$2</f>
        <v>0</v>
      </c>
      <c r="P27" s="168"/>
      <c r="Q27" s="169">
        <f>(P27*$Q$5)/$Q$2</f>
        <v>0</v>
      </c>
      <c r="R27" s="168"/>
      <c r="S27" s="169">
        <f t="shared" si="12"/>
        <v>0</v>
      </c>
      <c r="T27" s="137">
        <f>(Q27+M27+O27)/3</f>
        <v>0</v>
      </c>
      <c r="U27" s="169">
        <f>T27*$U$2</f>
        <v>0</v>
      </c>
      <c r="V27" s="246"/>
      <c r="W27" s="246"/>
      <c r="X27" s="246"/>
      <c r="Y27" s="246"/>
    </row>
    <row r="28" spans="1:27" s="120" customFormat="1">
      <c r="A28" s="414" t="s">
        <v>3998</v>
      </c>
      <c r="B28" s="415"/>
      <c r="C28" s="415"/>
      <c r="D28" s="415"/>
      <c r="E28" s="136" t="s">
        <v>59</v>
      </c>
      <c r="F28" s="137">
        <v>1</v>
      </c>
      <c r="G28" s="137">
        <f>U28</f>
        <v>2031.4083871314829</v>
      </c>
      <c r="H28" s="137">
        <f t="shared" si="6"/>
        <v>2031.4083871314829</v>
      </c>
      <c r="I28" s="183" t="s">
        <v>153</v>
      </c>
      <c r="J28" s="161" t="s">
        <v>4131</v>
      </c>
      <c r="K28" s="138"/>
      <c r="L28" s="168"/>
      <c r="M28" s="169">
        <f t="shared" ref="M28:M42" si="13">(L28*$M$5)/$M$2</f>
        <v>0</v>
      </c>
      <c r="N28" s="174"/>
      <c r="O28" s="169">
        <f t="shared" si="9"/>
        <v>0</v>
      </c>
      <c r="P28" s="168"/>
      <c r="Q28" s="169">
        <f t="shared" si="10"/>
        <v>0</v>
      </c>
      <c r="R28" s="168">
        <f>'GRAN TOWER'!E33</f>
        <v>2000</v>
      </c>
      <c r="S28" s="169">
        <f t="shared" si="12"/>
        <v>0.31998191498973505</v>
      </c>
      <c r="T28" s="137">
        <f>S28</f>
        <v>0.31998191498973505</v>
      </c>
      <c r="U28" s="169">
        <f t="shared" si="11"/>
        <v>2031.4083871314829</v>
      </c>
      <c r="V28" s="246"/>
      <c r="W28" s="246"/>
      <c r="X28" s="246"/>
      <c r="Y28" s="246"/>
    </row>
    <row r="29" spans="1:27" s="120" customFormat="1">
      <c r="A29" s="416" t="s">
        <v>4017</v>
      </c>
      <c r="B29" s="417"/>
      <c r="C29" s="417"/>
      <c r="D29" s="417"/>
      <c r="E29" s="136" t="s">
        <v>59</v>
      </c>
      <c r="F29" s="137">
        <v>1</v>
      </c>
      <c r="G29" s="137">
        <f>U29</f>
        <v>0</v>
      </c>
      <c r="H29" s="137">
        <f>F29*G29</f>
        <v>0</v>
      </c>
      <c r="I29" s="183" t="s">
        <v>153</v>
      </c>
      <c r="J29" s="161" t="s">
        <v>172</v>
      </c>
      <c r="K29" s="138"/>
      <c r="L29" s="168"/>
      <c r="M29" s="169">
        <f>(L29*$M$5)/$M$2</f>
        <v>0</v>
      </c>
      <c r="N29" s="174"/>
      <c r="O29" s="169">
        <f>(N29*$O$5)/$O$2</f>
        <v>0</v>
      </c>
      <c r="P29" s="168"/>
      <c r="Q29" s="169">
        <f>(P29*$Q$5)/$Q$2</f>
        <v>0</v>
      </c>
      <c r="R29" s="168"/>
      <c r="S29" s="169">
        <f t="shared" si="12"/>
        <v>0</v>
      </c>
      <c r="T29" s="137"/>
      <c r="U29" s="169">
        <f>T29*$U$2</f>
        <v>0</v>
      </c>
      <c r="V29" s="246"/>
      <c r="W29" s="246"/>
      <c r="X29" s="246"/>
      <c r="Y29" s="246"/>
    </row>
    <row r="30" spans="1:27" s="120" customFormat="1">
      <c r="A30" s="414" t="s">
        <v>4000</v>
      </c>
      <c r="B30" s="415"/>
      <c r="C30" s="415"/>
      <c r="D30" s="415"/>
      <c r="E30" s="136" t="s">
        <v>59</v>
      </c>
      <c r="F30" s="141">
        <v>1</v>
      </c>
      <c r="G30" s="137">
        <f>U30</f>
        <v>3990.4103916114364</v>
      </c>
      <c r="H30" s="137">
        <f t="shared" si="6"/>
        <v>3990.4103916114364</v>
      </c>
      <c r="I30" s="183" t="s">
        <v>153</v>
      </c>
      <c r="J30" s="161" t="s">
        <v>4131</v>
      </c>
      <c r="K30" s="138"/>
      <c r="L30" s="168"/>
      <c r="M30" s="169">
        <f t="shared" si="13"/>
        <v>0</v>
      </c>
      <c r="N30" s="174">
        <f>VANCOUVER!E28</f>
        <v>5000</v>
      </c>
      <c r="O30" s="169">
        <f t="shared" si="9"/>
        <v>1.0148140423739473</v>
      </c>
      <c r="P30" s="168"/>
      <c r="Q30" s="169">
        <f t="shared" si="10"/>
        <v>0</v>
      </c>
      <c r="R30" s="168">
        <f>'GRAN TOWER'!E39</f>
        <v>1514.48</v>
      </c>
      <c r="S30" s="169">
        <f t="shared" si="12"/>
        <v>0.24230310530682697</v>
      </c>
      <c r="T30" s="137">
        <f>(O30+S30)/2</f>
        <v>0.62855857384038716</v>
      </c>
      <c r="U30" s="169">
        <f t="shared" si="11"/>
        <v>3990.4103916114364</v>
      </c>
      <c r="V30" s="246"/>
      <c r="W30" s="246"/>
      <c r="X30" s="246"/>
      <c r="Y30" s="246"/>
    </row>
    <row r="31" spans="1:27" s="120" customFormat="1">
      <c r="A31" s="402" t="s">
        <v>3999</v>
      </c>
      <c r="B31" s="403"/>
      <c r="C31" s="403"/>
      <c r="D31" s="403"/>
      <c r="E31" s="136" t="s">
        <v>59</v>
      </c>
      <c r="F31" s="141">
        <v>1</v>
      </c>
      <c r="G31" s="137">
        <f>U31</f>
        <v>8226.7036552984464</v>
      </c>
      <c r="H31" s="141">
        <f t="shared" si="6"/>
        <v>8226.7036552984464</v>
      </c>
      <c r="I31" s="183" t="s">
        <v>152</v>
      </c>
      <c r="J31" s="161" t="s">
        <v>4131</v>
      </c>
      <c r="K31" s="138"/>
      <c r="L31" s="168"/>
      <c r="M31" s="169">
        <f t="shared" si="13"/>
        <v>0</v>
      </c>
      <c r="N31" s="174">
        <f>VANCOUVER!E27</f>
        <v>8850</v>
      </c>
      <c r="O31" s="169">
        <f t="shared" si="9"/>
        <v>1.7962208550018866</v>
      </c>
      <c r="P31" s="168"/>
      <c r="Q31" s="169">
        <f t="shared" si="10"/>
        <v>0</v>
      </c>
      <c r="R31" s="168">
        <f>'GRAN TOWER'!E35</f>
        <v>4972</v>
      </c>
      <c r="S31" s="169">
        <f t="shared" si="12"/>
        <v>0.79547504066448127</v>
      </c>
      <c r="T31" s="137">
        <f>(O31+S31)/2</f>
        <v>1.2958479478331839</v>
      </c>
      <c r="U31" s="169">
        <f t="shared" si="11"/>
        <v>8226.7036552984464</v>
      </c>
      <c r="V31" s="246"/>
      <c r="W31" s="246"/>
      <c r="X31" s="246"/>
      <c r="Y31" s="246"/>
    </row>
    <row r="32" spans="1:27" s="120" customFormat="1">
      <c r="A32" s="414" t="s">
        <v>4001</v>
      </c>
      <c r="B32" s="415"/>
      <c r="C32" s="415"/>
      <c r="D32" s="415"/>
      <c r="E32" s="136" t="s">
        <v>59</v>
      </c>
      <c r="F32" s="141">
        <v>1</v>
      </c>
      <c r="G32" s="141">
        <f>U32</f>
        <v>5154.0456769211423</v>
      </c>
      <c r="H32" s="141">
        <f>F32*G32</f>
        <v>5154.0456769211423</v>
      </c>
      <c r="I32" s="183" t="s">
        <v>153</v>
      </c>
      <c r="J32" s="161" t="s">
        <v>4131</v>
      </c>
      <c r="K32" s="138"/>
      <c r="L32" s="168"/>
      <c r="M32" s="169">
        <f>(L32*$M$5)/$M$2</f>
        <v>0</v>
      </c>
      <c r="N32" s="174">
        <f>VANCOUVER!E29</f>
        <v>4000</v>
      </c>
      <c r="O32" s="169">
        <f>(N32*$O$5)/$O$2</f>
        <v>0.81185123389915781</v>
      </c>
      <c r="P32" s="168"/>
      <c r="Q32" s="169">
        <f>(P32*$Q$5)/$Q$2</f>
        <v>0</v>
      </c>
      <c r="R32" s="168"/>
      <c r="S32" s="169">
        <f t="shared" si="12"/>
        <v>0</v>
      </c>
      <c r="T32" s="137">
        <f>O32</f>
        <v>0.81185123389915781</v>
      </c>
      <c r="U32" s="169">
        <f>T32*$U$2</f>
        <v>5154.0456769211423</v>
      </c>
      <c r="V32" s="246"/>
      <c r="W32" s="246"/>
      <c r="X32" s="246"/>
      <c r="Y32" s="246"/>
    </row>
    <row r="33" spans="1:25" s="120" customFormat="1">
      <c r="A33" s="414" t="s">
        <v>131</v>
      </c>
      <c r="B33" s="415"/>
      <c r="C33" s="415"/>
      <c r="D33" s="415"/>
      <c r="E33" s="136" t="s">
        <v>59</v>
      </c>
      <c r="F33" s="137">
        <v>1</v>
      </c>
      <c r="G33" s="141">
        <f t="shared" ref="G33:G41" si="14">U33</f>
        <v>5477.6927574208403</v>
      </c>
      <c r="H33" s="137">
        <f t="shared" si="6"/>
        <v>5477.6927574208403</v>
      </c>
      <c r="I33" s="183" t="s">
        <v>153</v>
      </c>
      <c r="J33" s="161" t="s">
        <v>4131</v>
      </c>
      <c r="K33" s="138"/>
      <c r="L33" s="168"/>
      <c r="M33" s="169">
        <f t="shared" si="13"/>
        <v>0</v>
      </c>
      <c r="N33" s="174"/>
      <c r="O33" s="169">
        <f t="shared" si="9"/>
        <v>0</v>
      </c>
      <c r="P33" s="168">
        <f>'VILLA LOBOS'!E26</f>
        <v>3000</v>
      </c>
      <c r="Q33" s="169">
        <f t="shared" si="10"/>
        <v>0.50122448444913137</v>
      </c>
      <c r="R33" s="168">
        <f>'GRAN TOWER'!E36</f>
        <v>7653.17</v>
      </c>
      <c r="S33" s="169">
        <f t="shared" si="12"/>
        <v>1.2244379961709952</v>
      </c>
      <c r="T33" s="137">
        <f>(Q33+S33)/2</f>
        <v>0.86283124031006331</v>
      </c>
      <c r="U33" s="169">
        <f t="shared" si="11"/>
        <v>5477.6927574208403</v>
      </c>
      <c r="V33" s="246"/>
      <c r="W33" s="246"/>
      <c r="X33" s="246"/>
      <c r="Y33" s="246"/>
    </row>
    <row r="34" spans="1:25" s="120" customFormat="1">
      <c r="A34" s="414" t="s">
        <v>1228</v>
      </c>
      <c r="B34" s="415"/>
      <c r="C34" s="415"/>
      <c r="D34" s="415"/>
      <c r="E34" s="136" t="s">
        <v>59</v>
      </c>
      <c r="F34" s="137">
        <v>1</v>
      </c>
      <c r="G34" s="141">
        <f t="shared" si="14"/>
        <v>3182.0286517701552</v>
      </c>
      <c r="H34" s="137">
        <f t="shared" ref="H34:H42" si="15">F34*G34</f>
        <v>3182.0286517701552</v>
      </c>
      <c r="I34" s="183" t="s">
        <v>153</v>
      </c>
      <c r="J34" s="161" t="s">
        <v>4131</v>
      </c>
      <c r="K34" s="138"/>
      <c r="L34" s="168"/>
      <c r="M34" s="169">
        <f>(L34*$M$5)/$M$2</f>
        <v>0</v>
      </c>
      <c r="N34" s="174"/>
      <c r="O34" s="169">
        <f>(N34*$O$5)/$O$2</f>
        <v>0</v>
      </c>
      <c r="P34" s="168">
        <f>'VILLA LOBOS'!E27</f>
        <v>3000</v>
      </c>
      <c r="Q34" s="169">
        <f>(P34*$Q$5)/$Q$2</f>
        <v>0.50122448444913137</v>
      </c>
      <c r="R34" s="168">
        <f>'VILLA LOBOS'!G27</f>
        <v>0</v>
      </c>
      <c r="S34" s="169">
        <f t="shared" si="12"/>
        <v>0</v>
      </c>
      <c r="T34" s="137">
        <f>Q34</f>
        <v>0.50122448444913137</v>
      </c>
      <c r="U34" s="169">
        <f>T34*$U$2</f>
        <v>3182.0286517701552</v>
      </c>
      <c r="V34" s="246"/>
      <c r="W34" s="246"/>
      <c r="X34" s="246"/>
      <c r="Y34" s="246"/>
    </row>
    <row r="35" spans="1:25" s="120" customFormat="1">
      <c r="A35" s="414" t="s">
        <v>1231</v>
      </c>
      <c r="B35" s="415"/>
      <c r="C35" s="415"/>
      <c r="D35" s="415"/>
      <c r="E35" s="136" t="s">
        <v>59</v>
      </c>
      <c r="F35" s="137">
        <v>1</v>
      </c>
      <c r="G35" s="141">
        <f t="shared" si="14"/>
        <v>29119.213368294309</v>
      </c>
      <c r="H35" s="137">
        <f t="shared" si="15"/>
        <v>29119.213368294309</v>
      </c>
      <c r="I35" s="183" t="s">
        <v>153</v>
      </c>
      <c r="J35" s="161" t="s">
        <v>4131</v>
      </c>
      <c r="K35" s="138"/>
      <c r="L35" s="168"/>
      <c r="M35" s="169">
        <f t="shared" si="13"/>
        <v>0</v>
      </c>
      <c r="N35" s="174"/>
      <c r="O35" s="169">
        <f t="shared" si="9"/>
        <v>0</v>
      </c>
      <c r="P35" s="168"/>
      <c r="Q35" s="169">
        <f t="shared" si="10"/>
        <v>0</v>
      </c>
      <c r="R35" s="168">
        <f>'GRAN TOWER'!E37</f>
        <v>28668.99</v>
      </c>
      <c r="S35" s="169">
        <f t="shared" si="12"/>
        <v>4.5867791605107824</v>
      </c>
      <c r="T35" s="137">
        <f>S35</f>
        <v>4.5867791605107824</v>
      </c>
      <c r="U35" s="169">
        <f t="shared" si="11"/>
        <v>29119.213368294309</v>
      </c>
      <c r="V35" s="246"/>
      <c r="W35" s="246"/>
      <c r="X35" s="246"/>
      <c r="Y35" s="246"/>
    </row>
    <row r="36" spans="1:25" s="120" customFormat="1">
      <c r="A36" s="416" t="s">
        <v>1417</v>
      </c>
      <c r="B36" s="417"/>
      <c r="C36" s="417"/>
      <c r="D36" s="417"/>
      <c r="E36" s="136" t="s">
        <v>59</v>
      </c>
      <c r="F36" s="137">
        <v>1</v>
      </c>
      <c r="G36" s="141">
        <f t="shared" si="14"/>
        <v>0</v>
      </c>
      <c r="H36" s="137">
        <f t="shared" si="15"/>
        <v>0</v>
      </c>
      <c r="I36" s="183" t="s">
        <v>153</v>
      </c>
      <c r="J36" s="161" t="s">
        <v>172</v>
      </c>
      <c r="K36" s="138"/>
      <c r="L36" s="168"/>
      <c r="M36" s="169">
        <f t="shared" si="13"/>
        <v>0</v>
      </c>
      <c r="N36" s="174"/>
      <c r="O36" s="169">
        <f t="shared" si="9"/>
        <v>0</v>
      </c>
      <c r="P36" s="168"/>
      <c r="Q36" s="169">
        <f t="shared" si="10"/>
        <v>0</v>
      </c>
      <c r="R36" s="168"/>
      <c r="S36" s="169">
        <f t="shared" si="12"/>
        <v>0</v>
      </c>
      <c r="T36" s="137"/>
      <c r="U36" s="169">
        <f t="shared" si="11"/>
        <v>0</v>
      </c>
      <c r="V36" s="246"/>
      <c r="W36" s="246"/>
      <c r="X36" s="246"/>
      <c r="Y36" s="246"/>
    </row>
    <row r="37" spans="1:25" s="120" customFormat="1">
      <c r="A37" s="416" t="s">
        <v>1232</v>
      </c>
      <c r="B37" s="417"/>
      <c r="C37" s="417"/>
      <c r="D37" s="417"/>
      <c r="E37" s="136" t="s">
        <v>59</v>
      </c>
      <c r="F37" s="137">
        <v>1</v>
      </c>
      <c r="G37" s="141">
        <f t="shared" si="14"/>
        <v>0</v>
      </c>
      <c r="H37" s="137">
        <f t="shared" si="15"/>
        <v>0</v>
      </c>
      <c r="I37" s="183" t="s">
        <v>153</v>
      </c>
      <c r="J37" s="161" t="s">
        <v>172</v>
      </c>
      <c r="K37" s="138"/>
      <c r="L37" s="168"/>
      <c r="M37" s="169">
        <f t="shared" si="13"/>
        <v>0</v>
      </c>
      <c r="N37" s="174"/>
      <c r="O37" s="169">
        <f t="shared" si="9"/>
        <v>0</v>
      </c>
      <c r="P37" s="168"/>
      <c r="Q37" s="169">
        <f t="shared" si="10"/>
        <v>0</v>
      </c>
      <c r="R37" s="168">
        <f>'VILLA LOBOS'!G30</f>
        <v>0</v>
      </c>
      <c r="S37" s="169">
        <f t="shared" si="12"/>
        <v>0</v>
      </c>
      <c r="T37" s="137">
        <f>Q37</f>
        <v>0</v>
      </c>
      <c r="U37" s="169">
        <f t="shared" si="11"/>
        <v>0</v>
      </c>
      <c r="V37" s="246"/>
      <c r="W37" s="246"/>
      <c r="X37" s="246"/>
      <c r="Y37" s="246"/>
    </row>
    <row r="38" spans="1:25" s="120" customFormat="1">
      <c r="A38" s="416" t="s">
        <v>1233</v>
      </c>
      <c r="B38" s="417"/>
      <c r="C38" s="417"/>
      <c r="D38" s="417"/>
      <c r="E38" s="136" t="s">
        <v>59</v>
      </c>
      <c r="F38" s="137">
        <v>1</v>
      </c>
      <c r="G38" s="141">
        <f t="shared" si="14"/>
        <v>0</v>
      </c>
      <c r="H38" s="137">
        <f t="shared" si="15"/>
        <v>0</v>
      </c>
      <c r="I38" s="183" t="s">
        <v>153</v>
      </c>
      <c r="J38" s="161" t="s">
        <v>172</v>
      </c>
      <c r="K38" s="138"/>
      <c r="L38" s="168"/>
      <c r="M38" s="169">
        <f>(L38*$M$5)/$M$2</f>
        <v>0</v>
      </c>
      <c r="N38" s="174"/>
      <c r="O38" s="169">
        <f>(N38*$O$5)/$O$2</f>
        <v>0</v>
      </c>
      <c r="P38" s="168"/>
      <c r="Q38" s="169">
        <f>(P38*$Q$5)/$Q$2</f>
        <v>0</v>
      </c>
      <c r="R38" s="168"/>
      <c r="S38" s="169">
        <f t="shared" si="12"/>
        <v>0</v>
      </c>
      <c r="T38" s="137"/>
      <c r="U38" s="169">
        <f>T38*$U$2</f>
        <v>0</v>
      </c>
      <c r="V38" s="246"/>
      <c r="W38" s="246"/>
      <c r="X38" s="246"/>
      <c r="Y38" s="246"/>
    </row>
    <row r="39" spans="1:25" s="120" customFormat="1">
      <c r="A39" s="416" t="s">
        <v>1235</v>
      </c>
      <c r="B39" s="417"/>
      <c r="C39" s="417"/>
      <c r="D39" s="417"/>
      <c r="E39" s="136" t="s">
        <v>59</v>
      </c>
      <c r="F39" s="137">
        <v>1</v>
      </c>
      <c r="G39" s="141">
        <f t="shared" si="14"/>
        <v>0</v>
      </c>
      <c r="H39" s="137">
        <f t="shared" si="15"/>
        <v>0</v>
      </c>
      <c r="I39" s="183" t="s">
        <v>153</v>
      </c>
      <c r="J39" s="161" t="s">
        <v>172</v>
      </c>
      <c r="K39" s="138"/>
      <c r="L39" s="168"/>
      <c r="M39" s="169">
        <f>(L39*$M$5)/$M$2</f>
        <v>0</v>
      </c>
      <c r="N39" s="174"/>
      <c r="O39" s="169">
        <f>(N39*$O$5)/$O$2</f>
        <v>0</v>
      </c>
      <c r="P39" s="168"/>
      <c r="Q39" s="169">
        <f>(P39*$Q$5)/$Q$2</f>
        <v>0</v>
      </c>
      <c r="R39" s="168"/>
      <c r="S39" s="169">
        <f t="shared" si="12"/>
        <v>0</v>
      </c>
      <c r="T39" s="137"/>
      <c r="U39" s="169">
        <f>T39*$U$2</f>
        <v>0</v>
      </c>
      <c r="V39" s="246"/>
      <c r="W39" s="246"/>
      <c r="X39" s="246"/>
      <c r="Y39" s="246"/>
    </row>
    <row r="40" spans="1:25" s="120" customFormat="1">
      <c r="A40" s="416" t="s">
        <v>1236</v>
      </c>
      <c r="B40" s="417"/>
      <c r="C40" s="417"/>
      <c r="D40" s="417"/>
      <c r="E40" s="136" t="s">
        <v>59</v>
      </c>
      <c r="F40" s="137">
        <v>1</v>
      </c>
      <c r="G40" s="141">
        <f t="shared" si="14"/>
        <v>2582.0521015892787</v>
      </c>
      <c r="H40" s="137">
        <f t="shared" si="15"/>
        <v>2582.0521015892787</v>
      </c>
      <c r="I40" s="183" t="s">
        <v>153</v>
      </c>
      <c r="J40" s="161" t="s">
        <v>4131</v>
      </c>
      <c r="K40" s="138"/>
      <c r="L40" s="168"/>
      <c r="M40" s="169">
        <f t="shared" si="13"/>
        <v>0</v>
      </c>
      <c r="N40" s="174"/>
      <c r="O40" s="169">
        <f t="shared" si="9"/>
        <v>0</v>
      </c>
      <c r="P40" s="168"/>
      <c r="Q40" s="169">
        <f t="shared" si="10"/>
        <v>0</v>
      </c>
      <c r="R40" s="168">
        <f>'GRAN TOWER'!E38</f>
        <v>2542.13</v>
      </c>
      <c r="S40" s="169">
        <f t="shared" si="12"/>
        <v>0.4067178127764276</v>
      </c>
      <c r="T40" s="137">
        <f>S40</f>
        <v>0.4067178127764276</v>
      </c>
      <c r="U40" s="169">
        <f t="shared" si="11"/>
        <v>2582.0521015892787</v>
      </c>
      <c r="V40" s="246"/>
      <c r="W40" s="246"/>
      <c r="X40" s="246"/>
      <c r="Y40" s="246"/>
    </row>
    <row r="41" spans="1:25" s="120" customFormat="1">
      <c r="A41" s="416" t="s">
        <v>1239</v>
      </c>
      <c r="B41" s="417"/>
      <c r="C41" s="417"/>
      <c r="D41" s="417"/>
      <c r="E41" s="136" t="s">
        <v>59</v>
      </c>
      <c r="F41" s="137">
        <v>1</v>
      </c>
      <c r="G41" s="141">
        <f t="shared" si="14"/>
        <v>0</v>
      </c>
      <c r="H41" s="137">
        <f t="shared" si="15"/>
        <v>0</v>
      </c>
      <c r="I41" s="183" t="s">
        <v>153</v>
      </c>
      <c r="J41" s="161" t="s">
        <v>172</v>
      </c>
      <c r="K41" s="138"/>
      <c r="L41" s="168"/>
      <c r="M41" s="169">
        <f>(L41*$M$5)/$M$2</f>
        <v>0</v>
      </c>
      <c r="N41" s="174"/>
      <c r="O41" s="169">
        <f>(N41*$O$5)/$O$2</f>
        <v>0</v>
      </c>
      <c r="P41" s="168"/>
      <c r="Q41" s="169">
        <f>(P41*$Q$5)/$Q$2</f>
        <v>0</v>
      </c>
      <c r="R41" s="168"/>
      <c r="S41" s="169">
        <f t="shared" si="12"/>
        <v>0</v>
      </c>
      <c r="T41" s="137"/>
      <c r="U41" s="169">
        <f>T41*$U$2</f>
        <v>0</v>
      </c>
      <c r="V41" s="246"/>
      <c r="W41" s="246"/>
      <c r="X41" s="246"/>
      <c r="Y41" s="246"/>
    </row>
    <row r="42" spans="1:25" s="120" customFormat="1">
      <c r="A42" s="402" t="str">
        <f>RESPOSTAS!A114</f>
        <v>Projetos de segurança do trabalho</v>
      </c>
      <c r="B42" s="403"/>
      <c r="C42" s="403"/>
      <c r="D42" s="403"/>
      <c r="E42" s="136" t="s">
        <v>59</v>
      </c>
      <c r="F42" s="137">
        <v>1</v>
      </c>
      <c r="G42" s="143">
        <v>3000</v>
      </c>
      <c r="H42" s="137">
        <f t="shared" si="15"/>
        <v>3000</v>
      </c>
      <c r="I42" s="183" t="s">
        <v>152</v>
      </c>
      <c r="J42" s="161" t="s">
        <v>4131</v>
      </c>
      <c r="K42" s="143"/>
      <c r="L42" s="168"/>
      <c r="M42" s="169">
        <f t="shared" si="13"/>
        <v>0</v>
      </c>
      <c r="N42" s="174"/>
      <c r="O42" s="169">
        <f t="shared" si="9"/>
        <v>0</v>
      </c>
      <c r="P42" s="168"/>
      <c r="Q42" s="169">
        <f t="shared" si="10"/>
        <v>0</v>
      </c>
      <c r="R42" s="168"/>
      <c r="S42" s="169">
        <f t="shared" si="12"/>
        <v>0</v>
      </c>
      <c r="T42" s="137">
        <f>Q42</f>
        <v>0</v>
      </c>
      <c r="U42" s="169">
        <f t="shared" si="11"/>
        <v>0</v>
      </c>
      <c r="V42" s="246"/>
      <c r="W42" s="246"/>
      <c r="X42" s="246"/>
      <c r="Y42" s="246"/>
    </row>
    <row r="43" spans="1:25" s="120" customFormat="1">
      <c r="A43" s="400" t="s">
        <v>158</v>
      </c>
      <c r="B43" s="401"/>
      <c r="C43" s="401"/>
      <c r="D43" s="401"/>
      <c r="E43" s="139"/>
      <c r="F43" s="139"/>
      <c r="G43" s="139"/>
      <c r="H43" s="139"/>
      <c r="I43" s="148"/>
      <c r="J43" s="159"/>
      <c r="K43" s="134"/>
      <c r="L43" s="170"/>
      <c r="M43" s="140"/>
      <c r="N43" s="170"/>
      <c r="O43" s="171"/>
      <c r="P43" s="170"/>
      <c r="Q43" s="171"/>
      <c r="R43" s="170"/>
      <c r="S43" s="170"/>
      <c r="T43" s="140"/>
      <c r="U43" s="171"/>
      <c r="V43" s="246"/>
      <c r="W43" s="246"/>
      <c r="X43" s="246"/>
      <c r="Y43" s="246"/>
    </row>
    <row r="44" spans="1:25" s="120" customFormat="1">
      <c r="A44" s="404" t="s">
        <v>4002</v>
      </c>
      <c r="B44" s="405"/>
      <c r="C44" s="405"/>
      <c r="D44" s="405"/>
      <c r="E44" s="158" t="s">
        <v>59</v>
      </c>
      <c r="F44" s="141">
        <v>1</v>
      </c>
      <c r="G44" s="141">
        <f t="shared" ref="G44:G49" si="16">U44</f>
        <v>16492.946166147656</v>
      </c>
      <c r="H44" s="141">
        <f t="shared" ref="H44:H50" si="17">F44*G44</f>
        <v>16492.946166147656</v>
      </c>
      <c r="I44" s="183" t="s">
        <v>153</v>
      </c>
      <c r="J44" s="161" t="s">
        <v>4131</v>
      </c>
      <c r="K44" s="138"/>
      <c r="L44" s="168"/>
      <c r="M44" s="137">
        <f t="shared" ref="M44:M50" si="18">(L44*$M$5)/$M$2</f>
        <v>0</v>
      </c>
      <c r="N44" s="168">
        <f>VANCOUVER!E34</f>
        <v>12800</v>
      </c>
      <c r="O44" s="169">
        <f t="shared" ref="O44:O50" si="19">(N44*$O$5)/$O$2</f>
        <v>2.5979239484773049</v>
      </c>
      <c r="P44" s="168"/>
      <c r="Q44" s="169">
        <f t="shared" ref="Q44:Q50" si="20">(P44*$Q$5)/$Q$2</f>
        <v>0</v>
      </c>
      <c r="R44" s="168"/>
      <c r="S44" s="169">
        <f t="shared" si="12"/>
        <v>0</v>
      </c>
      <c r="T44" s="137">
        <f>O44</f>
        <v>2.5979239484773049</v>
      </c>
      <c r="U44" s="169">
        <f t="shared" ref="U44:U50" si="21">T44*$U$2</f>
        <v>16492.946166147656</v>
      </c>
      <c r="V44" s="246"/>
      <c r="W44" s="246"/>
      <c r="X44" s="246"/>
      <c r="Y44" s="246"/>
    </row>
    <row r="45" spans="1:25" s="120" customFormat="1" ht="15.75" thickBot="1">
      <c r="A45" s="404" t="s">
        <v>1249</v>
      </c>
      <c r="B45" s="405"/>
      <c r="C45" s="405"/>
      <c r="D45" s="405"/>
      <c r="E45" s="158" t="s">
        <v>59</v>
      </c>
      <c r="F45" s="141">
        <v>1</v>
      </c>
      <c r="G45" s="141">
        <f t="shared" si="16"/>
        <v>10308.091353842285</v>
      </c>
      <c r="H45" s="141">
        <f t="shared" si="17"/>
        <v>10308.091353842285</v>
      </c>
      <c r="I45" s="183" t="s">
        <v>153</v>
      </c>
      <c r="J45" s="161" t="s">
        <v>4131</v>
      </c>
      <c r="K45" s="138"/>
      <c r="L45" s="168"/>
      <c r="M45" s="137">
        <f t="shared" si="18"/>
        <v>0</v>
      </c>
      <c r="N45" s="168">
        <f>VANCOUVER!E33</f>
        <v>8000</v>
      </c>
      <c r="O45" s="169">
        <f t="shared" si="19"/>
        <v>1.6237024677983156</v>
      </c>
      <c r="P45" s="168"/>
      <c r="Q45" s="169">
        <f t="shared" si="20"/>
        <v>0</v>
      </c>
      <c r="R45" s="168"/>
      <c r="S45" s="169">
        <f t="shared" si="12"/>
        <v>0</v>
      </c>
      <c r="T45" s="137">
        <f>O45</f>
        <v>1.6237024677983156</v>
      </c>
      <c r="U45" s="169">
        <f t="shared" si="21"/>
        <v>10308.091353842285</v>
      </c>
      <c r="V45" s="246"/>
      <c r="W45" s="246"/>
      <c r="X45" s="246"/>
      <c r="Y45" s="246"/>
    </row>
    <row r="46" spans="1:25" s="120" customFormat="1" ht="30.75" thickBot="1">
      <c r="A46" s="404" t="str">
        <f>RESPOSTAS!A56</f>
        <v>Consultoria técnica de legalização</v>
      </c>
      <c r="B46" s="405"/>
      <c r="C46" s="405"/>
      <c r="D46" s="405"/>
      <c r="E46" s="158" t="s">
        <v>59</v>
      </c>
      <c r="F46" s="141">
        <v>1</v>
      </c>
      <c r="G46" s="141">
        <f>U46</f>
        <v>37872.562265485794</v>
      </c>
      <c r="H46" s="141">
        <f t="shared" si="17"/>
        <v>37872.562265485794</v>
      </c>
      <c r="I46" s="183" t="s">
        <v>153</v>
      </c>
      <c r="J46" s="161" t="s">
        <v>4131</v>
      </c>
      <c r="K46" s="138"/>
      <c r="L46" s="168"/>
      <c r="M46" s="137">
        <f t="shared" si="18"/>
        <v>0</v>
      </c>
      <c r="N46" s="168"/>
      <c r="O46" s="169">
        <f t="shared" si="19"/>
        <v>0</v>
      </c>
      <c r="P46" s="168"/>
      <c r="Q46" s="169">
        <f t="shared" si="20"/>
        <v>0</v>
      </c>
      <c r="R46" s="168">
        <f>'GRAN TOWER'!E41</f>
        <v>37287</v>
      </c>
      <c r="S46" s="169">
        <f t="shared" si="12"/>
        <v>5.9655828321111244</v>
      </c>
      <c r="T46" s="137">
        <f>S46</f>
        <v>5.9655828321111244</v>
      </c>
      <c r="U46" s="137">
        <f t="shared" si="21"/>
        <v>37872.562265485794</v>
      </c>
      <c r="V46" s="248" t="str">
        <f>$W$4</f>
        <v>MABREM - GRAN TORINO</v>
      </c>
      <c r="W46" s="249">
        <f>( 27955.98*$X$5)/[4]ORÇAMENTO_EXECUTIVO!$G$2</f>
        <v>2.2313501622583103</v>
      </c>
      <c r="X46" s="248" t="str">
        <f>W6</f>
        <v xml:space="preserve">AS RAMOS - PAESSAGIO </v>
      </c>
      <c r="Y46" s="249">
        <f>([7]Relatório!$W$28:$AB$28*$X$6)/'[8]Executivo '!$P$13</f>
        <v>0</v>
      </c>
    </row>
    <row r="47" spans="1:25" s="120" customFormat="1">
      <c r="A47" s="404" t="str">
        <f>RESPOSTAS!A58</f>
        <v>Orçamento e planejamento</v>
      </c>
      <c r="B47" s="405"/>
      <c r="C47" s="405"/>
      <c r="D47" s="405"/>
      <c r="E47" s="158" t="s">
        <v>59</v>
      </c>
      <c r="F47" s="141">
        <v>1</v>
      </c>
      <c r="G47" s="141">
        <f t="shared" si="16"/>
        <v>31269.294481332323</v>
      </c>
      <c r="H47" s="141">
        <f t="shared" si="17"/>
        <v>31269.294481332323</v>
      </c>
      <c r="I47" s="183" t="s">
        <v>153</v>
      </c>
      <c r="J47" s="161" t="s">
        <v>4131</v>
      </c>
      <c r="K47" s="138"/>
      <c r="L47" s="168">
        <f>NOUVE!E32</f>
        <v>27500</v>
      </c>
      <c r="M47" s="137">
        <f t="shared" si="18"/>
        <v>5.310556393287829</v>
      </c>
      <c r="N47" s="168">
        <f>VANCOUVER!E32</f>
        <v>11941.36</v>
      </c>
      <c r="O47" s="169">
        <f t="shared" si="19"/>
        <v>2.4236519626085116</v>
      </c>
      <c r="P47" s="168">
        <f>'VILLA LOBOS'!E32</f>
        <v>42149.7</v>
      </c>
      <c r="Q47" s="169">
        <f t="shared" si="20"/>
        <v>7.0421538840618512</v>
      </c>
      <c r="R47" s="168">
        <f>'VILLA LOBOS'!G32</f>
        <v>0</v>
      </c>
      <c r="S47" s="169">
        <f t="shared" si="12"/>
        <v>0</v>
      </c>
      <c r="T47" s="137">
        <f>(Q47+M47+O47)/3</f>
        <v>4.9254540799860633</v>
      </c>
      <c r="U47" s="169">
        <f t="shared" si="21"/>
        <v>31269.294481332323</v>
      </c>
      <c r="V47" s="246"/>
      <c r="W47" s="246"/>
      <c r="X47" s="246"/>
      <c r="Y47" s="246"/>
    </row>
    <row r="48" spans="1:25" s="120" customFormat="1">
      <c r="A48" s="408" t="s">
        <v>1243</v>
      </c>
      <c r="B48" s="409"/>
      <c r="C48" s="409"/>
      <c r="D48" s="409"/>
      <c r="E48" s="158" t="s">
        <v>59</v>
      </c>
      <c r="F48" s="141">
        <v>1</v>
      </c>
      <c r="G48" s="141">
        <f t="shared" si="16"/>
        <v>0</v>
      </c>
      <c r="H48" s="141">
        <f t="shared" si="17"/>
        <v>0</v>
      </c>
      <c r="I48" s="183" t="s">
        <v>153</v>
      </c>
      <c r="J48" s="161" t="s">
        <v>172</v>
      </c>
      <c r="K48" s="138"/>
      <c r="L48" s="168"/>
      <c r="M48" s="137">
        <f t="shared" si="18"/>
        <v>0</v>
      </c>
      <c r="N48" s="168"/>
      <c r="O48" s="169">
        <f t="shared" si="19"/>
        <v>0</v>
      </c>
      <c r="P48" s="168"/>
      <c r="Q48" s="169">
        <f t="shared" si="20"/>
        <v>0</v>
      </c>
      <c r="R48" s="168"/>
      <c r="S48" s="169">
        <f t="shared" si="12"/>
        <v>0</v>
      </c>
      <c r="T48" s="137">
        <f>O48</f>
        <v>0</v>
      </c>
      <c r="U48" s="169">
        <f t="shared" si="21"/>
        <v>0</v>
      </c>
      <c r="V48" s="246"/>
      <c r="W48" s="246"/>
      <c r="X48" s="246"/>
      <c r="Y48" s="246"/>
    </row>
    <row r="49" spans="1:25" s="120" customFormat="1">
      <c r="A49" s="408" t="s">
        <v>1244</v>
      </c>
      <c r="B49" s="409"/>
      <c r="C49" s="409"/>
      <c r="D49" s="409"/>
      <c r="E49" s="158" t="s">
        <v>59</v>
      </c>
      <c r="F49" s="141">
        <v>1</v>
      </c>
      <c r="G49" s="141">
        <f t="shared" si="16"/>
        <v>0</v>
      </c>
      <c r="H49" s="141">
        <f t="shared" si="17"/>
        <v>0</v>
      </c>
      <c r="I49" s="183" t="s">
        <v>153</v>
      </c>
      <c r="J49" s="161" t="s">
        <v>172</v>
      </c>
      <c r="K49" s="138"/>
      <c r="L49" s="168"/>
      <c r="M49" s="137">
        <f t="shared" si="18"/>
        <v>0</v>
      </c>
      <c r="N49" s="168"/>
      <c r="O49" s="169">
        <f t="shared" si="19"/>
        <v>0</v>
      </c>
      <c r="P49" s="168"/>
      <c r="Q49" s="169">
        <f t="shared" si="20"/>
        <v>0</v>
      </c>
      <c r="R49" s="168"/>
      <c r="S49" s="169">
        <f t="shared" si="12"/>
        <v>0</v>
      </c>
      <c r="T49" s="137">
        <f>W49</f>
        <v>0</v>
      </c>
      <c r="U49" s="137">
        <f t="shared" si="21"/>
        <v>0</v>
      </c>
      <c r="V49" s="246"/>
      <c r="W49" s="246"/>
      <c r="X49" s="246"/>
      <c r="Y49" s="246"/>
    </row>
    <row r="50" spans="1:25" s="120" customFormat="1">
      <c r="A50" s="408" t="s">
        <v>1248</v>
      </c>
      <c r="B50" s="409"/>
      <c r="C50" s="409"/>
      <c r="D50" s="409"/>
      <c r="E50" s="158" t="s">
        <v>59</v>
      </c>
      <c r="F50" s="141">
        <v>1</v>
      </c>
      <c r="G50" s="141">
        <f>RESPOSTAS!B61</f>
        <v>0</v>
      </c>
      <c r="H50" s="141">
        <f t="shared" si="17"/>
        <v>0</v>
      </c>
      <c r="I50" s="183" t="s">
        <v>153</v>
      </c>
      <c r="J50" s="161" t="s">
        <v>172</v>
      </c>
      <c r="K50" s="138"/>
      <c r="L50" s="168">
        <f>NOUVE!E35</f>
        <v>0</v>
      </c>
      <c r="M50" s="137">
        <f t="shared" si="18"/>
        <v>0</v>
      </c>
      <c r="N50" s="168">
        <f>VANCOUVER!E35</f>
        <v>0</v>
      </c>
      <c r="O50" s="169">
        <f t="shared" si="19"/>
        <v>0</v>
      </c>
      <c r="P50" s="168">
        <f>'VILLA LOBOS'!E35</f>
        <v>0</v>
      </c>
      <c r="Q50" s="169">
        <f t="shared" si="20"/>
        <v>0</v>
      </c>
      <c r="R50" s="168">
        <f>'VILLA LOBOS'!G35</f>
        <v>0</v>
      </c>
      <c r="S50" s="169">
        <f t="shared" si="12"/>
        <v>0</v>
      </c>
      <c r="T50" s="137">
        <f>(Q50+M50+O50)/3</f>
        <v>0</v>
      </c>
      <c r="U50" s="169">
        <f t="shared" si="21"/>
        <v>0</v>
      </c>
      <c r="V50" s="246"/>
      <c r="W50" s="246"/>
      <c r="X50" s="246"/>
      <c r="Y50" s="246"/>
    </row>
    <row r="51" spans="1:25" s="120" customFormat="1">
      <c r="A51" s="355" t="s">
        <v>175</v>
      </c>
      <c r="B51" s="356"/>
      <c r="C51" s="356"/>
      <c r="D51" s="356"/>
      <c r="E51" s="139"/>
      <c r="F51" s="139"/>
      <c r="G51" s="139"/>
      <c r="H51" s="139"/>
      <c r="I51" s="148"/>
      <c r="J51" s="159"/>
      <c r="K51" s="134"/>
      <c r="L51" s="170"/>
      <c r="M51" s="140"/>
      <c r="N51" s="170"/>
      <c r="O51" s="171"/>
      <c r="P51" s="170"/>
      <c r="Q51" s="171"/>
      <c r="R51" s="170"/>
      <c r="S51" s="170"/>
      <c r="T51" s="140"/>
      <c r="U51" s="171"/>
      <c r="V51" s="246"/>
      <c r="W51" s="246"/>
      <c r="X51" s="246"/>
      <c r="Y51" s="246"/>
    </row>
    <row r="52" spans="1:25" s="120" customFormat="1">
      <c r="A52" s="402" t="s">
        <v>978</v>
      </c>
      <c r="B52" s="403"/>
      <c r="C52" s="403"/>
      <c r="D52" s="403"/>
      <c r="E52" s="136" t="s">
        <v>59</v>
      </c>
      <c r="F52" s="141">
        <v>1</v>
      </c>
      <c r="G52" s="137">
        <f>U52</f>
        <v>28464.897889678941</v>
      </c>
      <c r="H52" s="141">
        <f>F52*G52</f>
        <v>28464.897889678941</v>
      </c>
      <c r="I52" s="183" t="s">
        <v>153</v>
      </c>
      <c r="J52" s="161" t="s">
        <v>172</v>
      </c>
      <c r="K52" s="138"/>
      <c r="L52" s="168">
        <f>NOUVE!F34</f>
        <v>32074.5</v>
      </c>
      <c r="M52" s="137">
        <f>(L52*$M$5)/$M$2</f>
        <v>6.1939433104185619</v>
      </c>
      <c r="N52" s="168">
        <f>VANCOUVER!F36</f>
        <v>10776.08</v>
      </c>
      <c r="O52" s="169">
        <f>(N52*$O$5)/$O$2</f>
        <v>2.187143461149009</v>
      </c>
      <c r="P52" s="168">
        <f>'VILLA LOBOS'!E34</f>
        <v>30346</v>
      </c>
      <c r="Q52" s="169">
        <f>(P52*$Q$5)/$Q$2</f>
        <v>5.0700527350311138</v>
      </c>
      <c r="R52" s="168">
        <f>'VILLA LOBOS'!G34</f>
        <v>0</v>
      </c>
      <c r="S52" s="169">
        <f t="shared" si="12"/>
        <v>0</v>
      </c>
      <c r="T52" s="137">
        <f>(Q52+M52+O52)/3</f>
        <v>4.4837131688662284</v>
      </c>
      <c r="U52" s="169">
        <f>T52*$U$2</f>
        <v>28464.897889678941</v>
      </c>
      <c r="V52" s="246"/>
      <c r="W52" s="246"/>
      <c r="X52" s="246"/>
      <c r="Y52" s="246"/>
    </row>
    <row r="53" spans="1:25" s="120" customFormat="1">
      <c r="A53" s="400" t="s">
        <v>184</v>
      </c>
      <c r="B53" s="401"/>
      <c r="C53" s="401"/>
      <c r="D53" s="401"/>
      <c r="E53" s="139"/>
      <c r="F53" s="139"/>
      <c r="G53" s="139"/>
      <c r="H53" s="139"/>
      <c r="I53" s="148"/>
      <c r="J53" s="159"/>
      <c r="K53" s="134"/>
      <c r="L53" s="172"/>
      <c r="M53" s="144"/>
      <c r="N53" s="172"/>
      <c r="O53" s="173"/>
      <c r="P53" s="172"/>
      <c r="Q53" s="173"/>
      <c r="R53" s="172"/>
      <c r="S53" s="172"/>
      <c r="T53" s="144"/>
      <c r="U53" s="173"/>
      <c r="V53" s="246"/>
      <c r="W53" s="246"/>
      <c r="X53" s="246"/>
      <c r="Y53" s="246"/>
    </row>
    <row r="54" spans="1:25" s="120" customFormat="1" ht="15.75" thickBot="1">
      <c r="A54" s="402" t="str">
        <f>RESPOSTAS!A72</f>
        <v>IPTU</v>
      </c>
      <c r="B54" s="403"/>
      <c r="C54" s="403"/>
      <c r="D54" s="403"/>
      <c r="E54" s="136" t="s">
        <v>59</v>
      </c>
      <c r="F54" s="137">
        <v>1</v>
      </c>
      <c r="G54" s="141">
        <v>3047.18</v>
      </c>
      <c r="H54" s="141">
        <f t="shared" ref="H54:H67" si="22">F54*G54</f>
        <v>3047.18</v>
      </c>
      <c r="I54" s="183" t="s">
        <v>152</v>
      </c>
      <c r="J54" s="161" t="s">
        <v>4131</v>
      </c>
      <c r="K54" s="138"/>
      <c r="L54" s="168"/>
      <c r="M54" s="137">
        <f>(L54*$M$5)/$M$2</f>
        <v>0</v>
      </c>
      <c r="N54" s="168">
        <f>VANCOUVER!E51</f>
        <v>3000</v>
      </c>
      <c r="O54" s="169">
        <f>(N54*$O$5)/$O$2</f>
        <v>0.60888842542436838</v>
      </c>
      <c r="P54" s="168">
        <f>'VILLA LOBOS'!E47</f>
        <v>5030.7</v>
      </c>
      <c r="Q54" s="169">
        <f>(P54*$Q$5)/$Q$2</f>
        <v>0.84050333797274845</v>
      </c>
      <c r="R54" s="168">
        <f>'VILLA LOBOS'!G47</f>
        <v>0</v>
      </c>
      <c r="S54" s="169">
        <f t="shared" si="12"/>
        <v>0</v>
      </c>
      <c r="T54" s="137">
        <f>(Q54+O54)/2</f>
        <v>0.72469588169855848</v>
      </c>
      <c r="U54" s="169">
        <f>T54*$U$2</f>
        <v>4600.7390519221153</v>
      </c>
      <c r="V54" s="246"/>
      <c r="W54" s="246"/>
      <c r="X54" s="246"/>
      <c r="Y54" s="246"/>
    </row>
    <row r="55" spans="1:25" s="120" customFormat="1" ht="30.75" thickBot="1">
      <c r="A55" s="404" t="str">
        <f>RESPOSTAS!A74</f>
        <v>As Built</v>
      </c>
      <c r="B55" s="405"/>
      <c r="C55" s="405"/>
      <c r="D55" s="405"/>
      <c r="E55" s="136" t="s">
        <v>59</v>
      </c>
      <c r="F55" s="137">
        <v>1</v>
      </c>
      <c r="G55" s="141">
        <f t="shared" ref="G55:G63" si="23">U55</f>
        <v>8302.0088644547777</v>
      </c>
      <c r="H55" s="141">
        <f t="shared" si="22"/>
        <v>8302.0088644547777</v>
      </c>
      <c r="I55" s="183" t="s">
        <v>153</v>
      </c>
      <c r="J55" s="161" t="s">
        <v>4131</v>
      </c>
      <c r="K55" s="138"/>
      <c r="L55" s="168"/>
      <c r="M55" s="137">
        <f t="shared" ref="M55:M67" si="24">(L55*$M$5)/$M$2</f>
        <v>0</v>
      </c>
      <c r="N55" s="168"/>
      <c r="O55" s="169">
        <f t="shared" ref="O55:O67" si="25">(N55*$O$5)/$O$2</f>
        <v>0</v>
      </c>
      <c r="P55" s="168"/>
      <c r="Q55" s="169">
        <f t="shared" ref="Q55:Q67" si="26">(P55*$Q$5)/$Q$2</f>
        <v>0</v>
      </c>
      <c r="R55" s="168"/>
      <c r="S55" s="169">
        <f t="shared" si="12"/>
        <v>0</v>
      </c>
      <c r="T55" s="137">
        <f>W55</f>
        <v>1.307709819226051</v>
      </c>
      <c r="U55" s="169">
        <f t="shared" ref="U55:U67" si="27">T55*$U$2</f>
        <v>8302.0088644547777</v>
      </c>
      <c r="V55" s="248" t="str">
        <f>$W$6</f>
        <v xml:space="preserve">AS RAMOS - PAESSAGIO </v>
      </c>
      <c r="W55" s="249">
        <f>( 20800*$X$6)/[6]BASES!$Q$2</f>
        <v>1.307709819226051</v>
      </c>
      <c r="X55" s="246"/>
      <c r="Y55" s="246"/>
    </row>
    <row r="56" spans="1:25" s="120" customFormat="1">
      <c r="A56" s="402" t="s">
        <v>1179</v>
      </c>
      <c r="B56" s="403"/>
      <c r="C56" s="403"/>
      <c r="D56" s="403"/>
      <c r="E56" s="136" t="s">
        <v>59</v>
      </c>
      <c r="F56" s="137">
        <v>1</v>
      </c>
      <c r="G56" s="141">
        <f>U56</f>
        <v>28384.894525583011</v>
      </c>
      <c r="H56" s="141">
        <f>F56*G56</f>
        <v>28384.894525583011</v>
      </c>
      <c r="I56" s="183" t="s">
        <v>153</v>
      </c>
      <c r="J56" s="161" t="s">
        <v>4131</v>
      </c>
      <c r="K56" s="138"/>
      <c r="L56" s="168">
        <f>NOUVE!E48</f>
        <v>40000</v>
      </c>
      <c r="M56" s="137">
        <f>(L56*$M$5)/$M$2</f>
        <v>7.7244456629641149</v>
      </c>
      <c r="N56" s="168">
        <f>VANCOUVER!E53</f>
        <v>6000</v>
      </c>
      <c r="O56" s="169">
        <f>(N56*$O$5)/$O$2</f>
        <v>1.2177768508487368</v>
      </c>
      <c r="P56" s="168"/>
      <c r="Q56" s="169">
        <f>(P56*$Q$5)/$Q$2</f>
        <v>0</v>
      </c>
      <c r="R56" s="168"/>
      <c r="S56" s="169">
        <f t="shared" si="12"/>
        <v>0</v>
      </c>
      <c r="T56" s="137">
        <f>(M56+O56)/2</f>
        <v>4.4711112569064255</v>
      </c>
      <c r="U56" s="169">
        <f>T56*$U$2</f>
        <v>28384.894525583011</v>
      </c>
      <c r="V56" s="246"/>
      <c r="W56" s="246"/>
      <c r="X56" s="246"/>
      <c r="Y56" s="246"/>
    </row>
    <row r="57" spans="1:25" s="120" customFormat="1">
      <c r="A57" s="402" t="s">
        <v>115</v>
      </c>
      <c r="B57" s="403"/>
      <c r="C57" s="403"/>
      <c r="D57" s="403"/>
      <c r="E57" s="136" t="s">
        <v>59</v>
      </c>
      <c r="F57" s="137">
        <v>1</v>
      </c>
      <c r="G57" s="141">
        <v>6611.4</v>
      </c>
      <c r="H57" s="141">
        <f>F57*G57</f>
        <v>6611.4</v>
      </c>
      <c r="I57" s="183" t="s">
        <v>153</v>
      </c>
      <c r="J57" s="161" t="s">
        <v>4131</v>
      </c>
      <c r="K57" s="138"/>
      <c r="L57" s="168"/>
      <c r="M57" s="137">
        <f>(L57*$M$5)/$M$2</f>
        <v>0</v>
      </c>
      <c r="N57" s="168">
        <f>VANCOUVER!E50</f>
        <v>4200</v>
      </c>
      <c r="O57" s="169">
        <f>(N57*$O$5)/$O$2</f>
        <v>0.85244379559411565</v>
      </c>
      <c r="P57" s="168">
        <f>'VILLA LOBOS'!E46</f>
        <v>7700</v>
      </c>
      <c r="Q57" s="169">
        <f>(P57*$Q$5)/$Q$2</f>
        <v>1.2864761767527706</v>
      </c>
      <c r="R57" s="168">
        <f>'VILLA LOBOS'!G46</f>
        <v>0</v>
      </c>
      <c r="S57" s="169">
        <f t="shared" si="12"/>
        <v>0</v>
      </c>
      <c r="T57" s="137">
        <f>(Q57+O57)/2</f>
        <v>1.0694599861734431</v>
      </c>
      <c r="U57" s="169">
        <f>T57*$U$2</f>
        <v>6789.4774168219656</v>
      </c>
      <c r="V57" s="246"/>
      <c r="W57" s="246"/>
      <c r="X57" s="246"/>
      <c r="Y57" s="246"/>
    </row>
    <row r="58" spans="1:25" s="120" customFormat="1">
      <c r="A58" s="402" t="str">
        <f>RESPOSTAS!A73</f>
        <v>Taxa Habite-se</v>
      </c>
      <c r="B58" s="403"/>
      <c r="C58" s="403"/>
      <c r="D58" s="403"/>
      <c r="E58" s="136" t="s">
        <v>59</v>
      </c>
      <c r="F58" s="137">
        <v>1</v>
      </c>
      <c r="G58" s="141">
        <f t="shared" si="23"/>
        <v>7606.7584019445057</v>
      </c>
      <c r="H58" s="141">
        <f t="shared" si="22"/>
        <v>7606.7584019445057</v>
      </c>
      <c r="I58" s="183" t="s">
        <v>153</v>
      </c>
      <c r="J58" s="161" t="s">
        <v>4131</v>
      </c>
      <c r="K58" s="138"/>
      <c r="L58" s="168"/>
      <c r="M58" s="137">
        <f t="shared" si="24"/>
        <v>0</v>
      </c>
      <c r="N58" s="168">
        <f>VANCOUVER!E52</f>
        <v>5555</v>
      </c>
      <c r="O58" s="169">
        <f t="shared" si="25"/>
        <v>1.1274584010774553</v>
      </c>
      <c r="P58" s="168">
        <f>'VILLA LOBOS'!E48</f>
        <v>7595</v>
      </c>
      <c r="Q58" s="169">
        <f t="shared" si="26"/>
        <v>1.2689333197970512</v>
      </c>
      <c r="R58" s="168">
        <f>'VILLA LOBOS'!G48</f>
        <v>0</v>
      </c>
      <c r="S58" s="169">
        <f t="shared" si="12"/>
        <v>0</v>
      </c>
      <c r="T58" s="137">
        <f>(Q58+O58)/2</f>
        <v>1.1981958604372531</v>
      </c>
      <c r="U58" s="169">
        <f t="shared" si="27"/>
        <v>7606.7584019445057</v>
      </c>
      <c r="V58" s="246"/>
      <c r="W58" s="246">
        <f>2800*2</f>
        <v>5600</v>
      </c>
      <c r="X58" s="246"/>
      <c r="Y58" s="246"/>
    </row>
    <row r="59" spans="1:25" s="120" customFormat="1">
      <c r="A59" s="402" t="str">
        <f>RESPOSTAS!A68</f>
        <v>Taxas de ART</v>
      </c>
      <c r="B59" s="403"/>
      <c r="C59" s="403"/>
      <c r="D59" s="403"/>
      <c r="E59" s="136" t="s">
        <v>59</v>
      </c>
      <c r="F59" s="137">
        <v>1</v>
      </c>
      <c r="G59" s="141">
        <v>600</v>
      </c>
      <c r="H59" s="141">
        <f t="shared" si="22"/>
        <v>600</v>
      </c>
      <c r="I59" s="183" t="s">
        <v>152</v>
      </c>
      <c r="J59" s="161" t="s">
        <v>4131</v>
      </c>
      <c r="K59" s="138"/>
      <c r="L59" s="168">
        <f>NOUVE!E44</f>
        <v>1414.9</v>
      </c>
      <c r="M59" s="137">
        <f t="shared" si="24"/>
        <v>0.27323295421319815</v>
      </c>
      <c r="N59" s="168">
        <f>VANCOUVER!E47</f>
        <v>500</v>
      </c>
      <c r="O59" s="169">
        <f t="shared" si="25"/>
        <v>0.10148140423739473</v>
      </c>
      <c r="P59" s="168">
        <f>'VILLA LOBOS'!E44</f>
        <v>1897</v>
      </c>
      <c r="Q59" s="169">
        <f t="shared" si="26"/>
        <v>0.31694094900000075</v>
      </c>
      <c r="R59" s="168">
        <f>'VILLA LOBOS'!G44</f>
        <v>0</v>
      </c>
      <c r="S59" s="169">
        <f t="shared" si="12"/>
        <v>0</v>
      </c>
      <c r="T59" s="137">
        <f t="shared" ref="T59:T66" si="28">(Q59+M59+O59)/3</f>
        <v>0.2305517691501979</v>
      </c>
      <c r="U59" s="169">
        <f t="shared" si="27"/>
        <v>1463.6602119677229</v>
      </c>
      <c r="V59" s="250" t="s">
        <v>154</v>
      </c>
      <c r="W59" s="246"/>
      <c r="X59" s="246"/>
      <c r="Y59" s="246"/>
    </row>
    <row r="60" spans="1:25" s="120" customFormat="1">
      <c r="A60" s="402" t="str">
        <f>RESPOSTAS!A69</f>
        <v>Taxas de Alvará</v>
      </c>
      <c r="B60" s="403"/>
      <c r="C60" s="403"/>
      <c r="D60" s="403"/>
      <c r="E60" s="136" t="s">
        <v>59</v>
      </c>
      <c r="F60" s="141">
        <v>1</v>
      </c>
      <c r="G60" s="141">
        <v>11758.71</v>
      </c>
      <c r="H60" s="141">
        <f>F60*G60</f>
        <v>11758.71</v>
      </c>
      <c r="I60" s="183" t="s">
        <v>152</v>
      </c>
      <c r="J60" s="161" t="s">
        <v>4131</v>
      </c>
      <c r="K60" s="138"/>
      <c r="L60" s="168">
        <f>NOUVE!E45</f>
        <v>51458.79</v>
      </c>
      <c r="M60" s="137">
        <f t="shared" si="24"/>
        <v>9.9372656809220281</v>
      </c>
      <c r="N60" s="168">
        <f>VANCOUVER!E48</f>
        <v>7200</v>
      </c>
      <c r="O60" s="169">
        <f t="shared" si="25"/>
        <v>1.461332221018484</v>
      </c>
      <c r="P60" s="168">
        <f>'VILLA LOBOS'!E45</f>
        <v>12999.52</v>
      </c>
      <c r="Q60" s="169">
        <f t="shared" si="26"/>
        <v>2.1718925700287244</v>
      </c>
      <c r="R60" s="168">
        <f>'VILLA LOBOS'!G45</f>
        <v>0</v>
      </c>
      <c r="S60" s="169">
        <f t="shared" si="12"/>
        <v>0</v>
      </c>
      <c r="T60" s="137">
        <f t="shared" si="28"/>
        <v>4.5234968239897455</v>
      </c>
      <c r="U60" s="169">
        <f t="shared" si="27"/>
        <v>28717.464822067141</v>
      </c>
      <c r="V60" s="246"/>
      <c r="W60" s="246"/>
      <c r="X60" s="246"/>
      <c r="Y60" s="246"/>
    </row>
    <row r="61" spans="1:25" s="120" customFormat="1">
      <c r="A61" s="402" t="str">
        <f>RESPOSTAS!A63</f>
        <v>Aprovação e legalização ambiental</v>
      </c>
      <c r="B61" s="403"/>
      <c r="C61" s="403"/>
      <c r="D61" s="403"/>
      <c r="E61" s="136" t="s">
        <v>59</v>
      </c>
      <c r="F61" s="141">
        <v>1</v>
      </c>
      <c r="G61" s="141">
        <v>5683.51</v>
      </c>
      <c r="H61" s="141">
        <f t="shared" si="22"/>
        <v>5683.51</v>
      </c>
      <c r="I61" s="183" t="s">
        <v>152</v>
      </c>
      <c r="J61" s="161" t="s">
        <v>4131</v>
      </c>
      <c r="K61" s="138"/>
      <c r="L61" s="168">
        <f>NOUVE!E39</f>
        <v>7000</v>
      </c>
      <c r="M61" s="137">
        <f t="shared" si="24"/>
        <v>1.35177799101872</v>
      </c>
      <c r="N61" s="168">
        <f>VANCOUVER!E46</f>
        <v>2683.93</v>
      </c>
      <c r="O61" s="169">
        <f t="shared" si="25"/>
        <v>0.5447379705497416</v>
      </c>
      <c r="P61" s="168">
        <f>'VILLA LOBOS'!E39</f>
        <v>4563</v>
      </c>
      <c r="Q61" s="169">
        <f t="shared" si="26"/>
        <v>0.7623624408471289</v>
      </c>
      <c r="R61" s="168">
        <f>'VILLA LOBOS'!G39</f>
        <v>0</v>
      </c>
      <c r="S61" s="169">
        <f t="shared" si="12"/>
        <v>0</v>
      </c>
      <c r="T61" s="137">
        <f t="shared" si="28"/>
        <v>0.88629280080519679</v>
      </c>
      <c r="U61" s="169">
        <f t="shared" si="27"/>
        <v>5626.6387088397996</v>
      </c>
      <c r="V61" s="246"/>
      <c r="W61" s="246"/>
      <c r="X61" s="246"/>
      <c r="Y61" s="246"/>
    </row>
    <row r="62" spans="1:25" s="120" customFormat="1">
      <c r="A62" s="402" t="str">
        <f>RESPOSTAS!A64</f>
        <v>Aprovação e legalização prefeitura</v>
      </c>
      <c r="B62" s="403"/>
      <c r="C62" s="403"/>
      <c r="D62" s="403"/>
      <c r="E62" s="136" t="s">
        <v>59</v>
      </c>
      <c r="F62" s="141">
        <v>1</v>
      </c>
      <c r="G62" s="141">
        <f t="shared" si="23"/>
        <v>23251.170892506208</v>
      </c>
      <c r="H62" s="141">
        <f t="shared" si="22"/>
        <v>23251.170892506208</v>
      </c>
      <c r="I62" s="183" t="s">
        <v>153</v>
      </c>
      <c r="J62" s="161" t="s">
        <v>4131</v>
      </c>
      <c r="K62" s="138"/>
      <c r="L62" s="168">
        <f>NOUVE!E40</f>
        <v>12500</v>
      </c>
      <c r="M62" s="137">
        <f t="shared" si="24"/>
        <v>2.4138892696762859</v>
      </c>
      <c r="N62" s="168">
        <f>VANCOUVER!E43</f>
        <v>20297.38</v>
      </c>
      <c r="O62" s="169">
        <f t="shared" si="25"/>
        <v>4.1196132494800226</v>
      </c>
      <c r="P62" s="168">
        <f>'VILLA LOBOS'!E40</f>
        <v>26658</v>
      </c>
      <c r="Q62" s="169">
        <f t="shared" si="26"/>
        <v>4.4538807688149813</v>
      </c>
      <c r="R62" s="168">
        <f>'VILLA LOBOS'!G40</f>
        <v>0</v>
      </c>
      <c r="S62" s="169">
        <f t="shared" si="12"/>
        <v>0</v>
      </c>
      <c r="T62" s="137">
        <f t="shared" si="28"/>
        <v>3.6624610959904302</v>
      </c>
      <c r="U62" s="169">
        <f t="shared" si="27"/>
        <v>23251.170892506208</v>
      </c>
      <c r="V62" s="246"/>
      <c r="W62" s="246"/>
      <c r="X62" s="246"/>
      <c r="Y62" s="246"/>
    </row>
    <row r="63" spans="1:25" s="120" customFormat="1">
      <c r="A63" s="402" t="str">
        <f>RESPOSTAS!A67</f>
        <v>Aprovação e legalização bombeiros</v>
      </c>
      <c r="B63" s="403"/>
      <c r="C63" s="403"/>
      <c r="D63" s="403"/>
      <c r="E63" s="136" t="s">
        <v>59</v>
      </c>
      <c r="F63" s="141">
        <v>1</v>
      </c>
      <c r="G63" s="141">
        <f t="shared" si="23"/>
        <v>4881.6390414648549</v>
      </c>
      <c r="H63" s="141">
        <f t="shared" si="22"/>
        <v>4881.6390414648549</v>
      </c>
      <c r="I63" s="183" t="s">
        <v>153</v>
      </c>
      <c r="J63" s="161" t="s">
        <v>4131</v>
      </c>
      <c r="K63" s="138"/>
      <c r="L63" s="168">
        <f>NOUVE!E43</f>
        <v>4000</v>
      </c>
      <c r="M63" s="137">
        <f t="shared" si="24"/>
        <v>0.77244456629641156</v>
      </c>
      <c r="N63" s="168">
        <f>VANCOUVER!E44</f>
        <v>3500</v>
      </c>
      <c r="O63" s="169">
        <f t="shared" si="25"/>
        <v>0.7103698296617631</v>
      </c>
      <c r="P63" s="168">
        <f>'VILLA LOBOS'!E43</f>
        <v>4932</v>
      </c>
      <c r="Q63" s="169">
        <f t="shared" si="26"/>
        <v>0.82401305243437206</v>
      </c>
      <c r="R63" s="168">
        <f>'VILLA LOBOS'!G43</f>
        <v>0</v>
      </c>
      <c r="S63" s="169">
        <f t="shared" si="12"/>
        <v>0</v>
      </c>
      <c r="T63" s="137">
        <f t="shared" si="28"/>
        <v>0.76894248279751543</v>
      </c>
      <c r="U63" s="169">
        <f t="shared" si="27"/>
        <v>4881.6390414648549</v>
      </c>
      <c r="V63" s="246"/>
      <c r="W63" s="246"/>
      <c r="X63" s="246"/>
      <c r="Y63" s="246"/>
    </row>
    <row r="64" spans="1:25" s="120" customFormat="1" ht="15.75" thickBot="1">
      <c r="A64" s="402" t="str">
        <f>RESPOSTAS!A62</f>
        <v>Despesas de seguro de obra</v>
      </c>
      <c r="B64" s="403"/>
      <c r="C64" s="403"/>
      <c r="D64" s="403"/>
      <c r="E64" s="136" t="s">
        <v>59</v>
      </c>
      <c r="F64" s="141">
        <v>1</v>
      </c>
      <c r="G64" s="137">
        <v>11316.52</v>
      </c>
      <c r="H64" s="137">
        <f t="shared" si="22"/>
        <v>11316.52</v>
      </c>
      <c r="I64" s="183" t="s">
        <v>152</v>
      </c>
      <c r="J64" s="161" t="s">
        <v>4131</v>
      </c>
      <c r="K64" s="138"/>
      <c r="L64" s="168">
        <f>NOUVE!E42</f>
        <v>3537.26</v>
      </c>
      <c r="M64" s="137">
        <f t="shared" si="24"/>
        <v>0.68308431664441116</v>
      </c>
      <c r="N64" s="168">
        <f>VANCOUVER!E42</f>
        <v>9600</v>
      </c>
      <c r="O64" s="169">
        <f t="shared" si="25"/>
        <v>1.9484429613579788</v>
      </c>
      <c r="P64" s="168">
        <f>'VILLA LOBOS'!E37</f>
        <v>9825.24</v>
      </c>
      <c r="Q64" s="169">
        <f t="shared" si="26"/>
        <v>1.6415502845296615</v>
      </c>
      <c r="R64" s="168">
        <f>'VILLA LOBOS'!G37</f>
        <v>0</v>
      </c>
      <c r="S64" s="169">
        <f t="shared" si="12"/>
        <v>0</v>
      </c>
      <c r="T64" s="137">
        <f t="shared" si="28"/>
        <v>1.424359187510684</v>
      </c>
      <c r="U64" s="169">
        <f t="shared" si="27"/>
        <v>9042.5585455034525</v>
      </c>
      <c r="V64" s="246"/>
      <c r="W64" s="246"/>
      <c r="X64" s="246"/>
      <c r="Y64" s="246"/>
    </row>
    <row r="65" spans="1:25" s="120" customFormat="1" ht="30.75" thickBot="1">
      <c r="A65" s="402" t="s">
        <v>143</v>
      </c>
      <c r="B65" s="403"/>
      <c r="C65" s="403"/>
      <c r="D65" s="403"/>
      <c r="E65" s="136" t="s">
        <v>59</v>
      </c>
      <c r="F65" s="141">
        <v>1</v>
      </c>
      <c r="G65" s="137">
        <f>U65+RESPOSTAS!B70</f>
        <v>12489.876322128033</v>
      </c>
      <c r="H65" s="137">
        <f t="shared" si="22"/>
        <v>12489.876322128033</v>
      </c>
      <c r="I65" s="183" t="s">
        <v>153</v>
      </c>
      <c r="J65" s="161" t="s">
        <v>4131</v>
      </c>
      <c r="K65" s="138"/>
      <c r="L65" s="168">
        <f>NOUVE!E47</f>
        <v>25000</v>
      </c>
      <c r="M65" s="137">
        <f t="shared" si="24"/>
        <v>4.8277785393525718</v>
      </c>
      <c r="N65" s="168">
        <f>VANCOUVER!E49</f>
        <v>2450</v>
      </c>
      <c r="O65" s="169">
        <f t="shared" si="25"/>
        <v>0.4972588807632341</v>
      </c>
      <c r="P65" s="168">
        <f>'VILLA LOBOS'!E38</f>
        <v>3454</v>
      </c>
      <c r="Q65" s="169">
        <f t="shared" si="26"/>
        <v>0.57707645642909999</v>
      </c>
      <c r="R65" s="168">
        <f>'VILLA LOBOS'!G38</f>
        <v>0</v>
      </c>
      <c r="S65" s="169">
        <f t="shared" si="12"/>
        <v>0</v>
      </c>
      <c r="T65" s="137">
        <f t="shared" si="28"/>
        <v>1.9673712921816353</v>
      </c>
      <c r="U65" s="137">
        <f t="shared" si="27"/>
        <v>12489.876322128033</v>
      </c>
      <c r="V65" s="248" t="str">
        <f>W4</f>
        <v>MABREM - GRAN TORINO</v>
      </c>
      <c r="W65" s="249">
        <f>( 5701.15*$X$5)/[4]ORÇAMENTO_EXECUTIVO!$G$2</f>
        <v>0.45504618251833656</v>
      </c>
      <c r="X65" s="246"/>
      <c r="Y65" s="246"/>
    </row>
    <row r="66" spans="1:25" s="120" customFormat="1">
      <c r="A66" s="402" t="str">
        <f>RESPOSTAS!A66</f>
        <v>Aprovação e legalização elétrico</v>
      </c>
      <c r="B66" s="403"/>
      <c r="C66" s="403"/>
      <c r="D66" s="403"/>
      <c r="E66" s="136" t="s">
        <v>59</v>
      </c>
      <c r="F66" s="141">
        <v>1</v>
      </c>
      <c r="G66" s="137">
        <f>U66</f>
        <v>4488.9017405612667</v>
      </c>
      <c r="H66" s="137">
        <f>F66*G66</f>
        <v>4488.9017405612667</v>
      </c>
      <c r="I66" s="183" t="s">
        <v>153</v>
      </c>
      <c r="J66" s="161" t="s">
        <v>4131</v>
      </c>
      <c r="K66" s="138"/>
      <c r="L66" s="168">
        <f>NOUVE!E42</f>
        <v>3537.26</v>
      </c>
      <c r="M66" s="137">
        <f t="shared" si="24"/>
        <v>0.68308431664441116</v>
      </c>
      <c r="N66" s="168">
        <f>VANCOUVER!E45</f>
        <v>3300</v>
      </c>
      <c r="O66" s="169">
        <f t="shared" si="25"/>
        <v>0.66977726796680515</v>
      </c>
      <c r="P66" s="168">
        <f>'VILLA LOBOS'!E42</f>
        <v>4599</v>
      </c>
      <c r="Q66" s="169">
        <f t="shared" si="26"/>
        <v>0.76837713466051838</v>
      </c>
      <c r="R66" s="168">
        <f>'VILLA LOBOS'!G42</f>
        <v>0</v>
      </c>
      <c r="S66" s="169">
        <f t="shared" si="12"/>
        <v>0</v>
      </c>
      <c r="T66" s="137">
        <f t="shared" si="28"/>
        <v>0.70707957309057823</v>
      </c>
      <c r="U66" s="169">
        <f t="shared" si="27"/>
        <v>4488.9017405612667</v>
      </c>
      <c r="V66" s="246"/>
      <c r="W66" s="246"/>
      <c r="X66" s="246"/>
      <c r="Y66" s="246"/>
    </row>
    <row r="67" spans="1:25" s="120" customFormat="1" ht="18" customHeight="1">
      <c r="A67" s="402" t="str">
        <f>RESPOSTAS!A65</f>
        <v>Aprovação e legalização água e esgoto</v>
      </c>
      <c r="B67" s="403"/>
      <c r="C67" s="403"/>
      <c r="D67" s="403"/>
      <c r="E67" s="136" t="s">
        <v>59</v>
      </c>
      <c r="F67" s="141">
        <v>1</v>
      </c>
      <c r="G67" s="137">
        <f>U67</f>
        <v>5503.9449950683438</v>
      </c>
      <c r="H67" s="137">
        <f t="shared" si="22"/>
        <v>5503.9449950683438</v>
      </c>
      <c r="I67" s="183" t="s">
        <v>153</v>
      </c>
      <c r="J67" s="161" t="s">
        <v>4131</v>
      </c>
      <c r="K67" s="138"/>
      <c r="L67" s="168">
        <f>NOUVE!E41</f>
        <v>5000</v>
      </c>
      <c r="M67" s="137">
        <f t="shared" si="24"/>
        <v>0.96555570787051437</v>
      </c>
      <c r="N67" s="168"/>
      <c r="O67" s="169">
        <f t="shared" si="25"/>
        <v>0</v>
      </c>
      <c r="P67" s="168">
        <f>'VILLA LOBOS'!E41</f>
        <v>4599</v>
      </c>
      <c r="Q67" s="169">
        <f t="shared" si="26"/>
        <v>0.76837713466051838</v>
      </c>
      <c r="R67" s="168">
        <f>'VILLA LOBOS'!G41</f>
        <v>0</v>
      </c>
      <c r="S67" s="169">
        <f t="shared" si="12"/>
        <v>0</v>
      </c>
      <c r="T67" s="137">
        <f>(Q67+M67)/2</f>
        <v>0.86696642126551637</v>
      </c>
      <c r="U67" s="169">
        <f t="shared" si="27"/>
        <v>5503.9449950683438</v>
      </c>
      <c r="V67" s="246"/>
      <c r="W67" s="246"/>
      <c r="X67" s="246"/>
      <c r="Y67" s="246"/>
    </row>
    <row r="68" spans="1:25" s="120" customFormat="1">
      <c r="A68" s="400" t="s">
        <v>170</v>
      </c>
      <c r="B68" s="401"/>
      <c r="C68" s="401"/>
      <c r="D68" s="401"/>
      <c r="E68" s="139"/>
      <c r="F68" s="139"/>
      <c r="G68" s="139"/>
      <c r="H68" s="139"/>
      <c r="I68" s="148"/>
      <c r="J68" s="159"/>
      <c r="K68" s="134"/>
      <c r="L68" s="172"/>
      <c r="M68" s="144"/>
      <c r="N68" s="172"/>
      <c r="O68" s="173"/>
      <c r="P68" s="172"/>
      <c r="Q68" s="173"/>
      <c r="R68" s="172"/>
      <c r="S68" s="172"/>
      <c r="T68" s="144"/>
      <c r="U68" s="173"/>
      <c r="V68" s="246"/>
      <c r="W68" s="246"/>
      <c r="X68" s="246"/>
      <c r="Y68" s="246"/>
    </row>
    <row r="69" spans="1:25" s="120" customFormat="1" ht="15.75" thickBot="1">
      <c r="A69" s="402" t="str">
        <f>RESPOSTAS!A76</f>
        <v>Manuais técnicos condomínio/proprietários</v>
      </c>
      <c r="B69" s="403"/>
      <c r="C69" s="403"/>
      <c r="D69" s="403"/>
      <c r="E69" s="136" t="s">
        <v>59</v>
      </c>
      <c r="F69" s="141">
        <v>1</v>
      </c>
      <c r="G69" s="141">
        <f>U69</f>
        <v>6348.51</v>
      </c>
      <c r="H69" s="141">
        <f>F69*G69</f>
        <v>6348.51</v>
      </c>
      <c r="I69" s="183" t="s">
        <v>153</v>
      </c>
      <c r="J69" s="161" t="s">
        <v>4131</v>
      </c>
      <c r="K69" s="138"/>
      <c r="L69" s="168"/>
      <c r="M69" s="137">
        <f>(L69*$M$5)/$M$2</f>
        <v>0</v>
      </c>
      <c r="N69" s="168"/>
      <c r="O69" s="169">
        <f>(N69*$O$5)/$O$2</f>
        <v>0</v>
      </c>
      <c r="P69" s="168">
        <f>'VILLA LOBOS'!E50</f>
        <v>133</v>
      </c>
      <c r="Q69" s="169">
        <f>(P69*$Q$5)/$Q$2</f>
        <v>2.2220952143911493E-2</v>
      </c>
      <c r="R69" s="168">
        <f>'VILLA LOBOS'!G50</f>
        <v>0</v>
      </c>
      <c r="S69" s="169">
        <f t="shared" si="12"/>
        <v>0</v>
      </c>
      <c r="T69" s="137">
        <v>1</v>
      </c>
      <c r="U69" s="169">
        <f>T69*$U$2</f>
        <v>6348.51</v>
      </c>
      <c r="V69" s="251"/>
      <c r="W69" s="251"/>
      <c r="X69" s="246"/>
      <c r="Y69" s="246"/>
    </row>
    <row r="70" spans="1:25" s="120" customFormat="1" ht="30.75" thickBot="1">
      <c r="A70" s="404" t="s">
        <v>1256</v>
      </c>
      <c r="B70" s="405"/>
      <c r="C70" s="405"/>
      <c r="D70" s="405"/>
      <c r="E70" s="136" t="s">
        <v>59</v>
      </c>
      <c r="F70" s="141">
        <v>1</v>
      </c>
      <c r="G70" s="141">
        <f>U70</f>
        <v>11335.435180313254</v>
      </c>
      <c r="H70" s="141">
        <f>F70*G70</f>
        <v>11335.435180313254</v>
      </c>
      <c r="I70" s="183" t="s">
        <v>153</v>
      </c>
      <c r="J70" s="161" t="s">
        <v>4131</v>
      </c>
      <c r="K70" s="138"/>
      <c r="L70" s="168"/>
      <c r="M70" s="137">
        <f>(L70*$M$5)/$M$2</f>
        <v>0</v>
      </c>
      <c r="N70" s="168"/>
      <c r="O70" s="169">
        <f>(N70*$O$5)/$O$2</f>
        <v>0</v>
      </c>
      <c r="P70" s="168"/>
      <c r="Q70" s="169">
        <f>(P70*$Q$5)/$Q$2</f>
        <v>0</v>
      </c>
      <c r="R70" s="168"/>
      <c r="S70" s="169">
        <f t="shared" si="12"/>
        <v>0</v>
      </c>
      <c r="T70" s="137">
        <f>W70</f>
        <v>1.7855268685586467</v>
      </c>
      <c r="U70" s="169">
        <f>T70*$U$2</f>
        <v>11335.435180313254</v>
      </c>
      <c r="V70" s="248" t="str">
        <f>$W$6</f>
        <v xml:space="preserve">AS RAMOS - PAESSAGIO </v>
      </c>
      <c r="W70" s="249">
        <f>( 28400*$X$6)/[6]BASES!$Q$2</f>
        <v>1.7855268685586467</v>
      </c>
      <c r="X70" s="246"/>
      <c r="Y70" s="246"/>
    </row>
    <row r="71" spans="1:25" s="120" customFormat="1">
      <c r="A71" s="400" t="s">
        <v>171</v>
      </c>
      <c r="B71" s="401"/>
      <c r="C71" s="401"/>
      <c r="D71" s="401"/>
      <c r="E71" s="142"/>
      <c r="F71" s="142"/>
      <c r="G71" s="142"/>
      <c r="H71" s="142"/>
      <c r="I71" s="148"/>
      <c r="J71" s="159"/>
      <c r="K71" s="134"/>
      <c r="L71" s="172"/>
      <c r="M71" s="140"/>
      <c r="N71" s="170"/>
      <c r="O71" s="171"/>
      <c r="P71" s="170"/>
      <c r="Q71" s="171"/>
      <c r="R71" s="170"/>
      <c r="S71" s="169">
        <f t="shared" si="12"/>
        <v>0</v>
      </c>
      <c r="T71" s="140"/>
      <c r="U71" s="171"/>
      <c r="V71" s="246"/>
      <c r="W71" s="246"/>
      <c r="X71" s="246"/>
      <c r="Y71" s="246"/>
    </row>
    <row r="72" spans="1:25" s="120" customFormat="1">
      <c r="A72" s="402" t="s">
        <v>145</v>
      </c>
      <c r="B72" s="403"/>
      <c r="C72" s="403"/>
      <c r="D72" s="403"/>
      <c r="E72" s="158" t="s">
        <v>10</v>
      </c>
      <c r="F72" s="141">
        <f>'EPC''s'!D13</f>
        <v>152.26</v>
      </c>
      <c r="G72" s="243">
        <f>U72</f>
        <v>524.26321998000003</v>
      </c>
      <c r="H72" s="141">
        <f t="shared" ref="H72:H82" si="29">F72*G72</f>
        <v>79824.317874154804</v>
      </c>
      <c r="I72" s="183" t="s">
        <v>153</v>
      </c>
      <c r="J72" s="161" t="s">
        <v>4131</v>
      </c>
      <c r="K72" s="138"/>
      <c r="L72" s="168"/>
      <c r="M72" s="137">
        <f>(L72*$M$5)/$M$2</f>
        <v>0</v>
      </c>
      <c r="N72" s="168"/>
      <c r="O72" s="169">
        <f>(N72*$O$5)/$O$2</f>
        <v>0</v>
      </c>
      <c r="P72" s="168"/>
      <c r="Q72" s="169">
        <f>(P72*$Q$5)/$Q$2</f>
        <v>0</v>
      </c>
      <c r="R72" s="168"/>
      <c r="S72" s="169">
        <f t="shared" si="12"/>
        <v>0</v>
      </c>
      <c r="T72" s="137">
        <f>(Q72+M72)/2</f>
        <v>0</v>
      </c>
      <c r="U72" s="169">
        <f>COMPOSIÇÃO!H3</f>
        <v>524.26321998000003</v>
      </c>
      <c r="V72" s="246"/>
      <c r="W72" s="246"/>
      <c r="X72" s="246"/>
      <c r="Y72" s="246"/>
    </row>
    <row r="73" spans="1:25" s="120" customFormat="1">
      <c r="A73" s="404" t="s">
        <v>144</v>
      </c>
      <c r="B73" s="405"/>
      <c r="C73" s="405"/>
      <c r="D73" s="405"/>
      <c r="E73" s="158" t="s">
        <v>10</v>
      </c>
      <c r="F73" s="141">
        <f>'EPC''s'!D14</f>
        <v>73.290000000000006</v>
      </c>
      <c r="G73" s="243">
        <f t="shared" ref="G73:G81" si="30">U73</f>
        <v>385.02820000000003</v>
      </c>
      <c r="H73" s="141">
        <f t="shared" si="29"/>
        <v>28218.716778000005</v>
      </c>
      <c r="I73" s="183" t="s">
        <v>153</v>
      </c>
      <c r="J73" s="161" t="s">
        <v>4131</v>
      </c>
      <c r="K73" s="138"/>
      <c r="L73" s="168"/>
      <c r="M73" s="137">
        <f t="shared" ref="M73:M82" si="31">(L73*$M$5)/$M$2</f>
        <v>0</v>
      </c>
      <c r="N73" s="168"/>
      <c r="O73" s="169">
        <f t="shared" ref="O73:O82" si="32">(N73*$O$5)/$O$2</f>
        <v>0</v>
      </c>
      <c r="P73" s="168"/>
      <c r="Q73" s="169">
        <f t="shared" ref="Q73:Q82" si="33">(P73*$Q$5)/$Q$2</f>
        <v>0</v>
      </c>
      <c r="R73" s="168"/>
      <c r="S73" s="169">
        <f t="shared" si="12"/>
        <v>0</v>
      </c>
      <c r="T73" s="137">
        <f t="shared" ref="T73:T82" si="34">(Q73+M73)/2</f>
        <v>0</v>
      </c>
      <c r="U73" s="169">
        <v>385.02820000000003</v>
      </c>
      <c r="V73" s="246"/>
      <c r="W73" s="246"/>
      <c r="X73" s="246"/>
      <c r="Y73" s="246"/>
    </row>
    <row r="74" spans="1:25" s="120" customFormat="1">
      <c r="A74" s="402" t="s">
        <v>155</v>
      </c>
      <c r="B74" s="403"/>
      <c r="C74" s="403"/>
      <c r="D74" s="403"/>
      <c r="E74" s="158" t="s">
        <v>10</v>
      </c>
      <c r="F74" s="141">
        <f>'EPC''s'!D52</f>
        <v>323.09999999999997</v>
      </c>
      <c r="G74" s="243">
        <f t="shared" si="30"/>
        <v>22.224399999999999</v>
      </c>
      <c r="H74" s="141">
        <f t="shared" si="29"/>
        <v>7180.7036399999988</v>
      </c>
      <c r="I74" s="183" t="s">
        <v>153</v>
      </c>
      <c r="J74" s="161" t="s">
        <v>4131</v>
      </c>
      <c r="K74" s="138"/>
      <c r="L74" s="168"/>
      <c r="M74" s="137">
        <f t="shared" si="31"/>
        <v>0</v>
      </c>
      <c r="N74" s="168"/>
      <c r="O74" s="169">
        <f t="shared" si="32"/>
        <v>0</v>
      </c>
      <c r="P74" s="168"/>
      <c r="Q74" s="169">
        <f t="shared" si="33"/>
        <v>0</v>
      </c>
      <c r="R74" s="168"/>
      <c r="S74" s="169">
        <f t="shared" si="12"/>
        <v>0</v>
      </c>
      <c r="T74" s="137">
        <f t="shared" si="34"/>
        <v>0</v>
      </c>
      <c r="U74" s="169">
        <v>22.224399999999999</v>
      </c>
      <c r="V74" s="246"/>
      <c r="W74" s="246"/>
      <c r="X74" s="246"/>
      <c r="Y74" s="246"/>
    </row>
    <row r="75" spans="1:25" s="120" customFormat="1" ht="33.6" customHeight="1">
      <c r="A75" s="402" t="str">
        <f>RESPOSTAS!B99</f>
        <v>Guarda-corpo de laje após desforma - Escora metálica, travessões e tela</v>
      </c>
      <c r="B75" s="403"/>
      <c r="C75" s="403"/>
      <c r="D75" s="403"/>
      <c r="E75" s="158" t="s">
        <v>10</v>
      </c>
      <c r="F75" s="141" t="e">
        <f>'EPC''s'!D21</f>
        <v>#REF!</v>
      </c>
      <c r="G75" s="243">
        <f>COMPOSIÇÃO!H40</f>
        <v>36.929140000000004</v>
      </c>
      <c r="H75" s="141" t="e">
        <f t="shared" si="29"/>
        <v>#REF!</v>
      </c>
      <c r="I75" s="183" t="s">
        <v>153</v>
      </c>
      <c r="J75" s="161" t="s">
        <v>4131</v>
      </c>
      <c r="K75" s="138"/>
      <c r="L75" s="168"/>
      <c r="M75" s="137">
        <f t="shared" si="31"/>
        <v>0</v>
      </c>
      <c r="N75" s="168"/>
      <c r="O75" s="169">
        <f t="shared" si="32"/>
        <v>0</v>
      </c>
      <c r="P75" s="168"/>
      <c r="Q75" s="169">
        <f t="shared" si="33"/>
        <v>0</v>
      </c>
      <c r="R75" s="168"/>
      <c r="S75" s="169">
        <f t="shared" si="12"/>
        <v>0</v>
      </c>
      <c r="T75" s="137">
        <f t="shared" si="34"/>
        <v>0</v>
      </c>
      <c r="U75" s="169">
        <f>T75*$U$2</f>
        <v>0</v>
      </c>
      <c r="V75" s="246"/>
      <c r="W75" s="246"/>
      <c r="X75" s="246"/>
      <c r="Y75" s="246"/>
    </row>
    <row r="76" spans="1:25" s="120" customFormat="1">
      <c r="A76" s="402" t="str">
        <f>RESPOSTAS!B101</f>
        <v xml:space="preserve">Fechamento removível de vãos de porta de elevador em madeira, </v>
      </c>
      <c r="B76" s="403"/>
      <c r="C76" s="403"/>
      <c r="D76" s="403"/>
      <c r="E76" s="158" t="s">
        <v>36</v>
      </c>
      <c r="F76" s="141">
        <f>'EPC''s'!D42</f>
        <v>808.83</v>
      </c>
      <c r="G76" s="243">
        <f t="shared" si="30"/>
        <v>38.917700000000004</v>
      </c>
      <c r="H76" s="141">
        <f t="shared" si="29"/>
        <v>31477.803291000004</v>
      </c>
      <c r="I76" s="183" t="s">
        <v>153</v>
      </c>
      <c r="J76" s="161" t="s">
        <v>4131</v>
      </c>
      <c r="K76" s="138"/>
      <c r="L76" s="168"/>
      <c r="M76" s="137">
        <f t="shared" si="31"/>
        <v>0</v>
      </c>
      <c r="N76" s="168"/>
      <c r="O76" s="169">
        <f t="shared" si="32"/>
        <v>0</v>
      </c>
      <c r="P76" s="168"/>
      <c r="Q76" s="169">
        <f t="shared" si="33"/>
        <v>0</v>
      </c>
      <c r="R76" s="168"/>
      <c r="S76" s="169">
        <f t="shared" si="12"/>
        <v>0</v>
      </c>
      <c r="T76" s="137">
        <f t="shared" si="34"/>
        <v>0</v>
      </c>
      <c r="U76" s="169">
        <v>38.917700000000004</v>
      </c>
      <c r="V76" s="246"/>
      <c r="W76" s="246"/>
      <c r="X76" s="246"/>
      <c r="Y76" s="246"/>
    </row>
    <row r="77" spans="1:25" s="120" customFormat="1">
      <c r="A77" s="402" t="str">
        <f>RESPOSTAS!B102</f>
        <v>Fechamento removível de vãos de porta de entrada dos aptos. em madeira</v>
      </c>
      <c r="B77" s="403"/>
      <c r="C77" s="403"/>
      <c r="D77" s="403"/>
      <c r="E77" s="158" t="s">
        <v>36</v>
      </c>
      <c r="F77" s="141">
        <f>'EPC''s'!D46</f>
        <v>130.851</v>
      </c>
      <c r="G77" s="243">
        <f>COMPOSIÇÃO!H33</f>
        <v>6.144750000000001</v>
      </c>
      <c r="H77" s="141">
        <f>F77*G77</f>
        <v>804.04668225000012</v>
      </c>
      <c r="I77" s="183" t="s">
        <v>153</v>
      </c>
      <c r="J77" s="161" t="s">
        <v>4131</v>
      </c>
      <c r="K77" s="138"/>
      <c r="L77" s="168"/>
      <c r="M77" s="137">
        <f t="shared" si="31"/>
        <v>0</v>
      </c>
      <c r="N77" s="168"/>
      <c r="O77" s="169">
        <f t="shared" si="32"/>
        <v>0</v>
      </c>
      <c r="P77" s="168"/>
      <c r="Q77" s="169">
        <f t="shared" si="33"/>
        <v>0</v>
      </c>
      <c r="R77" s="168"/>
      <c r="S77" s="169">
        <f t="shared" si="12"/>
        <v>0</v>
      </c>
      <c r="T77" s="137">
        <f t="shared" si="34"/>
        <v>0</v>
      </c>
      <c r="U77" s="169">
        <f>T77*$U$2</f>
        <v>0</v>
      </c>
      <c r="V77" s="246"/>
      <c r="W77" s="246"/>
      <c r="X77" s="246"/>
      <c r="Y77" s="246"/>
    </row>
    <row r="78" spans="1:25" s="120" customFormat="1">
      <c r="A78" s="402" t="s">
        <v>4140</v>
      </c>
      <c r="B78" s="403"/>
      <c r="C78" s="403"/>
      <c r="D78" s="403"/>
      <c r="E78" s="158" t="s">
        <v>36</v>
      </c>
      <c r="F78" s="141">
        <f>'EPC''s'!D47</f>
        <v>232.56</v>
      </c>
      <c r="G78" s="243">
        <v>200.32490000000001</v>
      </c>
      <c r="H78" s="141">
        <f>F78*G78</f>
        <v>46587.558744000002</v>
      </c>
      <c r="I78" s="183" t="s">
        <v>153</v>
      </c>
      <c r="J78" s="161" t="s">
        <v>4131</v>
      </c>
      <c r="K78" s="138"/>
      <c r="L78" s="168"/>
      <c r="M78" s="137">
        <f>(L78*$M$5)/$M$2</f>
        <v>0</v>
      </c>
      <c r="N78" s="168"/>
      <c r="O78" s="169">
        <f>(N78*$O$5)/$O$2</f>
        <v>0</v>
      </c>
      <c r="P78" s="168"/>
      <c r="Q78" s="169">
        <f>(P78*$Q$5)/$Q$2</f>
        <v>0</v>
      </c>
      <c r="R78" s="168"/>
      <c r="S78" s="169">
        <f t="shared" si="12"/>
        <v>0</v>
      </c>
      <c r="T78" s="137">
        <f>(Q78+M78)/2</f>
        <v>0</v>
      </c>
      <c r="U78" s="169">
        <f>T78*$U$2</f>
        <v>0</v>
      </c>
      <c r="V78" s="246"/>
      <c r="W78" s="246"/>
      <c r="X78" s="246"/>
      <c r="Y78" s="246"/>
    </row>
    <row r="79" spans="1:25" s="120" customFormat="1">
      <c r="A79" s="402" t="s">
        <v>4141</v>
      </c>
      <c r="B79" s="403"/>
      <c r="C79" s="403"/>
      <c r="D79" s="403"/>
      <c r="E79" s="158" t="s">
        <v>36</v>
      </c>
      <c r="F79" s="141" t="e">
        <f>'EPC''s'!D34</f>
        <v>#REF!</v>
      </c>
      <c r="G79" s="243">
        <v>396.96570000000003</v>
      </c>
      <c r="H79" s="141" t="e">
        <f>F79*G79</f>
        <v>#REF!</v>
      </c>
      <c r="I79" s="183" t="s">
        <v>153</v>
      </c>
      <c r="J79" s="161" t="s">
        <v>4131</v>
      </c>
      <c r="K79" s="138"/>
      <c r="L79" s="168"/>
      <c r="M79" s="137">
        <f>(L79*$M$5)/$M$2</f>
        <v>0</v>
      </c>
      <c r="N79" s="168"/>
      <c r="O79" s="169">
        <f>(N79*$O$5)/$O$2</f>
        <v>0</v>
      </c>
      <c r="P79" s="168"/>
      <c r="Q79" s="169">
        <f>(P79*$Q$5)/$Q$2</f>
        <v>0</v>
      </c>
      <c r="R79" s="168"/>
      <c r="S79" s="169">
        <f t="shared" si="12"/>
        <v>0</v>
      </c>
      <c r="T79" s="137">
        <f>(Q79+M79)/2</f>
        <v>0</v>
      </c>
      <c r="U79" s="169">
        <f>T79*$U$2</f>
        <v>0</v>
      </c>
      <c r="V79" s="246"/>
      <c r="W79" s="246"/>
      <c r="X79" s="246"/>
      <c r="Y79" s="246"/>
    </row>
    <row r="80" spans="1:25" s="120" customFormat="1">
      <c r="A80" s="402" t="s">
        <v>156</v>
      </c>
      <c r="B80" s="403"/>
      <c r="C80" s="403"/>
      <c r="D80" s="403"/>
      <c r="E80" s="158" t="s">
        <v>59</v>
      </c>
      <c r="F80" s="141">
        <v>1</v>
      </c>
      <c r="G80" s="244">
        <f>577.85*CANTEIRO!O14</f>
        <v>267952.63229280006</v>
      </c>
      <c r="H80" s="141">
        <f t="shared" si="29"/>
        <v>267952.63229280006</v>
      </c>
      <c r="I80" s="183" t="s">
        <v>153</v>
      </c>
      <c r="J80" s="161" t="s">
        <v>172</v>
      </c>
      <c r="K80" s="138"/>
      <c r="L80" s="168"/>
      <c r="M80" s="137">
        <f t="shared" si="31"/>
        <v>0</v>
      </c>
      <c r="N80" s="168"/>
      <c r="O80" s="169">
        <f t="shared" si="32"/>
        <v>0</v>
      </c>
      <c r="P80" s="168"/>
      <c r="Q80" s="169">
        <f t="shared" si="33"/>
        <v>0</v>
      </c>
      <c r="R80" s="168"/>
      <c r="S80" s="169">
        <f t="shared" si="12"/>
        <v>0</v>
      </c>
      <c r="T80" s="137">
        <f t="shared" si="34"/>
        <v>0</v>
      </c>
      <c r="U80" s="169"/>
      <c r="V80" s="246"/>
      <c r="W80" s="246"/>
      <c r="X80" s="246"/>
      <c r="Y80" s="246"/>
    </row>
    <row r="81" spans="1:25" s="120" customFormat="1">
      <c r="A81" s="402" t="s">
        <v>146</v>
      </c>
      <c r="B81" s="403"/>
      <c r="C81" s="403"/>
      <c r="D81" s="403"/>
      <c r="E81" s="158" t="s">
        <v>14</v>
      </c>
      <c r="F81" s="141" t="e">
        <f>'EPC''s'!D28</f>
        <v>#REF!</v>
      </c>
      <c r="G81" s="243">
        <f t="shared" si="30"/>
        <v>6.7350000000000003</v>
      </c>
      <c r="H81" s="141" t="e">
        <f t="shared" si="29"/>
        <v>#REF!</v>
      </c>
      <c r="I81" s="183" t="s">
        <v>153</v>
      </c>
      <c r="J81" s="161" t="s">
        <v>4131</v>
      </c>
      <c r="K81" s="138"/>
      <c r="L81" s="168"/>
      <c r="M81" s="137">
        <f t="shared" si="31"/>
        <v>0</v>
      </c>
      <c r="N81" s="168"/>
      <c r="O81" s="169">
        <f t="shared" si="32"/>
        <v>0</v>
      </c>
      <c r="P81" s="168"/>
      <c r="Q81" s="169">
        <f t="shared" si="33"/>
        <v>0</v>
      </c>
      <c r="R81" s="168"/>
      <c r="S81" s="169">
        <f t="shared" si="12"/>
        <v>0</v>
      </c>
      <c r="T81" s="137">
        <f t="shared" si="34"/>
        <v>0</v>
      </c>
      <c r="U81" s="169">
        <v>6.7350000000000003</v>
      </c>
      <c r="V81" s="246"/>
      <c r="W81" s="246"/>
      <c r="X81" s="246"/>
      <c r="Y81" s="246"/>
    </row>
    <row r="82" spans="1:25" s="120" customFormat="1" ht="14.45" customHeight="1">
      <c r="A82" s="402" t="s">
        <v>134</v>
      </c>
      <c r="B82" s="403"/>
      <c r="C82" s="403"/>
      <c r="D82" s="403"/>
      <c r="E82" s="158" t="s">
        <v>59</v>
      </c>
      <c r="F82" s="141">
        <v>1</v>
      </c>
      <c r="G82" s="243">
        <f>CANTEIRO!D18</f>
        <v>24000</v>
      </c>
      <c r="H82" s="141">
        <f t="shared" si="29"/>
        <v>24000</v>
      </c>
      <c r="I82" s="224" t="s">
        <v>153</v>
      </c>
      <c r="J82" s="161" t="s">
        <v>4131</v>
      </c>
      <c r="K82" s="138"/>
      <c r="L82" s="168"/>
      <c r="M82" s="137">
        <f t="shared" si="31"/>
        <v>0</v>
      </c>
      <c r="N82" s="168"/>
      <c r="O82" s="169">
        <f t="shared" si="32"/>
        <v>0</v>
      </c>
      <c r="P82" s="168"/>
      <c r="Q82" s="169">
        <f t="shared" si="33"/>
        <v>0</v>
      </c>
      <c r="R82" s="168"/>
      <c r="S82" s="169">
        <f t="shared" si="12"/>
        <v>0</v>
      </c>
      <c r="T82" s="137">
        <f t="shared" si="34"/>
        <v>0</v>
      </c>
      <c r="U82" s="169">
        <f>T82*$U$2</f>
        <v>0</v>
      </c>
      <c r="V82" s="252"/>
      <c r="W82" s="246"/>
      <c r="X82" s="246"/>
      <c r="Y82" s="246"/>
    </row>
    <row r="83" spans="1:25" s="120" customFormat="1" ht="14.45" customHeight="1">
      <c r="A83" s="402" t="s">
        <v>53</v>
      </c>
      <c r="B83" s="403"/>
      <c r="C83" s="403"/>
      <c r="D83" s="403"/>
      <c r="E83" s="158"/>
      <c r="F83" s="141"/>
      <c r="G83" s="243">
        <f>CANTEIRO!D17</f>
        <v>38400</v>
      </c>
      <c r="H83" s="141"/>
      <c r="I83" s="224"/>
      <c r="J83" s="161"/>
      <c r="K83" s="138"/>
      <c r="L83" s="350"/>
      <c r="M83" s="138"/>
      <c r="N83" s="350"/>
      <c r="O83" s="351"/>
      <c r="P83" s="350"/>
      <c r="Q83" s="351"/>
      <c r="R83" s="350"/>
      <c r="S83" s="169">
        <f t="shared" si="12"/>
        <v>0</v>
      </c>
      <c r="T83" s="138"/>
      <c r="U83" s="351"/>
      <c r="V83" s="252"/>
      <c r="W83" s="246"/>
      <c r="X83" s="246"/>
      <c r="Y83" s="246"/>
    </row>
    <row r="84" spans="1:25" s="120" customFormat="1">
      <c r="A84" s="400" t="s">
        <v>4003</v>
      </c>
      <c r="B84" s="401"/>
      <c r="C84" s="401"/>
      <c r="D84" s="401"/>
      <c r="E84" s="142"/>
      <c r="F84" s="142"/>
      <c r="G84" s="142"/>
      <c r="H84" s="142"/>
      <c r="I84" s="148"/>
      <c r="J84" s="159"/>
      <c r="K84" s="134"/>
      <c r="L84" s="172"/>
      <c r="M84" s="140"/>
      <c r="N84" s="170"/>
      <c r="O84" s="171"/>
      <c r="P84" s="170"/>
      <c r="Q84" s="171"/>
      <c r="R84" s="170"/>
      <c r="S84" s="169">
        <f t="shared" si="12"/>
        <v>0</v>
      </c>
      <c r="T84" s="140"/>
      <c r="U84" s="171"/>
      <c r="V84" s="246"/>
      <c r="W84" s="246"/>
      <c r="X84" s="246"/>
      <c r="Y84" s="246"/>
    </row>
    <row r="85" spans="1:25" s="179" customFormat="1" ht="28.15" customHeight="1">
      <c r="A85" s="402" t="s">
        <v>4019</v>
      </c>
      <c r="B85" s="403"/>
      <c r="C85" s="403"/>
      <c r="D85" s="403"/>
      <c r="E85" s="136" t="s">
        <v>59</v>
      </c>
      <c r="F85" s="141">
        <v>1</v>
      </c>
      <c r="G85" s="141">
        <f>660+550</f>
        <v>1210</v>
      </c>
      <c r="H85" s="141">
        <f>F85*G85</f>
        <v>1210</v>
      </c>
      <c r="I85" s="149" t="s">
        <v>152</v>
      </c>
      <c r="J85" s="163" t="s">
        <v>4131</v>
      </c>
      <c r="K85" s="143"/>
      <c r="L85" s="348">
        <f>NOUVE!E52</f>
        <v>1058.8235</v>
      </c>
      <c r="M85" s="141">
        <f>(L85*$M$5)/$M$2</f>
        <v>0.20447061481048712</v>
      </c>
      <c r="N85" s="348">
        <f>VANCOUVER!E68</f>
        <v>654.72</v>
      </c>
      <c r="O85" s="178">
        <f>(N85*$O$5)/$O$2</f>
        <v>0.13288380996461416</v>
      </c>
      <c r="P85" s="348">
        <f>'VILLA LOBOS'!E59</f>
        <v>600</v>
      </c>
      <c r="Q85" s="178">
        <f>(P85*$Q$5)/$Q$2</f>
        <v>0.10024489688982628</v>
      </c>
      <c r="R85" s="348">
        <f>'VILLA LOBOS'!G59</f>
        <v>0</v>
      </c>
      <c r="S85" s="169">
        <f t="shared" si="12"/>
        <v>0</v>
      </c>
      <c r="T85" s="137">
        <f>(Q85+M85+O85)/3</f>
        <v>0.14586644055497586</v>
      </c>
      <c r="U85" s="178">
        <f>T85*$U$2</f>
        <v>926.03455652766979</v>
      </c>
      <c r="V85" s="253"/>
      <c r="W85" s="253"/>
      <c r="X85" s="253"/>
      <c r="Y85" s="253"/>
    </row>
    <row r="86" spans="1:25" s="120" customFormat="1">
      <c r="A86" s="400" t="s">
        <v>173</v>
      </c>
      <c r="B86" s="401"/>
      <c r="C86" s="401"/>
      <c r="D86" s="401"/>
      <c r="E86" s="142"/>
      <c r="F86" s="142"/>
      <c r="G86" s="142"/>
      <c r="H86" s="142"/>
      <c r="I86" s="148"/>
      <c r="J86" s="159"/>
      <c r="K86" s="134"/>
      <c r="L86" s="172"/>
      <c r="M86" s="140"/>
      <c r="N86" s="170"/>
      <c r="O86" s="171"/>
      <c r="P86" s="170"/>
      <c r="Q86" s="171"/>
      <c r="R86" s="170"/>
      <c r="S86" s="169">
        <f t="shared" ref="S86:S149" si="35">(R86*$S$5)/$S$2</f>
        <v>0</v>
      </c>
      <c r="T86" s="140"/>
      <c r="U86" s="171"/>
      <c r="V86" s="246"/>
      <c r="W86" s="246"/>
      <c r="X86" s="246"/>
      <c r="Y86" s="246"/>
    </row>
    <row r="87" spans="1:25" s="179" customFormat="1" ht="28.15" customHeight="1" thickBot="1">
      <c r="A87" s="402" t="str">
        <f>RESPOSTAS!A111</f>
        <v>Elaboração do Programa de Prevenção dos Riscos Ambientais (PPRA)</v>
      </c>
      <c r="B87" s="403"/>
      <c r="C87" s="403"/>
      <c r="D87" s="403"/>
      <c r="E87" s="180" t="s">
        <v>59</v>
      </c>
      <c r="F87" s="141">
        <v>1</v>
      </c>
      <c r="G87" s="141">
        <v>1000</v>
      </c>
      <c r="H87" s="141">
        <f>F87*G87</f>
        <v>1000</v>
      </c>
      <c r="I87" s="149" t="s">
        <v>152</v>
      </c>
      <c r="J87" s="163" t="s">
        <v>4131</v>
      </c>
      <c r="K87" s="143"/>
      <c r="L87" s="348">
        <f>NOUVE!E64</f>
        <v>3500</v>
      </c>
      <c r="M87" s="141">
        <f>(L87*$M$5)/$M$2</f>
        <v>0.67588899550935999</v>
      </c>
      <c r="N87" s="348"/>
      <c r="O87" s="178">
        <f>(N87*$O$5)/$O$2</f>
        <v>0</v>
      </c>
      <c r="P87" s="348">
        <f>'VILLA LOBOS'!E75</f>
        <v>600</v>
      </c>
      <c r="Q87" s="178">
        <f>(P87*$Q$5)/$Q$2</f>
        <v>0.10024489688982628</v>
      </c>
      <c r="R87" s="348">
        <f>'VILLA LOBOS'!G75</f>
        <v>0</v>
      </c>
      <c r="S87" s="169">
        <f t="shared" si="35"/>
        <v>0</v>
      </c>
      <c r="T87" s="137">
        <f>(Q87+M87)/2</f>
        <v>0.38806694619959314</v>
      </c>
      <c r="U87" s="178">
        <f>T87*$U$2</f>
        <v>2463.646888617579</v>
      </c>
      <c r="V87" s="253"/>
      <c r="W87" s="253"/>
      <c r="X87" s="253"/>
      <c r="Y87" s="253"/>
    </row>
    <row r="88" spans="1:25" s="179" customFormat="1" ht="27" customHeight="1" thickBot="1">
      <c r="A88" s="402" t="str">
        <f>RESPOSTAS!A112</f>
        <v>Elaboração do Programa de Controle Médico de Saúde Ocupacional (PCMSO)</v>
      </c>
      <c r="B88" s="403"/>
      <c r="C88" s="403"/>
      <c r="D88" s="403"/>
      <c r="E88" s="180" t="s">
        <v>59</v>
      </c>
      <c r="F88" s="141">
        <v>1</v>
      </c>
      <c r="G88" s="141">
        <v>1000</v>
      </c>
      <c r="H88" s="141">
        <f>F88*G88</f>
        <v>1000</v>
      </c>
      <c r="I88" s="149" t="s">
        <v>152</v>
      </c>
      <c r="J88" s="163" t="s">
        <v>4131</v>
      </c>
      <c r="K88" s="143"/>
      <c r="L88" s="348"/>
      <c r="M88" s="141">
        <f>(L88*$M$5)/$M$2</f>
        <v>0</v>
      </c>
      <c r="N88" s="348"/>
      <c r="O88" s="178">
        <f>(N88*$O$5)/$O$2</f>
        <v>0</v>
      </c>
      <c r="P88" s="348">
        <f>'VILLA LOBOS'!E76</f>
        <v>600</v>
      </c>
      <c r="Q88" s="178">
        <f>(P88*$Q$5)/$Q$2</f>
        <v>0.10024489688982628</v>
      </c>
      <c r="R88" s="348">
        <f>'VILLA LOBOS'!G76</f>
        <v>0</v>
      </c>
      <c r="S88" s="169">
        <f t="shared" si="35"/>
        <v>0</v>
      </c>
      <c r="T88" s="137">
        <f>Q88</f>
        <v>0.10024489688982628</v>
      </c>
      <c r="U88" s="178">
        <f>T88*$U$2</f>
        <v>636.40573035403111</v>
      </c>
      <c r="V88" s="248" t="str">
        <f>W6</f>
        <v xml:space="preserve">AS RAMOS - PAESSAGIO </v>
      </c>
      <c r="W88" s="249">
        <f>(2799*$X$6)/'[8]Executivo '!$P$13</f>
        <v>0.88130622635167932</v>
      </c>
      <c r="X88" s="253"/>
      <c r="Y88" s="253"/>
    </row>
    <row r="89" spans="1:25" s="179" customFormat="1" ht="25.9" customHeight="1">
      <c r="A89" s="402" t="str">
        <f>RESPOSTAS!A113</f>
        <v>Elaboração do Programa de Condições e Meio Ambiente de Trabalho na indústria da construção (PCMAT)</v>
      </c>
      <c r="B89" s="403"/>
      <c r="C89" s="403"/>
      <c r="D89" s="403"/>
      <c r="E89" s="180" t="s">
        <v>59</v>
      </c>
      <c r="F89" s="141">
        <v>1</v>
      </c>
      <c r="G89" s="141">
        <v>1000</v>
      </c>
      <c r="H89" s="141">
        <f>F89*G89</f>
        <v>1000</v>
      </c>
      <c r="I89" s="149" t="s">
        <v>152</v>
      </c>
      <c r="J89" s="163" t="s">
        <v>4131</v>
      </c>
      <c r="K89" s="143"/>
      <c r="L89" s="348"/>
      <c r="M89" s="141">
        <f>(L89*$M$5)/$M$2</f>
        <v>0</v>
      </c>
      <c r="N89" s="348">
        <f>VANCOUVER!E82</f>
        <v>2500</v>
      </c>
      <c r="O89" s="178">
        <f>(N89*$O$5)/$O$2</f>
        <v>0.50740702118697367</v>
      </c>
      <c r="P89" s="348">
        <f>'VILLA LOBOS'!E77</f>
        <v>2500</v>
      </c>
      <c r="Q89" s="178">
        <f>(P89*$Q$5)/$Q$2</f>
        <v>0.41768707037427621</v>
      </c>
      <c r="R89" s="348">
        <f>'VILLA LOBOS'!G77</f>
        <v>0</v>
      </c>
      <c r="S89" s="169">
        <f t="shared" si="35"/>
        <v>0</v>
      </c>
      <c r="T89" s="137">
        <f>(Q89+O89)/2</f>
        <v>0.46254704578062494</v>
      </c>
      <c r="U89" s="178">
        <f>T89*$U$2</f>
        <v>2936.4845456087555</v>
      </c>
      <c r="V89" s="253"/>
      <c r="W89" s="253"/>
      <c r="X89" s="253"/>
      <c r="Y89" s="253"/>
    </row>
    <row r="90" spans="1:25" s="179" customFormat="1" ht="25.9" customHeight="1">
      <c r="A90" s="402" t="str">
        <f>NOUVE!B67</f>
        <v>Projetos de Segurança do Trabalho</v>
      </c>
      <c r="B90" s="403"/>
      <c r="C90" s="403"/>
      <c r="D90" s="403"/>
      <c r="E90" s="180" t="s">
        <v>59</v>
      </c>
      <c r="F90" s="141">
        <v>1</v>
      </c>
      <c r="G90" s="141">
        <v>1000</v>
      </c>
      <c r="H90" s="141">
        <f>F90*G90</f>
        <v>1000</v>
      </c>
      <c r="I90" s="149" t="s">
        <v>152</v>
      </c>
      <c r="J90" s="163" t="s">
        <v>4131</v>
      </c>
      <c r="K90" s="143"/>
      <c r="L90" s="348">
        <f>NOUVE!E67</f>
        <v>1070.4100000000001</v>
      </c>
      <c r="M90" s="141">
        <f>(L90*$M$5)/$M$2</f>
        <v>0.20670809705233545</v>
      </c>
      <c r="N90" s="348"/>
      <c r="O90" s="178">
        <f>(N90*$O$5)/$O$2</f>
        <v>0</v>
      </c>
      <c r="P90" s="348"/>
      <c r="Q90" s="178">
        <f>(P90*$Q$5)/$Q$2</f>
        <v>0</v>
      </c>
      <c r="R90" s="348"/>
      <c r="S90" s="169">
        <f t="shared" si="35"/>
        <v>0</v>
      </c>
      <c r="T90" s="137">
        <f>M90</f>
        <v>0.20670809705233545</v>
      </c>
      <c r="U90" s="178">
        <f>T90*$U$2</f>
        <v>1312.2884212177221</v>
      </c>
      <c r="V90" s="253"/>
      <c r="W90" s="253"/>
      <c r="X90" s="253"/>
      <c r="Y90" s="253"/>
    </row>
    <row r="91" spans="1:25" s="120" customFormat="1" ht="15.75" thickBot="1">
      <c r="A91" s="400" t="s">
        <v>174</v>
      </c>
      <c r="B91" s="401"/>
      <c r="C91" s="401"/>
      <c r="D91" s="401"/>
      <c r="E91" s="142"/>
      <c r="F91" s="142"/>
      <c r="G91" s="142"/>
      <c r="H91" s="142"/>
      <c r="I91" s="142"/>
      <c r="J91" s="159"/>
      <c r="K91" s="134"/>
      <c r="L91" s="172"/>
      <c r="M91" s="140"/>
      <c r="N91" s="170"/>
      <c r="O91" s="171"/>
      <c r="P91" s="170"/>
      <c r="Q91" s="171"/>
      <c r="R91" s="170"/>
      <c r="S91" s="169">
        <f t="shared" si="35"/>
        <v>0</v>
      </c>
      <c r="T91" s="140"/>
      <c r="U91" s="171"/>
      <c r="V91" s="246"/>
      <c r="W91" s="246"/>
      <c r="X91" s="246"/>
      <c r="Y91" s="246"/>
    </row>
    <row r="92" spans="1:25" s="179" customFormat="1" ht="30.75" thickBot="1">
      <c r="A92" s="402" t="str">
        <f>RESPOSTAS!A117</f>
        <v>Medicamentos preventivos e de emergência</v>
      </c>
      <c r="B92" s="403"/>
      <c r="C92" s="403"/>
      <c r="D92" s="403"/>
      <c r="E92" s="180" t="s">
        <v>59</v>
      </c>
      <c r="F92" s="141">
        <v>1</v>
      </c>
      <c r="G92" s="141">
        <f>U92</f>
        <v>381.43931851085853</v>
      </c>
      <c r="H92" s="141">
        <f>F92*G92</f>
        <v>381.43931851085853</v>
      </c>
      <c r="I92" s="149" t="s">
        <v>153</v>
      </c>
      <c r="J92" s="163" t="s">
        <v>4131</v>
      </c>
      <c r="K92" s="143"/>
      <c r="L92" s="348">
        <f>NOUVE!E70</f>
        <v>147.05879999999999</v>
      </c>
      <c r="M92" s="141">
        <f>(L92*$M$5)/$M$2</f>
        <v>2.8398692746517677E-2</v>
      </c>
      <c r="N92" s="348">
        <f>VANCOUVER!E85</f>
        <v>600</v>
      </c>
      <c r="O92" s="178">
        <f>(N92*$O$5)/$O$2</f>
        <v>0.12177768508487367</v>
      </c>
      <c r="P92" s="348">
        <f>'VILLA LOBOS'!E80</f>
        <v>180</v>
      </c>
      <c r="Q92" s="178">
        <f>(P92*$Q$5)/$Q$2</f>
        <v>3.0073469066947887E-2</v>
      </c>
      <c r="R92" s="348">
        <f>'VILLA LOBOS'!G80</f>
        <v>0</v>
      </c>
      <c r="S92" s="169">
        <f t="shared" si="35"/>
        <v>0</v>
      </c>
      <c r="T92" s="137">
        <f>(Q92+M92+O92)/3</f>
        <v>6.0083282299446407E-2</v>
      </c>
      <c r="U92" s="178">
        <f>T92*$U$2</f>
        <v>381.43931851085853</v>
      </c>
      <c r="V92" s="248" t="str">
        <f>$W$6</f>
        <v xml:space="preserve">AS RAMOS - PAESSAGIO </v>
      </c>
      <c r="W92" s="249">
        <f>(500*$X$6)/'[8]Executivo '!$P$13</f>
        <v>0.15743233768340109</v>
      </c>
      <c r="X92" s="253"/>
      <c r="Y92" s="253"/>
    </row>
    <row r="93" spans="1:25" s="179" customFormat="1" ht="30.75" thickBot="1">
      <c r="A93" s="402" t="str">
        <f>RESPOSTAS!A118</f>
        <v>Kit socorrista</v>
      </c>
      <c r="B93" s="403"/>
      <c r="C93" s="403"/>
      <c r="D93" s="403"/>
      <c r="E93" s="180" t="s">
        <v>59</v>
      </c>
      <c r="F93" s="141">
        <v>1</v>
      </c>
      <c r="G93" s="141">
        <f>U93</f>
        <v>1617.6384889768744</v>
      </c>
      <c r="H93" s="141">
        <f>F93*G93</f>
        <v>1617.6384889768744</v>
      </c>
      <c r="I93" s="149" t="s">
        <v>153</v>
      </c>
      <c r="J93" s="163" t="s">
        <v>4131</v>
      </c>
      <c r="K93" s="143"/>
      <c r="L93" s="348">
        <f>NOUVE!E71</f>
        <v>2122.36</v>
      </c>
      <c r="M93" s="141">
        <f>(L93*$M$5)/$M$2</f>
        <v>0.40985136243121295</v>
      </c>
      <c r="N93" s="348">
        <f>VANCOUVER!E86</f>
        <v>1500</v>
      </c>
      <c r="O93" s="178">
        <f>(N93*$O$5)/$O$2</f>
        <v>0.30444421271218419</v>
      </c>
      <c r="P93" s="348">
        <f>'VILLA LOBOS'!E81</f>
        <v>300</v>
      </c>
      <c r="Q93" s="178">
        <f>(P93*$Q$5)/$Q$2</f>
        <v>5.0122448444913141E-2</v>
      </c>
      <c r="R93" s="348">
        <f>'VILLA LOBOS'!G81</f>
        <v>0</v>
      </c>
      <c r="S93" s="169">
        <f t="shared" si="35"/>
        <v>0</v>
      </c>
      <c r="T93" s="137">
        <f>(Q93+M93+O93)/3</f>
        <v>0.25480600786277008</v>
      </c>
      <c r="U93" s="178">
        <f>T93*$U$2</f>
        <v>1617.6384889768744</v>
      </c>
      <c r="V93" s="248" t="str">
        <f>$W$6</f>
        <v xml:space="preserve">AS RAMOS - PAESSAGIO </v>
      </c>
      <c r="W93" s="249">
        <f>(350*$X$6)/'[8]Executivo '!$P$13</f>
        <v>0.11020263637838078</v>
      </c>
      <c r="X93" s="253"/>
      <c r="Y93" s="253"/>
    </row>
    <row r="94" spans="1:25" s="179" customFormat="1" ht="26.45" customHeight="1">
      <c r="A94" s="402" t="str">
        <f>RESPOSTAS!A119</f>
        <v>Dedetização, desratização e sanitização dos ambientes</v>
      </c>
      <c r="B94" s="403"/>
      <c r="C94" s="403"/>
      <c r="D94" s="403"/>
      <c r="E94" s="180" t="s">
        <v>59</v>
      </c>
      <c r="F94" s="141">
        <v>1</v>
      </c>
      <c r="G94" s="141">
        <f>U94</f>
        <v>2852.2431388913847</v>
      </c>
      <c r="H94" s="141">
        <f>F94*G94</f>
        <v>2852.2431388913847</v>
      </c>
      <c r="I94" s="149" t="s">
        <v>153</v>
      </c>
      <c r="J94" s="163" t="s">
        <v>4131</v>
      </c>
      <c r="K94" s="143"/>
      <c r="L94" s="348">
        <f>NOUVE!E72</f>
        <v>1500</v>
      </c>
      <c r="M94" s="141">
        <f>(L94*$M$5)/$M$2</f>
        <v>0.28966671236115432</v>
      </c>
      <c r="N94" s="348">
        <f>VANCOUVER!E87</f>
        <v>3000</v>
      </c>
      <c r="O94" s="178">
        <f>(N94*$O$5)/$O$2</f>
        <v>0.60888842542436838</v>
      </c>
      <c r="P94" s="348"/>
      <c r="Q94" s="178">
        <f>(P94*$Q$5)/$Q$2</f>
        <v>0</v>
      </c>
      <c r="R94" s="348"/>
      <c r="S94" s="169">
        <f t="shared" si="35"/>
        <v>0</v>
      </c>
      <c r="T94" s="137">
        <f>(M94+O94)/2</f>
        <v>0.44927756889276138</v>
      </c>
      <c r="U94" s="178">
        <f>T94*$U$2</f>
        <v>2852.2431388913847</v>
      </c>
      <c r="V94" s="253"/>
      <c r="W94" s="253"/>
      <c r="X94" s="253"/>
      <c r="Y94" s="253"/>
    </row>
    <row r="95" spans="1:25" s="120" customFormat="1">
      <c r="A95" s="400" t="s">
        <v>176</v>
      </c>
      <c r="B95" s="401"/>
      <c r="C95" s="401"/>
      <c r="D95" s="401"/>
      <c r="E95" s="142"/>
      <c r="F95" s="142"/>
      <c r="G95" s="142"/>
      <c r="H95" s="142"/>
      <c r="I95" s="148"/>
      <c r="J95" s="159"/>
      <c r="K95" s="134"/>
      <c r="L95" s="172"/>
      <c r="M95" s="140"/>
      <c r="N95" s="170"/>
      <c r="O95" s="171"/>
      <c r="P95" s="170"/>
      <c r="Q95" s="171"/>
      <c r="R95" s="170"/>
      <c r="S95" s="169">
        <f t="shared" si="35"/>
        <v>0</v>
      </c>
      <c r="T95" s="140"/>
      <c r="U95" s="171"/>
      <c r="V95" s="246"/>
      <c r="W95" s="246"/>
      <c r="X95" s="246"/>
      <c r="Y95" s="246"/>
    </row>
    <row r="96" spans="1:25" s="179" customFormat="1">
      <c r="A96" s="404" t="s">
        <v>3994</v>
      </c>
      <c r="B96" s="405"/>
      <c r="C96" s="405"/>
      <c r="D96" s="405"/>
      <c r="E96" s="158" t="s">
        <v>80</v>
      </c>
      <c r="F96" s="141">
        <v>48</v>
      </c>
      <c r="G96" s="141">
        <f>((9000*108.08)/100)+250+9000</f>
        <v>18977.2</v>
      </c>
      <c r="H96" s="141">
        <f>F96*G96</f>
        <v>910905.60000000009</v>
      </c>
      <c r="I96" s="149" t="s">
        <v>152</v>
      </c>
      <c r="J96" s="163" t="s">
        <v>4131</v>
      </c>
      <c r="K96" s="143"/>
      <c r="L96" s="348">
        <f>NOUVE!E76</f>
        <v>8823.5293999999994</v>
      </c>
      <c r="M96" s="141">
        <f>(L96*$M$5)/$M$2</f>
        <v>1.703921835146659</v>
      </c>
      <c r="N96" s="348">
        <f>VANCOUVER!E91</f>
        <v>5000</v>
      </c>
      <c r="O96" s="178">
        <f>(N96*$O$5)/$O$2</f>
        <v>1.0148140423739473</v>
      </c>
      <c r="P96" s="348">
        <f>'VILLA LOBOS'!E84</f>
        <v>2800</v>
      </c>
      <c r="Q96" s="178">
        <f>(P96*$Q$5)/$Q$2</f>
        <v>0.46780951881918931</v>
      </c>
      <c r="R96" s="348">
        <f>'VILLA LOBOS'!G84</f>
        <v>0</v>
      </c>
      <c r="S96" s="169">
        <f t="shared" si="35"/>
        <v>0</v>
      </c>
      <c r="T96" s="137">
        <f>(Q96+M96+O96)/3</f>
        <v>1.0621817987799318</v>
      </c>
      <c r="U96" s="178">
        <f>T96*$U$2</f>
        <v>6743.271771372385</v>
      </c>
      <c r="V96" s="253"/>
      <c r="W96" s="253"/>
      <c r="X96" s="253"/>
      <c r="Y96" s="253"/>
    </row>
    <row r="97" spans="1:25" s="179" customFormat="1">
      <c r="A97" s="404" t="s">
        <v>1426</v>
      </c>
      <c r="B97" s="405"/>
      <c r="C97" s="405"/>
      <c r="D97" s="405"/>
      <c r="E97" s="158" t="s">
        <v>80</v>
      </c>
      <c r="F97" s="141">
        <v>48</v>
      </c>
      <c r="G97" s="141">
        <f>3500*1.57</f>
        <v>5495</v>
      </c>
      <c r="H97" s="141">
        <f>F97*G97</f>
        <v>263760</v>
      </c>
      <c r="I97" s="149" t="s">
        <v>152</v>
      </c>
      <c r="J97" s="163" t="s">
        <v>4131</v>
      </c>
      <c r="K97" s="143"/>
      <c r="L97" s="348">
        <f>NOUVE!E77</f>
        <v>0</v>
      </c>
      <c r="M97" s="141">
        <f>(L97*$M$5)/$M$2</f>
        <v>0</v>
      </c>
      <c r="N97" s="348">
        <f>VANCOUVER!E92</f>
        <v>3000</v>
      </c>
      <c r="O97" s="178">
        <f>(N97*$O$5)/$O$2</f>
        <v>0.60888842542436838</v>
      </c>
      <c r="P97" s="348">
        <f>'VILLA LOBOS'!E86</f>
        <v>3136.88</v>
      </c>
      <c r="Q97" s="178">
        <f>(P97*$Q$5)/$Q$2</f>
        <v>0.52409368692626379</v>
      </c>
      <c r="R97" s="348">
        <f>'VILLA LOBOS'!G86</f>
        <v>0</v>
      </c>
      <c r="S97" s="169">
        <f t="shared" si="35"/>
        <v>0</v>
      </c>
      <c r="T97" s="137">
        <f>(Q97+O97)/2</f>
        <v>0.56649105617531603</v>
      </c>
      <c r="U97" s="178">
        <f>T97*$U$2</f>
        <v>3596.3741350395558</v>
      </c>
      <c r="V97" s="253"/>
      <c r="W97" s="253"/>
      <c r="X97" s="253"/>
      <c r="Y97" s="253"/>
    </row>
    <row r="98" spans="1:25" s="179" customFormat="1">
      <c r="A98" s="404" t="s">
        <v>4004</v>
      </c>
      <c r="B98" s="405"/>
      <c r="C98" s="405"/>
      <c r="D98" s="405"/>
      <c r="E98" s="158" t="s">
        <v>80</v>
      </c>
      <c r="F98" s="141">
        <v>48</v>
      </c>
      <c r="G98" s="141">
        <f>((7000*108.08)/100)+250+7000</f>
        <v>14815.6</v>
      </c>
      <c r="H98" s="141">
        <f>F98*G98</f>
        <v>711148.8</v>
      </c>
      <c r="I98" s="149" t="s">
        <v>152</v>
      </c>
      <c r="J98" s="163" t="s">
        <v>4131</v>
      </c>
      <c r="K98" s="143"/>
      <c r="L98" s="348"/>
      <c r="M98" s="141">
        <f>(L98*$M$5)/$M$2</f>
        <v>0</v>
      </c>
      <c r="N98" s="348"/>
      <c r="O98" s="178">
        <f>(N98*$O$5)/$O$2</f>
        <v>0</v>
      </c>
      <c r="P98" s="348">
        <f>'VILLA LOBOS'!E85</f>
        <v>3175.35</v>
      </c>
      <c r="Q98" s="178">
        <f>(P98*$Q$5)/$Q$2</f>
        <v>0.53052105556518314</v>
      </c>
      <c r="R98" s="348">
        <f>'VILLA LOBOS'!G85</f>
        <v>0</v>
      </c>
      <c r="S98" s="169">
        <f t="shared" si="35"/>
        <v>0</v>
      </c>
      <c r="T98" s="141">
        <f>Q98</f>
        <v>0.53052105556518314</v>
      </c>
      <c r="U98" s="178">
        <f>T98*$U$2</f>
        <v>3368.0182264661207</v>
      </c>
      <c r="V98" s="253"/>
      <c r="W98" s="254"/>
      <c r="X98" s="253"/>
      <c r="Y98" s="253"/>
    </row>
    <row r="99" spans="1:25" s="120" customFormat="1">
      <c r="A99" s="400" t="s">
        <v>185</v>
      </c>
      <c r="B99" s="401"/>
      <c r="C99" s="401"/>
      <c r="D99" s="401"/>
      <c r="E99" s="142"/>
      <c r="F99" s="142"/>
      <c r="G99" s="142"/>
      <c r="H99" s="142"/>
      <c r="I99" s="148"/>
      <c r="J99" s="159"/>
      <c r="K99" s="134"/>
      <c r="L99" s="172"/>
      <c r="M99" s="140"/>
      <c r="N99" s="170"/>
      <c r="O99" s="171"/>
      <c r="P99" s="170"/>
      <c r="Q99" s="171"/>
      <c r="R99" s="170"/>
      <c r="S99" s="169">
        <f t="shared" si="35"/>
        <v>0</v>
      </c>
      <c r="T99" s="140"/>
      <c r="U99" s="171"/>
      <c r="V99" s="246"/>
      <c r="W99" s="246"/>
      <c r="X99" s="253"/>
      <c r="Y99" s="253"/>
    </row>
    <row r="100" spans="1:25" s="120" customFormat="1">
      <c r="A100" s="404" t="s">
        <v>186</v>
      </c>
      <c r="B100" s="405"/>
      <c r="C100" s="405"/>
      <c r="D100" s="405"/>
      <c r="E100" s="136" t="s">
        <v>59</v>
      </c>
      <c r="F100" s="141">
        <v>1</v>
      </c>
      <c r="G100" s="137">
        <f>U100</f>
        <v>3667.3954008375263</v>
      </c>
      <c r="H100" s="141">
        <f t="shared" ref="H100:H130" si="36">F100*G100</f>
        <v>3667.3954008375263</v>
      </c>
      <c r="I100" s="224" t="s">
        <v>153</v>
      </c>
      <c r="J100" s="225" t="s">
        <v>4131</v>
      </c>
      <c r="K100" s="138"/>
      <c r="L100" s="181">
        <f>NOUVE!E89</f>
        <v>2829.81</v>
      </c>
      <c r="M100" s="141">
        <f>(L100*$M$5)/$M$2</f>
        <v>0.54646783953781197</v>
      </c>
      <c r="N100" s="181">
        <f>VANCOUVER!E104</f>
        <v>3000</v>
      </c>
      <c r="O100" s="178">
        <f>(N100*$O$5)/$O$2</f>
        <v>0.60888842542436838</v>
      </c>
      <c r="P100" s="181"/>
      <c r="Q100" s="178">
        <f>(P100*$Q$5)/$Q$2</f>
        <v>0</v>
      </c>
      <c r="R100" s="181"/>
      <c r="S100" s="169">
        <f t="shared" si="35"/>
        <v>0</v>
      </c>
      <c r="T100" s="141">
        <f>(O100+M100)/2</f>
        <v>0.57767813248109023</v>
      </c>
      <c r="U100" s="178">
        <f>T100*$U$2</f>
        <v>3667.3954008375263</v>
      </c>
      <c r="V100" s="255"/>
      <c r="W100" s="246"/>
      <c r="X100" s="253"/>
      <c r="Y100" s="253"/>
    </row>
    <row r="101" spans="1:25" s="120" customFormat="1">
      <c r="A101" s="400" t="s">
        <v>178</v>
      </c>
      <c r="B101" s="401"/>
      <c r="C101" s="401"/>
      <c r="D101" s="401"/>
      <c r="E101" s="142"/>
      <c r="F101" s="142"/>
      <c r="G101" s="142"/>
      <c r="H101" s="142"/>
      <c r="I101" s="148"/>
      <c r="J101" s="159"/>
      <c r="K101" s="134"/>
      <c r="L101" s="172"/>
      <c r="M101" s="140"/>
      <c r="N101" s="170"/>
      <c r="O101" s="171"/>
      <c r="P101" s="170"/>
      <c r="Q101" s="171"/>
      <c r="R101" s="170"/>
      <c r="S101" s="169">
        <f t="shared" si="35"/>
        <v>0</v>
      </c>
      <c r="T101" s="140"/>
      <c r="U101" s="171"/>
      <c r="V101" s="246"/>
      <c r="W101" s="246"/>
      <c r="X101" s="253"/>
      <c r="Y101" s="253"/>
    </row>
    <row r="102" spans="1:25" s="179" customFormat="1">
      <c r="A102" s="402" t="s">
        <v>119</v>
      </c>
      <c r="B102" s="403"/>
      <c r="C102" s="403"/>
      <c r="D102" s="403"/>
      <c r="E102" s="180" t="s">
        <v>80</v>
      </c>
      <c r="F102" s="177">
        <v>48</v>
      </c>
      <c r="G102" s="141">
        <v>500</v>
      </c>
      <c r="H102" s="141">
        <f t="shared" si="36"/>
        <v>24000</v>
      </c>
      <c r="I102" s="149" t="s">
        <v>152</v>
      </c>
      <c r="J102" s="161" t="s">
        <v>4131</v>
      </c>
      <c r="K102" s="143"/>
      <c r="L102" s="181">
        <f>NOUVE!E94</f>
        <v>571.95000000000005</v>
      </c>
      <c r="M102" s="141">
        <f>(L102*$M$5)/$M$2</f>
        <v>0.11044991742330813</v>
      </c>
      <c r="N102" s="181">
        <f>VANCOUVER!E108</f>
        <v>580</v>
      </c>
      <c r="O102" s="178">
        <f>(N102*$O$5)/$O$2</f>
        <v>0.11771842891537788</v>
      </c>
      <c r="P102" s="181">
        <f>'VILLA LOBOS'!E89</f>
        <v>300</v>
      </c>
      <c r="Q102" s="178">
        <f>(P102*$Q$5)/$Q$2</f>
        <v>5.0122448444913141E-2</v>
      </c>
      <c r="R102" s="181">
        <f>'VILLA LOBOS'!G89</f>
        <v>0</v>
      </c>
      <c r="S102" s="169">
        <f t="shared" si="35"/>
        <v>0</v>
      </c>
      <c r="T102" s="137">
        <f t="shared" ref="T102:T108" si="37">(Q102+M102+O102)/3</f>
        <v>9.2763598261199717E-2</v>
      </c>
      <c r="U102" s="178">
        <f>T102*$U$2</f>
        <v>588.910631197209</v>
      </c>
      <c r="V102" s="253"/>
      <c r="W102" s="253"/>
      <c r="X102" s="253"/>
      <c r="Y102" s="253"/>
    </row>
    <row r="103" spans="1:25" s="179" customFormat="1">
      <c r="A103" s="402" t="s">
        <v>120</v>
      </c>
      <c r="B103" s="403"/>
      <c r="C103" s="403"/>
      <c r="D103" s="403"/>
      <c r="E103" s="180" t="s">
        <v>80</v>
      </c>
      <c r="F103" s="177">
        <v>48</v>
      </c>
      <c r="G103" s="141">
        <v>1000</v>
      </c>
      <c r="H103" s="141">
        <f t="shared" si="36"/>
        <v>48000</v>
      </c>
      <c r="I103" s="149" t="s">
        <v>152</v>
      </c>
      <c r="J103" s="161" t="s">
        <v>4131</v>
      </c>
      <c r="K103" s="143"/>
      <c r="L103" s="181">
        <f>NOUVE!E95</f>
        <v>743.53</v>
      </c>
      <c r="M103" s="141">
        <f t="shared" ref="M103:M119" si="38">(L103*$M$5)/$M$2</f>
        <v>0.14358392709459269</v>
      </c>
      <c r="N103" s="181">
        <f>VANCOUVER!E109</f>
        <v>800</v>
      </c>
      <c r="O103" s="178">
        <f t="shared" ref="O103:O119" si="39">(N103*$O$5)/$O$2</f>
        <v>0.16237024677983156</v>
      </c>
      <c r="P103" s="181">
        <f>'VILLA LOBOS'!E90</f>
        <v>300</v>
      </c>
      <c r="Q103" s="178">
        <f t="shared" ref="Q103:Q119" si="40">(P103*$Q$5)/$Q$2</f>
        <v>5.0122448444913141E-2</v>
      </c>
      <c r="R103" s="181">
        <f>'VILLA LOBOS'!G90</f>
        <v>0</v>
      </c>
      <c r="S103" s="169">
        <f t="shared" si="35"/>
        <v>0</v>
      </c>
      <c r="T103" s="137">
        <f t="shared" si="37"/>
        <v>0.11869220743977914</v>
      </c>
      <c r="U103" s="178">
        <f t="shared" ref="U103:U119" si="41">T103*$U$2</f>
        <v>753.51866585351229</v>
      </c>
      <c r="V103" s="253"/>
      <c r="W103" s="253"/>
      <c r="X103" s="253"/>
      <c r="Y103" s="253"/>
    </row>
    <row r="104" spans="1:25" s="179" customFormat="1">
      <c r="A104" s="402" t="s">
        <v>150</v>
      </c>
      <c r="B104" s="403"/>
      <c r="C104" s="403"/>
      <c r="D104" s="403"/>
      <c r="E104" s="180" t="s">
        <v>80</v>
      </c>
      <c r="F104" s="177">
        <v>48</v>
      </c>
      <c r="G104" s="141">
        <v>150</v>
      </c>
      <c r="H104" s="141">
        <f t="shared" ref="H104:H109" si="42">F104*G104</f>
        <v>7200</v>
      </c>
      <c r="I104" s="149" t="s">
        <v>152</v>
      </c>
      <c r="J104" s="161" t="s">
        <v>4131</v>
      </c>
      <c r="K104" s="143"/>
      <c r="L104" s="181">
        <f>NOUVE!E96</f>
        <v>136.18</v>
      </c>
      <c r="M104" s="141">
        <f t="shared" si="38"/>
        <v>2.6297875259561329E-2</v>
      </c>
      <c r="N104" s="181">
        <f>VANCOUVER!E110</f>
        <v>140</v>
      </c>
      <c r="O104" s="178">
        <f t="shared" si="39"/>
        <v>2.841479318647052E-2</v>
      </c>
      <c r="P104" s="181">
        <f>'VILLA LOBOS'!E91</f>
        <v>320</v>
      </c>
      <c r="Q104" s="178">
        <f t="shared" si="40"/>
        <v>5.3463945007907354E-2</v>
      </c>
      <c r="R104" s="181">
        <f>'VILLA LOBOS'!G91</f>
        <v>0</v>
      </c>
      <c r="S104" s="169">
        <f t="shared" si="35"/>
        <v>0</v>
      </c>
      <c r="T104" s="137">
        <f t="shared" si="37"/>
        <v>3.6058871151313066E-2</v>
      </c>
      <c r="U104" s="178">
        <f t="shared" si="41"/>
        <v>228.92010409282253</v>
      </c>
      <c r="V104" s="253"/>
      <c r="W104" s="253"/>
      <c r="X104" s="253"/>
      <c r="Y104" s="253"/>
    </row>
    <row r="105" spans="1:25" s="179" customFormat="1">
      <c r="A105" s="402" t="s">
        <v>1428</v>
      </c>
      <c r="B105" s="403"/>
      <c r="C105" s="403"/>
      <c r="D105" s="403"/>
      <c r="E105" s="180" t="s">
        <v>80</v>
      </c>
      <c r="F105" s="177">
        <v>48</v>
      </c>
      <c r="G105" s="141">
        <v>50</v>
      </c>
      <c r="H105" s="141">
        <f t="shared" si="42"/>
        <v>2400</v>
      </c>
      <c r="I105" s="149" t="s">
        <v>152</v>
      </c>
      <c r="J105" s="161" t="s">
        <v>4131</v>
      </c>
      <c r="K105" s="143"/>
      <c r="L105" s="181"/>
      <c r="M105" s="141">
        <f t="shared" si="38"/>
        <v>0</v>
      </c>
      <c r="N105" s="181">
        <f>VANCOUVER!E111</f>
        <v>50</v>
      </c>
      <c r="O105" s="178">
        <f t="shared" si="39"/>
        <v>1.0148140423739472E-2</v>
      </c>
      <c r="P105" s="181"/>
      <c r="Q105" s="178">
        <f t="shared" si="40"/>
        <v>0</v>
      </c>
      <c r="R105" s="181"/>
      <c r="S105" s="169">
        <f t="shared" si="35"/>
        <v>0</v>
      </c>
      <c r="T105" s="137">
        <f>O105</f>
        <v>1.0148140423739472E-2</v>
      </c>
      <c r="U105" s="178">
        <f t="shared" si="41"/>
        <v>64.425570961514282</v>
      </c>
      <c r="V105" s="253"/>
      <c r="W105" s="253"/>
      <c r="X105" s="253"/>
      <c r="Y105" s="253"/>
    </row>
    <row r="106" spans="1:25" s="120" customFormat="1">
      <c r="A106" s="402" t="s">
        <v>121</v>
      </c>
      <c r="B106" s="403"/>
      <c r="C106" s="403"/>
      <c r="D106" s="403"/>
      <c r="E106" s="146" t="s">
        <v>80</v>
      </c>
      <c r="F106" s="177">
        <v>48</v>
      </c>
      <c r="G106" s="141">
        <f t="shared" ref="G106:G112" si="43">U106</f>
        <v>40.343742946629163</v>
      </c>
      <c r="H106" s="141">
        <f t="shared" si="42"/>
        <v>1936.4996614381998</v>
      </c>
      <c r="I106" s="149" t="s">
        <v>153</v>
      </c>
      <c r="J106" s="161" t="s">
        <v>4131</v>
      </c>
      <c r="K106" s="138"/>
      <c r="L106" s="181">
        <f>NOUVE!E97</f>
        <v>24.51</v>
      </c>
      <c r="M106" s="141">
        <f t="shared" si="38"/>
        <v>4.7331540799812619E-3</v>
      </c>
      <c r="N106" s="181">
        <f>VANCOUVER!E112</f>
        <v>35</v>
      </c>
      <c r="O106" s="178">
        <f t="shared" si="39"/>
        <v>7.1036982966176301E-3</v>
      </c>
      <c r="P106" s="181">
        <f>'VILLA LOBOS'!E92</f>
        <v>43.26</v>
      </c>
      <c r="Q106" s="178">
        <f t="shared" si="40"/>
        <v>7.2276570657564751E-3</v>
      </c>
      <c r="R106" s="181">
        <f>'VILLA LOBOS'!G92</f>
        <v>0</v>
      </c>
      <c r="S106" s="169">
        <f t="shared" si="35"/>
        <v>0</v>
      </c>
      <c r="T106" s="137">
        <f t="shared" si="37"/>
        <v>6.3548364807851226E-3</v>
      </c>
      <c r="U106" s="178">
        <f t="shared" si="41"/>
        <v>40.343742946629163</v>
      </c>
      <c r="V106" s="246"/>
      <c r="W106" s="246"/>
      <c r="X106" s="246"/>
      <c r="Y106" s="246"/>
    </row>
    <row r="107" spans="1:25" s="120" customFormat="1">
      <c r="A107" s="402" t="s">
        <v>1327</v>
      </c>
      <c r="B107" s="403"/>
      <c r="C107" s="403"/>
      <c r="D107" s="403"/>
      <c r="E107" s="146" t="s">
        <v>80</v>
      </c>
      <c r="F107" s="177">
        <v>48</v>
      </c>
      <c r="G107" s="141">
        <f>U107</f>
        <v>3029.8456094066064</v>
      </c>
      <c r="H107" s="141">
        <f t="shared" si="42"/>
        <v>145432.58925151711</v>
      </c>
      <c r="I107" s="149" t="s">
        <v>153</v>
      </c>
      <c r="J107" s="161" t="s">
        <v>4131</v>
      </c>
      <c r="K107" s="138"/>
      <c r="L107" s="181"/>
      <c r="M107" s="141">
        <f>(L107*$M$5)/$M$2</f>
        <v>0</v>
      </c>
      <c r="N107" s="181"/>
      <c r="O107" s="178">
        <f>(N107*$O$5)/$O$2</f>
        <v>0</v>
      </c>
      <c r="P107" s="181"/>
      <c r="Q107" s="178">
        <f>(P107*$Q$5)/$Q$2</f>
        <v>0</v>
      </c>
      <c r="R107" s="181">
        <f>'GRAN TOWER'!E84</f>
        <v>2983</v>
      </c>
      <c r="S107" s="169">
        <f t="shared" si="35"/>
        <v>0.47725302620718979</v>
      </c>
      <c r="T107" s="137">
        <f>S107</f>
        <v>0.47725302620718979</v>
      </c>
      <c r="U107" s="178">
        <f>T107*$U$2</f>
        <v>3029.8456094066064</v>
      </c>
      <c r="V107" s="246"/>
      <c r="W107" s="246"/>
      <c r="X107" s="246"/>
      <c r="Y107" s="246"/>
    </row>
    <row r="108" spans="1:25" s="179" customFormat="1">
      <c r="A108" s="404" t="s">
        <v>123</v>
      </c>
      <c r="B108" s="405"/>
      <c r="C108" s="405"/>
      <c r="D108" s="405"/>
      <c r="E108" s="180" t="s">
        <v>80</v>
      </c>
      <c r="F108" s="177">
        <v>48</v>
      </c>
      <c r="G108" s="141">
        <f t="shared" si="43"/>
        <v>363.89824997903088</v>
      </c>
      <c r="H108" s="141">
        <f t="shared" si="42"/>
        <v>17467.115998993482</v>
      </c>
      <c r="I108" s="149" t="s">
        <v>153</v>
      </c>
      <c r="J108" s="161" t="s">
        <v>4131</v>
      </c>
      <c r="K108" s="143"/>
      <c r="L108" s="181">
        <f>NOUVE!E99</f>
        <v>272.36</v>
      </c>
      <c r="M108" s="141">
        <f t="shared" si="38"/>
        <v>5.2595750519122658E-2</v>
      </c>
      <c r="N108" s="181">
        <f>VANCOUVER!E113</f>
        <v>300</v>
      </c>
      <c r="O108" s="178">
        <f t="shared" si="39"/>
        <v>6.0888842542436837E-2</v>
      </c>
      <c r="P108" s="181">
        <f>'VILLA LOBOS'!E93</f>
        <v>350</v>
      </c>
      <c r="Q108" s="178">
        <f t="shared" si="40"/>
        <v>5.8476189852398663E-2</v>
      </c>
      <c r="R108" s="181">
        <f>'VILLA LOBOS'!G93</f>
        <v>0</v>
      </c>
      <c r="S108" s="169">
        <f t="shared" si="35"/>
        <v>0</v>
      </c>
      <c r="T108" s="137">
        <f t="shared" si="37"/>
        <v>5.7320260971319391E-2</v>
      </c>
      <c r="U108" s="178">
        <f t="shared" si="41"/>
        <v>363.89824997903088</v>
      </c>
      <c r="V108" s="253"/>
      <c r="W108" s="253"/>
      <c r="X108" s="253"/>
      <c r="Y108" s="253"/>
    </row>
    <row r="109" spans="1:25" s="179" customFormat="1">
      <c r="A109" s="404" t="s">
        <v>125</v>
      </c>
      <c r="B109" s="405"/>
      <c r="C109" s="405"/>
      <c r="D109" s="405"/>
      <c r="E109" s="180" t="s">
        <v>80</v>
      </c>
      <c r="F109" s="177">
        <v>48</v>
      </c>
      <c r="G109" s="141">
        <f t="shared" si="43"/>
        <v>413.4058754584255</v>
      </c>
      <c r="H109" s="141">
        <f t="shared" si="42"/>
        <v>19843.482022004424</v>
      </c>
      <c r="I109" s="149" t="s">
        <v>153</v>
      </c>
      <c r="J109" s="161" t="s">
        <v>4131</v>
      </c>
      <c r="K109" s="143"/>
      <c r="L109" s="181">
        <f>NOUVE!E104</f>
        <v>306.56</v>
      </c>
      <c r="M109" s="141">
        <f t="shared" si="38"/>
        <v>5.9200151560956982E-2</v>
      </c>
      <c r="N109" s="181">
        <f>VANCOUVER!E118</f>
        <v>350</v>
      </c>
      <c r="O109" s="178">
        <f t="shared" si="39"/>
        <v>7.1036982966176304E-2</v>
      </c>
      <c r="P109" s="181"/>
      <c r="Q109" s="178">
        <f t="shared" si="40"/>
        <v>0</v>
      </c>
      <c r="R109" s="181"/>
      <c r="S109" s="169">
        <f t="shared" si="35"/>
        <v>0</v>
      </c>
      <c r="T109" s="141">
        <f>(O109+M109)/2</f>
        <v>6.5118567263566643E-2</v>
      </c>
      <c r="U109" s="178">
        <f t="shared" si="41"/>
        <v>413.4058754584255</v>
      </c>
      <c r="V109" s="253"/>
      <c r="W109" s="253"/>
      <c r="X109" s="253"/>
      <c r="Y109" s="253"/>
    </row>
    <row r="110" spans="1:25" s="179" customFormat="1">
      <c r="A110" s="404" t="s">
        <v>126</v>
      </c>
      <c r="B110" s="405"/>
      <c r="C110" s="405"/>
      <c r="D110" s="405"/>
      <c r="E110" s="180" t="s">
        <v>80</v>
      </c>
      <c r="F110" s="177">
        <v>48</v>
      </c>
      <c r="G110" s="141">
        <f t="shared" si="43"/>
        <v>320.07197874106635</v>
      </c>
      <c r="H110" s="141">
        <f t="shared" si="36"/>
        <v>15363.454979571185</v>
      </c>
      <c r="I110" s="149" t="s">
        <v>153</v>
      </c>
      <c r="J110" s="161" t="s">
        <v>4131</v>
      </c>
      <c r="K110" s="143"/>
      <c r="L110" s="181">
        <f>NOUVE!E105</f>
        <v>259.39999999999998</v>
      </c>
      <c r="M110" s="141">
        <f t="shared" si="38"/>
        <v>5.0093030124322271E-2</v>
      </c>
      <c r="N110" s="181">
        <f>VANCOUVER!E119</f>
        <v>250</v>
      </c>
      <c r="O110" s="178">
        <f t="shared" si="39"/>
        <v>5.0740702118697363E-2</v>
      </c>
      <c r="P110" s="181"/>
      <c r="Q110" s="178">
        <f t="shared" si="40"/>
        <v>0</v>
      </c>
      <c r="R110" s="181"/>
      <c r="S110" s="169">
        <f t="shared" si="35"/>
        <v>0</v>
      </c>
      <c r="T110" s="141">
        <f>(O110+M110)/2</f>
        <v>5.0416866121509821E-2</v>
      </c>
      <c r="U110" s="178">
        <f t="shared" si="41"/>
        <v>320.07197874106635</v>
      </c>
      <c r="V110" s="253"/>
      <c r="W110" s="253"/>
      <c r="X110" s="253"/>
      <c r="Y110" s="253"/>
    </row>
    <row r="111" spans="1:25" s="179" customFormat="1">
      <c r="A111" s="404" t="s">
        <v>127</v>
      </c>
      <c r="B111" s="405"/>
      <c r="C111" s="405"/>
      <c r="D111" s="405"/>
      <c r="E111" s="180" t="s">
        <v>80</v>
      </c>
      <c r="F111" s="177">
        <v>48</v>
      </c>
      <c r="G111" s="141">
        <f t="shared" si="43"/>
        <v>164.04179226141866</v>
      </c>
      <c r="H111" s="141">
        <f t="shared" si="36"/>
        <v>7874.0060285480959</v>
      </c>
      <c r="I111" s="149" t="s">
        <v>153</v>
      </c>
      <c r="J111" s="161" t="s">
        <v>4131</v>
      </c>
      <c r="K111" s="143"/>
      <c r="L111" s="181">
        <f>NOUVE!E106</f>
        <v>141.49</v>
      </c>
      <c r="M111" s="141">
        <f t="shared" si="38"/>
        <v>2.7323295421319817E-2</v>
      </c>
      <c r="N111" s="181">
        <f>VANCOUVER!E120</f>
        <v>120</v>
      </c>
      <c r="O111" s="178">
        <f t="shared" si="39"/>
        <v>2.4355537016974734E-2</v>
      </c>
      <c r="P111" s="181"/>
      <c r="Q111" s="178">
        <f t="shared" si="40"/>
        <v>0</v>
      </c>
      <c r="R111" s="181"/>
      <c r="S111" s="169">
        <f t="shared" si="35"/>
        <v>0</v>
      </c>
      <c r="T111" s="141">
        <f>(O111+M111)/2</f>
        <v>2.5839416219147274E-2</v>
      </c>
      <c r="U111" s="178">
        <f t="shared" si="41"/>
        <v>164.04179226141866</v>
      </c>
      <c r="V111" s="253"/>
      <c r="W111" s="253"/>
      <c r="X111" s="253"/>
      <c r="Y111" s="253"/>
    </row>
    <row r="112" spans="1:25" s="179" customFormat="1">
      <c r="A112" s="404" t="s">
        <v>151</v>
      </c>
      <c r="B112" s="405"/>
      <c r="C112" s="405"/>
      <c r="D112" s="405"/>
      <c r="E112" s="180" t="s">
        <v>80</v>
      </c>
      <c r="F112" s="177">
        <v>48</v>
      </c>
      <c r="G112" s="141">
        <f t="shared" si="43"/>
        <v>197.82362642779538</v>
      </c>
      <c r="H112" s="141">
        <f t="shared" si="36"/>
        <v>9495.534068534178</v>
      </c>
      <c r="I112" s="149" t="s">
        <v>153</v>
      </c>
      <c r="J112" s="161" t="s">
        <v>4131</v>
      </c>
      <c r="K112" s="143"/>
      <c r="L112" s="181">
        <f>NOUVE!E107</f>
        <v>165.07</v>
      </c>
      <c r="M112" s="141">
        <f t="shared" si="38"/>
        <v>3.1876856139637158E-2</v>
      </c>
      <c r="N112" s="181">
        <f>VANCOUVER!E121</f>
        <v>150</v>
      </c>
      <c r="O112" s="178">
        <f t="shared" si="39"/>
        <v>3.0444421271218419E-2</v>
      </c>
      <c r="P112" s="181"/>
      <c r="Q112" s="178">
        <f t="shared" si="40"/>
        <v>0</v>
      </c>
      <c r="R112" s="181"/>
      <c r="S112" s="169">
        <f t="shared" si="35"/>
        <v>0</v>
      </c>
      <c r="T112" s="141">
        <f>(O112+M112)/2</f>
        <v>3.116063870542779E-2</v>
      </c>
      <c r="U112" s="178">
        <f t="shared" si="41"/>
        <v>197.82362642779538</v>
      </c>
      <c r="V112" s="253"/>
      <c r="W112" s="253"/>
      <c r="X112" s="253"/>
      <c r="Y112" s="253"/>
    </row>
    <row r="113" spans="1:27" s="120" customFormat="1">
      <c r="A113" s="404" t="s">
        <v>81</v>
      </c>
      <c r="B113" s="405"/>
      <c r="C113" s="405"/>
      <c r="D113" s="405"/>
      <c r="E113" s="136" t="s">
        <v>59</v>
      </c>
      <c r="F113" s="137">
        <v>1</v>
      </c>
      <c r="G113" s="243">
        <f>CANTEIRO!F35</f>
        <v>41000</v>
      </c>
      <c r="H113" s="141">
        <f t="shared" si="36"/>
        <v>41000</v>
      </c>
      <c r="I113" s="149" t="s">
        <v>153</v>
      </c>
      <c r="J113" s="161" t="s">
        <v>4131</v>
      </c>
      <c r="K113" s="138"/>
      <c r="L113" s="348"/>
      <c r="M113" s="141">
        <f t="shared" si="38"/>
        <v>0</v>
      </c>
      <c r="N113" s="348"/>
      <c r="O113" s="178">
        <f t="shared" si="39"/>
        <v>0</v>
      </c>
      <c r="P113" s="348"/>
      <c r="Q113" s="178">
        <f t="shared" si="40"/>
        <v>0</v>
      </c>
      <c r="R113" s="348"/>
      <c r="S113" s="169">
        <f t="shared" si="35"/>
        <v>0</v>
      </c>
      <c r="T113" s="349">
        <f>Q113</f>
        <v>0</v>
      </c>
      <c r="U113" s="178">
        <f t="shared" si="41"/>
        <v>0</v>
      </c>
      <c r="V113" s="246"/>
      <c r="W113" s="246"/>
      <c r="X113" s="246"/>
      <c r="Y113" s="246"/>
    </row>
    <row r="114" spans="1:27" s="120" customFormat="1">
      <c r="A114" s="404" t="s">
        <v>1330</v>
      </c>
      <c r="B114" s="405"/>
      <c r="C114" s="405"/>
      <c r="D114" s="405"/>
      <c r="E114" s="146" t="s">
        <v>59</v>
      </c>
      <c r="F114" s="141">
        <v>1</v>
      </c>
      <c r="G114" s="137">
        <f t="shared" ref="G114:G118" si="44">U114</f>
        <v>451.94619587104859</v>
      </c>
      <c r="H114" s="141">
        <f t="shared" si="36"/>
        <v>451.94619587104859</v>
      </c>
      <c r="I114" s="149" t="s">
        <v>153</v>
      </c>
      <c r="J114" s="161" t="s">
        <v>4131</v>
      </c>
      <c r="K114" s="138"/>
      <c r="L114" s="348"/>
      <c r="M114" s="141">
        <f t="shared" si="38"/>
        <v>0</v>
      </c>
      <c r="N114" s="348"/>
      <c r="O114" s="178">
        <f t="shared" si="39"/>
        <v>0</v>
      </c>
      <c r="P114" s="348">
        <f>'VILLA LOBOS'!E95</f>
        <v>495</v>
      </c>
      <c r="Q114" s="178">
        <f t="shared" si="40"/>
        <v>8.2702039934106686E-2</v>
      </c>
      <c r="R114" s="348">
        <f>'GRAN TOWER'!E87</f>
        <v>373</v>
      </c>
      <c r="S114" s="169">
        <f t="shared" si="35"/>
        <v>5.9676627145585581E-2</v>
      </c>
      <c r="T114" s="349">
        <f>(Q114+S114)/2</f>
        <v>7.1189333539846134E-2</v>
      </c>
      <c r="U114" s="178">
        <f t="shared" si="41"/>
        <v>451.94619587104859</v>
      </c>
      <c r="V114" s="246"/>
      <c r="W114" s="246"/>
      <c r="X114" s="246"/>
      <c r="Y114" s="246"/>
    </row>
    <row r="115" spans="1:27" s="120" customFormat="1" ht="15.75" thickBot="1">
      <c r="A115" s="408" t="s">
        <v>4022</v>
      </c>
      <c r="B115" s="409"/>
      <c r="C115" s="409"/>
      <c r="D115" s="409"/>
      <c r="E115" s="146" t="s">
        <v>59</v>
      </c>
      <c r="F115" s="141">
        <v>1</v>
      </c>
      <c r="G115" s="137">
        <f t="shared" si="44"/>
        <v>0</v>
      </c>
      <c r="H115" s="141">
        <f>F115*G115</f>
        <v>0</v>
      </c>
      <c r="I115" s="149" t="s">
        <v>153</v>
      </c>
      <c r="J115" s="161" t="s">
        <v>172</v>
      </c>
      <c r="K115" s="138"/>
      <c r="L115" s="348"/>
      <c r="M115" s="141">
        <f>(L115*$M$5)/$M$2</f>
        <v>0</v>
      </c>
      <c r="N115" s="348"/>
      <c r="O115" s="178">
        <f>(N115*$O$5)/$O$2</f>
        <v>0</v>
      </c>
      <c r="P115" s="348">
        <f>'VILLA LOBOS'!E96</f>
        <v>0</v>
      </c>
      <c r="Q115" s="178">
        <f>(P115*$Q$5)/$Q$2</f>
        <v>0</v>
      </c>
      <c r="R115" s="348"/>
      <c r="S115" s="169">
        <f t="shared" si="35"/>
        <v>0</v>
      </c>
      <c r="T115" s="349">
        <f>Q115</f>
        <v>0</v>
      </c>
      <c r="U115" s="178">
        <f>T115*$U$2</f>
        <v>0</v>
      </c>
      <c r="V115" s="246"/>
      <c r="W115" s="246"/>
      <c r="X115" s="246"/>
      <c r="Y115" s="246"/>
    </row>
    <row r="116" spans="1:27" s="120" customFormat="1" ht="30.75" thickBot="1">
      <c r="A116" s="404" t="s">
        <v>1331</v>
      </c>
      <c r="B116" s="405"/>
      <c r="C116" s="405"/>
      <c r="D116" s="405"/>
      <c r="E116" s="146" t="s">
        <v>59</v>
      </c>
      <c r="F116" s="141">
        <v>1</v>
      </c>
      <c r="G116" s="137">
        <f>U116</f>
        <v>4243.9779803385618</v>
      </c>
      <c r="H116" s="141">
        <f t="shared" si="36"/>
        <v>4243.9779803385618</v>
      </c>
      <c r="I116" s="149" t="s">
        <v>153</v>
      </c>
      <c r="J116" s="161" t="s">
        <v>4131</v>
      </c>
      <c r="K116" s="138"/>
      <c r="L116" s="348">
        <f>NOUVE!E102</f>
        <v>4716.34</v>
      </c>
      <c r="M116" s="141">
        <f t="shared" si="38"/>
        <v>0.91077780145160436</v>
      </c>
      <c r="N116" s="348">
        <f>VANCOUVER!E117</f>
        <v>2100</v>
      </c>
      <c r="O116" s="178">
        <f t="shared" si="39"/>
        <v>0.42622189779705782</v>
      </c>
      <c r="P116" s="348"/>
      <c r="Q116" s="178">
        <f t="shared" si="40"/>
        <v>0</v>
      </c>
      <c r="R116" s="348"/>
      <c r="S116" s="169">
        <f t="shared" si="35"/>
        <v>0</v>
      </c>
      <c r="T116" s="141">
        <f>(O116+M116)/2</f>
        <v>0.66849984962433107</v>
      </c>
      <c r="U116" s="141">
        <f t="shared" si="41"/>
        <v>4243.9779803385618</v>
      </c>
      <c r="V116" s="248" t="str">
        <f>$W$5</f>
        <v>GMF - ATALAIA</v>
      </c>
      <c r="W116" s="249">
        <f>(15382.96*$X$5)/[5]ORÇAMENTO_EXECUTIVO!$N$4</f>
        <v>2.0844305799383838</v>
      </c>
      <c r="X116" s="248" t="str">
        <f>W4</f>
        <v>MABREM - GRAN TORINO</v>
      </c>
      <c r="Y116" s="249">
        <f>( 100000*$X$5)/[4]ORÇAMENTO_EXECUTIVO!$G$2</f>
        <v>7.9816560258603371</v>
      </c>
      <c r="Z116" s="248" t="str">
        <f>$W$6</f>
        <v xml:space="preserve">AS RAMOS - PAESSAGIO </v>
      </c>
      <c r="AA116" s="249">
        <f>(6956*$X$6)/'[8]Executivo '!$P$13</f>
        <v>2.1901986818514763</v>
      </c>
    </row>
    <row r="117" spans="1:27" s="120" customFormat="1">
      <c r="A117" s="404" t="str">
        <f>RESPOSTAS!A227</f>
        <v>Esgotamento de sistema sanitário temporário</v>
      </c>
      <c r="B117" s="405"/>
      <c r="C117" s="405"/>
      <c r="D117" s="405"/>
      <c r="E117" s="146" t="s">
        <v>59</v>
      </c>
      <c r="F117" s="141">
        <v>1</v>
      </c>
      <c r="G117" s="137">
        <f t="shared" si="44"/>
        <v>1838.9520200919119</v>
      </c>
      <c r="H117" s="141">
        <f t="shared" si="36"/>
        <v>1838.9520200919119</v>
      </c>
      <c r="I117" s="149" t="s">
        <v>153</v>
      </c>
      <c r="J117" s="161" t="s">
        <v>4131</v>
      </c>
      <c r="K117" s="138"/>
      <c r="L117" s="348">
        <f>NOUVE!E103</f>
        <v>1500</v>
      </c>
      <c r="M117" s="141">
        <f t="shared" si="38"/>
        <v>0.28966671236115432</v>
      </c>
      <c r="N117" s="348"/>
      <c r="O117" s="178">
        <f t="shared" si="39"/>
        <v>0</v>
      </c>
      <c r="P117" s="348"/>
      <c r="Q117" s="178">
        <f>(P117*$Q$5)/$Q$2</f>
        <v>0</v>
      </c>
      <c r="R117" s="348"/>
      <c r="S117" s="169">
        <f t="shared" si="35"/>
        <v>0</v>
      </c>
      <c r="T117" s="137">
        <f>M117</f>
        <v>0.28966671236115432</v>
      </c>
      <c r="U117" s="178">
        <f t="shared" si="41"/>
        <v>1838.9520200919119</v>
      </c>
      <c r="V117" s="246"/>
      <c r="W117" s="246"/>
      <c r="X117" s="246"/>
      <c r="Y117" s="246"/>
    </row>
    <row r="118" spans="1:27" s="120" customFormat="1">
      <c r="A118" s="404" t="s">
        <v>1429</v>
      </c>
      <c r="B118" s="405"/>
      <c r="C118" s="405"/>
      <c r="D118" s="405"/>
      <c r="E118" s="146" t="s">
        <v>59</v>
      </c>
      <c r="F118" s="141">
        <v>1</v>
      </c>
      <c r="G118" s="137">
        <f t="shared" si="44"/>
        <v>16883.340676152799</v>
      </c>
      <c r="H118" s="141">
        <f>F118*G118</f>
        <v>16883.340676152799</v>
      </c>
      <c r="I118" s="183" t="s">
        <v>153</v>
      </c>
      <c r="J118" s="161" t="s">
        <v>4131</v>
      </c>
      <c r="K118" s="138"/>
      <c r="L118" s="348">
        <f>NOUVE!E100</f>
        <v>16507.21</v>
      </c>
      <c r="M118" s="141">
        <f t="shared" si="38"/>
        <v>3.1877261673034463</v>
      </c>
      <c r="N118" s="348">
        <f>VANCOUVER!E115</f>
        <v>10500</v>
      </c>
      <c r="O118" s="178">
        <f t="shared" si="39"/>
        <v>2.1311094889852891</v>
      </c>
      <c r="P118" s="348"/>
      <c r="Q118" s="178">
        <f t="shared" si="40"/>
        <v>0</v>
      </c>
      <c r="R118" s="348"/>
      <c r="S118" s="169">
        <f t="shared" si="35"/>
        <v>0</v>
      </c>
      <c r="T118" s="141">
        <f>(O118+M118)/2</f>
        <v>2.6594178281443677</v>
      </c>
      <c r="U118" s="178">
        <f t="shared" si="41"/>
        <v>16883.340676152799</v>
      </c>
      <c r="V118" s="246"/>
      <c r="W118" s="246"/>
      <c r="X118" s="246"/>
      <c r="Y118" s="246"/>
    </row>
    <row r="119" spans="1:27" s="120" customFormat="1">
      <c r="A119" s="404" t="s">
        <v>124</v>
      </c>
      <c r="B119" s="405"/>
      <c r="C119" s="405"/>
      <c r="D119" s="405"/>
      <c r="E119" s="146" t="s">
        <v>59</v>
      </c>
      <c r="F119" s="141">
        <v>1</v>
      </c>
      <c r="G119" s="137">
        <f>U119</f>
        <v>5544.0205805924516</v>
      </c>
      <c r="H119" s="141">
        <f t="shared" si="36"/>
        <v>5544.0205805924516</v>
      </c>
      <c r="I119" s="183" t="s">
        <v>153</v>
      </c>
      <c r="J119" s="161" t="s">
        <v>4131</v>
      </c>
      <c r="K119" s="138"/>
      <c r="L119" s="348">
        <f>NOUVE!E101</f>
        <v>4630.05</v>
      </c>
      <c r="M119" s="141">
        <f t="shared" si="38"/>
        <v>0.89411424104517501</v>
      </c>
      <c r="N119" s="348">
        <f>VANCOUVER!E116</f>
        <v>4200</v>
      </c>
      <c r="O119" s="178">
        <f t="shared" si="39"/>
        <v>0.85244379559411565</v>
      </c>
      <c r="P119" s="348">
        <f>'VILLA LOBOS'!E94</f>
        <v>200</v>
      </c>
      <c r="Q119" s="178">
        <f t="shared" si="40"/>
        <v>3.3414965629942096E-2</v>
      </c>
      <c r="R119" s="348">
        <f>'VILLA LOBOS'!G94</f>
        <v>0</v>
      </c>
      <c r="S119" s="169">
        <f t="shared" si="35"/>
        <v>0</v>
      </c>
      <c r="T119" s="137">
        <f>(O119+M119)/2</f>
        <v>0.87327901831964527</v>
      </c>
      <c r="U119" s="178">
        <f t="shared" si="41"/>
        <v>5544.0205805924516</v>
      </c>
      <c r="V119" s="246"/>
      <c r="W119" s="246"/>
      <c r="X119" s="246"/>
      <c r="Y119" s="246"/>
    </row>
    <row r="120" spans="1:27" s="120" customFormat="1" ht="15.75" thickBot="1">
      <c r="A120" s="400" t="s">
        <v>179</v>
      </c>
      <c r="B120" s="401"/>
      <c r="C120" s="401"/>
      <c r="D120" s="401"/>
      <c r="E120" s="142"/>
      <c r="F120" s="142"/>
      <c r="G120" s="142"/>
      <c r="H120" s="142"/>
      <c r="I120" s="148"/>
      <c r="J120" s="159"/>
      <c r="K120" s="134"/>
      <c r="L120" s="172"/>
      <c r="M120" s="140"/>
      <c r="N120" s="170"/>
      <c r="O120" s="171"/>
      <c r="P120" s="170"/>
      <c r="Q120" s="171"/>
      <c r="R120" s="170"/>
      <c r="S120" s="169">
        <f t="shared" si="35"/>
        <v>0</v>
      </c>
      <c r="T120" s="140"/>
      <c r="U120" s="171"/>
      <c r="V120" s="246"/>
      <c r="W120" s="246"/>
      <c r="X120" s="246"/>
      <c r="Y120" s="246"/>
    </row>
    <row r="121" spans="1:27" s="120" customFormat="1" ht="28.9" customHeight="1" thickBot="1">
      <c r="A121" s="423" t="s">
        <v>4020</v>
      </c>
      <c r="B121" s="424"/>
      <c r="C121" s="424"/>
      <c r="D121" s="424"/>
      <c r="E121" s="158" t="s">
        <v>59</v>
      </c>
      <c r="F121" s="141">
        <v>1</v>
      </c>
      <c r="G121" s="141">
        <f>U121</f>
        <v>626.40944279506095</v>
      </c>
      <c r="H121" s="141">
        <f>F121*G121</f>
        <v>626.40944279506095</v>
      </c>
      <c r="I121" s="183" t="s">
        <v>153</v>
      </c>
      <c r="J121" s="161" t="s">
        <v>4131</v>
      </c>
      <c r="K121" s="138"/>
      <c r="L121" s="168"/>
      <c r="M121" s="137">
        <f>(L121*$M$5)/$M$2</f>
        <v>0</v>
      </c>
      <c r="N121" s="168"/>
      <c r="O121" s="169">
        <f>(N121*$O$5)/$O$2</f>
        <v>0</v>
      </c>
      <c r="P121" s="168"/>
      <c r="Q121" s="169">
        <f>(P121*$Q$5)/$Q$2</f>
        <v>0</v>
      </c>
      <c r="R121" s="168"/>
      <c r="S121" s="169">
        <f t="shared" si="35"/>
        <v>0</v>
      </c>
      <c r="T121" s="349">
        <f>(Y121+W121)/2</f>
        <v>9.8670308906351395E-2</v>
      </c>
      <c r="U121" s="137">
        <f>T121*$U$2</f>
        <v>626.40944279506095</v>
      </c>
      <c r="V121" s="248" t="str">
        <f>W4</f>
        <v>MABREM - GRAN TORINO</v>
      </c>
      <c r="W121" s="249">
        <f>( 500*$X$5)/[4]ORÇAMENTO_EXECUTIVO!$G$2</f>
        <v>3.9908280129301685E-2</v>
      </c>
      <c r="X121" s="248" t="str">
        <f>$W$6</f>
        <v xml:space="preserve">AS RAMOS - PAESSAGIO </v>
      </c>
      <c r="Y121" s="249">
        <f>(500*$X$6)/'[8]Executivo '!$P$13</f>
        <v>0.15743233768340109</v>
      </c>
    </row>
    <row r="122" spans="1:27" s="120" customFormat="1" ht="15.75" thickBot="1">
      <c r="A122" s="406" t="s">
        <v>3995</v>
      </c>
      <c r="B122" s="407"/>
      <c r="C122" s="407"/>
      <c r="D122" s="407"/>
      <c r="E122" s="158" t="s">
        <v>247</v>
      </c>
      <c r="F122" s="141">
        <v>4</v>
      </c>
      <c r="G122" s="141">
        <f>U122</f>
        <v>1019.4804290203632</v>
      </c>
      <c r="H122" s="141">
        <f t="shared" si="36"/>
        <v>4077.9217160814528</v>
      </c>
      <c r="I122" s="183" t="s">
        <v>153</v>
      </c>
      <c r="J122" s="161" t="s">
        <v>4131</v>
      </c>
      <c r="K122" s="138"/>
      <c r="L122" s="168">
        <f>NOUVE!E88</f>
        <v>0</v>
      </c>
      <c r="M122" s="137">
        <f>(L122*$M$5)/$M$2</f>
        <v>0</v>
      </c>
      <c r="N122" s="168">
        <f>VANCOUVER!E102</f>
        <v>400</v>
      </c>
      <c r="O122" s="169">
        <f>(N122*$O$5)/$O$2</f>
        <v>8.1185123389915778E-2</v>
      </c>
      <c r="P122" s="168"/>
      <c r="Q122" s="169">
        <f>(P122*$Q$5)/$Q$2</f>
        <v>0</v>
      </c>
      <c r="R122" s="168">
        <f>'GRAN TOWER'!E89</f>
        <v>1500</v>
      </c>
      <c r="S122" s="169">
        <f t="shared" si="35"/>
        <v>0.23998643624230126</v>
      </c>
      <c r="T122" s="349">
        <f>(O122+S122)/2</f>
        <v>0.16058577981610853</v>
      </c>
      <c r="U122" s="137">
        <f>T122*$U$2</f>
        <v>1019.4804290203632</v>
      </c>
      <c r="V122" s="248" t="str">
        <f>$W$5</f>
        <v>GMF - ATALAIA</v>
      </c>
      <c r="W122" s="249">
        <f>(1208.41*$X$5)/[5]ORÇAMENTO_EXECUTIVO!$N$4</f>
        <v>0.16374265792170961</v>
      </c>
      <c r="X122" s="246"/>
      <c r="Y122" s="246"/>
    </row>
    <row r="123" spans="1:27" s="120" customFormat="1">
      <c r="A123" s="406" t="s">
        <v>135</v>
      </c>
      <c r="B123" s="407"/>
      <c r="C123" s="407"/>
      <c r="D123" s="407"/>
      <c r="E123" s="158" t="s">
        <v>59</v>
      </c>
      <c r="F123" s="141">
        <v>1</v>
      </c>
      <c r="G123" s="243">
        <f>CANTEIRO!F30</f>
        <v>120700</v>
      </c>
      <c r="H123" s="141">
        <f t="shared" si="36"/>
        <v>120700</v>
      </c>
      <c r="I123" s="183" t="s">
        <v>153</v>
      </c>
      <c r="J123" s="161" t="s">
        <v>4131</v>
      </c>
      <c r="K123" s="138"/>
      <c r="L123" s="168"/>
      <c r="M123" s="137">
        <f>(L123*$M$5)/$M$2</f>
        <v>0</v>
      </c>
      <c r="N123" s="168"/>
      <c r="O123" s="169">
        <f>(N123*$O$5)/$O$2</f>
        <v>0</v>
      </c>
      <c r="P123" s="168"/>
      <c r="Q123" s="169">
        <f>(P123*$Q$5)/$Q$2</f>
        <v>0</v>
      </c>
      <c r="R123" s="168"/>
      <c r="S123" s="169">
        <f t="shared" si="35"/>
        <v>0</v>
      </c>
      <c r="T123" s="137">
        <f>Q123</f>
        <v>0</v>
      </c>
      <c r="U123" s="169">
        <f>T123*$U$2</f>
        <v>0</v>
      </c>
      <c r="V123" s="246"/>
      <c r="W123" s="246"/>
      <c r="X123" s="246"/>
      <c r="Y123" s="246"/>
    </row>
    <row r="124" spans="1:27" s="120" customFormat="1" ht="27.75" customHeight="1">
      <c r="A124" s="406" t="s">
        <v>4021</v>
      </c>
      <c r="B124" s="407"/>
      <c r="C124" s="407"/>
      <c r="D124" s="407"/>
      <c r="E124" s="136" t="s">
        <v>59</v>
      </c>
      <c r="F124" s="141">
        <v>1</v>
      </c>
      <c r="G124" s="243">
        <f>U124</f>
        <v>27943.514943628248</v>
      </c>
      <c r="H124" s="141">
        <f t="shared" si="36"/>
        <v>27943.514943628248</v>
      </c>
      <c r="I124" s="183" t="s">
        <v>153</v>
      </c>
      <c r="J124" s="161" t="s">
        <v>4131</v>
      </c>
      <c r="K124" s="138"/>
      <c r="L124" s="168"/>
      <c r="M124" s="137">
        <f>(L124*$M$5)/$M$2</f>
        <v>0</v>
      </c>
      <c r="N124" s="168"/>
      <c r="O124" s="169">
        <f>(N124*$O$5)/$O$2</f>
        <v>0</v>
      </c>
      <c r="P124" s="168">
        <f>'VILLA LOBOS'!E98</f>
        <v>26345</v>
      </c>
      <c r="Q124" s="169">
        <f>(P124*$Q$5)/$Q$2</f>
        <v>4.4015863476041224</v>
      </c>
      <c r="R124" s="168">
        <f>'GRAN TOWER'!E90</f>
        <v>2500</v>
      </c>
      <c r="S124" s="169">
        <f t="shared" si="35"/>
        <v>0.39997739373716878</v>
      </c>
      <c r="T124" s="137">
        <f>Q124</f>
        <v>4.4015863476041224</v>
      </c>
      <c r="U124" s="169">
        <f>T124*$U$2</f>
        <v>27943.514943628248</v>
      </c>
      <c r="V124" s="246"/>
      <c r="W124" s="246"/>
      <c r="X124" s="246"/>
      <c r="Y124" s="246"/>
    </row>
    <row r="125" spans="1:27" s="120" customFormat="1">
      <c r="A125" s="418" t="s">
        <v>1427</v>
      </c>
      <c r="B125" s="419"/>
      <c r="C125" s="419"/>
      <c r="D125" s="419"/>
      <c r="E125" s="136" t="s">
        <v>14</v>
      </c>
      <c r="F125" s="141">
        <f>'EPC''s'!D59</f>
        <v>220.00000000000003</v>
      </c>
      <c r="G125" s="243">
        <f>COMPOSIÇÃO!H56</f>
        <v>132.54723300000001</v>
      </c>
      <c r="H125" s="141">
        <f t="shared" si="36"/>
        <v>29160.391260000004</v>
      </c>
      <c r="I125" s="183" t="s">
        <v>153</v>
      </c>
      <c r="J125" s="161" t="s">
        <v>4131</v>
      </c>
      <c r="K125" s="138"/>
      <c r="L125" s="168"/>
      <c r="M125" s="137">
        <f>(L125*$M$5)/$M$2</f>
        <v>0</v>
      </c>
      <c r="N125" s="168"/>
      <c r="O125" s="169">
        <f>(N125*$O$5)/$O$2</f>
        <v>0</v>
      </c>
      <c r="P125" s="168"/>
      <c r="Q125" s="169">
        <f>(P125*$Q$5)/$Q$2</f>
        <v>0</v>
      </c>
      <c r="R125" s="168"/>
      <c r="S125" s="169">
        <f t="shared" si="35"/>
        <v>0</v>
      </c>
      <c r="T125" s="137">
        <f>Q125</f>
        <v>0</v>
      </c>
      <c r="U125" s="169">
        <f>T125*$U$2</f>
        <v>0</v>
      </c>
      <c r="V125" s="246"/>
      <c r="W125" s="246"/>
      <c r="X125" s="246"/>
      <c r="Y125" s="246"/>
    </row>
    <row r="126" spans="1:27" s="120" customFormat="1">
      <c r="A126" s="400" t="s">
        <v>180</v>
      </c>
      <c r="B126" s="401"/>
      <c r="C126" s="401"/>
      <c r="D126" s="401"/>
      <c r="E126" s="142"/>
      <c r="F126" s="142"/>
      <c r="G126" s="142"/>
      <c r="H126" s="142"/>
      <c r="I126" s="148"/>
      <c r="J126" s="159"/>
      <c r="K126" s="134"/>
      <c r="L126" s="172"/>
      <c r="M126" s="140"/>
      <c r="N126" s="170"/>
      <c r="O126" s="171"/>
      <c r="P126" s="170"/>
      <c r="Q126" s="171"/>
      <c r="R126" s="170"/>
      <c r="S126" s="169">
        <f t="shared" si="35"/>
        <v>0</v>
      </c>
      <c r="T126" s="140"/>
      <c r="U126" s="171"/>
      <c r="V126" s="246"/>
      <c r="W126" s="246"/>
      <c r="X126" s="246"/>
      <c r="Y126" s="246"/>
    </row>
    <row r="127" spans="1:27" s="120" customFormat="1">
      <c r="A127" s="406" t="s">
        <v>148</v>
      </c>
      <c r="B127" s="407"/>
      <c r="C127" s="407"/>
      <c r="D127" s="407"/>
      <c r="E127" s="180" t="s">
        <v>59</v>
      </c>
      <c r="F127" s="141">
        <v>1</v>
      </c>
      <c r="G127" s="137">
        <f>U127</f>
        <v>5010.2281376452847</v>
      </c>
      <c r="H127" s="141">
        <f t="shared" si="36"/>
        <v>5010.2281376452847</v>
      </c>
      <c r="I127" s="183" t="s">
        <v>153</v>
      </c>
      <c r="J127" s="161" t="s">
        <v>4131</v>
      </c>
      <c r="K127" s="138"/>
      <c r="L127" s="175">
        <f>NOUVE!E86</f>
        <v>2815</v>
      </c>
      <c r="M127" s="137">
        <f>(L127*$M$5)/$M$2</f>
        <v>0.54360786353109958</v>
      </c>
      <c r="N127" s="175">
        <f>VANCOUVER!E100</f>
        <v>6400</v>
      </c>
      <c r="O127" s="169">
        <f>(N127*$O$5)/$O$2</f>
        <v>1.2989619742386525</v>
      </c>
      <c r="P127" s="181">
        <f>'VILLA LOBOS'!F99</f>
        <v>3142.44</v>
      </c>
      <c r="Q127" s="169">
        <f>(P127*$Q$5)/$Q$2</f>
        <v>0.52502262297077618</v>
      </c>
      <c r="R127" s="181">
        <f>'VILLA LOBOS'!H99</f>
        <v>0</v>
      </c>
      <c r="S127" s="169">
        <f t="shared" si="35"/>
        <v>0</v>
      </c>
      <c r="T127" s="137">
        <f>(Q127+M127+O127)/3</f>
        <v>0.78919748691350955</v>
      </c>
      <c r="U127" s="169">
        <f>T127*$U$2</f>
        <v>5010.2281376452847</v>
      </c>
      <c r="V127" s="246"/>
      <c r="W127" s="246"/>
      <c r="X127" s="246"/>
      <c r="Y127" s="246"/>
    </row>
    <row r="128" spans="1:27" s="120" customFormat="1">
      <c r="A128" s="406" t="s">
        <v>149</v>
      </c>
      <c r="B128" s="407"/>
      <c r="C128" s="407"/>
      <c r="D128" s="407"/>
      <c r="E128" s="180" t="s">
        <v>59</v>
      </c>
      <c r="F128" s="141">
        <v>1</v>
      </c>
      <c r="G128" s="137">
        <f>U128</f>
        <v>5464.5642685483053</v>
      </c>
      <c r="H128" s="141">
        <f t="shared" si="36"/>
        <v>5464.5642685483053</v>
      </c>
      <c r="I128" s="183" t="s">
        <v>153</v>
      </c>
      <c r="J128" s="161" t="s">
        <v>4131</v>
      </c>
      <c r="K128" s="138"/>
      <c r="L128" s="175">
        <f>NOUVE!E87</f>
        <v>5188</v>
      </c>
      <c r="M128" s="137">
        <f>(L128*$M$5)/$M$2</f>
        <v>1.0018606024864456</v>
      </c>
      <c r="N128" s="175">
        <f>VANCOUVER!E101</f>
        <v>5200</v>
      </c>
      <c r="O128" s="169">
        <f>(N128*$O$5)/$O$2</f>
        <v>1.0554066040689052</v>
      </c>
      <c r="P128" s="181">
        <f>'VILLA LOBOS'!F100</f>
        <v>3142.44</v>
      </c>
      <c r="Q128" s="169">
        <f>(P128*$Q$5)/$Q$2</f>
        <v>0.52502262297077618</v>
      </c>
      <c r="R128" s="181">
        <f>'VILLA LOBOS'!H100</f>
        <v>0</v>
      </c>
      <c r="S128" s="169">
        <f t="shared" si="35"/>
        <v>0</v>
      </c>
      <c r="T128" s="137">
        <f>(Q128+M128+O128)/3</f>
        <v>0.8607632765087091</v>
      </c>
      <c r="U128" s="169">
        <f>T128*$U$2</f>
        <v>5464.5642685483053</v>
      </c>
      <c r="V128" s="246"/>
      <c r="W128" s="246"/>
      <c r="X128" s="246"/>
      <c r="Y128" s="246"/>
    </row>
    <row r="129" spans="1:25" s="120" customFormat="1">
      <c r="A129" s="400" t="s">
        <v>181</v>
      </c>
      <c r="B129" s="401"/>
      <c r="C129" s="401"/>
      <c r="D129" s="401"/>
      <c r="E129" s="142"/>
      <c r="F129" s="142"/>
      <c r="G129" s="142"/>
      <c r="H129" s="142"/>
      <c r="I129" s="148"/>
      <c r="J129" s="159"/>
      <c r="K129" s="134"/>
      <c r="L129" s="172"/>
      <c r="M129" s="140"/>
      <c r="N129" s="170"/>
      <c r="O129" s="171"/>
      <c r="P129" s="170"/>
      <c r="Q129" s="171"/>
      <c r="R129" s="170"/>
      <c r="S129" s="169">
        <f t="shared" si="35"/>
        <v>0</v>
      </c>
      <c r="T129" s="140"/>
      <c r="U129" s="171"/>
      <c r="V129" s="246"/>
      <c r="W129" s="246"/>
      <c r="X129" s="246"/>
      <c r="Y129" s="246"/>
    </row>
    <row r="130" spans="1:25" s="179" customFormat="1">
      <c r="A130" s="418" t="str">
        <f>RESPOSTAS!A115</f>
        <v>Remoção de entulhos e resíduos</v>
      </c>
      <c r="B130" s="419"/>
      <c r="C130" s="419"/>
      <c r="D130" s="419"/>
      <c r="E130" s="180" t="s">
        <v>59</v>
      </c>
      <c r="F130" s="141">
        <v>1</v>
      </c>
      <c r="G130" s="141">
        <f>U130</f>
        <v>7733.8841385003425</v>
      </c>
      <c r="H130" s="141">
        <f t="shared" si="36"/>
        <v>7733.8841385003425</v>
      </c>
      <c r="I130" s="149" t="s">
        <v>153</v>
      </c>
      <c r="J130" s="161" t="s">
        <v>4131</v>
      </c>
      <c r="K130" s="143"/>
      <c r="L130" s="181">
        <f>NOUVE!F69</f>
        <v>17000</v>
      </c>
      <c r="M130" s="141">
        <f>(L130*$M$5)/$M$2</f>
        <v>3.2828894067597489</v>
      </c>
      <c r="N130" s="181">
        <f>VANCOUVER!E84</f>
        <v>350</v>
      </c>
      <c r="O130" s="178">
        <f>(N130*$O$5)/$O$2</f>
        <v>7.1036982966176304E-2</v>
      </c>
      <c r="P130" s="181">
        <f>'VILLA LOBOS'!E78</f>
        <v>1800</v>
      </c>
      <c r="Q130" s="178">
        <f>(P130*$Q$5)/$Q$2</f>
        <v>0.30073469066947883</v>
      </c>
      <c r="R130" s="181">
        <f>'VILLA LOBOS'!G78</f>
        <v>0</v>
      </c>
      <c r="S130" s="169">
        <f t="shared" si="35"/>
        <v>0</v>
      </c>
      <c r="T130" s="137">
        <f>(Q130+M130+O130)/3</f>
        <v>1.2182203601318013</v>
      </c>
      <c r="U130" s="178">
        <f>T130*$U$2</f>
        <v>7733.8841385003425</v>
      </c>
      <c r="V130" s="253"/>
      <c r="W130" s="253"/>
      <c r="X130" s="253"/>
      <c r="Y130" s="253"/>
    </row>
    <row r="131" spans="1:25" s="120" customFormat="1">
      <c r="A131" s="400" t="s">
        <v>183</v>
      </c>
      <c r="B131" s="401"/>
      <c r="C131" s="401"/>
      <c r="D131" s="401"/>
      <c r="E131" s="139"/>
      <c r="F131" s="139"/>
      <c r="G131" s="139"/>
      <c r="H131" s="139"/>
      <c r="I131" s="148"/>
      <c r="J131" s="159"/>
      <c r="K131" s="134"/>
      <c r="L131" s="172"/>
      <c r="M131" s="144"/>
      <c r="N131" s="170"/>
      <c r="O131" s="171"/>
      <c r="P131" s="170"/>
      <c r="Q131" s="171"/>
      <c r="R131" s="170"/>
      <c r="S131" s="169">
        <f t="shared" si="35"/>
        <v>0</v>
      </c>
      <c r="T131" s="140"/>
      <c r="U131" s="171"/>
      <c r="V131" s="253"/>
      <c r="W131" s="253"/>
      <c r="X131" s="253"/>
      <c r="Y131" s="246"/>
    </row>
    <row r="132" spans="1:25" ht="14.45" customHeight="1">
      <c r="A132" s="406" t="str">
        <f>NOUVE!B119</f>
        <v>Elevador cremalheira</v>
      </c>
      <c r="B132" s="407"/>
      <c r="C132" s="407"/>
      <c r="D132" s="407"/>
      <c r="E132" s="146" t="str">
        <f>NOUVE!C119</f>
        <v>vb</v>
      </c>
      <c r="F132" s="141">
        <v>1</v>
      </c>
      <c r="G132" s="137">
        <f>U132</f>
        <v>295851.74791256478</v>
      </c>
      <c r="H132" s="141">
        <f>F132*G132</f>
        <v>295851.74791256478</v>
      </c>
      <c r="I132" s="183" t="s">
        <v>153</v>
      </c>
      <c r="J132" s="161" t="s">
        <v>4131</v>
      </c>
      <c r="K132" s="138"/>
      <c r="L132" s="168">
        <f>NOUVE!E119</f>
        <v>275000</v>
      </c>
      <c r="M132" s="137">
        <f>(L132*$M$5)/$M$2</f>
        <v>53.10556393287829</v>
      </c>
      <c r="N132" s="168"/>
      <c r="O132" s="169">
        <f>N132/$O$3</f>
        <v>0</v>
      </c>
      <c r="P132" s="168">
        <f>'VILLA LOBOS'!E121</f>
        <v>240000</v>
      </c>
      <c r="Q132" s="169">
        <f>(P132*$Q$5)/$Q$2</f>
        <v>40.097958755930513</v>
      </c>
      <c r="R132" s="168">
        <f>'VILLA LOBOS'!G121</f>
        <v>0</v>
      </c>
      <c r="S132" s="169">
        <f t="shared" si="35"/>
        <v>0</v>
      </c>
      <c r="T132" s="141">
        <f>(Q132+M132)/2</f>
        <v>46.601761344404402</v>
      </c>
      <c r="U132" s="169">
        <f>T132*$U$2</f>
        <v>295851.74791256478</v>
      </c>
    </row>
    <row r="133" spans="1:25" ht="14.45" customHeight="1">
      <c r="A133" s="406" t="str">
        <f>NOUVE!B120</f>
        <v>Manutenção preventiva de elevador cremalheira</v>
      </c>
      <c r="B133" s="407"/>
      <c r="C133" s="407"/>
      <c r="D133" s="407"/>
      <c r="E133" s="146" t="str">
        <f>NOUVE!C120</f>
        <v>mes</v>
      </c>
      <c r="F133" s="145">
        <v>27</v>
      </c>
      <c r="G133" s="137">
        <f>U133</f>
        <v>13043.207023203367</v>
      </c>
      <c r="H133" s="141">
        <f>F133*G133</f>
        <v>352166.5896264909</v>
      </c>
      <c r="I133" s="183" t="s">
        <v>153</v>
      </c>
      <c r="J133" s="161" t="s">
        <v>4131</v>
      </c>
      <c r="K133" s="138"/>
      <c r="L133" s="168">
        <f>NOUVE!E120</f>
        <v>4000</v>
      </c>
      <c r="M133" s="137">
        <f>(L133*$M$5)/$M$2</f>
        <v>0.77244456629641156</v>
      </c>
      <c r="N133" s="168"/>
      <c r="O133" s="169">
        <f>N133/$O$3</f>
        <v>0</v>
      </c>
      <c r="P133" s="168">
        <f>'VILLA LOBOS'!E128</f>
        <v>19970.79</v>
      </c>
      <c r="Q133" s="169">
        <f>(P133*$Q$5)/$Q$2</f>
        <v>3.3366163072639567</v>
      </c>
      <c r="R133" s="168">
        <f>'VILLA LOBOS'!G128</f>
        <v>0</v>
      </c>
      <c r="S133" s="169">
        <f t="shared" si="35"/>
        <v>0</v>
      </c>
      <c r="T133" s="141">
        <f>(Q133+M133)/2</f>
        <v>2.0545304367801842</v>
      </c>
      <c r="U133" s="137">
        <f>T133*$U$2</f>
        <v>13043.207023203367</v>
      </c>
    </row>
    <row r="134" spans="1:25" ht="14.45" customHeight="1">
      <c r="A134" s="406" t="str">
        <f>NOUVE!B121</f>
        <v>Montagem e desmontagem de elevador cremalheira</v>
      </c>
      <c r="B134" s="407"/>
      <c r="C134" s="407"/>
      <c r="D134" s="407"/>
      <c r="E134" s="146" t="str">
        <f>NOUVE!C121</f>
        <v>un</v>
      </c>
      <c r="F134" s="141">
        <v>1</v>
      </c>
      <c r="G134" s="137">
        <f>U134</f>
        <v>29212.161161120886</v>
      </c>
      <c r="H134" s="141">
        <f>F134*G134</f>
        <v>29212.161161120886</v>
      </c>
      <c r="I134" s="183" t="s">
        <v>153</v>
      </c>
      <c r="J134" s="161" t="s">
        <v>4131</v>
      </c>
      <c r="K134" s="138"/>
      <c r="L134" s="168">
        <f>NOUVE!E121</f>
        <v>25000</v>
      </c>
      <c r="M134" s="137">
        <f>(L134*$M$5)/$M$2</f>
        <v>4.8277785393525718</v>
      </c>
      <c r="N134" s="168"/>
      <c r="O134" s="169">
        <f>N134/$O$3</f>
        <v>0</v>
      </c>
      <c r="P134" s="168">
        <f>'VILLA LOBOS'!E130</f>
        <v>26186.240000000002</v>
      </c>
      <c r="Q134" s="169">
        <f>(P134*$Q$5)/$Q$2</f>
        <v>4.3750615478870749</v>
      </c>
      <c r="R134" s="168">
        <f>'VILLA LOBOS'!G130</f>
        <v>0</v>
      </c>
      <c r="S134" s="169">
        <f t="shared" si="35"/>
        <v>0</v>
      </c>
      <c r="T134" s="141">
        <f>(Q134+M134)/2</f>
        <v>4.6014200436198234</v>
      </c>
      <c r="U134" s="169">
        <f>T134*$U$2</f>
        <v>29212.161161120886</v>
      </c>
    </row>
    <row r="135" spans="1:25" ht="15.75">
      <c r="A135" s="220"/>
      <c r="B135" s="220"/>
      <c r="C135" s="220"/>
      <c r="D135" s="220"/>
      <c r="E135" s="84"/>
      <c r="F135" s="83"/>
      <c r="G135" s="84"/>
      <c r="H135" s="83" t="e">
        <f>SUM(H11:H134)</f>
        <v>#REF!</v>
      </c>
      <c r="I135" s="123"/>
      <c r="J135" s="123"/>
      <c r="K135" s="121"/>
      <c r="L135" s="85"/>
      <c r="M135" s="85"/>
      <c r="N135" s="84"/>
      <c r="O135" s="84"/>
      <c r="P135" s="84"/>
      <c r="Q135" s="84"/>
      <c r="R135" s="84"/>
      <c r="S135" s="169">
        <f t="shared" si="35"/>
        <v>0</v>
      </c>
      <c r="T135" s="84"/>
      <c r="U135" s="84"/>
    </row>
    <row r="136" spans="1:25" ht="15.75">
      <c r="A136" s="220"/>
      <c r="B136" s="220"/>
      <c r="C136" s="220"/>
      <c r="D136" s="220"/>
      <c r="E136" s="84"/>
      <c r="F136" s="83"/>
      <c r="G136" s="84"/>
      <c r="H136" s="84"/>
      <c r="I136" s="123"/>
      <c r="J136" s="123"/>
      <c r="K136" s="121"/>
      <c r="L136" s="85"/>
      <c r="M136" s="85"/>
      <c r="N136" s="84"/>
      <c r="O136" s="84"/>
      <c r="P136" s="84"/>
      <c r="Q136" s="84"/>
      <c r="R136" s="84"/>
      <c r="S136" s="169">
        <f t="shared" si="35"/>
        <v>0</v>
      </c>
      <c r="T136" s="84"/>
      <c r="U136" s="84"/>
    </row>
    <row r="137" spans="1:25" ht="15.75">
      <c r="A137" s="220"/>
      <c r="B137" s="220"/>
      <c r="C137" s="220"/>
      <c r="D137" s="220"/>
      <c r="E137" s="84"/>
      <c r="F137" s="83"/>
      <c r="G137" s="84"/>
      <c r="H137" s="84"/>
      <c r="I137" s="123"/>
      <c r="J137" s="123"/>
      <c r="K137" s="121"/>
      <c r="L137" s="85"/>
      <c r="M137" s="85"/>
      <c r="N137" s="84"/>
      <c r="O137" s="84"/>
      <c r="P137" s="84"/>
      <c r="Q137" s="84"/>
      <c r="R137" s="84"/>
      <c r="S137" s="169">
        <f t="shared" si="35"/>
        <v>0</v>
      </c>
      <c r="T137" s="84"/>
      <c r="U137" s="84"/>
    </row>
    <row r="138" spans="1:25" ht="15.75">
      <c r="A138" s="220"/>
      <c r="B138" s="220"/>
      <c r="C138" s="220"/>
      <c r="D138" s="220"/>
      <c r="E138" s="84"/>
      <c r="F138" s="83"/>
      <c r="G138" s="84"/>
      <c r="H138" s="84"/>
      <c r="I138" s="121"/>
      <c r="J138" s="121"/>
      <c r="K138" s="121"/>
      <c r="L138" s="85"/>
      <c r="M138" s="85"/>
      <c r="N138" s="84"/>
      <c r="O138" s="84"/>
      <c r="P138" s="84"/>
      <c r="Q138" s="84"/>
      <c r="R138" s="84"/>
      <c r="S138" s="169">
        <f t="shared" si="35"/>
        <v>0</v>
      </c>
      <c r="T138" s="84"/>
      <c r="U138" s="84"/>
    </row>
    <row r="139" spans="1:25" ht="15.75">
      <c r="A139" s="220"/>
      <c r="B139" s="220"/>
      <c r="C139" s="220"/>
      <c r="D139" s="220"/>
      <c r="E139" s="84"/>
      <c r="F139" s="83"/>
      <c r="G139" s="84"/>
      <c r="H139" s="84"/>
      <c r="I139" s="121"/>
      <c r="J139" s="121"/>
      <c r="K139" s="121"/>
      <c r="L139" s="85"/>
      <c r="M139" s="85"/>
      <c r="N139" s="84"/>
      <c r="O139" s="84"/>
      <c r="P139" s="84"/>
      <c r="Q139" s="84"/>
      <c r="R139" s="84"/>
      <c r="S139" s="169">
        <f t="shared" si="35"/>
        <v>0</v>
      </c>
      <c r="T139" s="84"/>
      <c r="U139" s="84"/>
    </row>
    <row r="140" spans="1:25" ht="15.75">
      <c r="A140" s="220"/>
      <c r="B140" s="220"/>
      <c r="C140" s="220"/>
      <c r="D140" s="220"/>
      <c r="E140" s="84"/>
      <c r="F140" s="83"/>
      <c r="G140" s="84"/>
      <c r="H140" s="84"/>
      <c r="I140" s="121"/>
      <c r="J140" s="121"/>
      <c r="K140" s="121"/>
      <c r="L140" s="85"/>
      <c r="M140" s="85"/>
      <c r="N140" s="84"/>
      <c r="O140" s="84"/>
      <c r="P140" s="84"/>
      <c r="Q140" s="84"/>
      <c r="R140" s="84"/>
      <c r="S140" s="169">
        <f t="shared" si="35"/>
        <v>0</v>
      </c>
      <c r="T140" s="84"/>
      <c r="U140" s="84"/>
    </row>
    <row r="141" spans="1:25" ht="15.75">
      <c r="A141" s="220"/>
      <c r="B141" s="220"/>
      <c r="C141" s="220"/>
      <c r="D141" s="220"/>
      <c r="E141" s="84"/>
      <c r="F141" s="83"/>
      <c r="G141" s="84"/>
      <c r="H141" s="84"/>
      <c r="I141" s="121"/>
      <c r="J141" s="121"/>
      <c r="K141" s="121"/>
      <c r="L141" s="85"/>
      <c r="M141" s="85"/>
      <c r="N141" s="84"/>
      <c r="O141" s="84"/>
      <c r="P141" s="84"/>
      <c r="Q141" s="84"/>
      <c r="R141" s="84"/>
      <c r="S141" s="169">
        <f t="shared" si="35"/>
        <v>0</v>
      </c>
      <c r="T141" s="84"/>
      <c r="U141" s="84"/>
    </row>
    <row r="142" spans="1:25" ht="15.75">
      <c r="A142" s="220"/>
      <c r="B142" s="220"/>
      <c r="C142" s="220"/>
      <c r="D142" s="220"/>
      <c r="E142" s="84"/>
      <c r="F142" s="83"/>
      <c r="G142" s="84"/>
      <c r="H142" s="84"/>
      <c r="I142" s="121"/>
      <c r="J142" s="121"/>
      <c r="K142" s="121"/>
      <c r="L142" s="85"/>
      <c r="M142" s="85"/>
      <c r="N142" s="84"/>
      <c r="O142" s="84"/>
      <c r="P142" s="84"/>
      <c r="Q142" s="84"/>
      <c r="R142" s="84"/>
      <c r="S142" s="169">
        <f t="shared" si="35"/>
        <v>0</v>
      </c>
      <c r="T142" s="84"/>
      <c r="U142" s="84"/>
    </row>
    <row r="143" spans="1:25" ht="15.75">
      <c r="A143" s="220"/>
      <c r="B143" s="220"/>
      <c r="C143" s="220"/>
      <c r="D143" s="220"/>
      <c r="E143" s="84"/>
      <c r="F143" s="83"/>
      <c r="G143" s="84"/>
      <c r="H143" s="84"/>
      <c r="I143" s="121"/>
      <c r="J143" s="121"/>
      <c r="K143" s="121"/>
      <c r="L143" s="85"/>
      <c r="M143" s="85"/>
      <c r="N143" s="84"/>
      <c r="O143" s="84"/>
      <c r="P143" s="84"/>
      <c r="Q143" s="84"/>
      <c r="R143" s="84"/>
      <c r="S143" s="169">
        <f t="shared" si="35"/>
        <v>0</v>
      </c>
      <c r="T143" s="84"/>
      <c r="U143" s="84"/>
    </row>
    <row r="144" spans="1:25" ht="15.75">
      <c r="A144" s="220"/>
      <c r="B144" s="220"/>
      <c r="C144" s="220"/>
      <c r="D144" s="220"/>
      <c r="E144" s="84"/>
      <c r="F144" s="83"/>
      <c r="G144" s="84"/>
      <c r="H144" s="84"/>
      <c r="I144" s="121"/>
      <c r="J144" s="121"/>
      <c r="K144" s="121"/>
      <c r="L144" s="85"/>
      <c r="M144" s="85"/>
      <c r="N144" s="84"/>
      <c r="O144" s="84"/>
      <c r="P144" s="84"/>
      <c r="Q144" s="84"/>
      <c r="R144" s="84"/>
      <c r="S144" s="169">
        <f t="shared" si="35"/>
        <v>0</v>
      </c>
      <c r="T144" s="84"/>
      <c r="U144" s="84"/>
    </row>
    <row r="145" spans="1:21" ht="15.75">
      <c r="A145" s="220"/>
      <c r="B145" s="220"/>
      <c r="C145" s="220"/>
      <c r="D145" s="220"/>
      <c r="E145" s="84"/>
      <c r="F145" s="83"/>
      <c r="G145" s="84"/>
      <c r="H145" s="84"/>
      <c r="I145" s="121"/>
      <c r="J145" s="121"/>
      <c r="K145" s="121"/>
      <c r="L145" s="85"/>
      <c r="M145" s="85"/>
      <c r="N145" s="84"/>
      <c r="O145" s="84"/>
      <c r="P145" s="84"/>
      <c r="Q145" s="84"/>
      <c r="R145" s="84"/>
      <c r="S145" s="169">
        <f t="shared" si="35"/>
        <v>0</v>
      </c>
      <c r="T145" s="84"/>
      <c r="U145" s="84"/>
    </row>
    <row r="146" spans="1:21" ht="15.75">
      <c r="A146" s="220"/>
      <c r="B146" s="220"/>
      <c r="C146" s="220"/>
      <c r="D146" s="220"/>
      <c r="E146" s="84"/>
      <c r="F146" s="83"/>
      <c r="G146" s="84"/>
      <c r="H146" s="84"/>
      <c r="I146" s="121"/>
      <c r="J146" s="121"/>
      <c r="K146" s="121"/>
      <c r="L146" s="85"/>
      <c r="M146" s="85"/>
      <c r="N146" s="84"/>
      <c r="O146" s="84"/>
      <c r="P146" s="84"/>
      <c r="Q146" s="84"/>
      <c r="R146" s="84"/>
      <c r="S146" s="169">
        <f t="shared" si="35"/>
        <v>0</v>
      </c>
      <c r="T146" s="84"/>
      <c r="U146" s="84"/>
    </row>
    <row r="147" spans="1:21" ht="15.75">
      <c r="A147" s="220"/>
      <c r="B147" s="220"/>
      <c r="C147" s="220"/>
      <c r="D147" s="220"/>
      <c r="E147" s="84"/>
      <c r="F147" s="83"/>
      <c r="G147" s="84"/>
      <c r="H147" s="84"/>
      <c r="I147" s="121"/>
      <c r="J147" s="121"/>
      <c r="K147" s="121"/>
      <c r="L147" s="85"/>
      <c r="M147" s="85"/>
      <c r="N147" s="84"/>
      <c r="O147" s="84"/>
      <c r="P147" s="84"/>
      <c r="Q147" s="84"/>
      <c r="R147" s="84"/>
      <c r="S147" s="169">
        <f t="shared" si="35"/>
        <v>0</v>
      </c>
      <c r="T147" s="84"/>
      <c r="U147" s="84"/>
    </row>
    <row r="148" spans="1:21" ht="15.75">
      <c r="A148" s="220"/>
      <c r="B148" s="220"/>
      <c r="C148" s="220"/>
      <c r="D148" s="220"/>
      <c r="E148" s="84"/>
      <c r="F148" s="83"/>
      <c r="G148" s="84"/>
      <c r="H148" s="84"/>
      <c r="I148" s="121"/>
      <c r="J148" s="121"/>
      <c r="K148" s="121"/>
      <c r="L148" s="85"/>
      <c r="M148" s="85"/>
      <c r="N148" s="84"/>
      <c r="O148" s="84"/>
      <c r="P148" s="84"/>
      <c r="Q148" s="84"/>
      <c r="R148" s="84"/>
      <c r="S148" s="169">
        <f t="shared" si="35"/>
        <v>0</v>
      </c>
      <c r="T148" s="84"/>
      <c r="U148" s="84"/>
    </row>
    <row r="149" spans="1:21" ht="15.75">
      <c r="A149" s="220"/>
      <c r="B149" s="220"/>
      <c r="C149" s="220"/>
      <c r="D149" s="220"/>
      <c r="E149" s="84"/>
      <c r="F149" s="83"/>
      <c r="G149" s="84"/>
      <c r="H149" s="84"/>
      <c r="I149" s="121"/>
      <c r="J149" s="121"/>
      <c r="K149" s="121"/>
      <c r="L149" s="85"/>
      <c r="M149" s="85"/>
      <c r="N149" s="84"/>
      <c r="O149" s="84"/>
      <c r="P149" s="84"/>
      <c r="Q149" s="84"/>
      <c r="R149" s="84"/>
      <c r="S149" s="169">
        <f t="shared" si="35"/>
        <v>0</v>
      </c>
      <c r="T149" s="84"/>
      <c r="U149" s="84"/>
    </row>
    <row r="150" spans="1:21" ht="15.75">
      <c r="A150" s="220"/>
      <c r="B150" s="220"/>
      <c r="C150" s="220"/>
      <c r="D150" s="220"/>
      <c r="E150" s="84"/>
      <c r="F150" s="83"/>
      <c r="G150" s="84"/>
      <c r="H150" s="84"/>
      <c r="I150" s="121"/>
      <c r="J150" s="121"/>
      <c r="K150" s="121"/>
      <c r="L150" s="85"/>
      <c r="M150" s="85"/>
      <c r="N150" s="84"/>
      <c r="O150" s="84"/>
      <c r="P150" s="84"/>
      <c r="Q150" s="84"/>
      <c r="R150" s="84"/>
      <c r="S150" s="169">
        <f t="shared" ref="S150:S159" si="45">(R150*$S$5)/$S$2</f>
        <v>0</v>
      </c>
      <c r="T150" s="84"/>
      <c r="U150" s="84"/>
    </row>
    <row r="151" spans="1:21" ht="15.75">
      <c r="A151" s="220"/>
      <c r="B151" s="220"/>
      <c r="C151" s="220"/>
      <c r="D151" s="220"/>
      <c r="E151" s="84"/>
      <c r="F151" s="83"/>
      <c r="G151" s="84"/>
      <c r="H151" s="84"/>
      <c r="I151" s="121"/>
      <c r="J151" s="121"/>
      <c r="K151" s="121"/>
      <c r="L151" s="85"/>
      <c r="M151" s="85"/>
      <c r="N151" s="84"/>
      <c r="O151" s="84"/>
      <c r="P151" s="84"/>
      <c r="Q151" s="84"/>
      <c r="R151" s="84"/>
      <c r="S151" s="169">
        <f t="shared" si="45"/>
        <v>0</v>
      </c>
      <c r="T151" s="84"/>
      <c r="U151" s="84"/>
    </row>
    <row r="152" spans="1:21" ht="15.75">
      <c r="A152" s="220"/>
      <c r="B152" s="220"/>
      <c r="C152" s="220"/>
      <c r="D152" s="220"/>
      <c r="E152" s="84"/>
      <c r="F152" s="83"/>
      <c r="G152" s="84"/>
      <c r="H152" s="84"/>
      <c r="I152" s="121"/>
      <c r="J152" s="121"/>
      <c r="K152" s="121"/>
      <c r="L152" s="85"/>
      <c r="M152" s="85"/>
      <c r="N152" s="84"/>
      <c r="O152" s="84"/>
      <c r="P152" s="84"/>
      <c r="Q152" s="84"/>
      <c r="R152" s="84"/>
      <c r="S152" s="169">
        <f t="shared" si="45"/>
        <v>0</v>
      </c>
      <c r="T152" s="84"/>
      <c r="U152" s="84"/>
    </row>
    <row r="153" spans="1:21" ht="15.75">
      <c r="A153" s="220"/>
      <c r="B153" s="220"/>
      <c r="C153" s="220"/>
      <c r="D153" s="220"/>
      <c r="E153" s="84"/>
      <c r="F153" s="83"/>
      <c r="G153" s="84"/>
      <c r="H153" s="84"/>
      <c r="I153" s="121"/>
      <c r="J153" s="121"/>
      <c r="K153" s="121"/>
      <c r="L153" s="85"/>
      <c r="M153" s="85"/>
      <c r="N153" s="84"/>
      <c r="O153" s="84"/>
      <c r="P153" s="84"/>
      <c r="Q153" s="84"/>
      <c r="R153" s="84"/>
      <c r="S153" s="169">
        <f t="shared" si="45"/>
        <v>0</v>
      </c>
      <c r="T153" s="84"/>
      <c r="U153" s="84"/>
    </row>
    <row r="154" spans="1:21" ht="15.75">
      <c r="A154" s="220"/>
      <c r="B154" s="220"/>
      <c r="C154" s="220"/>
      <c r="D154" s="220"/>
      <c r="E154" s="84"/>
      <c r="F154" s="83"/>
      <c r="G154" s="84"/>
      <c r="H154" s="84"/>
      <c r="I154" s="121"/>
      <c r="J154" s="121"/>
      <c r="K154" s="121"/>
      <c r="L154" s="85"/>
      <c r="M154" s="85"/>
      <c r="N154" s="84"/>
      <c r="O154" s="84"/>
      <c r="P154" s="84"/>
      <c r="Q154" s="84"/>
      <c r="R154" s="84"/>
      <c r="S154" s="169">
        <f t="shared" si="45"/>
        <v>0</v>
      </c>
      <c r="T154" s="84"/>
      <c r="U154" s="84"/>
    </row>
    <row r="155" spans="1:21" ht="15.75">
      <c r="A155" s="220"/>
      <c r="B155" s="220"/>
      <c r="C155" s="220"/>
      <c r="D155" s="220"/>
      <c r="E155" s="84"/>
      <c r="F155" s="83"/>
      <c r="G155" s="84"/>
      <c r="H155" s="84"/>
      <c r="I155" s="121"/>
      <c r="J155" s="121"/>
      <c r="K155" s="121"/>
      <c r="L155" s="85"/>
      <c r="M155" s="85"/>
      <c r="N155" s="84"/>
      <c r="O155" s="84"/>
      <c r="P155" s="84"/>
      <c r="Q155" s="84"/>
      <c r="R155" s="84"/>
      <c r="S155" s="169">
        <f t="shared" si="45"/>
        <v>0</v>
      </c>
      <c r="T155" s="84"/>
      <c r="U155" s="84"/>
    </row>
    <row r="156" spans="1:21" ht="15.75">
      <c r="A156" s="220"/>
      <c r="B156" s="220"/>
      <c r="C156" s="220"/>
      <c r="D156" s="220"/>
      <c r="E156" s="84"/>
      <c r="F156" s="83"/>
      <c r="G156" s="84"/>
      <c r="H156" s="84"/>
      <c r="I156" s="121"/>
      <c r="J156" s="121"/>
      <c r="K156" s="121"/>
      <c r="L156" s="85"/>
      <c r="M156" s="85"/>
      <c r="N156" s="84"/>
      <c r="O156" s="84"/>
      <c r="P156" s="84"/>
      <c r="Q156" s="84"/>
      <c r="R156" s="84"/>
      <c r="S156" s="169">
        <f t="shared" si="45"/>
        <v>0</v>
      </c>
      <c r="T156" s="84"/>
      <c r="U156" s="84"/>
    </row>
    <row r="157" spans="1:21" ht="15.75">
      <c r="A157" s="220"/>
      <c r="B157" s="220"/>
      <c r="C157" s="220"/>
      <c r="D157" s="220"/>
      <c r="E157" s="84"/>
      <c r="F157" s="83"/>
      <c r="G157" s="84"/>
      <c r="H157" s="84"/>
      <c r="I157" s="121"/>
      <c r="J157" s="121"/>
      <c r="K157" s="121"/>
      <c r="L157" s="85"/>
      <c r="M157" s="85"/>
      <c r="N157" s="84"/>
      <c r="O157" s="84"/>
      <c r="P157" s="84"/>
      <c r="Q157" s="84"/>
      <c r="R157" s="84"/>
      <c r="S157" s="169">
        <f t="shared" si="45"/>
        <v>0</v>
      </c>
      <c r="T157" s="84"/>
      <c r="U157" s="84"/>
    </row>
    <row r="158" spans="1:21" ht="15.75">
      <c r="A158" s="220"/>
      <c r="B158" s="220"/>
      <c r="C158" s="220"/>
      <c r="D158" s="220"/>
      <c r="E158" s="84"/>
      <c r="F158" s="83"/>
      <c r="G158" s="84"/>
      <c r="H158" s="84"/>
      <c r="I158" s="121"/>
      <c r="J158" s="121"/>
      <c r="K158" s="121"/>
      <c r="L158" s="85"/>
      <c r="M158" s="85"/>
      <c r="N158" s="84"/>
      <c r="O158" s="84"/>
      <c r="P158" s="84"/>
      <c r="Q158" s="84"/>
      <c r="R158" s="84"/>
      <c r="S158" s="169">
        <f t="shared" si="45"/>
        <v>0</v>
      </c>
      <c r="T158" s="84"/>
      <c r="U158" s="84"/>
    </row>
    <row r="159" spans="1:21" ht="15.75">
      <c r="A159" s="220"/>
      <c r="B159" s="220"/>
      <c r="C159" s="220"/>
      <c r="D159" s="220"/>
      <c r="E159" s="84"/>
      <c r="F159" s="83"/>
      <c r="G159" s="84"/>
      <c r="H159" s="84"/>
      <c r="I159" s="121"/>
      <c r="J159" s="121"/>
      <c r="K159" s="121"/>
      <c r="L159" s="85"/>
      <c r="M159" s="85"/>
      <c r="N159" s="84"/>
      <c r="O159" s="84"/>
      <c r="P159" s="84"/>
      <c r="Q159" s="84"/>
      <c r="R159" s="84"/>
      <c r="S159" s="169">
        <f t="shared" si="45"/>
        <v>0</v>
      </c>
      <c r="T159" s="84"/>
      <c r="U159" s="84"/>
    </row>
    <row r="160" spans="1:21" ht="15.75">
      <c r="A160" s="220"/>
      <c r="B160" s="220"/>
      <c r="C160" s="220"/>
      <c r="D160" s="220"/>
      <c r="E160" s="84"/>
      <c r="F160" s="83"/>
      <c r="G160" s="84"/>
      <c r="H160" s="84"/>
      <c r="I160" s="121"/>
      <c r="J160" s="121"/>
      <c r="K160" s="121"/>
      <c r="L160" s="85"/>
      <c r="M160" s="85"/>
      <c r="N160" s="84"/>
      <c r="O160" s="84"/>
      <c r="P160" s="84"/>
      <c r="Q160" s="84"/>
      <c r="R160" s="84"/>
      <c r="S160" s="84"/>
      <c r="T160" s="84"/>
      <c r="U160" s="84"/>
    </row>
    <row r="161" spans="1:21" ht="15.75">
      <c r="A161" s="220"/>
      <c r="B161" s="220"/>
      <c r="C161" s="220"/>
      <c r="D161" s="220"/>
      <c r="E161" s="84"/>
      <c r="F161" s="83"/>
      <c r="G161" s="84"/>
      <c r="H161" s="84"/>
      <c r="I161" s="121"/>
      <c r="J161" s="121"/>
      <c r="K161" s="121"/>
      <c r="L161" s="85"/>
      <c r="M161" s="85"/>
      <c r="N161" s="84"/>
      <c r="O161" s="84"/>
      <c r="P161" s="84"/>
      <c r="Q161" s="84"/>
      <c r="R161" s="84"/>
      <c r="S161" s="84"/>
      <c r="T161" s="84"/>
      <c r="U161" s="84"/>
    </row>
    <row r="162" spans="1:21" ht="15.75">
      <c r="A162" s="220"/>
      <c r="B162" s="220"/>
      <c r="C162" s="220"/>
      <c r="D162" s="220"/>
      <c r="E162" s="84"/>
      <c r="F162" s="83"/>
      <c r="G162" s="84"/>
      <c r="H162" s="84"/>
      <c r="I162" s="121"/>
      <c r="J162" s="121"/>
      <c r="K162" s="121"/>
      <c r="L162" s="85"/>
      <c r="M162" s="85"/>
      <c r="N162" s="84"/>
      <c r="O162" s="84"/>
      <c r="P162" s="84"/>
      <c r="Q162" s="84"/>
      <c r="R162" s="84"/>
      <c r="S162" s="84"/>
      <c r="T162" s="84"/>
      <c r="U162" s="84"/>
    </row>
    <row r="163" spans="1:21" ht="15.75">
      <c r="A163" s="220"/>
      <c r="B163" s="220"/>
      <c r="C163" s="220"/>
      <c r="D163" s="220"/>
      <c r="E163" s="84"/>
      <c r="F163" s="83"/>
      <c r="G163" s="84"/>
      <c r="H163" s="84"/>
      <c r="I163" s="121"/>
      <c r="J163" s="121"/>
      <c r="K163" s="121"/>
      <c r="L163" s="85"/>
      <c r="M163" s="85"/>
      <c r="N163" s="84"/>
      <c r="O163" s="84"/>
      <c r="P163" s="84"/>
      <c r="Q163" s="84"/>
      <c r="R163" s="84"/>
      <c r="S163" s="84"/>
      <c r="T163" s="84"/>
      <c r="U163" s="84"/>
    </row>
    <row r="164" spans="1:21" ht="15.75">
      <c r="A164" s="220"/>
      <c r="B164" s="220"/>
      <c r="C164" s="220"/>
      <c r="D164" s="220"/>
      <c r="E164" s="84"/>
      <c r="F164" s="83"/>
      <c r="G164" s="84"/>
      <c r="H164" s="84"/>
      <c r="I164" s="121"/>
      <c r="J164" s="121"/>
      <c r="K164" s="121"/>
      <c r="L164" s="85"/>
      <c r="M164" s="85"/>
      <c r="N164" s="84"/>
      <c r="O164" s="84"/>
      <c r="P164" s="84"/>
      <c r="Q164" s="84"/>
      <c r="R164" s="84"/>
      <c r="S164" s="84"/>
      <c r="T164" s="84"/>
      <c r="U164" s="84"/>
    </row>
    <row r="165" spans="1:21" ht="15.75">
      <c r="A165" s="220"/>
      <c r="B165" s="220"/>
      <c r="C165" s="220"/>
      <c r="D165" s="220"/>
      <c r="E165" s="84"/>
      <c r="F165" s="83"/>
      <c r="G165" s="84"/>
      <c r="H165" s="84"/>
      <c r="I165" s="121"/>
      <c r="J165" s="121"/>
      <c r="K165" s="121"/>
      <c r="L165" s="85"/>
      <c r="M165" s="85"/>
      <c r="N165" s="84"/>
      <c r="O165" s="84"/>
      <c r="P165" s="84"/>
      <c r="Q165" s="84"/>
      <c r="R165" s="84"/>
      <c r="S165" s="84"/>
      <c r="T165" s="84"/>
      <c r="U165" s="84"/>
    </row>
    <row r="166" spans="1:21" ht="15.75">
      <c r="A166" s="220"/>
      <c r="B166" s="220"/>
      <c r="C166" s="220"/>
      <c r="D166" s="220"/>
      <c r="E166" s="84"/>
      <c r="F166" s="83"/>
      <c r="G166" s="84"/>
      <c r="H166" s="84"/>
      <c r="I166" s="121"/>
      <c r="J166" s="121"/>
      <c r="K166" s="121"/>
      <c r="L166" s="85"/>
      <c r="M166" s="85"/>
      <c r="N166" s="84"/>
      <c r="O166" s="84"/>
      <c r="P166" s="84"/>
      <c r="Q166" s="84"/>
      <c r="R166" s="84"/>
      <c r="S166" s="84"/>
      <c r="T166" s="84"/>
      <c r="U166" s="84"/>
    </row>
    <row r="167" spans="1:21" ht="15.75">
      <c r="A167" s="220"/>
      <c r="B167" s="220"/>
      <c r="C167" s="220"/>
      <c r="D167" s="220"/>
      <c r="E167" s="84"/>
      <c r="F167" s="83"/>
      <c r="G167" s="84"/>
      <c r="H167" s="84"/>
      <c r="I167" s="121"/>
      <c r="J167" s="121"/>
      <c r="K167" s="121"/>
      <c r="L167" s="85"/>
      <c r="M167" s="85"/>
      <c r="N167" s="84"/>
      <c r="O167" s="84"/>
      <c r="P167" s="84"/>
      <c r="Q167" s="84"/>
      <c r="R167" s="84"/>
      <c r="S167" s="84"/>
      <c r="T167" s="84"/>
      <c r="U167" s="84"/>
    </row>
    <row r="168" spans="1:21" ht="15.75">
      <c r="A168" s="220"/>
      <c r="B168" s="220"/>
      <c r="C168" s="220"/>
      <c r="D168" s="220"/>
      <c r="E168" s="84"/>
      <c r="F168" s="83"/>
      <c r="G168" s="84"/>
      <c r="H168" s="84"/>
      <c r="I168" s="121"/>
      <c r="J168" s="121"/>
      <c r="K168" s="121"/>
      <c r="L168" s="85"/>
      <c r="M168" s="85"/>
      <c r="N168" s="84"/>
      <c r="O168" s="84"/>
      <c r="P168" s="84"/>
      <c r="Q168" s="84"/>
      <c r="R168" s="84"/>
      <c r="S168" s="84"/>
      <c r="T168" s="84"/>
      <c r="U168" s="84"/>
    </row>
    <row r="169" spans="1:21" ht="15.75">
      <c r="A169" s="220"/>
      <c r="B169" s="220"/>
      <c r="C169" s="220"/>
      <c r="D169" s="220"/>
      <c r="E169" s="84"/>
      <c r="F169" s="83"/>
      <c r="G169" s="84"/>
      <c r="H169" s="84"/>
      <c r="I169" s="121"/>
      <c r="J169" s="121"/>
      <c r="K169" s="121"/>
      <c r="L169" s="85"/>
      <c r="M169" s="85"/>
      <c r="N169" s="84"/>
      <c r="O169" s="84"/>
      <c r="P169" s="84"/>
      <c r="Q169" s="84"/>
      <c r="R169" s="84"/>
      <c r="S169" s="84"/>
      <c r="T169" s="84"/>
      <c r="U169" s="84"/>
    </row>
    <row r="170" spans="1:21" ht="15.75">
      <c r="A170" s="220"/>
      <c r="B170" s="220"/>
      <c r="C170" s="220"/>
      <c r="D170" s="220"/>
      <c r="E170" s="84"/>
      <c r="F170" s="83"/>
      <c r="G170" s="84"/>
      <c r="H170" s="84"/>
      <c r="I170" s="121"/>
      <c r="J170" s="121"/>
      <c r="K170" s="121"/>
      <c r="L170" s="85"/>
      <c r="M170" s="85"/>
      <c r="N170" s="84"/>
      <c r="O170" s="84"/>
      <c r="P170" s="84"/>
      <c r="Q170" s="84"/>
      <c r="R170" s="84"/>
      <c r="S170" s="84"/>
      <c r="T170" s="84"/>
      <c r="U170" s="84"/>
    </row>
    <row r="171" spans="1:21" ht="15.75">
      <c r="A171" s="220"/>
      <c r="B171" s="220"/>
      <c r="C171" s="220"/>
      <c r="D171" s="220"/>
      <c r="E171" s="84"/>
      <c r="F171" s="83"/>
      <c r="G171" s="84"/>
      <c r="H171" s="84"/>
      <c r="I171" s="121"/>
      <c r="J171" s="121"/>
      <c r="K171" s="121"/>
      <c r="L171" s="85"/>
      <c r="M171" s="85"/>
      <c r="N171" s="84"/>
      <c r="O171" s="84"/>
      <c r="P171" s="84"/>
      <c r="Q171" s="84"/>
      <c r="R171" s="84"/>
      <c r="S171" s="84"/>
      <c r="T171" s="84"/>
      <c r="U171" s="84"/>
    </row>
    <row r="172" spans="1:21" ht="15.75">
      <c r="A172" s="220"/>
      <c r="B172" s="220"/>
      <c r="C172" s="220"/>
      <c r="D172" s="220"/>
      <c r="E172" s="84"/>
      <c r="F172" s="83"/>
      <c r="G172" s="84"/>
      <c r="H172" s="84"/>
      <c r="I172" s="121"/>
      <c r="J172" s="121"/>
      <c r="K172" s="121"/>
      <c r="L172" s="85"/>
      <c r="M172" s="85"/>
      <c r="N172" s="84"/>
      <c r="O172" s="84"/>
      <c r="P172" s="84"/>
      <c r="Q172" s="84"/>
      <c r="R172" s="84"/>
      <c r="S172" s="84"/>
      <c r="T172" s="84"/>
      <c r="U172" s="84"/>
    </row>
    <row r="173" spans="1:21" ht="15.75">
      <c r="A173" s="220"/>
      <c r="B173" s="220"/>
      <c r="C173" s="220"/>
      <c r="D173" s="220"/>
      <c r="E173" s="84"/>
      <c r="F173" s="83"/>
      <c r="G173" s="84"/>
      <c r="H173" s="84"/>
      <c r="I173" s="121"/>
      <c r="J173" s="121"/>
      <c r="K173" s="121"/>
      <c r="L173" s="85"/>
      <c r="M173" s="85"/>
      <c r="N173" s="84"/>
      <c r="O173" s="84"/>
      <c r="P173" s="84"/>
      <c r="Q173" s="84"/>
      <c r="R173" s="84"/>
      <c r="S173" s="84"/>
      <c r="T173" s="84"/>
      <c r="U173" s="84"/>
    </row>
    <row r="174" spans="1:21" ht="15.75">
      <c r="A174" s="220"/>
      <c r="B174" s="220"/>
      <c r="C174" s="220"/>
      <c r="D174" s="220"/>
      <c r="E174" s="84"/>
      <c r="F174" s="83"/>
      <c r="G174" s="84"/>
      <c r="H174" s="84"/>
      <c r="I174" s="121"/>
      <c r="J174" s="121"/>
      <c r="K174" s="121"/>
      <c r="L174" s="85"/>
      <c r="M174" s="85"/>
      <c r="N174" s="84"/>
      <c r="O174" s="84"/>
      <c r="P174" s="84"/>
      <c r="Q174" s="84"/>
      <c r="R174" s="84"/>
      <c r="S174" s="84"/>
      <c r="T174" s="84"/>
      <c r="U174" s="84"/>
    </row>
    <row r="175" spans="1:21" ht="15.75">
      <c r="A175" s="220"/>
      <c r="B175" s="220"/>
      <c r="C175" s="220"/>
      <c r="D175" s="220"/>
      <c r="E175" s="84"/>
      <c r="F175" s="83"/>
      <c r="G175" s="84"/>
      <c r="H175" s="84"/>
      <c r="I175" s="121"/>
      <c r="J175" s="121"/>
      <c r="K175" s="121"/>
      <c r="L175" s="85"/>
      <c r="M175" s="85"/>
      <c r="N175" s="84"/>
      <c r="O175" s="84"/>
      <c r="P175" s="84"/>
      <c r="Q175" s="84"/>
      <c r="R175" s="84"/>
      <c r="S175" s="84"/>
      <c r="T175" s="84"/>
      <c r="U175" s="84"/>
    </row>
    <row r="176" spans="1:21" ht="15.75">
      <c r="A176" s="220"/>
      <c r="B176" s="220"/>
      <c r="C176" s="220"/>
      <c r="D176" s="220"/>
      <c r="E176" s="84"/>
      <c r="F176" s="83"/>
      <c r="G176" s="84"/>
      <c r="H176" s="84"/>
      <c r="I176" s="121"/>
      <c r="J176" s="121"/>
      <c r="K176" s="121"/>
      <c r="L176" s="85"/>
      <c r="M176" s="85"/>
      <c r="N176" s="84"/>
      <c r="O176" s="84"/>
      <c r="P176" s="84"/>
      <c r="Q176" s="84"/>
      <c r="R176" s="84"/>
      <c r="S176" s="84"/>
      <c r="T176" s="84"/>
      <c r="U176" s="84"/>
    </row>
    <row r="177" spans="1:21" ht="15.75">
      <c r="A177" s="220"/>
      <c r="B177" s="220"/>
      <c r="C177" s="220"/>
      <c r="D177" s="220"/>
      <c r="E177" s="84"/>
      <c r="F177" s="83"/>
      <c r="G177" s="84"/>
      <c r="H177" s="84"/>
      <c r="I177" s="121"/>
      <c r="J177" s="121"/>
      <c r="K177" s="121"/>
      <c r="L177" s="85"/>
      <c r="M177" s="85"/>
      <c r="N177" s="84"/>
      <c r="O177" s="84"/>
      <c r="P177" s="84"/>
      <c r="Q177" s="84"/>
      <c r="R177" s="84"/>
      <c r="S177" s="84"/>
      <c r="T177" s="84"/>
      <c r="U177" s="84"/>
    </row>
    <row r="178" spans="1:21" ht="15.75">
      <c r="A178" s="220"/>
      <c r="B178" s="220"/>
      <c r="C178" s="220"/>
      <c r="D178" s="220"/>
      <c r="E178" s="84"/>
      <c r="F178" s="83"/>
      <c r="G178" s="84"/>
      <c r="H178" s="84"/>
      <c r="I178" s="121"/>
      <c r="J178" s="121"/>
      <c r="K178" s="121"/>
      <c r="L178" s="85"/>
      <c r="M178" s="85"/>
      <c r="N178" s="84"/>
      <c r="O178" s="84"/>
      <c r="P178" s="84"/>
      <c r="Q178" s="84"/>
      <c r="R178" s="84"/>
      <c r="S178" s="84"/>
      <c r="T178" s="84"/>
      <c r="U178" s="84"/>
    </row>
    <row r="179" spans="1:21" ht="15.75">
      <c r="A179" s="220"/>
      <c r="B179" s="220"/>
      <c r="C179" s="220"/>
      <c r="D179" s="220"/>
      <c r="E179" s="84"/>
      <c r="F179" s="83"/>
      <c r="G179" s="84"/>
      <c r="H179" s="84"/>
      <c r="I179" s="121"/>
      <c r="J179" s="121"/>
      <c r="K179" s="121"/>
      <c r="L179" s="85"/>
      <c r="M179" s="85"/>
      <c r="N179" s="84"/>
      <c r="O179" s="84"/>
      <c r="P179" s="84"/>
      <c r="Q179" s="84"/>
      <c r="R179" s="84"/>
      <c r="S179" s="84"/>
      <c r="T179" s="84"/>
      <c r="U179" s="84"/>
    </row>
    <row r="180" spans="1:21" ht="15.75">
      <c r="A180" s="220"/>
      <c r="B180" s="220"/>
      <c r="C180" s="220"/>
      <c r="D180" s="220"/>
      <c r="E180" s="84"/>
      <c r="F180" s="83"/>
      <c r="G180" s="84"/>
      <c r="H180" s="84"/>
      <c r="I180" s="121"/>
      <c r="J180" s="121"/>
      <c r="K180" s="121"/>
      <c r="L180" s="85"/>
      <c r="M180" s="85"/>
      <c r="N180" s="84"/>
      <c r="O180" s="84"/>
      <c r="P180" s="84"/>
      <c r="Q180" s="84"/>
      <c r="R180" s="84"/>
      <c r="S180" s="84"/>
      <c r="T180" s="84"/>
      <c r="U180" s="84"/>
    </row>
    <row r="181" spans="1:21" ht="15.75">
      <c r="A181" s="220"/>
      <c r="B181" s="220"/>
      <c r="C181" s="220"/>
      <c r="D181" s="220"/>
      <c r="E181" s="84"/>
      <c r="F181" s="83"/>
      <c r="G181" s="84"/>
      <c r="H181" s="84"/>
      <c r="I181" s="121"/>
      <c r="J181" s="121"/>
      <c r="K181" s="121"/>
      <c r="L181" s="85"/>
      <c r="M181" s="85"/>
      <c r="N181" s="84"/>
      <c r="O181" s="84"/>
      <c r="P181" s="84"/>
      <c r="Q181" s="84"/>
      <c r="R181" s="84"/>
      <c r="S181" s="84"/>
      <c r="T181" s="84"/>
      <c r="U181" s="84"/>
    </row>
    <row r="182" spans="1:21" ht="15.75">
      <c r="A182" s="220"/>
      <c r="B182" s="220"/>
      <c r="C182" s="220"/>
      <c r="D182" s="220"/>
      <c r="E182" s="84"/>
      <c r="F182" s="83"/>
      <c r="G182" s="84"/>
      <c r="H182" s="84"/>
      <c r="I182" s="121"/>
      <c r="J182" s="121"/>
      <c r="K182" s="121"/>
      <c r="L182" s="85"/>
      <c r="M182" s="85"/>
      <c r="N182" s="84"/>
      <c r="O182" s="84"/>
      <c r="P182" s="84"/>
      <c r="Q182" s="84"/>
      <c r="R182" s="84"/>
      <c r="S182" s="84"/>
      <c r="T182" s="84"/>
      <c r="U182" s="84"/>
    </row>
    <row r="183" spans="1:21" ht="15.75">
      <c r="A183" s="220"/>
      <c r="B183" s="220"/>
      <c r="C183" s="220"/>
      <c r="D183" s="220"/>
      <c r="E183" s="84"/>
      <c r="F183" s="83"/>
      <c r="G183" s="84"/>
      <c r="H183" s="84"/>
      <c r="I183" s="121"/>
      <c r="J183" s="121"/>
      <c r="K183" s="121"/>
      <c r="L183" s="85"/>
      <c r="M183" s="85"/>
      <c r="N183" s="84"/>
      <c r="O183" s="84"/>
      <c r="P183" s="84"/>
      <c r="Q183" s="84"/>
      <c r="R183" s="84"/>
      <c r="S183" s="84"/>
      <c r="T183" s="84"/>
      <c r="U183" s="84"/>
    </row>
    <row r="184" spans="1:21" ht="15.75">
      <c r="A184" s="220"/>
      <c r="B184" s="220"/>
      <c r="C184" s="220"/>
      <c r="D184" s="220"/>
      <c r="E184" s="84"/>
      <c r="F184" s="83"/>
      <c r="G184" s="84"/>
      <c r="H184" s="84"/>
      <c r="I184" s="121"/>
      <c r="J184" s="121"/>
      <c r="K184" s="121"/>
      <c r="L184" s="85"/>
      <c r="M184" s="85"/>
      <c r="N184" s="84"/>
      <c r="O184" s="84"/>
      <c r="P184" s="84"/>
      <c r="Q184" s="84"/>
      <c r="R184" s="84"/>
      <c r="S184" s="84"/>
      <c r="T184" s="84"/>
      <c r="U184" s="84"/>
    </row>
    <row r="185" spans="1:21" ht="15.75">
      <c r="A185" s="220"/>
      <c r="B185" s="220"/>
      <c r="C185" s="220"/>
      <c r="D185" s="220"/>
      <c r="E185" s="84"/>
      <c r="F185" s="83"/>
      <c r="G185" s="84"/>
      <c r="H185" s="84"/>
      <c r="I185" s="121"/>
      <c r="J185" s="121"/>
      <c r="K185" s="121"/>
      <c r="L185" s="85"/>
      <c r="M185" s="85"/>
      <c r="N185" s="84"/>
      <c r="O185" s="84"/>
      <c r="P185" s="84"/>
      <c r="Q185" s="84"/>
      <c r="R185" s="84"/>
      <c r="S185" s="84"/>
      <c r="T185" s="84"/>
      <c r="U185" s="84"/>
    </row>
    <row r="186" spans="1:21" ht="15.75">
      <c r="A186" s="220"/>
      <c r="B186" s="220"/>
      <c r="C186" s="220"/>
      <c r="D186" s="220"/>
      <c r="E186" s="84"/>
      <c r="F186" s="83"/>
      <c r="G186" s="84"/>
      <c r="H186" s="84"/>
      <c r="I186" s="121"/>
      <c r="J186" s="121"/>
      <c r="K186" s="121"/>
      <c r="L186" s="85"/>
      <c r="M186" s="85"/>
      <c r="N186" s="84"/>
      <c r="O186" s="84"/>
      <c r="P186" s="84"/>
      <c r="Q186" s="84"/>
      <c r="R186" s="84"/>
      <c r="S186" s="84"/>
      <c r="T186" s="84"/>
      <c r="U186" s="84"/>
    </row>
    <row r="187" spans="1:21" ht="15.75">
      <c r="A187" s="220"/>
      <c r="B187" s="220"/>
      <c r="C187" s="220"/>
      <c r="D187" s="220"/>
      <c r="E187" s="84"/>
      <c r="F187" s="83"/>
      <c r="G187" s="84"/>
      <c r="H187" s="84"/>
      <c r="I187" s="121"/>
      <c r="J187" s="121"/>
      <c r="K187" s="121"/>
      <c r="L187" s="85"/>
      <c r="M187" s="85"/>
      <c r="N187" s="84"/>
      <c r="O187" s="84"/>
      <c r="P187" s="84"/>
      <c r="Q187" s="84"/>
      <c r="R187" s="84"/>
      <c r="S187" s="84"/>
      <c r="T187" s="84"/>
      <c r="U187" s="84"/>
    </row>
    <row r="188" spans="1:21" ht="15.75">
      <c r="A188" s="220"/>
      <c r="B188" s="220"/>
      <c r="C188" s="220"/>
      <c r="D188" s="220"/>
      <c r="E188" s="84"/>
      <c r="F188" s="83"/>
      <c r="G188" s="84"/>
      <c r="H188" s="84"/>
      <c r="I188" s="121"/>
      <c r="J188" s="121"/>
      <c r="K188" s="121"/>
      <c r="L188" s="85"/>
      <c r="M188" s="85"/>
      <c r="N188" s="84"/>
      <c r="O188" s="84"/>
      <c r="P188" s="84"/>
      <c r="Q188" s="84"/>
      <c r="R188" s="84"/>
      <c r="S188" s="84"/>
      <c r="T188" s="84"/>
      <c r="U188" s="84"/>
    </row>
    <row r="189" spans="1:21" ht="15.75">
      <c r="A189" s="220"/>
      <c r="B189" s="220"/>
      <c r="C189" s="220"/>
      <c r="D189" s="220"/>
      <c r="E189" s="84"/>
      <c r="F189" s="83"/>
      <c r="G189" s="84"/>
      <c r="H189" s="84"/>
      <c r="I189" s="121"/>
      <c r="J189" s="121"/>
      <c r="K189" s="121"/>
      <c r="L189" s="85"/>
      <c r="M189" s="85"/>
      <c r="N189" s="84"/>
      <c r="O189" s="84"/>
      <c r="P189" s="84"/>
      <c r="Q189" s="84"/>
      <c r="R189" s="84"/>
      <c r="S189" s="84"/>
      <c r="T189" s="84"/>
      <c r="U189" s="84"/>
    </row>
    <row r="190" spans="1:21" ht="15.75">
      <c r="A190" s="220"/>
      <c r="B190" s="220"/>
      <c r="C190" s="220"/>
      <c r="D190" s="220"/>
      <c r="E190" s="84"/>
      <c r="F190" s="83"/>
      <c r="G190" s="84"/>
      <c r="H190" s="84"/>
      <c r="I190" s="121"/>
      <c r="J190" s="121"/>
      <c r="K190" s="121"/>
      <c r="L190" s="85"/>
      <c r="M190" s="85"/>
      <c r="N190" s="84"/>
      <c r="O190" s="84"/>
      <c r="P190" s="84"/>
      <c r="Q190" s="84"/>
      <c r="R190" s="84"/>
      <c r="S190" s="84"/>
      <c r="T190" s="84"/>
      <c r="U190" s="84"/>
    </row>
    <row r="191" spans="1:21" ht="15.75">
      <c r="A191" s="220"/>
      <c r="B191" s="220"/>
      <c r="C191" s="220"/>
      <c r="D191" s="220"/>
      <c r="E191" s="84"/>
      <c r="F191" s="83"/>
      <c r="G191" s="84"/>
      <c r="H191" s="84"/>
      <c r="I191" s="121"/>
      <c r="J191" s="121"/>
      <c r="K191" s="121"/>
      <c r="L191" s="85"/>
      <c r="M191" s="85"/>
      <c r="N191" s="84"/>
      <c r="O191" s="84"/>
      <c r="P191" s="84"/>
      <c r="Q191" s="84"/>
      <c r="R191" s="84"/>
      <c r="S191" s="84"/>
      <c r="T191" s="84"/>
      <c r="U191" s="84"/>
    </row>
    <row r="192" spans="1:21" ht="15.75">
      <c r="A192" s="220"/>
      <c r="B192" s="220"/>
      <c r="C192" s="220"/>
      <c r="D192" s="220"/>
      <c r="E192" s="84"/>
      <c r="F192" s="83"/>
      <c r="G192" s="84"/>
      <c r="H192" s="84"/>
      <c r="I192" s="121"/>
      <c r="J192" s="121"/>
      <c r="K192" s="121"/>
      <c r="L192" s="85"/>
      <c r="M192" s="85"/>
      <c r="N192" s="84"/>
      <c r="O192" s="84"/>
      <c r="P192" s="84"/>
      <c r="Q192" s="84"/>
      <c r="R192" s="84"/>
      <c r="S192" s="84"/>
      <c r="T192" s="84"/>
      <c r="U192" s="84"/>
    </row>
    <row r="193" spans="1:21" ht="15.75">
      <c r="A193" s="220"/>
      <c r="B193" s="220"/>
      <c r="C193" s="220"/>
      <c r="D193" s="220"/>
      <c r="E193" s="84"/>
      <c r="F193" s="83"/>
      <c r="G193" s="84"/>
      <c r="H193" s="84"/>
      <c r="I193" s="121"/>
      <c r="J193" s="121"/>
      <c r="K193" s="121"/>
      <c r="L193" s="85"/>
      <c r="M193" s="85"/>
      <c r="N193" s="84"/>
      <c r="O193" s="84"/>
      <c r="P193" s="84"/>
      <c r="Q193" s="84"/>
      <c r="R193" s="84"/>
      <c r="S193" s="84"/>
      <c r="T193" s="84"/>
      <c r="U193" s="84"/>
    </row>
    <row r="194" spans="1:21" ht="15.75">
      <c r="A194" s="220"/>
      <c r="B194" s="220"/>
      <c r="C194" s="220"/>
      <c r="D194" s="220"/>
      <c r="E194" s="84"/>
      <c r="F194" s="83"/>
      <c r="G194" s="84"/>
      <c r="H194" s="84"/>
      <c r="I194" s="121"/>
      <c r="J194" s="121"/>
      <c r="K194" s="121"/>
      <c r="L194" s="85"/>
      <c r="M194" s="85"/>
      <c r="N194" s="84"/>
      <c r="O194" s="84"/>
      <c r="P194" s="84"/>
      <c r="Q194" s="84"/>
      <c r="R194" s="84"/>
      <c r="S194" s="84"/>
      <c r="T194" s="84"/>
      <c r="U194" s="84"/>
    </row>
    <row r="195" spans="1:21" ht="15.75">
      <c r="A195" s="220"/>
      <c r="B195" s="220"/>
      <c r="C195" s="220"/>
      <c r="D195" s="220"/>
      <c r="E195" s="84"/>
      <c r="F195" s="83"/>
      <c r="G195" s="84"/>
      <c r="H195" s="84"/>
      <c r="I195" s="121"/>
      <c r="J195" s="121"/>
      <c r="K195" s="121"/>
      <c r="L195" s="85"/>
      <c r="M195" s="85"/>
      <c r="N195" s="84"/>
      <c r="O195" s="84"/>
      <c r="P195" s="84"/>
      <c r="Q195" s="84"/>
      <c r="R195" s="84"/>
      <c r="S195" s="84"/>
      <c r="T195" s="84"/>
      <c r="U195" s="84"/>
    </row>
    <row r="196" spans="1:21" ht="15.75">
      <c r="A196" s="220"/>
      <c r="B196" s="220"/>
      <c r="C196" s="220"/>
      <c r="D196" s="220"/>
      <c r="E196" s="84"/>
      <c r="F196" s="83"/>
      <c r="G196" s="84"/>
      <c r="H196" s="84"/>
      <c r="I196" s="121"/>
      <c r="J196" s="121"/>
      <c r="K196" s="121"/>
      <c r="L196" s="85"/>
      <c r="M196" s="85"/>
      <c r="N196" s="84"/>
      <c r="O196" s="84"/>
      <c r="P196" s="84"/>
      <c r="Q196" s="84"/>
      <c r="R196" s="84"/>
      <c r="S196" s="84"/>
      <c r="T196" s="84"/>
      <c r="U196" s="84"/>
    </row>
    <row r="197" spans="1:21" ht="15.75">
      <c r="A197" s="220"/>
      <c r="B197" s="220"/>
      <c r="C197" s="220"/>
      <c r="D197" s="220"/>
      <c r="E197" s="84"/>
      <c r="F197" s="83"/>
      <c r="G197" s="84"/>
      <c r="H197" s="84"/>
      <c r="I197" s="121"/>
      <c r="J197" s="121"/>
      <c r="K197" s="121"/>
      <c r="L197" s="85"/>
      <c r="M197" s="85"/>
      <c r="N197" s="84"/>
      <c r="O197" s="84"/>
      <c r="P197" s="84"/>
      <c r="Q197" s="84"/>
      <c r="R197" s="84"/>
      <c r="S197" s="84"/>
      <c r="T197" s="84"/>
      <c r="U197" s="84"/>
    </row>
    <row r="198" spans="1:21" ht="15.75">
      <c r="A198" s="220"/>
      <c r="B198" s="220"/>
      <c r="C198" s="220"/>
      <c r="D198" s="220"/>
      <c r="E198" s="84"/>
      <c r="F198" s="83"/>
      <c r="G198" s="84"/>
      <c r="H198" s="84"/>
      <c r="I198" s="121"/>
      <c r="J198" s="121"/>
      <c r="K198" s="121"/>
      <c r="L198" s="85"/>
      <c r="M198" s="85"/>
      <c r="N198" s="84"/>
      <c r="O198" s="84"/>
      <c r="P198" s="84"/>
      <c r="Q198" s="84"/>
      <c r="R198" s="84"/>
      <c r="S198" s="84"/>
      <c r="T198" s="84"/>
      <c r="U198" s="84"/>
    </row>
    <row r="199" spans="1:21" ht="15.75">
      <c r="A199" s="220"/>
      <c r="B199" s="220"/>
      <c r="C199" s="220"/>
      <c r="D199" s="220"/>
      <c r="E199" s="84"/>
      <c r="F199" s="83"/>
      <c r="G199" s="84"/>
      <c r="H199" s="84"/>
      <c r="I199" s="121"/>
      <c r="J199" s="121"/>
      <c r="K199" s="121"/>
      <c r="L199" s="85"/>
      <c r="M199" s="85"/>
      <c r="N199" s="84"/>
      <c r="O199" s="84"/>
      <c r="P199" s="84"/>
      <c r="Q199" s="84"/>
      <c r="R199" s="84"/>
      <c r="S199" s="84"/>
      <c r="T199" s="84"/>
      <c r="U199" s="84"/>
    </row>
    <row r="200" spans="1:21" ht="15.75">
      <c r="A200" s="220"/>
      <c r="B200" s="220"/>
      <c r="C200" s="220"/>
      <c r="D200" s="220"/>
      <c r="E200" s="84"/>
      <c r="F200" s="83"/>
      <c r="G200" s="84"/>
      <c r="H200" s="84"/>
      <c r="I200" s="121"/>
      <c r="J200" s="121"/>
      <c r="K200" s="121"/>
      <c r="L200" s="85"/>
      <c r="M200" s="85"/>
      <c r="N200" s="84"/>
      <c r="O200" s="84"/>
      <c r="P200" s="84"/>
      <c r="Q200" s="84"/>
      <c r="R200" s="84"/>
      <c r="S200" s="84"/>
      <c r="T200" s="84"/>
      <c r="U200" s="84"/>
    </row>
    <row r="201" spans="1:21" ht="15.75">
      <c r="A201" s="220"/>
      <c r="B201" s="220"/>
      <c r="C201" s="220"/>
      <c r="D201" s="220"/>
      <c r="E201" s="84"/>
      <c r="F201" s="83"/>
      <c r="G201" s="84"/>
      <c r="H201" s="84"/>
      <c r="I201" s="121"/>
      <c r="J201" s="121"/>
      <c r="K201" s="121"/>
      <c r="L201" s="85"/>
      <c r="M201" s="85"/>
      <c r="N201" s="84"/>
      <c r="O201" s="84"/>
      <c r="P201" s="84"/>
      <c r="Q201" s="84"/>
      <c r="R201" s="84"/>
      <c r="S201" s="84"/>
      <c r="T201" s="84"/>
      <c r="U201" s="84"/>
    </row>
    <row r="202" spans="1:21" ht="15.75">
      <c r="A202" s="220"/>
      <c r="B202" s="220"/>
      <c r="C202" s="220"/>
      <c r="D202" s="220"/>
      <c r="E202" s="84"/>
      <c r="F202" s="83"/>
      <c r="G202" s="84"/>
      <c r="H202" s="84"/>
      <c r="I202" s="121"/>
      <c r="J202" s="121"/>
      <c r="K202" s="121"/>
      <c r="L202" s="85"/>
      <c r="M202" s="85"/>
      <c r="N202" s="84"/>
      <c r="O202" s="84"/>
      <c r="P202" s="84"/>
      <c r="Q202" s="84"/>
      <c r="R202" s="84"/>
      <c r="S202" s="84"/>
      <c r="T202" s="84"/>
      <c r="U202" s="84"/>
    </row>
    <row r="203" spans="1:21" ht="15.75">
      <c r="A203" s="220"/>
      <c r="B203" s="220"/>
      <c r="C203" s="220"/>
      <c r="D203" s="220"/>
      <c r="E203" s="84"/>
      <c r="F203" s="83"/>
      <c r="G203" s="84"/>
      <c r="H203" s="84"/>
      <c r="I203" s="121"/>
      <c r="J203" s="121"/>
      <c r="K203" s="121"/>
      <c r="L203" s="85"/>
      <c r="M203" s="85"/>
      <c r="N203" s="84"/>
      <c r="O203" s="84"/>
      <c r="P203" s="84"/>
      <c r="Q203" s="84"/>
      <c r="R203" s="84"/>
      <c r="S203" s="84"/>
      <c r="T203" s="84"/>
      <c r="U203" s="84"/>
    </row>
    <row r="204" spans="1:21" ht="15.75">
      <c r="A204" s="220"/>
      <c r="B204" s="220"/>
      <c r="C204" s="220"/>
      <c r="D204" s="220"/>
      <c r="E204" s="84"/>
      <c r="F204" s="83"/>
      <c r="G204" s="84"/>
      <c r="H204" s="84"/>
      <c r="I204" s="121"/>
      <c r="J204" s="121"/>
      <c r="K204" s="121"/>
      <c r="L204" s="85"/>
      <c r="M204" s="85"/>
      <c r="N204" s="84"/>
      <c r="O204" s="84"/>
      <c r="P204" s="84"/>
      <c r="Q204" s="84"/>
      <c r="R204" s="84"/>
      <c r="S204" s="84"/>
      <c r="T204" s="84"/>
      <c r="U204" s="84"/>
    </row>
    <row r="205" spans="1:21" ht="15.75">
      <c r="A205" s="220"/>
      <c r="B205" s="220"/>
      <c r="C205" s="220"/>
      <c r="D205" s="220"/>
      <c r="E205" s="84"/>
      <c r="F205" s="83"/>
      <c r="G205" s="84"/>
      <c r="H205" s="84"/>
      <c r="I205" s="121"/>
      <c r="J205" s="121"/>
      <c r="K205" s="121"/>
      <c r="L205" s="85"/>
      <c r="M205" s="85"/>
      <c r="N205" s="84"/>
      <c r="O205" s="84"/>
      <c r="P205" s="84"/>
      <c r="Q205" s="84"/>
      <c r="R205" s="84"/>
      <c r="S205" s="84"/>
      <c r="T205" s="84"/>
      <c r="U205" s="84"/>
    </row>
    <row r="206" spans="1:21" ht="15.75">
      <c r="A206" s="220"/>
      <c r="B206" s="220"/>
      <c r="C206" s="220"/>
      <c r="D206" s="220"/>
      <c r="E206" s="84"/>
      <c r="F206" s="83"/>
      <c r="G206" s="84"/>
      <c r="H206" s="84"/>
      <c r="I206" s="121"/>
      <c r="J206" s="121"/>
      <c r="K206" s="121"/>
      <c r="L206" s="85"/>
      <c r="M206" s="85"/>
      <c r="N206" s="84"/>
      <c r="O206" s="84"/>
      <c r="P206" s="84"/>
      <c r="Q206" s="84"/>
      <c r="R206" s="84"/>
      <c r="S206" s="84"/>
      <c r="T206" s="84"/>
      <c r="U206" s="84"/>
    </row>
    <row r="207" spans="1:21" ht="15.75">
      <c r="A207" s="220"/>
      <c r="B207" s="220"/>
      <c r="C207" s="220"/>
      <c r="D207" s="220"/>
      <c r="E207" s="84"/>
      <c r="F207" s="83"/>
      <c r="G207" s="84"/>
      <c r="H207" s="84"/>
      <c r="I207" s="121"/>
      <c r="J207" s="121"/>
      <c r="K207" s="121"/>
      <c r="L207" s="85"/>
      <c r="M207" s="85"/>
      <c r="N207" s="84"/>
      <c r="O207" s="84"/>
      <c r="P207" s="84"/>
      <c r="Q207" s="84"/>
      <c r="R207" s="84"/>
      <c r="S207" s="84"/>
      <c r="T207" s="84"/>
      <c r="U207" s="84"/>
    </row>
    <row r="208" spans="1:21" ht="15.75">
      <c r="A208" s="220"/>
      <c r="B208" s="220"/>
      <c r="C208" s="220"/>
      <c r="D208" s="220"/>
      <c r="E208" s="84"/>
      <c r="F208" s="83"/>
      <c r="G208" s="84"/>
      <c r="H208" s="84"/>
      <c r="I208" s="121"/>
      <c r="J208" s="121"/>
      <c r="K208" s="121"/>
      <c r="L208" s="85"/>
      <c r="M208" s="85"/>
      <c r="N208" s="84"/>
      <c r="O208" s="84"/>
      <c r="P208" s="84"/>
      <c r="Q208" s="84"/>
      <c r="R208" s="84"/>
      <c r="S208" s="84"/>
      <c r="T208" s="84"/>
      <c r="U208" s="84"/>
    </row>
    <row r="209" spans="1:21" ht="15.75">
      <c r="A209" s="220"/>
      <c r="B209" s="220"/>
      <c r="C209" s="220"/>
      <c r="D209" s="220"/>
      <c r="E209" s="84"/>
      <c r="F209" s="83"/>
      <c r="G209" s="84"/>
      <c r="H209" s="84"/>
      <c r="I209" s="121"/>
      <c r="J209" s="121"/>
      <c r="K209" s="121"/>
      <c r="L209" s="85"/>
      <c r="M209" s="85"/>
      <c r="N209" s="84"/>
      <c r="O209" s="84"/>
      <c r="P209" s="84"/>
      <c r="Q209" s="84"/>
      <c r="R209" s="84"/>
      <c r="S209" s="84"/>
      <c r="T209" s="84"/>
      <c r="U209" s="84"/>
    </row>
    <row r="210" spans="1:21" ht="15.75">
      <c r="A210" s="220"/>
      <c r="B210" s="220"/>
      <c r="C210" s="220"/>
      <c r="D210" s="220"/>
      <c r="E210" s="84"/>
      <c r="F210" s="83"/>
      <c r="G210" s="84"/>
      <c r="H210" s="84"/>
      <c r="I210" s="121"/>
      <c r="J210" s="121"/>
      <c r="K210" s="121"/>
      <c r="L210" s="85"/>
      <c r="M210" s="85"/>
      <c r="N210" s="84"/>
      <c r="O210" s="84"/>
      <c r="P210" s="84"/>
      <c r="Q210" s="84"/>
      <c r="R210" s="84"/>
      <c r="S210" s="84"/>
      <c r="T210" s="84"/>
      <c r="U210" s="84"/>
    </row>
    <row r="211" spans="1:21" ht="15.75">
      <c r="A211" s="220"/>
      <c r="B211" s="220"/>
      <c r="C211" s="220"/>
      <c r="D211" s="220"/>
      <c r="E211" s="84"/>
      <c r="F211" s="83"/>
      <c r="G211" s="84"/>
      <c r="H211" s="84"/>
      <c r="I211" s="121"/>
      <c r="J211" s="121"/>
      <c r="K211" s="121"/>
      <c r="L211" s="85"/>
      <c r="M211" s="85"/>
      <c r="N211" s="84"/>
      <c r="O211" s="84"/>
      <c r="P211" s="84"/>
      <c r="Q211" s="84"/>
      <c r="R211" s="84"/>
      <c r="S211" s="84"/>
      <c r="T211" s="84"/>
      <c r="U211" s="84"/>
    </row>
    <row r="212" spans="1:21" ht="15.75">
      <c r="A212" s="220"/>
      <c r="B212" s="220"/>
      <c r="C212" s="220"/>
      <c r="D212" s="220"/>
      <c r="E212" s="84"/>
      <c r="F212" s="83"/>
      <c r="G212" s="84"/>
      <c r="H212" s="84"/>
      <c r="I212" s="121"/>
      <c r="J212" s="121"/>
      <c r="K212" s="121"/>
      <c r="L212" s="85"/>
      <c r="M212" s="85"/>
      <c r="N212" s="84"/>
      <c r="O212" s="84"/>
      <c r="P212" s="84"/>
      <c r="Q212" s="84"/>
      <c r="R212" s="84"/>
      <c r="S212" s="84"/>
      <c r="T212" s="84"/>
      <c r="U212" s="84"/>
    </row>
    <row r="213" spans="1:21" ht="15.75">
      <c r="A213" s="220"/>
      <c r="B213" s="220"/>
      <c r="C213" s="220"/>
      <c r="D213" s="220"/>
      <c r="E213" s="84"/>
      <c r="F213" s="83"/>
      <c r="G213" s="84"/>
      <c r="H213" s="84"/>
      <c r="I213" s="121"/>
      <c r="J213" s="121"/>
      <c r="K213" s="121"/>
      <c r="L213" s="85"/>
      <c r="M213" s="85"/>
      <c r="N213" s="84"/>
      <c r="O213" s="84"/>
      <c r="P213" s="84"/>
      <c r="Q213" s="84"/>
      <c r="R213" s="84"/>
      <c r="S213" s="84"/>
      <c r="T213" s="84"/>
      <c r="U213" s="84"/>
    </row>
    <row r="214" spans="1:21" ht="15.75">
      <c r="A214" s="220"/>
      <c r="B214" s="220"/>
      <c r="C214" s="220"/>
      <c r="D214" s="220"/>
      <c r="E214" s="84"/>
      <c r="F214" s="83"/>
      <c r="G214" s="84"/>
      <c r="H214" s="84"/>
      <c r="I214" s="121"/>
      <c r="J214" s="121"/>
      <c r="K214" s="121"/>
      <c r="L214" s="85"/>
      <c r="M214" s="85"/>
      <c r="N214" s="84"/>
      <c r="O214" s="84"/>
      <c r="P214" s="84"/>
      <c r="Q214" s="84"/>
      <c r="R214" s="84"/>
      <c r="S214" s="84"/>
      <c r="T214" s="84"/>
      <c r="U214" s="84"/>
    </row>
    <row r="215" spans="1:21" ht="15.75">
      <c r="A215" s="220"/>
      <c r="B215" s="220"/>
      <c r="C215" s="220"/>
      <c r="D215" s="220"/>
      <c r="E215" s="84"/>
      <c r="F215" s="83"/>
      <c r="G215" s="84"/>
      <c r="H215" s="84"/>
      <c r="I215" s="121"/>
      <c r="J215" s="121"/>
      <c r="K215" s="121"/>
      <c r="L215" s="85"/>
      <c r="M215" s="85"/>
      <c r="N215" s="84"/>
      <c r="O215" s="84"/>
      <c r="P215" s="84"/>
      <c r="Q215" s="84"/>
      <c r="R215" s="84"/>
      <c r="S215" s="84"/>
      <c r="T215" s="84"/>
      <c r="U215" s="84"/>
    </row>
    <row r="216" spans="1:21" ht="15.75">
      <c r="A216" s="220"/>
      <c r="B216" s="220"/>
      <c r="C216" s="220"/>
      <c r="D216" s="220"/>
      <c r="E216" s="84"/>
      <c r="F216" s="83"/>
      <c r="G216" s="84"/>
      <c r="H216" s="84"/>
      <c r="I216" s="121"/>
      <c r="J216" s="121"/>
      <c r="K216" s="121"/>
      <c r="L216" s="85"/>
      <c r="M216" s="85"/>
      <c r="N216" s="84"/>
      <c r="O216" s="84"/>
      <c r="P216" s="84"/>
      <c r="Q216" s="84"/>
      <c r="R216" s="84"/>
      <c r="S216" s="84"/>
      <c r="T216" s="84"/>
      <c r="U216" s="84"/>
    </row>
    <row r="217" spans="1:21" ht="15.75">
      <c r="A217" s="220"/>
      <c r="B217" s="220"/>
      <c r="C217" s="220"/>
      <c r="D217" s="220"/>
      <c r="E217" s="84"/>
      <c r="F217" s="83"/>
      <c r="G217" s="84"/>
      <c r="H217" s="84"/>
      <c r="I217" s="121"/>
      <c r="J217" s="121"/>
      <c r="K217" s="121"/>
      <c r="L217" s="85"/>
      <c r="M217" s="85"/>
      <c r="N217" s="84"/>
      <c r="O217" s="84"/>
      <c r="P217" s="84"/>
      <c r="Q217" s="84"/>
      <c r="R217" s="84"/>
      <c r="S217" s="84"/>
      <c r="T217" s="84"/>
      <c r="U217" s="84"/>
    </row>
    <row r="218" spans="1:21" ht="15.75">
      <c r="A218" s="220"/>
      <c r="B218" s="220"/>
      <c r="C218" s="220"/>
      <c r="D218" s="220"/>
      <c r="E218" s="84"/>
      <c r="F218" s="83"/>
      <c r="G218" s="84"/>
      <c r="H218" s="84"/>
      <c r="I218" s="121"/>
      <c r="J218" s="121"/>
      <c r="K218" s="121"/>
      <c r="L218" s="85"/>
      <c r="M218" s="85"/>
      <c r="N218" s="84"/>
      <c r="O218" s="84"/>
      <c r="P218" s="84"/>
      <c r="Q218" s="84"/>
      <c r="R218" s="84"/>
      <c r="S218" s="84"/>
      <c r="T218" s="84"/>
      <c r="U218" s="84"/>
    </row>
    <row r="219" spans="1:21" ht="15.75">
      <c r="A219" s="220"/>
      <c r="B219" s="220"/>
      <c r="C219" s="220"/>
      <c r="D219" s="220"/>
      <c r="E219" s="84"/>
      <c r="F219" s="83"/>
      <c r="G219" s="84"/>
      <c r="H219" s="84"/>
      <c r="I219" s="121"/>
      <c r="J219" s="121"/>
      <c r="K219" s="121"/>
      <c r="L219" s="85"/>
      <c r="M219" s="85"/>
      <c r="N219" s="84"/>
      <c r="O219" s="84"/>
      <c r="P219" s="84"/>
      <c r="Q219" s="84"/>
      <c r="R219" s="84"/>
      <c r="S219" s="84"/>
      <c r="T219" s="84"/>
      <c r="U219" s="84"/>
    </row>
    <row r="220" spans="1:21" ht="15.75">
      <c r="A220" s="220"/>
      <c r="B220" s="220"/>
      <c r="C220" s="220"/>
      <c r="D220" s="220"/>
      <c r="E220" s="84"/>
      <c r="F220" s="83"/>
      <c r="G220" s="84"/>
      <c r="H220" s="84"/>
      <c r="I220" s="121"/>
      <c r="J220" s="121"/>
      <c r="K220" s="121"/>
      <c r="L220" s="85"/>
      <c r="M220" s="85"/>
      <c r="N220" s="84"/>
      <c r="O220" s="84"/>
      <c r="P220" s="84"/>
      <c r="Q220" s="84"/>
      <c r="R220" s="84"/>
      <c r="S220" s="84"/>
      <c r="T220" s="84"/>
      <c r="U220" s="84"/>
    </row>
    <row r="221" spans="1:21" ht="15.75">
      <c r="A221" s="220"/>
      <c r="B221" s="220"/>
      <c r="C221" s="220"/>
      <c r="D221" s="220"/>
      <c r="E221" s="84"/>
      <c r="F221" s="83"/>
      <c r="G221" s="84"/>
      <c r="H221" s="84"/>
      <c r="I221" s="121"/>
      <c r="J221" s="121"/>
      <c r="K221" s="121"/>
      <c r="L221" s="85"/>
      <c r="M221" s="85"/>
      <c r="N221" s="84"/>
      <c r="O221" s="84"/>
      <c r="P221" s="84"/>
      <c r="Q221" s="84"/>
      <c r="R221" s="84"/>
      <c r="S221" s="84"/>
      <c r="T221" s="84"/>
      <c r="U221" s="84"/>
    </row>
    <row r="222" spans="1:21" ht="15.75">
      <c r="A222" s="220"/>
      <c r="B222" s="220"/>
      <c r="C222" s="220"/>
      <c r="D222" s="220"/>
      <c r="E222" s="84"/>
      <c r="F222" s="83"/>
      <c r="G222" s="84"/>
      <c r="H222" s="84"/>
      <c r="I222" s="121"/>
      <c r="J222" s="121"/>
      <c r="K222" s="121"/>
      <c r="L222" s="85"/>
      <c r="M222" s="85"/>
      <c r="N222" s="84"/>
      <c r="O222" s="84"/>
      <c r="P222" s="84"/>
      <c r="Q222" s="84"/>
      <c r="R222" s="84"/>
      <c r="S222" s="84"/>
      <c r="T222" s="84"/>
      <c r="U222" s="84"/>
    </row>
    <row r="223" spans="1:21" ht="15.75">
      <c r="A223" s="220"/>
      <c r="B223" s="220"/>
      <c r="C223" s="220"/>
      <c r="D223" s="220"/>
      <c r="E223" s="84"/>
      <c r="F223" s="83"/>
      <c r="G223" s="84"/>
      <c r="H223" s="84"/>
      <c r="I223" s="121"/>
      <c r="J223" s="121"/>
      <c r="K223" s="121"/>
      <c r="L223" s="85"/>
      <c r="M223" s="85"/>
      <c r="N223" s="84"/>
      <c r="O223" s="84"/>
      <c r="P223" s="84"/>
      <c r="Q223" s="84"/>
      <c r="R223" s="84"/>
      <c r="S223" s="84"/>
      <c r="T223" s="84"/>
      <c r="U223" s="84"/>
    </row>
    <row r="224" spans="1:21" ht="15.75">
      <c r="A224" s="220"/>
      <c r="B224" s="220"/>
      <c r="C224" s="220"/>
      <c r="D224" s="220"/>
      <c r="E224" s="84"/>
      <c r="F224" s="83"/>
      <c r="G224" s="84"/>
      <c r="H224" s="84"/>
      <c r="I224" s="121"/>
      <c r="J224" s="121"/>
      <c r="K224" s="121"/>
      <c r="L224" s="85"/>
      <c r="M224" s="85"/>
      <c r="N224" s="84"/>
      <c r="O224" s="84"/>
      <c r="P224" s="84"/>
      <c r="Q224" s="84"/>
      <c r="R224" s="84"/>
      <c r="S224" s="84"/>
      <c r="T224" s="84"/>
      <c r="U224" s="84"/>
    </row>
    <row r="225" spans="1:21" ht="15.75">
      <c r="A225" s="220"/>
      <c r="B225" s="220"/>
      <c r="C225" s="220"/>
      <c r="D225" s="220"/>
      <c r="E225" s="84"/>
      <c r="F225" s="83"/>
      <c r="G225" s="84"/>
      <c r="H225" s="84"/>
      <c r="I225" s="121"/>
      <c r="J225" s="121"/>
      <c r="K225" s="121"/>
      <c r="L225" s="85"/>
      <c r="M225" s="85"/>
      <c r="N225" s="84"/>
      <c r="O225" s="84"/>
      <c r="P225" s="84"/>
      <c r="Q225" s="84"/>
      <c r="R225" s="84"/>
      <c r="S225" s="84"/>
      <c r="T225" s="84"/>
      <c r="U225" s="84"/>
    </row>
    <row r="226" spans="1:21" ht="15.75">
      <c r="A226" s="220"/>
      <c r="B226" s="220"/>
      <c r="C226" s="220"/>
      <c r="D226" s="220"/>
      <c r="E226" s="84"/>
      <c r="F226" s="83"/>
      <c r="G226" s="84"/>
      <c r="H226" s="84"/>
      <c r="I226" s="121"/>
      <c r="J226" s="121"/>
      <c r="K226" s="121"/>
      <c r="L226" s="85"/>
      <c r="M226" s="85"/>
      <c r="N226" s="84"/>
      <c r="O226" s="84"/>
      <c r="P226" s="84"/>
      <c r="Q226" s="84"/>
      <c r="R226" s="84"/>
      <c r="S226" s="84"/>
      <c r="T226" s="84"/>
      <c r="U226" s="84"/>
    </row>
    <row r="227" spans="1:21" ht="15.75">
      <c r="A227" s="220"/>
      <c r="B227" s="220"/>
      <c r="C227" s="220"/>
      <c r="D227" s="220"/>
      <c r="E227" s="84"/>
      <c r="F227" s="83"/>
      <c r="G227" s="84"/>
      <c r="H227" s="84"/>
      <c r="I227" s="121"/>
      <c r="J227" s="121"/>
      <c r="K227" s="121"/>
      <c r="L227" s="85"/>
      <c r="M227" s="85"/>
      <c r="N227" s="84"/>
      <c r="O227" s="84"/>
      <c r="P227" s="84"/>
      <c r="Q227" s="84"/>
      <c r="R227" s="84"/>
      <c r="S227" s="84"/>
      <c r="T227" s="84"/>
      <c r="U227" s="84"/>
    </row>
    <row r="228" spans="1:21" ht="15.75">
      <c r="A228" s="220"/>
      <c r="B228" s="220"/>
      <c r="C228" s="220"/>
      <c r="D228" s="220"/>
      <c r="E228" s="84"/>
      <c r="F228" s="83"/>
      <c r="G228" s="84"/>
      <c r="H228" s="84"/>
      <c r="I228" s="121"/>
      <c r="J228" s="121"/>
      <c r="K228" s="121"/>
      <c r="L228" s="85"/>
      <c r="M228" s="85"/>
      <c r="N228" s="84"/>
      <c r="O228" s="84"/>
      <c r="P228" s="84"/>
      <c r="Q228" s="84"/>
      <c r="R228" s="84"/>
      <c r="S228" s="84"/>
      <c r="T228" s="84"/>
      <c r="U228" s="84"/>
    </row>
    <row r="229" spans="1:21" ht="15.75">
      <c r="A229" s="220"/>
      <c r="B229" s="220"/>
      <c r="C229" s="220"/>
      <c r="D229" s="220"/>
      <c r="E229" s="84"/>
      <c r="F229" s="83"/>
      <c r="G229" s="84"/>
      <c r="H229" s="84"/>
      <c r="I229" s="121"/>
      <c r="J229" s="121"/>
      <c r="K229" s="121"/>
      <c r="L229" s="85"/>
      <c r="M229" s="85"/>
      <c r="N229" s="84"/>
      <c r="O229" s="84"/>
      <c r="P229" s="84"/>
      <c r="Q229" s="84"/>
      <c r="R229" s="84"/>
      <c r="S229" s="84"/>
      <c r="T229" s="84"/>
      <c r="U229" s="84"/>
    </row>
    <row r="230" spans="1:21" ht="15.75">
      <c r="A230" s="220"/>
      <c r="B230" s="220"/>
      <c r="C230" s="220"/>
      <c r="D230" s="220"/>
      <c r="E230" s="84"/>
      <c r="F230" s="83"/>
      <c r="G230" s="84"/>
      <c r="H230" s="84"/>
      <c r="I230" s="121"/>
      <c r="J230" s="121"/>
      <c r="K230" s="121"/>
      <c r="L230" s="85"/>
      <c r="M230" s="85"/>
      <c r="N230" s="84"/>
      <c r="O230" s="84"/>
      <c r="P230" s="84"/>
      <c r="Q230" s="84"/>
      <c r="R230" s="84"/>
      <c r="S230" s="84"/>
      <c r="T230" s="84"/>
      <c r="U230" s="84"/>
    </row>
    <row r="231" spans="1:21" ht="15.75">
      <c r="A231" s="220"/>
      <c r="B231" s="220"/>
      <c r="C231" s="220"/>
      <c r="D231" s="220"/>
      <c r="E231" s="84"/>
      <c r="F231" s="83"/>
      <c r="G231" s="84"/>
      <c r="H231" s="84"/>
      <c r="I231" s="121"/>
      <c r="J231" s="121"/>
      <c r="K231" s="121"/>
      <c r="L231" s="85"/>
      <c r="M231" s="85"/>
      <c r="N231" s="84"/>
      <c r="O231" s="84"/>
      <c r="P231" s="84"/>
      <c r="Q231" s="84"/>
      <c r="R231" s="84"/>
      <c r="S231" s="84"/>
      <c r="T231" s="84"/>
      <c r="U231" s="84"/>
    </row>
    <row r="232" spans="1:21" ht="15.75">
      <c r="A232" s="220"/>
      <c r="B232" s="220"/>
      <c r="C232" s="220"/>
      <c r="D232" s="220"/>
      <c r="E232" s="84"/>
      <c r="F232" s="83"/>
      <c r="G232" s="84"/>
      <c r="H232" s="84"/>
      <c r="I232" s="121"/>
      <c r="J232" s="121"/>
      <c r="K232" s="121"/>
      <c r="L232" s="85"/>
      <c r="M232" s="85"/>
      <c r="N232" s="84"/>
      <c r="O232" s="84"/>
      <c r="P232" s="84"/>
      <c r="Q232" s="84"/>
      <c r="R232" s="84"/>
      <c r="S232" s="84"/>
      <c r="T232" s="84"/>
      <c r="U232" s="84"/>
    </row>
    <row r="233" spans="1:21" ht="15.75">
      <c r="A233" s="220"/>
      <c r="B233" s="220"/>
      <c r="C233" s="220"/>
      <c r="D233" s="220"/>
      <c r="E233" s="84"/>
      <c r="F233" s="83"/>
      <c r="G233" s="84"/>
      <c r="H233" s="84"/>
      <c r="I233" s="121"/>
      <c r="J233" s="121"/>
      <c r="K233" s="121"/>
      <c r="L233" s="85"/>
      <c r="M233" s="85"/>
      <c r="N233" s="84"/>
      <c r="O233" s="84"/>
      <c r="P233" s="84"/>
      <c r="Q233" s="84"/>
      <c r="R233" s="84"/>
      <c r="S233" s="84"/>
      <c r="T233" s="84"/>
      <c r="U233" s="84"/>
    </row>
    <row r="234" spans="1:21" ht="15.75">
      <c r="A234" s="220"/>
      <c r="B234" s="220"/>
      <c r="C234" s="220"/>
      <c r="D234" s="220"/>
      <c r="E234" s="84"/>
      <c r="F234" s="83"/>
      <c r="G234" s="84"/>
      <c r="H234" s="84"/>
      <c r="I234" s="121"/>
      <c r="J234" s="121"/>
      <c r="K234" s="121"/>
      <c r="L234" s="85"/>
      <c r="M234" s="85"/>
      <c r="N234" s="84"/>
      <c r="O234" s="84"/>
      <c r="P234" s="84"/>
      <c r="Q234" s="84"/>
      <c r="R234" s="84"/>
      <c r="S234" s="84"/>
      <c r="T234" s="84"/>
      <c r="U234" s="84"/>
    </row>
    <row r="235" spans="1:21" ht="15.75">
      <c r="A235" s="220"/>
      <c r="B235" s="220"/>
      <c r="C235" s="220"/>
      <c r="D235" s="220"/>
      <c r="E235" s="84"/>
      <c r="F235" s="83"/>
      <c r="G235" s="84"/>
      <c r="H235" s="84"/>
      <c r="I235" s="121"/>
      <c r="J235" s="121"/>
      <c r="K235" s="121"/>
      <c r="L235" s="85"/>
      <c r="M235" s="85"/>
      <c r="N235" s="84"/>
      <c r="O235" s="84"/>
      <c r="P235" s="84"/>
      <c r="Q235" s="84"/>
      <c r="R235" s="84"/>
      <c r="S235" s="84"/>
      <c r="T235" s="84"/>
      <c r="U235" s="84"/>
    </row>
    <row r="236" spans="1:21" ht="15.75">
      <c r="A236" s="220"/>
      <c r="B236" s="220"/>
      <c r="C236" s="220"/>
      <c r="D236" s="220"/>
      <c r="E236" s="84"/>
      <c r="F236" s="83"/>
      <c r="G236" s="84"/>
      <c r="H236" s="84"/>
      <c r="I236" s="121"/>
      <c r="J236" s="121"/>
      <c r="K236" s="121"/>
      <c r="L236" s="85"/>
      <c r="M236" s="85"/>
      <c r="N236" s="84"/>
      <c r="O236" s="84"/>
      <c r="P236" s="84"/>
      <c r="Q236" s="84"/>
      <c r="R236" s="84"/>
      <c r="S236" s="84"/>
      <c r="T236" s="84"/>
      <c r="U236" s="84"/>
    </row>
    <row r="237" spans="1:21" ht="15.75">
      <c r="A237" s="220"/>
      <c r="B237" s="220"/>
      <c r="C237" s="220"/>
      <c r="D237" s="220"/>
      <c r="E237" s="84"/>
      <c r="F237" s="83"/>
      <c r="G237" s="84"/>
      <c r="H237" s="84"/>
      <c r="I237" s="121"/>
      <c r="J237" s="121"/>
      <c r="K237" s="121"/>
      <c r="L237" s="85"/>
      <c r="M237" s="85"/>
      <c r="N237" s="84"/>
      <c r="O237" s="84"/>
      <c r="P237" s="84"/>
      <c r="Q237" s="84"/>
      <c r="R237" s="84"/>
      <c r="S237" s="84"/>
      <c r="T237" s="84"/>
      <c r="U237" s="84"/>
    </row>
    <row r="238" spans="1:21" ht="15.75">
      <c r="A238" s="220"/>
      <c r="B238" s="220"/>
      <c r="C238" s="220"/>
      <c r="D238" s="220"/>
      <c r="E238" s="84"/>
      <c r="F238" s="83"/>
      <c r="G238" s="84"/>
      <c r="H238" s="84"/>
      <c r="I238" s="121"/>
      <c r="J238" s="121"/>
      <c r="K238" s="121"/>
      <c r="L238" s="85"/>
      <c r="M238" s="85"/>
      <c r="N238" s="84"/>
      <c r="O238" s="84"/>
      <c r="P238" s="84"/>
      <c r="Q238" s="84"/>
      <c r="R238" s="84"/>
      <c r="S238" s="84"/>
      <c r="T238" s="84"/>
      <c r="U238" s="84"/>
    </row>
    <row r="239" spans="1:21" ht="15.75">
      <c r="A239" s="220"/>
      <c r="B239" s="220"/>
      <c r="C239" s="220"/>
      <c r="D239" s="220"/>
      <c r="E239" s="84"/>
      <c r="F239" s="83"/>
      <c r="G239" s="84"/>
      <c r="H239" s="84"/>
      <c r="I239" s="121"/>
      <c r="J239" s="121"/>
      <c r="K239" s="121"/>
      <c r="L239" s="85"/>
      <c r="M239" s="85"/>
      <c r="N239" s="84"/>
      <c r="O239" s="84"/>
      <c r="P239" s="84"/>
      <c r="Q239" s="84"/>
      <c r="R239" s="84"/>
      <c r="S239" s="84"/>
      <c r="T239" s="84"/>
      <c r="U239" s="84"/>
    </row>
    <row r="240" spans="1:21" ht="15.75">
      <c r="A240" s="220"/>
      <c r="B240" s="220"/>
      <c r="C240" s="220"/>
      <c r="D240" s="220"/>
      <c r="E240" s="84"/>
      <c r="F240" s="83"/>
      <c r="G240" s="84"/>
      <c r="H240" s="84"/>
      <c r="I240" s="121"/>
      <c r="J240" s="121"/>
      <c r="K240" s="121"/>
      <c r="L240" s="85"/>
      <c r="M240" s="85"/>
      <c r="N240" s="84"/>
      <c r="O240" s="84"/>
      <c r="P240" s="84"/>
      <c r="Q240" s="84"/>
      <c r="R240" s="84"/>
      <c r="S240" s="84"/>
      <c r="T240" s="84"/>
      <c r="U240" s="84"/>
    </row>
    <row r="241" spans="1:21" ht="15.75">
      <c r="A241" s="220"/>
      <c r="B241" s="220"/>
      <c r="C241" s="220"/>
      <c r="D241" s="220"/>
      <c r="E241" s="84"/>
      <c r="F241" s="83"/>
      <c r="G241" s="84"/>
      <c r="H241" s="84"/>
      <c r="I241" s="121"/>
      <c r="J241" s="121"/>
      <c r="K241" s="121"/>
      <c r="L241" s="85"/>
      <c r="M241" s="85"/>
      <c r="N241" s="84"/>
      <c r="O241" s="84"/>
      <c r="P241" s="84"/>
      <c r="Q241" s="84"/>
      <c r="R241" s="84"/>
      <c r="S241" s="84"/>
      <c r="T241" s="84"/>
      <c r="U241" s="84"/>
    </row>
    <row r="242" spans="1:21" ht="15.75">
      <c r="A242" s="220"/>
      <c r="B242" s="220"/>
      <c r="C242" s="220"/>
      <c r="D242" s="220"/>
      <c r="E242" s="84"/>
      <c r="F242" s="83"/>
      <c r="G242" s="84"/>
      <c r="H242" s="84"/>
      <c r="I242" s="121"/>
      <c r="J242" s="121"/>
      <c r="K242" s="121"/>
      <c r="L242" s="85"/>
      <c r="M242" s="85"/>
      <c r="N242" s="84"/>
      <c r="O242" s="84"/>
      <c r="P242" s="84"/>
      <c r="Q242" s="84"/>
      <c r="R242" s="84"/>
      <c r="S242" s="84"/>
      <c r="T242" s="84"/>
      <c r="U242" s="84"/>
    </row>
    <row r="243" spans="1:21" ht="15.75">
      <c r="A243" s="220"/>
      <c r="B243" s="220"/>
      <c r="C243" s="220"/>
      <c r="D243" s="220"/>
      <c r="E243" s="84"/>
      <c r="F243" s="83"/>
      <c r="G243" s="84"/>
      <c r="H243" s="84"/>
      <c r="I243" s="121"/>
      <c r="J243" s="121"/>
      <c r="K243" s="121"/>
      <c r="L243" s="85"/>
      <c r="M243" s="85"/>
      <c r="N243" s="84"/>
      <c r="O243" s="84"/>
      <c r="P243" s="84"/>
      <c r="Q243" s="84"/>
      <c r="R243" s="84"/>
      <c r="S243" s="84"/>
      <c r="T243" s="84"/>
      <c r="U243" s="84"/>
    </row>
    <row r="244" spans="1:21" ht="15.75">
      <c r="A244" s="220"/>
      <c r="B244" s="220"/>
      <c r="C244" s="220"/>
      <c r="D244" s="220"/>
      <c r="E244" s="84"/>
      <c r="F244" s="83"/>
      <c r="G244" s="84"/>
      <c r="H244" s="84"/>
      <c r="I244" s="121"/>
      <c r="J244" s="121"/>
      <c r="K244" s="121"/>
      <c r="L244" s="85"/>
      <c r="M244" s="85"/>
      <c r="N244" s="84"/>
      <c r="O244" s="84"/>
      <c r="P244" s="84"/>
      <c r="Q244" s="84"/>
      <c r="R244" s="84"/>
      <c r="S244" s="84"/>
      <c r="T244" s="84"/>
      <c r="U244" s="84"/>
    </row>
    <row r="245" spans="1:21" ht="15.75">
      <c r="A245" s="220"/>
      <c r="B245" s="220"/>
      <c r="C245" s="220"/>
      <c r="D245" s="220"/>
      <c r="E245" s="84"/>
      <c r="F245" s="83"/>
      <c r="G245" s="84"/>
      <c r="H245" s="84"/>
      <c r="I245" s="121"/>
      <c r="J245" s="121"/>
      <c r="K245" s="121"/>
      <c r="L245" s="85"/>
      <c r="M245" s="85"/>
      <c r="N245" s="84"/>
      <c r="O245" s="84"/>
      <c r="P245" s="84"/>
      <c r="Q245" s="84"/>
      <c r="R245" s="84"/>
      <c r="S245" s="84"/>
      <c r="T245" s="84"/>
      <c r="U245" s="84"/>
    </row>
    <row r="246" spans="1:21" ht="15.75">
      <c r="A246" s="220"/>
      <c r="B246" s="220"/>
      <c r="C246" s="220"/>
      <c r="D246" s="220"/>
      <c r="E246" s="84"/>
      <c r="F246" s="83"/>
      <c r="G246" s="84"/>
      <c r="H246" s="84"/>
      <c r="I246" s="121"/>
      <c r="J246" s="121"/>
      <c r="K246" s="121"/>
      <c r="L246" s="85"/>
      <c r="M246" s="85"/>
      <c r="N246" s="84"/>
      <c r="O246" s="84"/>
      <c r="P246" s="84"/>
      <c r="Q246" s="84"/>
      <c r="R246" s="84"/>
      <c r="S246" s="84"/>
      <c r="T246" s="84"/>
      <c r="U246" s="84"/>
    </row>
    <row r="247" spans="1:21" ht="15.75">
      <c r="A247" s="220"/>
      <c r="B247" s="220"/>
      <c r="C247" s="220"/>
      <c r="D247" s="220"/>
      <c r="E247" s="84"/>
      <c r="F247" s="83"/>
      <c r="G247" s="84"/>
      <c r="H247" s="84"/>
      <c r="I247" s="121"/>
      <c r="J247" s="121"/>
      <c r="K247" s="121"/>
      <c r="L247" s="85"/>
      <c r="M247" s="85"/>
      <c r="N247" s="84"/>
      <c r="O247" s="84"/>
      <c r="P247" s="84"/>
      <c r="Q247" s="84"/>
      <c r="R247" s="84"/>
      <c r="S247" s="84"/>
      <c r="T247" s="84"/>
      <c r="U247" s="84"/>
    </row>
    <row r="248" spans="1:21" ht="15.75">
      <c r="A248" s="220"/>
      <c r="B248" s="220"/>
      <c r="C248" s="220"/>
      <c r="D248" s="220"/>
      <c r="E248" s="84"/>
      <c r="F248" s="83"/>
      <c r="G248" s="84"/>
      <c r="H248" s="84"/>
      <c r="I248" s="121"/>
      <c r="J248" s="121"/>
      <c r="K248" s="121"/>
      <c r="L248" s="85"/>
      <c r="M248" s="85"/>
      <c r="N248" s="84"/>
      <c r="O248" s="84"/>
      <c r="P248" s="84"/>
      <c r="Q248" s="84"/>
      <c r="R248" s="84"/>
      <c r="S248" s="84"/>
      <c r="T248" s="84"/>
      <c r="U248" s="84"/>
    </row>
    <row r="249" spans="1:21" ht="15.75">
      <c r="A249" s="220"/>
      <c r="B249" s="220"/>
      <c r="C249" s="220"/>
      <c r="D249" s="220"/>
      <c r="E249" s="84"/>
      <c r="F249" s="83"/>
      <c r="G249" s="84"/>
      <c r="H249" s="84"/>
      <c r="I249" s="121"/>
      <c r="J249" s="121"/>
      <c r="K249" s="121"/>
      <c r="L249" s="85"/>
      <c r="M249" s="85"/>
      <c r="N249" s="84"/>
      <c r="O249" s="84"/>
      <c r="P249" s="84"/>
      <c r="Q249" s="84"/>
      <c r="R249" s="84"/>
      <c r="S249" s="84"/>
      <c r="T249" s="84"/>
      <c r="U249" s="84"/>
    </row>
    <row r="250" spans="1:21" ht="15.75">
      <c r="A250" s="220"/>
      <c r="B250" s="220"/>
      <c r="C250" s="220"/>
      <c r="D250" s="220"/>
      <c r="E250" s="84"/>
      <c r="F250" s="83"/>
      <c r="G250" s="84"/>
      <c r="H250" s="84"/>
      <c r="I250" s="121"/>
      <c r="J250" s="121"/>
      <c r="K250" s="121"/>
      <c r="L250" s="85"/>
      <c r="M250" s="85"/>
      <c r="N250" s="84"/>
      <c r="O250" s="84"/>
      <c r="P250" s="84"/>
      <c r="Q250" s="84"/>
      <c r="R250" s="84"/>
      <c r="S250" s="84"/>
      <c r="T250" s="84"/>
      <c r="U250" s="84"/>
    </row>
    <row r="251" spans="1:21" ht="15.75">
      <c r="A251" s="220"/>
      <c r="B251" s="220"/>
      <c r="C251" s="220"/>
      <c r="D251" s="220"/>
      <c r="E251" s="84"/>
      <c r="F251" s="83"/>
      <c r="G251" s="84"/>
      <c r="H251" s="84"/>
      <c r="I251" s="121"/>
      <c r="J251" s="121"/>
      <c r="K251" s="121"/>
      <c r="L251" s="85"/>
      <c r="M251" s="85"/>
      <c r="N251" s="84"/>
      <c r="O251" s="84"/>
      <c r="P251" s="84"/>
      <c r="Q251" s="84"/>
      <c r="R251" s="84"/>
      <c r="S251" s="84"/>
      <c r="T251" s="84"/>
      <c r="U251" s="84"/>
    </row>
    <row r="252" spans="1:21" ht="15.75">
      <c r="A252" s="220"/>
      <c r="B252" s="220"/>
      <c r="C252" s="220"/>
      <c r="D252" s="220"/>
      <c r="E252" s="84"/>
      <c r="F252" s="83"/>
      <c r="G252" s="84"/>
      <c r="H252" s="84"/>
      <c r="I252" s="121"/>
      <c r="J252" s="121"/>
      <c r="K252" s="121"/>
      <c r="L252" s="85"/>
      <c r="M252" s="85"/>
      <c r="N252" s="84"/>
      <c r="O252" s="84"/>
      <c r="P252" s="84"/>
      <c r="Q252" s="84"/>
      <c r="R252" s="84"/>
      <c r="S252" s="84"/>
      <c r="T252" s="84"/>
      <c r="U252" s="84"/>
    </row>
    <row r="253" spans="1:21" ht="15.75">
      <c r="A253" s="220"/>
      <c r="B253" s="220"/>
      <c r="C253" s="220"/>
      <c r="D253" s="220"/>
      <c r="E253" s="84"/>
      <c r="F253" s="83"/>
      <c r="G253" s="84"/>
      <c r="H253" s="84"/>
      <c r="I253" s="121"/>
      <c r="J253" s="121"/>
      <c r="K253" s="121"/>
      <c r="L253" s="85"/>
      <c r="M253" s="85"/>
      <c r="N253" s="84"/>
      <c r="O253" s="84"/>
      <c r="P253" s="84"/>
      <c r="Q253" s="84"/>
      <c r="R253" s="84"/>
      <c r="S253" s="84"/>
      <c r="T253" s="84"/>
      <c r="U253" s="84"/>
    </row>
    <row r="254" spans="1:21" ht="15.75">
      <c r="A254" s="220"/>
      <c r="B254" s="220"/>
      <c r="C254" s="220"/>
      <c r="D254" s="220"/>
      <c r="E254" s="84"/>
      <c r="F254" s="83"/>
      <c r="G254" s="84"/>
      <c r="H254" s="84"/>
      <c r="I254" s="121"/>
      <c r="J254" s="121"/>
      <c r="K254" s="121"/>
      <c r="L254" s="85"/>
      <c r="M254" s="85"/>
      <c r="N254" s="84"/>
      <c r="O254" s="84"/>
      <c r="P254" s="84"/>
      <c r="Q254" s="84"/>
      <c r="R254" s="84"/>
      <c r="S254" s="84"/>
      <c r="T254" s="84"/>
      <c r="U254" s="84"/>
    </row>
    <row r="255" spans="1:21" ht="15.75">
      <c r="A255" s="220"/>
      <c r="B255" s="220"/>
      <c r="C255" s="220"/>
      <c r="D255" s="220"/>
      <c r="E255" s="84"/>
      <c r="F255" s="83"/>
      <c r="G255" s="84"/>
      <c r="H255" s="84"/>
      <c r="I255" s="121"/>
      <c r="J255" s="121"/>
      <c r="K255" s="121"/>
      <c r="L255" s="85"/>
      <c r="M255" s="85"/>
      <c r="N255" s="84"/>
      <c r="O255" s="84"/>
      <c r="P255" s="84"/>
      <c r="Q255" s="84"/>
      <c r="R255" s="84"/>
      <c r="S255" s="84"/>
      <c r="T255" s="84"/>
      <c r="U255" s="84"/>
    </row>
    <row r="256" spans="1:21" ht="15.75">
      <c r="A256" s="220"/>
      <c r="B256" s="220"/>
      <c r="C256" s="220"/>
      <c r="D256" s="220"/>
      <c r="E256" s="84"/>
      <c r="F256" s="83"/>
      <c r="G256" s="84"/>
      <c r="H256" s="84"/>
      <c r="I256" s="121"/>
      <c r="J256" s="121"/>
      <c r="K256" s="121"/>
      <c r="L256" s="85"/>
      <c r="M256" s="85"/>
      <c r="N256" s="84"/>
      <c r="O256" s="84"/>
      <c r="P256" s="84"/>
      <c r="Q256" s="84"/>
      <c r="R256" s="84"/>
      <c r="S256" s="84"/>
      <c r="T256" s="84"/>
      <c r="U256" s="84"/>
    </row>
    <row r="257" spans="1:21" ht="15.75">
      <c r="A257" s="220"/>
      <c r="B257" s="220"/>
      <c r="C257" s="220"/>
      <c r="D257" s="220"/>
      <c r="E257" s="84"/>
      <c r="F257" s="83"/>
      <c r="G257" s="84"/>
      <c r="H257" s="84"/>
      <c r="I257" s="121"/>
      <c r="J257" s="121"/>
      <c r="K257" s="121"/>
      <c r="L257" s="85"/>
      <c r="M257" s="85"/>
      <c r="N257" s="84"/>
      <c r="O257" s="84"/>
      <c r="P257" s="84"/>
      <c r="Q257" s="84"/>
      <c r="R257" s="84"/>
      <c r="S257" s="84"/>
      <c r="T257" s="84"/>
      <c r="U257" s="84"/>
    </row>
    <row r="258" spans="1:21" ht="15.75">
      <c r="A258" s="220"/>
      <c r="B258" s="220"/>
      <c r="C258" s="220"/>
      <c r="D258" s="220"/>
      <c r="E258" s="84"/>
      <c r="F258" s="83"/>
      <c r="G258" s="84"/>
      <c r="H258" s="84"/>
      <c r="I258" s="121"/>
      <c r="J258" s="121"/>
      <c r="K258" s="121"/>
      <c r="L258" s="85"/>
      <c r="M258" s="85"/>
      <c r="N258" s="84"/>
      <c r="O258" s="84"/>
      <c r="P258" s="84"/>
      <c r="Q258" s="84"/>
      <c r="R258" s="84"/>
      <c r="S258" s="84"/>
      <c r="T258" s="84"/>
      <c r="U258" s="84"/>
    </row>
    <row r="259" spans="1:21" ht="15.75">
      <c r="A259" s="220"/>
      <c r="B259" s="220"/>
      <c r="C259" s="220"/>
      <c r="D259" s="220"/>
      <c r="E259" s="84"/>
      <c r="F259" s="83"/>
      <c r="G259" s="84"/>
      <c r="H259" s="84"/>
      <c r="I259" s="121"/>
      <c r="J259" s="121"/>
      <c r="K259" s="121"/>
      <c r="L259" s="85"/>
      <c r="M259" s="85"/>
      <c r="N259" s="84"/>
      <c r="O259" s="84"/>
      <c r="P259" s="84"/>
      <c r="Q259" s="84"/>
      <c r="R259" s="84"/>
      <c r="S259" s="84"/>
      <c r="T259" s="84"/>
      <c r="U259" s="84"/>
    </row>
    <row r="260" spans="1:21" ht="15.75">
      <c r="A260" s="220"/>
      <c r="B260" s="220"/>
      <c r="C260" s="220"/>
      <c r="D260" s="220"/>
      <c r="E260" s="84"/>
      <c r="F260" s="83"/>
      <c r="G260" s="84"/>
      <c r="H260" s="84"/>
      <c r="I260" s="121"/>
      <c r="J260" s="121"/>
      <c r="K260" s="121"/>
      <c r="L260" s="85"/>
      <c r="M260" s="85"/>
      <c r="N260" s="84"/>
      <c r="O260" s="84"/>
      <c r="P260" s="84"/>
      <c r="Q260" s="84"/>
      <c r="R260" s="84"/>
      <c r="S260" s="84"/>
      <c r="T260" s="84"/>
      <c r="U260" s="84"/>
    </row>
    <row r="261" spans="1:21" ht="15.75">
      <c r="A261" s="220"/>
      <c r="B261" s="220"/>
      <c r="C261" s="220"/>
      <c r="D261" s="220"/>
      <c r="E261" s="84"/>
      <c r="F261" s="83"/>
      <c r="G261" s="84"/>
      <c r="H261" s="84"/>
      <c r="I261" s="121"/>
      <c r="J261" s="121"/>
      <c r="K261" s="121"/>
      <c r="L261" s="85"/>
      <c r="M261" s="85"/>
      <c r="N261" s="84"/>
      <c r="O261" s="84"/>
      <c r="P261" s="84"/>
      <c r="Q261" s="84"/>
      <c r="R261" s="84"/>
      <c r="S261" s="84"/>
      <c r="T261" s="84"/>
      <c r="U261" s="84"/>
    </row>
    <row r="262" spans="1:21" ht="15.75">
      <c r="A262" s="220"/>
      <c r="B262" s="220"/>
      <c r="C262" s="220"/>
      <c r="D262" s="220"/>
      <c r="E262" s="84"/>
      <c r="F262" s="83"/>
      <c r="G262" s="84"/>
      <c r="H262" s="84"/>
      <c r="I262" s="121"/>
      <c r="J262" s="121"/>
      <c r="K262" s="121"/>
      <c r="L262" s="85"/>
      <c r="M262" s="85"/>
      <c r="N262" s="84"/>
      <c r="O262" s="84"/>
      <c r="P262" s="84"/>
      <c r="Q262" s="84"/>
      <c r="R262" s="84"/>
      <c r="S262" s="84"/>
      <c r="T262" s="84"/>
      <c r="U262" s="84"/>
    </row>
    <row r="263" spans="1:21" ht="15.75">
      <c r="A263" s="220"/>
      <c r="B263" s="220"/>
      <c r="C263" s="220"/>
      <c r="D263" s="220"/>
      <c r="E263" s="84"/>
      <c r="F263" s="83"/>
      <c r="G263" s="84"/>
      <c r="H263" s="84"/>
      <c r="I263" s="121"/>
      <c r="J263" s="121"/>
      <c r="K263" s="121"/>
      <c r="L263" s="85"/>
      <c r="M263" s="85"/>
      <c r="N263" s="84"/>
      <c r="O263" s="84"/>
      <c r="P263" s="84"/>
      <c r="Q263" s="84"/>
      <c r="R263" s="84"/>
      <c r="S263" s="84"/>
      <c r="T263" s="84"/>
      <c r="U263" s="84"/>
    </row>
    <row r="264" spans="1:21" ht="15.75">
      <c r="A264" s="220"/>
      <c r="B264" s="220"/>
      <c r="C264" s="220"/>
      <c r="D264" s="220"/>
      <c r="E264" s="84"/>
      <c r="F264" s="83"/>
      <c r="G264" s="84"/>
      <c r="H264" s="84"/>
      <c r="I264" s="121"/>
      <c r="J264" s="121"/>
      <c r="K264" s="121"/>
      <c r="L264" s="85"/>
      <c r="M264" s="85"/>
      <c r="N264" s="84"/>
      <c r="O264" s="84"/>
      <c r="P264" s="84"/>
      <c r="Q264" s="84"/>
      <c r="R264" s="84"/>
      <c r="S264" s="84"/>
      <c r="T264" s="84"/>
      <c r="U264" s="84"/>
    </row>
    <row r="265" spans="1:21" ht="15.75">
      <c r="A265" s="220"/>
      <c r="B265" s="220"/>
      <c r="C265" s="220"/>
      <c r="D265" s="220"/>
      <c r="E265" s="84"/>
      <c r="F265" s="83"/>
      <c r="G265" s="84"/>
      <c r="H265" s="84"/>
      <c r="I265" s="121"/>
      <c r="J265" s="121"/>
      <c r="K265" s="121"/>
      <c r="L265" s="85"/>
      <c r="M265" s="85"/>
      <c r="N265" s="84"/>
      <c r="O265" s="84"/>
      <c r="P265" s="84"/>
      <c r="Q265" s="84"/>
      <c r="R265" s="84"/>
      <c r="S265" s="84"/>
      <c r="T265" s="84"/>
      <c r="U265" s="84"/>
    </row>
    <row r="266" spans="1:21" ht="15.75">
      <c r="A266" s="220"/>
      <c r="B266" s="220"/>
      <c r="C266" s="220"/>
      <c r="D266" s="220"/>
      <c r="E266" s="84"/>
      <c r="F266" s="83"/>
      <c r="G266" s="84"/>
      <c r="H266" s="84"/>
      <c r="I266" s="121"/>
      <c r="J266" s="121"/>
      <c r="K266" s="121"/>
      <c r="L266" s="85"/>
      <c r="M266" s="85"/>
      <c r="N266" s="84"/>
      <c r="O266" s="84"/>
      <c r="P266" s="84"/>
      <c r="Q266" s="84"/>
      <c r="R266" s="84"/>
      <c r="S266" s="84"/>
      <c r="T266" s="84"/>
      <c r="U266" s="84"/>
    </row>
    <row r="267" spans="1:21" ht="15.75">
      <c r="A267" s="220"/>
      <c r="B267" s="220"/>
      <c r="C267" s="220"/>
      <c r="D267" s="220"/>
      <c r="E267" s="84"/>
      <c r="F267" s="83"/>
      <c r="G267" s="84"/>
      <c r="H267" s="84"/>
      <c r="I267" s="121"/>
      <c r="J267" s="121"/>
      <c r="K267" s="121"/>
      <c r="L267" s="85"/>
      <c r="M267" s="85"/>
      <c r="N267" s="84"/>
      <c r="O267" s="84"/>
      <c r="P267" s="84"/>
      <c r="Q267" s="84"/>
      <c r="R267" s="84"/>
      <c r="S267" s="84"/>
      <c r="T267" s="84"/>
      <c r="U267" s="84"/>
    </row>
    <row r="268" spans="1:21" ht="15.75">
      <c r="A268" s="220"/>
      <c r="B268" s="220"/>
      <c r="C268" s="220"/>
      <c r="D268" s="220"/>
      <c r="E268" s="84"/>
      <c r="F268" s="83"/>
      <c r="G268" s="84"/>
      <c r="H268" s="84"/>
      <c r="I268" s="121"/>
      <c r="J268" s="121"/>
      <c r="K268" s="121"/>
      <c r="L268" s="85"/>
      <c r="M268" s="85"/>
      <c r="N268" s="84"/>
      <c r="O268" s="84"/>
      <c r="P268" s="84"/>
      <c r="Q268" s="84"/>
      <c r="R268" s="84"/>
      <c r="S268" s="84"/>
      <c r="T268" s="84"/>
      <c r="U268" s="84"/>
    </row>
    <row r="269" spans="1:21" ht="15.75">
      <c r="A269" s="220"/>
      <c r="B269" s="220"/>
      <c r="C269" s="220"/>
      <c r="D269" s="220"/>
      <c r="E269" s="84"/>
      <c r="F269" s="83"/>
      <c r="G269" s="84"/>
      <c r="H269" s="84"/>
      <c r="I269" s="121"/>
      <c r="J269" s="121"/>
      <c r="K269" s="121"/>
      <c r="L269" s="85"/>
      <c r="M269" s="85"/>
      <c r="N269" s="84"/>
      <c r="O269" s="84"/>
      <c r="P269" s="84"/>
      <c r="Q269" s="84"/>
      <c r="R269" s="84"/>
      <c r="S269" s="84"/>
      <c r="T269" s="84"/>
      <c r="U269" s="84"/>
    </row>
    <row r="270" spans="1:21" ht="15.75">
      <c r="A270" s="220"/>
      <c r="B270" s="220"/>
      <c r="C270" s="220"/>
      <c r="D270" s="220"/>
      <c r="E270" s="84"/>
      <c r="F270" s="83"/>
      <c r="G270" s="84"/>
      <c r="H270" s="84"/>
      <c r="I270" s="121"/>
      <c r="J270" s="121"/>
      <c r="K270" s="121"/>
      <c r="L270" s="85"/>
      <c r="M270" s="85"/>
      <c r="N270" s="84"/>
      <c r="O270" s="84"/>
      <c r="P270" s="84"/>
      <c r="Q270" s="84"/>
      <c r="R270" s="84"/>
      <c r="S270" s="84"/>
      <c r="T270" s="84"/>
      <c r="U270" s="84"/>
    </row>
    <row r="271" spans="1:21" ht="15.75">
      <c r="A271" s="220"/>
      <c r="B271" s="220"/>
      <c r="C271" s="220"/>
      <c r="D271" s="220"/>
      <c r="E271" s="84"/>
      <c r="F271" s="83"/>
      <c r="G271" s="84"/>
      <c r="H271" s="84"/>
      <c r="I271" s="121"/>
      <c r="J271" s="121"/>
      <c r="K271" s="121"/>
      <c r="L271" s="85"/>
      <c r="M271" s="85"/>
      <c r="N271" s="84"/>
      <c r="O271" s="84"/>
      <c r="P271" s="84"/>
      <c r="Q271" s="84"/>
      <c r="R271" s="84"/>
      <c r="S271" s="84"/>
      <c r="T271" s="84"/>
      <c r="U271" s="84"/>
    </row>
    <row r="272" spans="1:21" ht="15.75">
      <c r="A272" s="220"/>
      <c r="B272" s="220"/>
      <c r="C272" s="220"/>
      <c r="D272" s="220"/>
      <c r="E272" s="84"/>
      <c r="F272" s="83"/>
      <c r="G272" s="84"/>
      <c r="H272" s="84"/>
      <c r="I272" s="121"/>
      <c r="J272" s="121"/>
      <c r="K272" s="121"/>
      <c r="L272" s="85"/>
      <c r="M272" s="85"/>
      <c r="N272" s="84"/>
      <c r="O272" s="84"/>
      <c r="P272" s="84"/>
      <c r="Q272" s="84"/>
      <c r="R272" s="84"/>
      <c r="S272" s="84"/>
      <c r="T272" s="84"/>
      <c r="U272" s="84"/>
    </row>
    <row r="273" spans="1:21" ht="15.75">
      <c r="A273" s="220"/>
      <c r="B273" s="220"/>
      <c r="C273" s="220"/>
      <c r="D273" s="220"/>
      <c r="E273" s="84"/>
      <c r="F273" s="83"/>
      <c r="G273" s="84"/>
      <c r="H273" s="84"/>
      <c r="I273" s="121"/>
      <c r="J273" s="121"/>
      <c r="K273" s="121"/>
      <c r="L273" s="85"/>
      <c r="M273" s="85"/>
      <c r="N273" s="84"/>
      <c r="O273" s="84"/>
      <c r="P273" s="84"/>
      <c r="Q273" s="84"/>
      <c r="R273" s="84"/>
      <c r="S273" s="84"/>
      <c r="T273" s="84"/>
      <c r="U273" s="84"/>
    </row>
    <row r="274" spans="1:21" ht="15.75">
      <c r="A274" s="220"/>
      <c r="B274" s="220"/>
      <c r="C274" s="220"/>
      <c r="D274" s="220"/>
      <c r="E274" s="84"/>
      <c r="F274" s="83"/>
      <c r="G274" s="84"/>
      <c r="H274" s="84"/>
      <c r="I274" s="121"/>
      <c r="J274" s="121"/>
      <c r="K274" s="121"/>
      <c r="L274" s="85"/>
      <c r="M274" s="85"/>
      <c r="N274" s="84"/>
      <c r="O274" s="84"/>
      <c r="P274" s="84"/>
      <c r="Q274" s="84"/>
      <c r="R274" s="84"/>
      <c r="S274" s="84"/>
      <c r="T274" s="84"/>
      <c r="U274" s="84"/>
    </row>
    <row r="275" spans="1:21" ht="15.75">
      <c r="A275" s="220"/>
      <c r="B275" s="220"/>
      <c r="C275" s="220"/>
      <c r="D275" s="220"/>
      <c r="E275" s="84"/>
      <c r="F275" s="83"/>
      <c r="G275" s="84"/>
      <c r="H275" s="84"/>
      <c r="I275" s="121"/>
      <c r="J275" s="121"/>
      <c r="K275" s="121"/>
      <c r="L275" s="85"/>
      <c r="M275" s="85"/>
      <c r="N275" s="84"/>
      <c r="O275" s="84"/>
      <c r="P275" s="84"/>
      <c r="Q275" s="84"/>
      <c r="R275" s="84"/>
      <c r="S275" s="84"/>
      <c r="T275" s="84"/>
      <c r="U275" s="84"/>
    </row>
    <row r="276" spans="1:21" ht="15.75">
      <c r="A276" s="220"/>
      <c r="B276" s="220"/>
      <c r="C276" s="220"/>
      <c r="D276" s="220"/>
      <c r="E276" s="84"/>
      <c r="F276" s="83"/>
      <c r="G276" s="84"/>
      <c r="H276" s="84"/>
      <c r="I276" s="121"/>
      <c r="J276" s="121"/>
      <c r="K276" s="121"/>
      <c r="L276" s="85"/>
      <c r="M276" s="85"/>
      <c r="N276" s="84"/>
      <c r="O276" s="84"/>
      <c r="P276" s="84"/>
      <c r="Q276" s="84"/>
      <c r="R276" s="84"/>
      <c r="S276" s="84"/>
      <c r="T276" s="84"/>
      <c r="U276" s="84"/>
    </row>
    <row r="277" spans="1:21" ht="15.75">
      <c r="A277" s="220"/>
      <c r="B277" s="220"/>
      <c r="C277" s="220"/>
      <c r="D277" s="220"/>
      <c r="E277" s="84"/>
      <c r="F277" s="83"/>
      <c r="G277" s="84"/>
      <c r="H277" s="84"/>
      <c r="I277" s="121"/>
      <c r="J277" s="121"/>
      <c r="K277" s="121"/>
      <c r="L277" s="85"/>
      <c r="M277" s="85"/>
      <c r="N277" s="84"/>
      <c r="O277" s="84"/>
      <c r="P277" s="84"/>
      <c r="Q277" s="84"/>
      <c r="R277" s="84"/>
      <c r="S277" s="84"/>
      <c r="T277" s="84"/>
      <c r="U277" s="84"/>
    </row>
    <row r="278" spans="1:21" ht="15.75">
      <c r="A278" s="220"/>
      <c r="B278" s="220"/>
      <c r="C278" s="220"/>
      <c r="D278" s="220"/>
      <c r="E278" s="84"/>
      <c r="F278" s="83"/>
      <c r="G278" s="84"/>
      <c r="H278" s="84"/>
      <c r="I278" s="121"/>
      <c r="J278" s="121"/>
      <c r="K278" s="121"/>
      <c r="L278" s="85"/>
      <c r="M278" s="85"/>
      <c r="N278" s="84"/>
      <c r="O278" s="84"/>
      <c r="P278" s="84"/>
      <c r="Q278" s="84"/>
      <c r="R278" s="84"/>
      <c r="S278" s="84"/>
      <c r="T278" s="84"/>
      <c r="U278" s="84"/>
    </row>
    <row r="279" spans="1:21" ht="15.75">
      <c r="A279" s="220"/>
      <c r="B279" s="220"/>
      <c r="C279" s="220"/>
      <c r="D279" s="220"/>
      <c r="E279" s="84"/>
      <c r="F279" s="83"/>
      <c r="G279" s="84"/>
      <c r="H279" s="84"/>
      <c r="I279" s="121"/>
      <c r="J279" s="121"/>
      <c r="K279" s="121"/>
      <c r="L279" s="85"/>
      <c r="M279" s="85"/>
      <c r="N279" s="84"/>
      <c r="O279" s="84"/>
      <c r="P279" s="84"/>
      <c r="Q279" s="84"/>
      <c r="R279" s="84"/>
      <c r="S279" s="84"/>
      <c r="T279" s="84"/>
      <c r="U279" s="84"/>
    </row>
    <row r="280" spans="1:21" ht="15.75">
      <c r="A280" s="220"/>
      <c r="B280" s="220"/>
      <c r="C280" s="220"/>
      <c r="D280" s="220"/>
      <c r="E280" s="84"/>
      <c r="F280" s="83"/>
      <c r="G280" s="84"/>
      <c r="H280" s="84"/>
      <c r="I280" s="121"/>
      <c r="J280" s="121"/>
      <c r="K280" s="121"/>
      <c r="L280" s="85"/>
      <c r="M280" s="85"/>
      <c r="N280" s="84"/>
      <c r="O280" s="84"/>
      <c r="P280" s="84"/>
      <c r="Q280" s="84"/>
      <c r="R280" s="84"/>
      <c r="S280" s="84"/>
      <c r="T280" s="84"/>
      <c r="U280" s="84"/>
    </row>
    <row r="281" spans="1:21" ht="15.75">
      <c r="A281" s="220"/>
      <c r="B281" s="220"/>
      <c r="C281" s="220"/>
      <c r="D281" s="220"/>
      <c r="E281" s="84"/>
      <c r="F281" s="83"/>
      <c r="G281" s="84"/>
      <c r="H281" s="84"/>
      <c r="I281" s="121"/>
      <c r="J281" s="121"/>
      <c r="K281" s="121"/>
      <c r="L281" s="85"/>
      <c r="M281" s="85"/>
      <c r="N281" s="84"/>
      <c r="O281" s="84"/>
      <c r="P281" s="84"/>
      <c r="Q281" s="84"/>
      <c r="R281" s="84"/>
      <c r="S281" s="84"/>
      <c r="T281" s="84"/>
      <c r="U281" s="84"/>
    </row>
    <row r="282" spans="1:21" ht="15.75">
      <c r="A282" s="220"/>
      <c r="B282" s="220"/>
      <c r="C282" s="220"/>
      <c r="D282" s="220"/>
      <c r="E282" s="84"/>
      <c r="F282" s="83"/>
      <c r="G282" s="84"/>
      <c r="H282" s="84"/>
      <c r="I282" s="121"/>
      <c r="J282" s="121"/>
      <c r="K282" s="121"/>
      <c r="L282" s="85"/>
      <c r="M282" s="85"/>
      <c r="N282" s="84"/>
      <c r="O282" s="84"/>
      <c r="P282" s="84"/>
      <c r="Q282" s="84"/>
      <c r="R282" s="84"/>
      <c r="S282" s="84"/>
      <c r="T282" s="84"/>
      <c r="U282" s="84"/>
    </row>
    <row r="283" spans="1:21" ht="15.75">
      <c r="A283" s="220"/>
      <c r="B283" s="220"/>
      <c r="C283" s="220"/>
      <c r="D283" s="220"/>
      <c r="E283" s="84"/>
      <c r="F283" s="83"/>
      <c r="G283" s="84"/>
      <c r="H283" s="84"/>
      <c r="I283" s="121"/>
      <c r="J283" s="121"/>
      <c r="K283" s="121"/>
      <c r="L283" s="85"/>
      <c r="M283" s="85"/>
      <c r="N283" s="84"/>
      <c r="O283" s="84"/>
      <c r="P283" s="84"/>
      <c r="Q283" s="84"/>
      <c r="R283" s="84"/>
      <c r="S283" s="84"/>
      <c r="T283" s="84"/>
      <c r="U283" s="84"/>
    </row>
    <row r="284" spans="1:21" ht="15.75">
      <c r="A284" s="220"/>
      <c r="B284" s="220"/>
      <c r="C284" s="220"/>
      <c r="D284" s="220"/>
      <c r="E284" s="84"/>
      <c r="F284" s="83"/>
      <c r="G284" s="84"/>
      <c r="H284" s="84"/>
      <c r="I284" s="121"/>
      <c r="J284" s="121"/>
      <c r="K284" s="121"/>
      <c r="L284" s="85"/>
      <c r="M284" s="85"/>
      <c r="N284" s="84"/>
      <c r="O284" s="84"/>
      <c r="P284" s="84"/>
      <c r="Q284" s="84"/>
      <c r="R284" s="84"/>
      <c r="S284" s="84"/>
      <c r="T284" s="84"/>
      <c r="U284" s="84"/>
    </row>
    <row r="285" spans="1:21" ht="15.75">
      <c r="A285" s="220"/>
      <c r="B285" s="220"/>
      <c r="C285" s="220"/>
      <c r="D285" s="220"/>
      <c r="E285" s="84"/>
      <c r="F285" s="83"/>
      <c r="G285" s="84"/>
      <c r="H285" s="84"/>
      <c r="I285" s="121"/>
      <c r="J285" s="121"/>
      <c r="K285" s="121"/>
      <c r="L285" s="85"/>
      <c r="M285" s="85"/>
      <c r="N285" s="84"/>
      <c r="O285" s="84"/>
      <c r="P285" s="84"/>
      <c r="Q285" s="84"/>
      <c r="R285" s="84"/>
      <c r="S285" s="84"/>
      <c r="T285" s="84"/>
      <c r="U285" s="84"/>
    </row>
    <row r="286" spans="1:21" ht="15.75">
      <c r="A286" s="220"/>
      <c r="B286" s="220"/>
      <c r="C286" s="220"/>
      <c r="D286" s="220"/>
      <c r="E286" s="84"/>
      <c r="F286" s="83"/>
      <c r="G286" s="84"/>
      <c r="H286" s="84"/>
      <c r="I286" s="121"/>
      <c r="J286" s="121"/>
      <c r="K286" s="121"/>
      <c r="L286" s="85"/>
      <c r="M286" s="85"/>
      <c r="N286" s="84"/>
      <c r="O286" s="84"/>
      <c r="P286" s="84"/>
      <c r="Q286" s="84"/>
      <c r="R286" s="84"/>
      <c r="S286" s="84"/>
      <c r="T286" s="84"/>
      <c r="U286" s="84"/>
    </row>
    <row r="287" spans="1:21" ht="15.75">
      <c r="A287" s="220"/>
      <c r="B287" s="220"/>
      <c r="C287" s="220"/>
      <c r="D287" s="220"/>
      <c r="E287" s="84"/>
      <c r="F287" s="83"/>
      <c r="G287" s="84"/>
      <c r="H287" s="84"/>
      <c r="I287" s="121"/>
      <c r="J287" s="121"/>
      <c r="K287" s="121"/>
      <c r="L287" s="85"/>
      <c r="M287" s="85"/>
      <c r="N287" s="84"/>
      <c r="O287" s="84"/>
      <c r="P287" s="84"/>
      <c r="Q287" s="84"/>
      <c r="R287" s="84"/>
      <c r="S287" s="84"/>
      <c r="T287" s="84"/>
      <c r="U287" s="84"/>
    </row>
    <row r="288" spans="1:21" ht="15.75">
      <c r="A288" s="220"/>
      <c r="B288" s="220"/>
      <c r="C288" s="220"/>
      <c r="D288" s="220"/>
      <c r="E288" s="84"/>
      <c r="F288" s="83"/>
      <c r="G288" s="84"/>
      <c r="H288" s="84"/>
      <c r="I288" s="121"/>
      <c r="J288" s="121"/>
      <c r="K288" s="121"/>
      <c r="L288" s="85"/>
      <c r="M288" s="85"/>
      <c r="N288" s="84"/>
      <c r="O288" s="84"/>
      <c r="P288" s="84"/>
      <c r="Q288" s="84"/>
      <c r="R288" s="84"/>
      <c r="S288" s="84"/>
      <c r="T288" s="84"/>
      <c r="U288" s="84"/>
    </row>
    <row r="289" spans="1:21" ht="15.75">
      <c r="A289" s="220"/>
      <c r="B289" s="220"/>
      <c r="C289" s="220"/>
      <c r="D289" s="220"/>
      <c r="E289" s="84"/>
      <c r="F289" s="83"/>
      <c r="G289" s="84"/>
      <c r="H289" s="84"/>
      <c r="I289" s="121"/>
      <c r="J289" s="121"/>
      <c r="K289" s="121"/>
      <c r="L289" s="85"/>
      <c r="M289" s="85"/>
      <c r="N289" s="84"/>
      <c r="O289" s="84"/>
      <c r="P289" s="84"/>
      <c r="Q289" s="84"/>
      <c r="R289" s="84"/>
      <c r="S289" s="84"/>
      <c r="T289" s="84"/>
      <c r="U289" s="84"/>
    </row>
    <row r="290" spans="1:21" ht="15.75">
      <c r="A290" s="220"/>
      <c r="B290" s="220"/>
      <c r="C290" s="220"/>
      <c r="D290" s="220"/>
      <c r="E290" s="84"/>
      <c r="F290" s="83"/>
      <c r="G290" s="84"/>
      <c r="H290" s="84"/>
      <c r="I290" s="121"/>
      <c r="J290" s="121"/>
      <c r="K290" s="121"/>
      <c r="L290" s="85"/>
      <c r="M290" s="85"/>
      <c r="N290" s="84"/>
      <c r="O290" s="84"/>
      <c r="P290" s="84"/>
      <c r="Q290" s="84"/>
      <c r="R290" s="84"/>
      <c r="S290" s="84"/>
      <c r="T290" s="84"/>
      <c r="U290" s="84"/>
    </row>
    <row r="291" spans="1:21" ht="15.75">
      <c r="A291" s="220"/>
      <c r="B291" s="220"/>
      <c r="C291" s="220"/>
      <c r="D291" s="220"/>
      <c r="E291" s="84"/>
      <c r="F291" s="83"/>
      <c r="G291" s="84"/>
      <c r="H291" s="84"/>
      <c r="I291" s="121"/>
      <c r="J291" s="121"/>
      <c r="K291" s="121"/>
      <c r="L291" s="85"/>
      <c r="M291" s="85"/>
      <c r="N291" s="84"/>
      <c r="O291" s="84"/>
      <c r="P291" s="84"/>
      <c r="Q291" s="84"/>
      <c r="R291" s="84"/>
      <c r="S291" s="84"/>
      <c r="T291" s="84"/>
      <c r="U291" s="84"/>
    </row>
    <row r="292" spans="1:21" ht="15.75">
      <c r="A292" s="220"/>
      <c r="B292" s="220"/>
      <c r="C292" s="220"/>
      <c r="D292" s="220"/>
      <c r="E292" s="84"/>
      <c r="F292" s="83"/>
      <c r="G292" s="84"/>
      <c r="H292" s="84"/>
      <c r="I292" s="121"/>
      <c r="J292" s="121"/>
      <c r="K292" s="121"/>
      <c r="L292" s="85"/>
      <c r="M292" s="85"/>
      <c r="N292" s="84"/>
      <c r="O292" s="84"/>
      <c r="P292" s="84"/>
      <c r="Q292" s="84"/>
      <c r="R292" s="84"/>
      <c r="S292" s="84"/>
      <c r="T292" s="84"/>
      <c r="U292" s="84"/>
    </row>
    <row r="293" spans="1:21" ht="15.75">
      <c r="A293" s="220"/>
      <c r="B293" s="220"/>
      <c r="C293" s="220"/>
      <c r="D293" s="220"/>
      <c r="E293" s="84"/>
      <c r="F293" s="83"/>
      <c r="G293" s="84"/>
      <c r="H293" s="84"/>
      <c r="I293" s="121"/>
      <c r="J293" s="121"/>
      <c r="K293" s="121"/>
      <c r="L293" s="85"/>
      <c r="M293" s="85"/>
      <c r="N293" s="84"/>
      <c r="O293" s="84"/>
      <c r="P293" s="84"/>
      <c r="Q293" s="84"/>
      <c r="R293" s="84"/>
      <c r="S293" s="84"/>
      <c r="T293" s="84"/>
      <c r="U293" s="84"/>
    </row>
    <row r="294" spans="1:21" ht="15.75">
      <c r="A294" s="220"/>
      <c r="B294" s="220"/>
      <c r="C294" s="220"/>
      <c r="D294" s="220"/>
      <c r="E294" s="84"/>
      <c r="F294" s="83"/>
      <c r="G294" s="84"/>
      <c r="H294" s="84"/>
      <c r="I294" s="121"/>
      <c r="J294" s="121"/>
      <c r="K294" s="121"/>
      <c r="L294" s="85"/>
      <c r="M294" s="85"/>
      <c r="N294" s="84"/>
      <c r="O294" s="84"/>
      <c r="P294" s="84"/>
      <c r="Q294" s="84"/>
      <c r="R294" s="84"/>
      <c r="S294" s="84"/>
      <c r="T294" s="84"/>
      <c r="U294" s="84"/>
    </row>
    <row r="295" spans="1:21" ht="15.75">
      <c r="A295" s="220"/>
      <c r="B295" s="220"/>
      <c r="C295" s="220"/>
      <c r="D295" s="220"/>
      <c r="E295" s="84"/>
      <c r="F295" s="83"/>
      <c r="G295" s="84"/>
      <c r="H295" s="84"/>
      <c r="I295" s="121"/>
      <c r="J295" s="121"/>
      <c r="K295" s="121"/>
      <c r="L295" s="85"/>
      <c r="M295" s="85"/>
      <c r="N295" s="84"/>
      <c r="O295" s="84"/>
      <c r="P295" s="84"/>
      <c r="Q295" s="84"/>
      <c r="R295" s="84"/>
      <c r="S295" s="84"/>
      <c r="T295" s="84"/>
      <c r="U295" s="84"/>
    </row>
    <row r="296" spans="1:21" ht="15.75">
      <c r="A296" s="220"/>
      <c r="B296" s="220"/>
      <c r="C296" s="220"/>
      <c r="D296" s="220"/>
      <c r="E296" s="84"/>
      <c r="F296" s="83"/>
      <c r="G296" s="84"/>
      <c r="H296" s="84"/>
      <c r="I296" s="121"/>
      <c r="J296" s="121"/>
      <c r="K296" s="121"/>
      <c r="L296" s="85"/>
      <c r="M296" s="85"/>
      <c r="N296" s="84"/>
      <c r="O296" s="84"/>
      <c r="P296" s="84"/>
      <c r="Q296" s="84"/>
      <c r="R296" s="84"/>
      <c r="S296" s="84"/>
      <c r="T296" s="84"/>
      <c r="U296" s="84"/>
    </row>
    <row r="297" spans="1:21" ht="15.75">
      <c r="A297" s="220"/>
      <c r="B297" s="220"/>
      <c r="C297" s="220"/>
      <c r="D297" s="220"/>
      <c r="E297" s="84"/>
      <c r="F297" s="83"/>
      <c r="G297" s="84"/>
      <c r="H297" s="84"/>
      <c r="I297" s="121"/>
      <c r="J297" s="121"/>
      <c r="K297" s="121"/>
      <c r="L297" s="85"/>
      <c r="M297" s="85"/>
      <c r="N297" s="84"/>
      <c r="O297" s="84"/>
      <c r="P297" s="84"/>
      <c r="Q297" s="84"/>
      <c r="R297" s="84"/>
      <c r="S297" s="84"/>
      <c r="T297" s="84"/>
      <c r="U297" s="84"/>
    </row>
    <row r="298" spans="1:21" ht="15.75">
      <c r="A298" s="220"/>
      <c r="B298" s="220"/>
      <c r="C298" s="220"/>
      <c r="D298" s="220"/>
      <c r="E298" s="84"/>
      <c r="F298" s="83"/>
      <c r="G298" s="84"/>
      <c r="H298" s="84"/>
      <c r="I298" s="121"/>
      <c r="J298" s="121"/>
      <c r="K298" s="121"/>
      <c r="L298" s="85"/>
      <c r="M298" s="85"/>
      <c r="N298" s="84"/>
      <c r="O298" s="84"/>
      <c r="P298" s="84"/>
      <c r="Q298" s="84"/>
      <c r="R298" s="84"/>
      <c r="S298" s="84"/>
      <c r="T298" s="84"/>
      <c r="U298" s="84"/>
    </row>
    <row r="299" spans="1:21" ht="15.75">
      <c r="A299" s="220"/>
      <c r="B299" s="220"/>
      <c r="C299" s="220"/>
      <c r="D299" s="220"/>
      <c r="E299" s="84"/>
      <c r="F299" s="83"/>
      <c r="G299" s="84"/>
      <c r="H299" s="84"/>
      <c r="I299" s="121"/>
      <c r="J299" s="121"/>
      <c r="K299" s="121"/>
      <c r="L299" s="85"/>
      <c r="M299" s="85"/>
      <c r="N299" s="84"/>
      <c r="O299" s="84"/>
      <c r="P299" s="84"/>
      <c r="Q299" s="84"/>
      <c r="R299" s="84"/>
      <c r="S299" s="84"/>
      <c r="T299" s="84"/>
      <c r="U299" s="84"/>
    </row>
    <row r="300" spans="1:21" ht="15.75">
      <c r="A300" s="220"/>
      <c r="B300" s="220"/>
      <c r="C300" s="220"/>
      <c r="D300" s="220"/>
      <c r="E300" s="84"/>
      <c r="F300" s="83"/>
      <c r="G300" s="84"/>
      <c r="H300" s="84"/>
      <c r="I300" s="121"/>
      <c r="J300" s="121"/>
      <c r="K300" s="121"/>
      <c r="L300" s="85"/>
      <c r="M300" s="85"/>
      <c r="N300" s="84"/>
      <c r="O300" s="84"/>
      <c r="P300" s="84"/>
      <c r="Q300" s="84"/>
      <c r="R300" s="84"/>
      <c r="S300" s="84"/>
      <c r="T300" s="84"/>
      <c r="U300" s="84"/>
    </row>
    <row r="301" spans="1:21" ht="15.75">
      <c r="A301" s="220"/>
      <c r="B301" s="220"/>
      <c r="C301" s="220"/>
      <c r="D301" s="220"/>
      <c r="E301" s="84"/>
      <c r="F301" s="83"/>
      <c r="G301" s="84"/>
      <c r="H301" s="84"/>
      <c r="I301" s="121"/>
      <c r="J301" s="121"/>
      <c r="K301" s="121"/>
      <c r="L301" s="85"/>
      <c r="M301" s="85"/>
      <c r="N301" s="84"/>
      <c r="O301" s="84"/>
      <c r="P301" s="84"/>
      <c r="Q301" s="84"/>
      <c r="R301" s="84"/>
      <c r="S301" s="84"/>
      <c r="T301" s="84"/>
      <c r="U301" s="84"/>
    </row>
    <row r="302" spans="1:21" ht="15.75">
      <c r="A302" s="220"/>
      <c r="B302" s="220"/>
      <c r="C302" s="220"/>
      <c r="D302" s="220"/>
      <c r="E302" s="84"/>
      <c r="F302" s="83"/>
      <c r="G302" s="84"/>
      <c r="H302" s="84"/>
      <c r="I302" s="121"/>
      <c r="J302" s="121"/>
      <c r="K302" s="121"/>
      <c r="L302" s="85"/>
      <c r="M302" s="85"/>
      <c r="N302" s="84"/>
      <c r="O302" s="84"/>
      <c r="P302" s="84"/>
      <c r="Q302" s="84"/>
      <c r="R302" s="84"/>
      <c r="S302" s="84"/>
      <c r="T302" s="84"/>
      <c r="U302" s="84"/>
    </row>
    <row r="303" spans="1:21" ht="15.75">
      <c r="A303" s="220"/>
      <c r="B303" s="220"/>
      <c r="C303" s="220"/>
      <c r="D303" s="220"/>
      <c r="E303" s="84"/>
      <c r="F303" s="83"/>
      <c r="G303" s="84"/>
      <c r="H303" s="84"/>
      <c r="I303" s="121"/>
      <c r="J303" s="121"/>
      <c r="K303" s="121"/>
      <c r="L303" s="85"/>
      <c r="M303" s="85"/>
      <c r="N303" s="84"/>
      <c r="O303" s="84"/>
      <c r="P303" s="84"/>
      <c r="Q303" s="84"/>
      <c r="R303" s="84"/>
      <c r="S303" s="84"/>
      <c r="T303" s="84"/>
      <c r="U303" s="84"/>
    </row>
    <row r="304" spans="1:21" ht="15.75">
      <c r="A304" s="220"/>
      <c r="B304" s="220"/>
      <c r="C304" s="220"/>
      <c r="D304" s="220"/>
      <c r="E304" s="84"/>
      <c r="F304" s="83"/>
      <c r="G304" s="84"/>
      <c r="H304" s="84"/>
      <c r="I304" s="121"/>
      <c r="J304" s="121"/>
      <c r="K304" s="121"/>
      <c r="L304" s="85"/>
      <c r="M304" s="85"/>
      <c r="N304" s="84"/>
      <c r="O304" s="84"/>
      <c r="P304" s="84"/>
      <c r="Q304" s="84"/>
      <c r="R304" s="84"/>
      <c r="S304" s="84"/>
      <c r="T304" s="84"/>
      <c r="U304" s="84"/>
    </row>
    <row r="305" spans="1:21" ht="15.75">
      <c r="A305" s="220"/>
      <c r="B305" s="220"/>
      <c r="C305" s="220"/>
      <c r="D305" s="220"/>
      <c r="E305" s="84"/>
      <c r="F305" s="83"/>
      <c r="G305" s="84"/>
      <c r="H305" s="84"/>
      <c r="I305" s="121"/>
      <c r="J305" s="121"/>
      <c r="K305" s="121"/>
      <c r="L305" s="85"/>
      <c r="M305" s="85"/>
      <c r="N305" s="84"/>
      <c r="O305" s="84"/>
      <c r="P305" s="84"/>
      <c r="Q305" s="84"/>
      <c r="R305" s="84"/>
      <c r="S305" s="84"/>
      <c r="T305" s="84"/>
      <c r="U305" s="84"/>
    </row>
    <row r="306" spans="1:21" ht="15.75">
      <c r="A306" s="220"/>
      <c r="B306" s="220"/>
      <c r="C306" s="220"/>
      <c r="D306" s="220"/>
      <c r="E306" s="84"/>
      <c r="F306" s="83"/>
      <c r="G306" s="84"/>
      <c r="H306" s="84"/>
      <c r="I306" s="121"/>
      <c r="J306" s="121"/>
      <c r="K306" s="121"/>
      <c r="L306" s="85"/>
      <c r="M306" s="85"/>
      <c r="N306" s="84"/>
      <c r="O306" s="84"/>
      <c r="P306" s="84"/>
      <c r="Q306" s="84"/>
      <c r="R306" s="84"/>
      <c r="S306" s="84"/>
      <c r="T306" s="84"/>
      <c r="U306" s="84"/>
    </row>
    <row r="307" spans="1:21" ht="15.75">
      <c r="A307" s="220"/>
      <c r="B307" s="220"/>
      <c r="C307" s="220"/>
      <c r="D307" s="220"/>
      <c r="E307" s="84"/>
      <c r="F307" s="83"/>
      <c r="G307" s="84"/>
      <c r="H307" s="84"/>
      <c r="I307" s="121"/>
      <c r="J307" s="121"/>
      <c r="K307" s="121"/>
      <c r="L307" s="85"/>
      <c r="M307" s="85"/>
      <c r="N307" s="84"/>
      <c r="O307" s="84"/>
      <c r="P307" s="84"/>
      <c r="Q307" s="84"/>
      <c r="R307" s="84"/>
      <c r="S307" s="84"/>
      <c r="T307" s="84"/>
      <c r="U307" s="84"/>
    </row>
    <row r="308" spans="1:21" ht="15.75">
      <c r="A308" s="220"/>
      <c r="B308" s="220"/>
      <c r="C308" s="220"/>
      <c r="D308" s="220"/>
      <c r="E308" s="84"/>
      <c r="F308" s="83"/>
      <c r="G308" s="84"/>
      <c r="H308" s="84"/>
      <c r="I308" s="121"/>
      <c r="J308" s="121"/>
      <c r="K308" s="121"/>
      <c r="L308" s="85"/>
      <c r="M308" s="85"/>
      <c r="N308" s="84"/>
      <c r="O308" s="84"/>
      <c r="P308" s="84"/>
      <c r="Q308" s="84"/>
      <c r="R308" s="84"/>
      <c r="S308" s="84"/>
      <c r="T308" s="84"/>
      <c r="U308" s="84"/>
    </row>
    <row r="309" spans="1:21" ht="15.75">
      <c r="A309" s="220"/>
      <c r="B309" s="220"/>
      <c r="C309" s="220"/>
      <c r="D309" s="220"/>
      <c r="E309" s="84"/>
      <c r="F309" s="83"/>
      <c r="G309" s="84"/>
      <c r="H309" s="84"/>
      <c r="I309" s="121"/>
      <c r="J309" s="121"/>
      <c r="K309" s="121"/>
      <c r="L309" s="85"/>
      <c r="M309" s="85"/>
      <c r="N309" s="84"/>
      <c r="O309" s="84"/>
      <c r="P309" s="84"/>
      <c r="Q309" s="84"/>
      <c r="R309" s="84"/>
      <c r="S309" s="84"/>
      <c r="T309" s="84"/>
      <c r="U309" s="84"/>
    </row>
    <row r="310" spans="1:21" ht="15.75">
      <c r="A310" s="220"/>
      <c r="B310" s="220"/>
      <c r="C310" s="220"/>
      <c r="D310" s="220"/>
      <c r="E310" s="84"/>
      <c r="F310" s="83"/>
      <c r="G310" s="84"/>
      <c r="H310" s="84"/>
      <c r="I310" s="121"/>
      <c r="J310" s="121"/>
      <c r="K310" s="121"/>
      <c r="L310" s="85"/>
      <c r="M310" s="85"/>
      <c r="N310" s="84"/>
      <c r="O310" s="84"/>
      <c r="P310" s="84"/>
      <c r="Q310" s="84"/>
      <c r="R310" s="84"/>
      <c r="S310" s="84"/>
      <c r="T310" s="84"/>
      <c r="U310" s="84"/>
    </row>
    <row r="311" spans="1:21" ht="15.75">
      <c r="A311" s="220"/>
      <c r="B311" s="220"/>
      <c r="C311" s="220"/>
      <c r="D311" s="220"/>
      <c r="E311" s="84"/>
      <c r="F311" s="83"/>
      <c r="G311" s="84"/>
      <c r="H311" s="84"/>
      <c r="I311" s="121"/>
      <c r="J311" s="121"/>
      <c r="K311" s="121"/>
      <c r="L311" s="85"/>
      <c r="M311" s="85"/>
      <c r="N311" s="84"/>
      <c r="O311" s="84"/>
      <c r="P311" s="84"/>
      <c r="Q311" s="84"/>
      <c r="R311" s="84"/>
      <c r="S311" s="84"/>
      <c r="T311" s="84"/>
      <c r="U311" s="84"/>
    </row>
    <row r="312" spans="1:21" ht="15.75">
      <c r="A312" s="220"/>
      <c r="B312" s="220"/>
      <c r="C312" s="220"/>
      <c r="D312" s="220"/>
      <c r="E312" s="84"/>
      <c r="F312" s="83"/>
      <c r="G312" s="84"/>
      <c r="H312" s="84"/>
      <c r="I312" s="121"/>
      <c r="J312" s="121"/>
      <c r="K312" s="121"/>
      <c r="L312" s="85"/>
      <c r="M312" s="85"/>
      <c r="N312" s="84"/>
      <c r="O312" s="84"/>
      <c r="P312" s="84"/>
      <c r="Q312" s="84"/>
      <c r="R312" s="84"/>
      <c r="S312" s="84"/>
      <c r="T312" s="84"/>
      <c r="U312" s="84"/>
    </row>
    <row r="313" spans="1:21" ht="15.75">
      <c r="A313" s="220"/>
      <c r="B313" s="220"/>
      <c r="C313" s="220"/>
      <c r="D313" s="220"/>
      <c r="E313" s="84"/>
      <c r="F313" s="83"/>
      <c r="G313" s="84"/>
      <c r="H313" s="84"/>
      <c r="I313" s="121"/>
      <c r="J313" s="121"/>
      <c r="K313" s="121"/>
      <c r="L313" s="85"/>
      <c r="M313" s="85"/>
      <c r="N313" s="84"/>
      <c r="O313" s="84"/>
      <c r="P313" s="84"/>
      <c r="Q313" s="84"/>
      <c r="R313" s="84"/>
      <c r="S313" s="84"/>
      <c r="T313" s="84"/>
      <c r="U313" s="84"/>
    </row>
    <row r="314" spans="1:21" ht="15.75">
      <c r="A314" s="220"/>
      <c r="B314" s="220"/>
      <c r="C314" s="220"/>
      <c r="D314" s="220"/>
      <c r="E314" s="84"/>
      <c r="F314" s="83"/>
      <c r="G314" s="84"/>
      <c r="H314" s="84"/>
      <c r="I314" s="121"/>
      <c r="J314" s="121"/>
      <c r="K314" s="121"/>
      <c r="L314" s="85"/>
      <c r="M314" s="85"/>
      <c r="N314" s="84"/>
      <c r="O314" s="84"/>
      <c r="P314" s="84"/>
      <c r="Q314" s="84"/>
      <c r="R314" s="84"/>
      <c r="S314" s="84"/>
      <c r="T314" s="84"/>
      <c r="U314" s="84"/>
    </row>
    <row r="315" spans="1:21" ht="15.75">
      <c r="A315" s="220"/>
      <c r="B315" s="220"/>
      <c r="C315" s="220"/>
      <c r="D315" s="220"/>
      <c r="E315" s="84"/>
      <c r="F315" s="83"/>
      <c r="G315" s="84"/>
      <c r="H315" s="84"/>
      <c r="I315" s="121"/>
      <c r="J315" s="121"/>
      <c r="K315" s="121"/>
      <c r="L315" s="85"/>
      <c r="M315" s="85"/>
      <c r="N315" s="84"/>
      <c r="O315" s="84"/>
      <c r="P315" s="84"/>
      <c r="Q315" s="84"/>
      <c r="R315" s="84"/>
      <c r="S315" s="84"/>
      <c r="T315" s="84"/>
      <c r="U315" s="84"/>
    </row>
    <row r="316" spans="1:21" ht="15.75">
      <c r="A316" s="220"/>
      <c r="B316" s="220"/>
      <c r="C316" s="220"/>
      <c r="D316" s="220"/>
      <c r="E316" s="84"/>
      <c r="F316" s="83"/>
      <c r="G316" s="84"/>
      <c r="H316" s="84"/>
      <c r="I316" s="121"/>
      <c r="J316" s="121"/>
      <c r="K316" s="121"/>
      <c r="L316" s="85"/>
      <c r="M316" s="85"/>
      <c r="N316" s="84"/>
      <c r="O316" s="84"/>
      <c r="P316" s="84"/>
      <c r="Q316" s="84"/>
      <c r="R316" s="84"/>
      <c r="S316" s="84"/>
      <c r="T316" s="84"/>
      <c r="U316" s="84"/>
    </row>
    <row r="317" spans="1:21" ht="15.75">
      <c r="A317" s="220"/>
      <c r="B317" s="220"/>
      <c r="C317" s="220"/>
      <c r="D317" s="220"/>
      <c r="E317" s="84"/>
      <c r="F317" s="83"/>
      <c r="G317" s="84"/>
      <c r="H317" s="84"/>
      <c r="I317" s="121"/>
      <c r="J317" s="121"/>
      <c r="K317" s="121"/>
      <c r="L317" s="85"/>
      <c r="M317" s="85"/>
      <c r="N317" s="84"/>
      <c r="O317" s="84"/>
      <c r="P317" s="84"/>
      <c r="Q317" s="84"/>
      <c r="R317" s="84"/>
      <c r="S317" s="84"/>
      <c r="T317" s="84"/>
      <c r="U317" s="84"/>
    </row>
    <row r="318" spans="1:21" ht="15.75">
      <c r="A318" s="220"/>
      <c r="B318" s="220"/>
      <c r="C318" s="220"/>
      <c r="D318" s="220"/>
      <c r="E318" s="84"/>
      <c r="F318" s="83"/>
      <c r="G318" s="84"/>
      <c r="H318" s="84"/>
      <c r="I318" s="121"/>
      <c r="J318" s="121"/>
      <c r="K318" s="121"/>
      <c r="L318" s="85"/>
      <c r="M318" s="85"/>
      <c r="N318" s="84"/>
      <c r="O318" s="84"/>
      <c r="P318" s="84"/>
      <c r="Q318" s="84"/>
      <c r="R318" s="84"/>
      <c r="S318" s="84"/>
      <c r="T318" s="84"/>
      <c r="U318" s="84"/>
    </row>
    <row r="319" spans="1:21" ht="15.75">
      <c r="A319" s="220"/>
      <c r="B319" s="220"/>
      <c r="C319" s="220"/>
      <c r="D319" s="220"/>
      <c r="E319" s="84"/>
      <c r="F319" s="83"/>
      <c r="G319" s="84"/>
      <c r="H319" s="84"/>
      <c r="I319" s="121"/>
      <c r="J319" s="121"/>
      <c r="K319" s="121"/>
      <c r="L319" s="85"/>
      <c r="M319" s="85"/>
      <c r="N319" s="84"/>
      <c r="O319" s="84"/>
      <c r="P319" s="84"/>
      <c r="Q319" s="84"/>
      <c r="R319" s="84"/>
      <c r="S319" s="84"/>
      <c r="T319" s="84"/>
      <c r="U319" s="84"/>
    </row>
    <row r="320" spans="1:21" ht="15.75">
      <c r="A320" s="220"/>
      <c r="B320" s="220"/>
      <c r="C320" s="220"/>
      <c r="D320" s="220"/>
      <c r="E320" s="84"/>
      <c r="F320" s="83"/>
      <c r="G320" s="84"/>
      <c r="H320" s="84"/>
      <c r="I320" s="121"/>
      <c r="J320" s="121"/>
      <c r="K320" s="121"/>
      <c r="L320" s="85"/>
      <c r="M320" s="85"/>
      <c r="N320" s="84"/>
      <c r="O320" s="84"/>
      <c r="P320" s="84"/>
      <c r="Q320" s="84"/>
      <c r="R320" s="84"/>
      <c r="S320" s="84"/>
      <c r="T320" s="84"/>
      <c r="U320" s="84"/>
    </row>
    <row r="321" spans="1:21" ht="15.75">
      <c r="A321" s="220"/>
      <c r="B321" s="220"/>
      <c r="C321" s="220"/>
      <c r="D321" s="220"/>
      <c r="E321" s="84"/>
      <c r="F321" s="83"/>
      <c r="G321" s="84"/>
      <c r="H321" s="84"/>
      <c r="I321" s="121"/>
      <c r="J321" s="121"/>
      <c r="K321" s="121"/>
      <c r="L321" s="85"/>
      <c r="M321" s="85"/>
      <c r="N321" s="84"/>
      <c r="O321" s="84"/>
      <c r="P321" s="84"/>
      <c r="Q321" s="84"/>
      <c r="R321" s="84"/>
      <c r="S321" s="84"/>
      <c r="T321" s="84"/>
      <c r="U321" s="84"/>
    </row>
    <row r="322" spans="1:21" ht="15.75">
      <c r="A322" s="220"/>
      <c r="B322" s="220"/>
      <c r="C322" s="220"/>
      <c r="D322" s="220"/>
      <c r="E322" s="84"/>
      <c r="F322" s="83"/>
      <c r="G322" s="84"/>
      <c r="H322" s="84"/>
      <c r="I322" s="121"/>
      <c r="J322" s="121"/>
      <c r="K322" s="121"/>
      <c r="L322" s="85"/>
      <c r="M322" s="85"/>
      <c r="N322" s="84"/>
      <c r="O322" s="84"/>
      <c r="P322" s="84"/>
      <c r="Q322" s="84"/>
      <c r="R322" s="84"/>
      <c r="S322" s="84"/>
      <c r="T322" s="84"/>
      <c r="U322" s="84"/>
    </row>
    <row r="323" spans="1:21" ht="15.75">
      <c r="A323" s="220"/>
      <c r="B323" s="220"/>
      <c r="C323" s="220"/>
      <c r="D323" s="220"/>
      <c r="E323" s="84"/>
      <c r="F323" s="83"/>
      <c r="G323" s="84"/>
      <c r="H323" s="84"/>
      <c r="I323" s="121"/>
      <c r="J323" s="121"/>
      <c r="K323" s="121"/>
      <c r="L323" s="85"/>
      <c r="M323" s="85"/>
      <c r="N323" s="84"/>
      <c r="O323" s="84"/>
      <c r="P323" s="84"/>
      <c r="Q323" s="84"/>
      <c r="R323" s="84"/>
      <c r="S323" s="84"/>
      <c r="T323" s="84"/>
      <c r="U323" s="84"/>
    </row>
    <row r="324" spans="1:21" ht="15.75">
      <c r="A324" s="220"/>
      <c r="B324" s="220"/>
      <c r="C324" s="220"/>
      <c r="D324" s="220"/>
      <c r="E324" s="84"/>
      <c r="F324" s="83"/>
      <c r="G324" s="84"/>
      <c r="H324" s="84"/>
      <c r="I324" s="121"/>
      <c r="J324" s="121"/>
      <c r="K324" s="121"/>
      <c r="L324" s="85"/>
      <c r="M324" s="85"/>
      <c r="N324" s="84"/>
      <c r="O324" s="84"/>
      <c r="P324" s="84"/>
      <c r="Q324" s="84"/>
      <c r="R324" s="84"/>
      <c r="S324" s="84"/>
      <c r="T324" s="84"/>
      <c r="U324" s="84"/>
    </row>
    <row r="325" spans="1:21" ht="15.75">
      <c r="A325" s="220"/>
      <c r="B325" s="220"/>
      <c r="C325" s="220"/>
      <c r="D325" s="220"/>
      <c r="E325" s="84"/>
      <c r="F325" s="83"/>
      <c r="G325" s="84"/>
      <c r="H325" s="84"/>
      <c r="I325" s="121"/>
      <c r="J325" s="121"/>
      <c r="K325" s="121"/>
      <c r="L325" s="85"/>
      <c r="M325" s="85"/>
      <c r="N325" s="84"/>
      <c r="O325" s="84"/>
      <c r="P325" s="84"/>
      <c r="Q325" s="84"/>
      <c r="R325" s="84"/>
      <c r="S325" s="84"/>
      <c r="T325" s="84"/>
      <c r="U325" s="84"/>
    </row>
    <row r="326" spans="1:21" ht="15.75">
      <c r="A326" s="220"/>
      <c r="B326" s="220"/>
      <c r="C326" s="220"/>
      <c r="D326" s="220"/>
      <c r="E326" s="84"/>
      <c r="F326" s="83"/>
      <c r="G326" s="84"/>
      <c r="H326" s="84"/>
      <c r="I326" s="121"/>
      <c r="J326" s="121"/>
      <c r="K326" s="121"/>
      <c r="L326" s="85"/>
      <c r="M326" s="85"/>
      <c r="N326" s="84"/>
      <c r="O326" s="84"/>
      <c r="P326" s="84"/>
      <c r="Q326" s="84"/>
      <c r="R326" s="84"/>
      <c r="S326" s="84"/>
      <c r="T326" s="84"/>
      <c r="U326" s="84"/>
    </row>
    <row r="327" spans="1:21" ht="15.75">
      <c r="A327" s="220"/>
      <c r="B327" s="220"/>
      <c r="C327" s="220"/>
      <c r="D327" s="220"/>
      <c r="E327" s="84"/>
      <c r="F327" s="83"/>
      <c r="G327" s="84"/>
      <c r="H327" s="84"/>
      <c r="I327" s="121"/>
      <c r="J327" s="121"/>
      <c r="K327" s="121"/>
      <c r="L327" s="85"/>
      <c r="M327" s="85"/>
      <c r="N327" s="84"/>
      <c r="O327" s="84"/>
      <c r="P327" s="84"/>
      <c r="Q327" s="84"/>
      <c r="R327" s="84"/>
      <c r="S327" s="84"/>
      <c r="T327" s="84"/>
      <c r="U327" s="84"/>
    </row>
    <row r="328" spans="1:21" ht="15.75">
      <c r="A328" s="220"/>
      <c r="B328" s="220"/>
      <c r="C328" s="220"/>
      <c r="D328" s="220"/>
      <c r="E328" s="84"/>
      <c r="F328" s="83"/>
      <c r="G328" s="84"/>
      <c r="H328" s="84"/>
      <c r="I328" s="121"/>
      <c r="J328" s="121"/>
      <c r="K328" s="121"/>
      <c r="L328" s="85"/>
      <c r="M328" s="85"/>
      <c r="N328" s="84"/>
      <c r="O328" s="84"/>
      <c r="P328" s="84"/>
      <c r="Q328" s="84"/>
      <c r="R328" s="84"/>
      <c r="S328" s="84"/>
      <c r="T328" s="84"/>
      <c r="U328" s="84"/>
    </row>
    <row r="329" spans="1:21" ht="15.75">
      <c r="A329" s="220"/>
      <c r="B329" s="220"/>
      <c r="C329" s="220"/>
      <c r="D329" s="220"/>
      <c r="E329" s="84"/>
      <c r="F329" s="83"/>
      <c r="G329" s="84"/>
      <c r="H329" s="84"/>
      <c r="I329" s="121"/>
      <c r="J329" s="121"/>
      <c r="K329" s="121"/>
      <c r="L329" s="85"/>
      <c r="M329" s="85"/>
      <c r="N329" s="84"/>
      <c r="O329" s="84"/>
      <c r="P329" s="84"/>
      <c r="Q329" s="84"/>
      <c r="R329" s="84"/>
      <c r="S329" s="84"/>
      <c r="T329" s="84"/>
      <c r="U329" s="84"/>
    </row>
    <row r="330" spans="1:21" ht="15.75">
      <c r="A330" s="220"/>
      <c r="B330" s="220"/>
      <c r="C330" s="220"/>
      <c r="D330" s="220"/>
      <c r="E330" s="84"/>
      <c r="F330" s="83"/>
      <c r="G330" s="84"/>
      <c r="H330" s="84"/>
      <c r="I330" s="121"/>
      <c r="J330" s="121"/>
      <c r="K330" s="121"/>
      <c r="L330" s="85"/>
      <c r="M330" s="85"/>
      <c r="N330" s="84"/>
      <c r="O330" s="84"/>
      <c r="P330" s="84"/>
      <c r="Q330" s="84"/>
      <c r="R330" s="84"/>
      <c r="S330" s="84"/>
      <c r="T330" s="84"/>
      <c r="U330" s="84"/>
    </row>
    <row r="331" spans="1:21" ht="15.75">
      <c r="A331" s="220"/>
      <c r="B331" s="220"/>
      <c r="C331" s="220"/>
      <c r="D331" s="220"/>
      <c r="E331" s="84"/>
      <c r="F331" s="83"/>
      <c r="G331" s="84"/>
      <c r="H331" s="84"/>
      <c r="I331" s="121"/>
      <c r="J331" s="121"/>
      <c r="K331" s="121"/>
      <c r="L331" s="85"/>
      <c r="M331" s="85"/>
      <c r="N331" s="84"/>
      <c r="O331" s="84"/>
      <c r="P331" s="84"/>
      <c r="Q331" s="84"/>
      <c r="R331" s="84"/>
      <c r="S331" s="84"/>
      <c r="T331" s="84"/>
      <c r="U331" s="84"/>
    </row>
    <row r="332" spans="1:21" ht="15.75">
      <c r="A332" s="220"/>
      <c r="B332" s="220"/>
      <c r="C332" s="220"/>
      <c r="D332" s="220"/>
      <c r="E332" s="84"/>
      <c r="F332" s="83"/>
      <c r="G332" s="84"/>
      <c r="H332" s="84"/>
      <c r="I332" s="121"/>
      <c r="J332" s="121"/>
      <c r="K332" s="121"/>
      <c r="L332" s="85"/>
      <c r="M332" s="85"/>
      <c r="N332" s="84"/>
      <c r="O332" s="84"/>
      <c r="P332" s="84"/>
      <c r="Q332" s="84"/>
      <c r="R332" s="84"/>
      <c r="S332" s="84"/>
      <c r="T332" s="84"/>
      <c r="U332" s="84"/>
    </row>
    <row r="333" spans="1:21" ht="15.75">
      <c r="A333" s="220"/>
      <c r="B333" s="220"/>
      <c r="C333" s="220"/>
      <c r="D333" s="220"/>
      <c r="E333" s="84"/>
      <c r="F333" s="83"/>
      <c r="G333" s="84"/>
      <c r="H333" s="84"/>
      <c r="I333" s="121"/>
      <c r="J333" s="121"/>
      <c r="K333" s="121"/>
      <c r="L333" s="85"/>
      <c r="M333" s="85"/>
      <c r="N333" s="84"/>
      <c r="O333" s="84"/>
      <c r="P333" s="84"/>
      <c r="Q333" s="84"/>
      <c r="R333" s="84"/>
      <c r="S333" s="84"/>
      <c r="T333" s="84"/>
      <c r="U333" s="84"/>
    </row>
    <row r="334" spans="1:21" ht="15.75">
      <c r="A334" s="220"/>
      <c r="B334" s="220"/>
      <c r="C334" s="220"/>
      <c r="D334" s="220"/>
      <c r="E334" s="84"/>
      <c r="F334" s="83"/>
      <c r="G334" s="84"/>
      <c r="H334" s="84"/>
      <c r="I334" s="121"/>
      <c r="J334" s="121"/>
      <c r="K334" s="121"/>
      <c r="L334" s="85"/>
      <c r="M334" s="85"/>
      <c r="N334" s="84"/>
      <c r="O334" s="84"/>
      <c r="P334" s="84"/>
      <c r="Q334" s="84"/>
      <c r="R334" s="84"/>
      <c r="S334" s="84"/>
      <c r="T334" s="84"/>
      <c r="U334" s="84"/>
    </row>
    <row r="335" spans="1:21" ht="15.75">
      <c r="A335" s="220"/>
      <c r="B335" s="220"/>
      <c r="C335" s="220"/>
      <c r="D335" s="220"/>
      <c r="E335" s="84"/>
      <c r="F335" s="83"/>
      <c r="G335" s="84"/>
      <c r="H335" s="84"/>
      <c r="I335" s="121"/>
      <c r="J335" s="121"/>
      <c r="K335" s="121"/>
      <c r="L335" s="85"/>
      <c r="M335" s="85"/>
      <c r="N335" s="84"/>
      <c r="O335" s="84"/>
      <c r="P335" s="84"/>
      <c r="Q335" s="84"/>
      <c r="R335" s="84"/>
      <c r="S335" s="84"/>
      <c r="T335" s="84"/>
      <c r="U335" s="84"/>
    </row>
    <row r="336" spans="1:21" ht="15.75">
      <c r="A336" s="220"/>
      <c r="B336" s="220"/>
      <c r="C336" s="220"/>
      <c r="D336" s="220"/>
      <c r="E336" s="84"/>
      <c r="F336" s="83"/>
      <c r="G336" s="84"/>
      <c r="H336" s="84"/>
      <c r="I336" s="121"/>
      <c r="J336" s="121"/>
      <c r="K336" s="121"/>
      <c r="L336" s="85"/>
      <c r="M336" s="85"/>
      <c r="N336" s="84"/>
      <c r="O336" s="84"/>
      <c r="P336" s="84"/>
      <c r="Q336" s="84"/>
      <c r="R336" s="84"/>
      <c r="S336" s="84"/>
      <c r="T336" s="84"/>
      <c r="U336" s="84"/>
    </row>
    <row r="337" spans="1:21" ht="15.75">
      <c r="A337" s="220"/>
      <c r="B337" s="220"/>
      <c r="C337" s="220"/>
      <c r="D337" s="220"/>
      <c r="E337" s="84"/>
      <c r="F337" s="83"/>
      <c r="G337" s="84"/>
      <c r="H337" s="84"/>
      <c r="I337" s="121"/>
      <c r="J337" s="121"/>
      <c r="K337" s="121"/>
      <c r="L337" s="85"/>
      <c r="M337" s="85"/>
      <c r="N337" s="84"/>
      <c r="O337" s="84"/>
      <c r="P337" s="84"/>
      <c r="Q337" s="84"/>
      <c r="R337" s="84"/>
      <c r="S337" s="84"/>
      <c r="T337" s="84"/>
      <c r="U337" s="84"/>
    </row>
    <row r="338" spans="1:21" ht="15.75">
      <c r="A338" s="220"/>
      <c r="B338" s="220"/>
      <c r="C338" s="220"/>
      <c r="D338" s="220"/>
      <c r="E338" s="84"/>
      <c r="F338" s="83"/>
      <c r="G338" s="84"/>
      <c r="H338" s="84"/>
      <c r="I338" s="121"/>
      <c r="J338" s="121"/>
      <c r="K338" s="121"/>
      <c r="L338" s="85"/>
      <c r="M338" s="85"/>
      <c r="N338" s="84"/>
      <c r="O338" s="84"/>
      <c r="P338" s="84"/>
      <c r="Q338" s="84"/>
      <c r="R338" s="84"/>
      <c r="S338" s="84"/>
      <c r="T338" s="84"/>
      <c r="U338" s="84"/>
    </row>
    <row r="339" spans="1:21" ht="15.75">
      <c r="A339" s="220"/>
      <c r="B339" s="220"/>
      <c r="C339" s="220"/>
      <c r="D339" s="220"/>
      <c r="E339" s="84"/>
      <c r="F339" s="83"/>
      <c r="G339" s="84"/>
      <c r="H339" s="84"/>
      <c r="I339" s="121"/>
      <c r="J339" s="121"/>
      <c r="K339" s="121"/>
      <c r="L339" s="85"/>
      <c r="M339" s="85"/>
      <c r="N339" s="84"/>
      <c r="O339" s="84"/>
      <c r="P339" s="84"/>
      <c r="Q339" s="84"/>
      <c r="R339" s="84"/>
      <c r="S339" s="84"/>
      <c r="T339" s="84"/>
      <c r="U339" s="84"/>
    </row>
    <row r="340" spans="1:21" ht="15.75">
      <c r="A340" s="220"/>
      <c r="B340" s="220"/>
      <c r="C340" s="220"/>
      <c r="D340" s="220"/>
      <c r="E340" s="84"/>
      <c r="F340" s="83"/>
      <c r="G340" s="84"/>
      <c r="H340" s="84"/>
      <c r="I340" s="121"/>
      <c r="J340" s="121"/>
      <c r="K340" s="121"/>
      <c r="L340" s="85"/>
      <c r="M340" s="85"/>
      <c r="N340" s="84"/>
      <c r="O340" s="84"/>
      <c r="P340" s="84"/>
      <c r="Q340" s="84"/>
      <c r="R340" s="84"/>
      <c r="S340" s="84"/>
      <c r="T340" s="84"/>
      <c r="U340" s="84"/>
    </row>
    <row r="341" spans="1:21" ht="15.75">
      <c r="A341" s="220"/>
      <c r="B341" s="220"/>
      <c r="C341" s="220"/>
      <c r="D341" s="220"/>
      <c r="E341" s="84"/>
      <c r="F341" s="83"/>
      <c r="G341" s="84"/>
      <c r="H341" s="84"/>
      <c r="I341" s="121"/>
      <c r="J341" s="121"/>
      <c r="K341" s="121"/>
      <c r="L341" s="85"/>
      <c r="M341" s="85"/>
      <c r="N341" s="84"/>
      <c r="O341" s="84"/>
      <c r="P341" s="84"/>
      <c r="Q341" s="84"/>
      <c r="R341" s="84"/>
      <c r="S341" s="84"/>
      <c r="T341" s="84"/>
      <c r="U341" s="84"/>
    </row>
    <row r="342" spans="1:21" ht="15.75">
      <c r="A342" s="220"/>
      <c r="B342" s="220"/>
      <c r="C342" s="220"/>
      <c r="D342" s="220"/>
      <c r="E342" s="84"/>
      <c r="F342" s="83"/>
      <c r="G342" s="84"/>
      <c r="H342" s="84"/>
      <c r="I342" s="121"/>
      <c r="J342" s="121"/>
      <c r="K342" s="121"/>
      <c r="L342" s="85"/>
      <c r="M342" s="85"/>
      <c r="N342" s="84"/>
      <c r="O342" s="84"/>
      <c r="P342" s="84"/>
      <c r="Q342" s="84"/>
      <c r="R342" s="84"/>
      <c r="S342" s="84"/>
      <c r="T342" s="84"/>
      <c r="U342" s="84"/>
    </row>
    <row r="343" spans="1:21" ht="15.75">
      <c r="A343" s="220"/>
      <c r="B343" s="220"/>
      <c r="C343" s="220"/>
      <c r="D343" s="220"/>
      <c r="E343" s="84"/>
      <c r="F343" s="83"/>
      <c r="G343" s="84"/>
      <c r="H343" s="84"/>
      <c r="I343" s="121"/>
      <c r="J343" s="121"/>
      <c r="K343" s="121"/>
      <c r="L343" s="85"/>
      <c r="M343" s="85"/>
      <c r="N343" s="84"/>
      <c r="O343" s="84"/>
      <c r="P343" s="84"/>
      <c r="Q343" s="84"/>
      <c r="R343" s="84"/>
      <c r="S343" s="84"/>
      <c r="T343" s="84"/>
      <c r="U343" s="84"/>
    </row>
    <row r="344" spans="1:21" ht="15.75">
      <c r="A344" s="220"/>
      <c r="B344" s="220"/>
      <c r="C344" s="220"/>
      <c r="D344" s="220"/>
      <c r="E344" s="84"/>
      <c r="F344" s="83"/>
      <c r="G344" s="84"/>
      <c r="H344" s="84"/>
      <c r="I344" s="121"/>
      <c r="J344" s="121"/>
      <c r="K344" s="121"/>
      <c r="L344" s="85"/>
      <c r="M344" s="85"/>
      <c r="N344" s="84"/>
      <c r="O344" s="84"/>
      <c r="P344" s="84"/>
      <c r="Q344" s="84"/>
      <c r="R344" s="84"/>
      <c r="S344" s="84"/>
      <c r="T344" s="84"/>
      <c r="U344" s="84"/>
    </row>
    <row r="345" spans="1:21" ht="15.75">
      <c r="A345" s="220"/>
      <c r="B345" s="220"/>
      <c r="C345" s="220"/>
      <c r="D345" s="220"/>
      <c r="E345" s="84"/>
      <c r="F345" s="83"/>
      <c r="G345" s="84"/>
      <c r="H345" s="84"/>
      <c r="I345" s="121"/>
      <c r="J345" s="121"/>
      <c r="K345" s="121"/>
      <c r="L345" s="85"/>
      <c r="M345" s="85"/>
      <c r="N345" s="84"/>
      <c r="O345" s="84"/>
      <c r="P345" s="84"/>
      <c r="Q345" s="84"/>
      <c r="R345" s="84"/>
      <c r="S345" s="84"/>
      <c r="T345" s="84"/>
      <c r="U345" s="84"/>
    </row>
    <row r="346" spans="1:21" ht="15.75">
      <c r="A346" s="220"/>
      <c r="B346" s="220"/>
      <c r="C346" s="220"/>
      <c r="D346" s="220"/>
      <c r="E346" s="84"/>
      <c r="F346" s="83"/>
      <c r="G346" s="84"/>
      <c r="H346" s="84"/>
      <c r="I346" s="121"/>
      <c r="J346" s="121"/>
      <c r="K346" s="121"/>
      <c r="L346" s="85"/>
      <c r="M346" s="85"/>
      <c r="N346" s="84"/>
      <c r="O346" s="84"/>
      <c r="P346" s="84"/>
      <c r="Q346" s="84"/>
      <c r="R346" s="84"/>
      <c r="S346" s="84"/>
      <c r="T346" s="84"/>
      <c r="U346" s="84"/>
    </row>
    <row r="347" spans="1:21" ht="15.75">
      <c r="A347" s="220"/>
      <c r="B347" s="220"/>
      <c r="C347" s="220"/>
      <c r="D347" s="220"/>
      <c r="E347" s="84"/>
      <c r="F347" s="83"/>
      <c r="G347" s="84"/>
      <c r="H347" s="84"/>
      <c r="I347" s="121"/>
      <c r="J347" s="121"/>
      <c r="K347" s="121"/>
      <c r="L347" s="85"/>
      <c r="M347" s="85"/>
      <c r="N347" s="84"/>
      <c r="O347" s="84"/>
      <c r="P347" s="84"/>
      <c r="Q347" s="84"/>
      <c r="R347" s="84"/>
      <c r="S347" s="84"/>
      <c r="T347" s="84"/>
      <c r="U347" s="84"/>
    </row>
    <row r="348" spans="1:21" ht="15.75">
      <c r="A348" s="220"/>
      <c r="B348" s="220"/>
      <c r="C348" s="220"/>
      <c r="D348" s="220"/>
      <c r="E348" s="84"/>
      <c r="F348" s="83"/>
      <c r="G348" s="84"/>
      <c r="H348" s="84"/>
      <c r="I348" s="121"/>
      <c r="J348" s="121"/>
      <c r="K348" s="121"/>
      <c r="L348" s="85"/>
      <c r="M348" s="85"/>
      <c r="N348" s="84"/>
      <c r="O348" s="84"/>
      <c r="P348" s="84"/>
      <c r="Q348" s="84"/>
      <c r="R348" s="84"/>
      <c r="S348" s="84"/>
      <c r="T348" s="84"/>
      <c r="U348" s="84"/>
    </row>
    <row r="349" spans="1:21" ht="15.75">
      <c r="A349" s="220"/>
      <c r="B349" s="220"/>
      <c r="C349" s="220"/>
      <c r="D349" s="220"/>
      <c r="E349" s="84"/>
      <c r="F349" s="83"/>
      <c r="G349" s="84"/>
      <c r="H349" s="84"/>
      <c r="I349" s="121"/>
      <c r="J349" s="121"/>
      <c r="K349" s="121"/>
      <c r="L349" s="85"/>
      <c r="M349" s="85"/>
      <c r="N349" s="84"/>
      <c r="O349" s="84"/>
      <c r="P349" s="84"/>
      <c r="Q349" s="84"/>
      <c r="R349" s="84"/>
      <c r="S349" s="84"/>
      <c r="T349" s="84"/>
      <c r="U349" s="84"/>
    </row>
    <row r="350" spans="1:21" ht="15.75">
      <c r="A350" s="220"/>
      <c r="B350" s="220"/>
      <c r="C350" s="220"/>
      <c r="D350" s="220"/>
      <c r="E350" s="84"/>
      <c r="F350" s="83"/>
      <c r="G350" s="84"/>
      <c r="H350" s="84"/>
      <c r="I350" s="121"/>
      <c r="J350" s="121"/>
      <c r="K350" s="121"/>
      <c r="L350" s="85"/>
      <c r="M350" s="85"/>
      <c r="N350" s="84"/>
      <c r="O350" s="84"/>
      <c r="P350" s="84"/>
      <c r="Q350" s="84"/>
      <c r="R350" s="84"/>
      <c r="S350" s="84"/>
      <c r="T350" s="84"/>
      <c r="U350" s="84"/>
    </row>
    <row r="351" spans="1:21" ht="15.75">
      <c r="A351" s="220"/>
      <c r="B351" s="220"/>
      <c r="C351" s="220"/>
      <c r="D351" s="220"/>
      <c r="E351" s="84"/>
      <c r="F351" s="83"/>
      <c r="G351" s="84"/>
      <c r="H351" s="84"/>
      <c r="I351" s="121"/>
      <c r="J351" s="121"/>
      <c r="K351" s="121"/>
      <c r="L351" s="85"/>
      <c r="M351" s="85"/>
      <c r="N351" s="84"/>
      <c r="O351" s="84"/>
      <c r="P351" s="84"/>
      <c r="Q351" s="84"/>
      <c r="R351" s="84"/>
      <c r="S351" s="84"/>
      <c r="T351" s="84"/>
      <c r="U351" s="84"/>
    </row>
    <row r="352" spans="1:21" ht="15.75">
      <c r="A352" s="220"/>
      <c r="B352" s="220"/>
      <c r="C352" s="220"/>
      <c r="D352" s="220"/>
      <c r="E352" s="84"/>
      <c r="F352" s="83"/>
      <c r="G352" s="84"/>
      <c r="H352" s="84"/>
      <c r="I352" s="121"/>
      <c r="J352" s="121"/>
      <c r="K352" s="121"/>
      <c r="L352" s="85"/>
      <c r="M352" s="85"/>
      <c r="N352" s="84"/>
      <c r="O352" s="84"/>
      <c r="P352" s="84"/>
      <c r="Q352" s="84"/>
      <c r="R352" s="84"/>
      <c r="S352" s="84"/>
      <c r="T352" s="84"/>
      <c r="U352" s="84"/>
    </row>
    <row r="353" spans="1:21" ht="15.75">
      <c r="A353" s="220"/>
      <c r="B353" s="220"/>
      <c r="C353" s="220"/>
      <c r="D353" s="220"/>
      <c r="E353" s="84"/>
      <c r="F353" s="83"/>
      <c r="G353" s="84"/>
      <c r="H353" s="84"/>
      <c r="I353" s="121"/>
      <c r="J353" s="121"/>
      <c r="K353" s="121"/>
      <c r="L353" s="85"/>
      <c r="M353" s="85"/>
      <c r="N353" s="84"/>
      <c r="O353" s="84"/>
      <c r="P353" s="84"/>
      <c r="Q353" s="84"/>
      <c r="R353" s="84"/>
      <c r="S353" s="84"/>
      <c r="T353" s="84"/>
      <c r="U353" s="84"/>
    </row>
    <row r="354" spans="1:21" ht="15.75">
      <c r="A354" s="220"/>
      <c r="B354" s="220"/>
      <c r="C354" s="220"/>
      <c r="D354" s="220"/>
      <c r="E354" s="84"/>
      <c r="F354" s="83"/>
      <c r="G354" s="84"/>
      <c r="H354" s="84"/>
      <c r="I354" s="121"/>
      <c r="J354" s="121"/>
      <c r="K354" s="121"/>
      <c r="L354" s="85"/>
      <c r="M354" s="85"/>
      <c r="N354" s="84"/>
      <c r="O354" s="84"/>
      <c r="P354" s="84"/>
      <c r="Q354" s="84"/>
      <c r="R354" s="84"/>
      <c r="S354" s="84"/>
      <c r="T354" s="84"/>
      <c r="U354" s="84"/>
    </row>
    <row r="355" spans="1:21" ht="15.75">
      <c r="A355" s="220"/>
      <c r="B355" s="220"/>
      <c r="C355" s="220"/>
      <c r="D355" s="220"/>
      <c r="E355" s="84"/>
      <c r="F355" s="83"/>
      <c r="G355" s="84"/>
      <c r="H355" s="84"/>
      <c r="I355" s="121"/>
      <c r="J355" s="121"/>
      <c r="K355" s="121"/>
      <c r="L355" s="85"/>
      <c r="M355" s="85"/>
      <c r="N355" s="84"/>
      <c r="O355" s="84"/>
      <c r="P355" s="84"/>
      <c r="Q355" s="84"/>
      <c r="R355" s="84"/>
      <c r="S355" s="84"/>
      <c r="T355" s="84"/>
      <c r="U355" s="84"/>
    </row>
    <row r="356" spans="1:21" ht="15.75">
      <c r="A356" s="220"/>
      <c r="B356" s="220"/>
      <c r="C356" s="220"/>
      <c r="D356" s="220"/>
      <c r="E356" s="84"/>
      <c r="F356" s="83"/>
      <c r="G356" s="84"/>
      <c r="H356" s="84"/>
      <c r="I356" s="121"/>
      <c r="J356" s="121"/>
      <c r="K356" s="121"/>
      <c r="L356" s="85"/>
      <c r="M356" s="85"/>
      <c r="N356" s="84"/>
      <c r="O356" s="84"/>
      <c r="P356" s="84"/>
      <c r="Q356" s="84"/>
      <c r="R356" s="84"/>
      <c r="S356" s="84"/>
      <c r="T356" s="84"/>
      <c r="U356" s="84"/>
    </row>
    <row r="357" spans="1:21" ht="15.75">
      <c r="A357" s="220"/>
      <c r="B357" s="220"/>
      <c r="C357" s="220"/>
      <c r="D357" s="220"/>
      <c r="E357" s="84"/>
      <c r="F357" s="83"/>
      <c r="G357" s="84"/>
      <c r="H357" s="84"/>
      <c r="I357" s="121"/>
      <c r="J357" s="121"/>
      <c r="K357" s="121"/>
      <c r="L357" s="85"/>
      <c r="M357" s="85"/>
      <c r="N357" s="84"/>
      <c r="O357" s="84"/>
      <c r="P357" s="84"/>
      <c r="Q357" s="84"/>
      <c r="R357" s="84"/>
      <c r="S357" s="84"/>
      <c r="T357" s="84"/>
      <c r="U357" s="84"/>
    </row>
    <row r="358" spans="1:21" ht="15.75">
      <c r="A358" s="220"/>
      <c r="B358" s="220"/>
      <c r="C358" s="220"/>
      <c r="D358" s="220"/>
      <c r="E358" s="84"/>
      <c r="F358" s="83"/>
      <c r="G358" s="84"/>
      <c r="H358" s="84"/>
      <c r="I358" s="121"/>
      <c r="J358" s="121"/>
      <c r="K358" s="121"/>
      <c r="L358" s="85"/>
      <c r="M358" s="85"/>
      <c r="N358" s="84"/>
      <c r="O358" s="84"/>
      <c r="P358" s="84"/>
      <c r="Q358" s="84"/>
      <c r="R358" s="84"/>
      <c r="S358" s="84"/>
      <c r="T358" s="84"/>
      <c r="U358" s="84"/>
    </row>
    <row r="359" spans="1:21" ht="15.75">
      <c r="A359" s="220"/>
      <c r="B359" s="220"/>
      <c r="C359" s="220"/>
      <c r="D359" s="220"/>
      <c r="E359" s="84"/>
      <c r="F359" s="83"/>
      <c r="G359" s="84"/>
      <c r="H359" s="84"/>
      <c r="I359" s="121"/>
      <c r="J359" s="121"/>
      <c r="K359" s="121"/>
      <c r="L359" s="85"/>
      <c r="M359" s="85"/>
      <c r="N359" s="84"/>
      <c r="O359" s="84"/>
      <c r="P359" s="84"/>
      <c r="Q359" s="84"/>
      <c r="R359" s="84"/>
      <c r="S359" s="84"/>
      <c r="T359" s="84"/>
      <c r="U359" s="84"/>
    </row>
    <row r="360" spans="1:21" ht="15.75">
      <c r="A360" s="220"/>
      <c r="B360" s="220"/>
      <c r="C360" s="220"/>
      <c r="D360" s="220"/>
      <c r="E360" s="84"/>
      <c r="F360" s="83"/>
      <c r="G360" s="84"/>
      <c r="H360" s="84"/>
      <c r="I360" s="121"/>
      <c r="J360" s="121"/>
      <c r="K360" s="121"/>
      <c r="L360" s="85"/>
      <c r="M360" s="85"/>
      <c r="N360" s="84"/>
      <c r="O360" s="84"/>
      <c r="P360" s="84"/>
      <c r="Q360" s="84"/>
      <c r="R360" s="84"/>
      <c r="S360" s="84"/>
      <c r="T360" s="84"/>
      <c r="U360" s="84"/>
    </row>
    <row r="361" spans="1:21" ht="15.75">
      <c r="A361" s="220"/>
      <c r="B361" s="220"/>
      <c r="C361" s="220"/>
      <c r="D361" s="220"/>
      <c r="E361" s="84"/>
      <c r="F361" s="83"/>
      <c r="G361" s="84"/>
      <c r="H361" s="84"/>
      <c r="I361" s="121"/>
      <c r="J361" s="121"/>
      <c r="K361" s="121"/>
      <c r="L361" s="85"/>
      <c r="M361" s="85"/>
      <c r="N361" s="84"/>
      <c r="O361" s="84"/>
      <c r="P361" s="84"/>
      <c r="Q361" s="84"/>
      <c r="R361" s="84"/>
      <c r="S361" s="84"/>
      <c r="T361" s="84"/>
      <c r="U361" s="84"/>
    </row>
    <row r="362" spans="1:21" ht="15.75">
      <c r="A362" s="220"/>
      <c r="B362" s="220"/>
      <c r="C362" s="220"/>
      <c r="D362" s="220"/>
      <c r="E362" s="84"/>
      <c r="F362" s="83"/>
      <c r="G362" s="84"/>
      <c r="H362" s="84"/>
      <c r="I362" s="121"/>
      <c r="J362" s="121"/>
      <c r="K362" s="121"/>
      <c r="L362" s="85"/>
      <c r="M362" s="85"/>
      <c r="N362" s="84"/>
      <c r="O362" s="84"/>
      <c r="P362" s="84"/>
      <c r="Q362" s="84"/>
      <c r="R362" s="84"/>
      <c r="S362" s="84"/>
      <c r="T362" s="84"/>
      <c r="U362" s="84"/>
    </row>
    <row r="363" spans="1:21" ht="15.75">
      <c r="A363" s="220"/>
      <c r="B363" s="220"/>
      <c r="C363" s="220"/>
      <c r="D363" s="220"/>
      <c r="E363" s="84"/>
      <c r="F363" s="83"/>
      <c r="G363" s="84"/>
      <c r="H363" s="84"/>
      <c r="I363" s="121"/>
      <c r="J363" s="121"/>
      <c r="K363" s="121"/>
      <c r="L363" s="85"/>
      <c r="M363" s="85"/>
      <c r="N363" s="84"/>
      <c r="O363" s="84"/>
      <c r="P363" s="84"/>
      <c r="Q363" s="84"/>
      <c r="R363" s="84"/>
      <c r="S363" s="84"/>
      <c r="T363" s="84"/>
      <c r="U363" s="84"/>
    </row>
    <row r="364" spans="1:21" ht="15.75">
      <c r="A364" s="220"/>
      <c r="B364" s="220"/>
      <c r="C364" s="220"/>
      <c r="D364" s="220"/>
      <c r="E364" s="84"/>
      <c r="F364" s="83"/>
      <c r="G364" s="84"/>
      <c r="H364" s="84"/>
      <c r="I364" s="121"/>
      <c r="J364" s="121"/>
      <c r="K364" s="121"/>
      <c r="L364" s="85"/>
      <c r="M364" s="85"/>
      <c r="N364" s="84"/>
      <c r="O364" s="84"/>
      <c r="P364" s="84"/>
      <c r="Q364" s="84"/>
      <c r="R364" s="84"/>
      <c r="S364" s="84"/>
      <c r="T364" s="84"/>
      <c r="U364" s="84"/>
    </row>
    <row r="365" spans="1:21" ht="15.75">
      <c r="A365" s="220"/>
      <c r="B365" s="220"/>
      <c r="C365" s="220"/>
      <c r="D365" s="220"/>
      <c r="E365" s="84"/>
      <c r="F365" s="83"/>
      <c r="G365" s="84"/>
      <c r="H365" s="84"/>
      <c r="I365" s="121"/>
      <c r="J365" s="121"/>
      <c r="K365" s="121"/>
      <c r="L365" s="85"/>
      <c r="M365" s="85"/>
      <c r="N365" s="84"/>
      <c r="O365" s="84"/>
      <c r="P365" s="84"/>
      <c r="Q365" s="84"/>
      <c r="R365" s="84"/>
      <c r="S365" s="84"/>
      <c r="T365" s="84"/>
      <c r="U365" s="84"/>
    </row>
    <row r="366" spans="1:21" ht="15.75">
      <c r="A366" s="220"/>
      <c r="B366" s="220"/>
      <c r="C366" s="220"/>
      <c r="D366" s="220"/>
      <c r="E366" s="84"/>
      <c r="F366" s="83"/>
      <c r="G366" s="84"/>
      <c r="H366" s="84"/>
      <c r="I366" s="121"/>
      <c r="J366" s="121"/>
      <c r="K366" s="121"/>
      <c r="L366" s="85"/>
      <c r="M366" s="85"/>
      <c r="N366" s="84"/>
      <c r="O366" s="84"/>
      <c r="P366" s="84"/>
      <c r="Q366" s="84"/>
      <c r="R366" s="84"/>
      <c r="S366" s="84"/>
      <c r="T366" s="84"/>
      <c r="U366" s="84"/>
    </row>
    <row r="367" spans="1:21" ht="15.75">
      <c r="A367" s="220"/>
      <c r="B367" s="220"/>
      <c r="C367" s="220"/>
      <c r="D367" s="220"/>
      <c r="E367" s="84"/>
      <c r="F367" s="83"/>
      <c r="G367" s="84"/>
      <c r="H367" s="84"/>
      <c r="I367" s="121"/>
      <c r="J367" s="121"/>
      <c r="K367" s="121"/>
      <c r="L367" s="85"/>
      <c r="M367" s="85"/>
      <c r="N367" s="84"/>
      <c r="O367" s="84"/>
      <c r="P367" s="84"/>
      <c r="Q367" s="84"/>
      <c r="R367" s="84"/>
      <c r="S367" s="84"/>
      <c r="T367" s="84"/>
      <c r="U367" s="84"/>
    </row>
    <row r="368" spans="1:21" ht="15.75">
      <c r="A368" s="220"/>
      <c r="B368" s="220"/>
      <c r="C368" s="220"/>
      <c r="D368" s="220"/>
      <c r="E368" s="84"/>
      <c r="F368" s="83"/>
      <c r="G368" s="84"/>
      <c r="H368" s="84"/>
      <c r="I368" s="121"/>
      <c r="J368" s="121"/>
      <c r="K368" s="121"/>
      <c r="L368" s="85"/>
      <c r="M368" s="85"/>
      <c r="N368" s="84"/>
      <c r="O368" s="84"/>
      <c r="P368" s="84"/>
      <c r="Q368" s="84"/>
      <c r="R368" s="84"/>
      <c r="S368" s="84"/>
      <c r="T368" s="84"/>
      <c r="U368" s="84"/>
    </row>
    <row r="369" spans="1:21" ht="15.75">
      <c r="A369" s="220"/>
      <c r="B369" s="220"/>
      <c r="C369" s="220"/>
      <c r="D369" s="220"/>
      <c r="E369" s="84"/>
      <c r="F369" s="83"/>
      <c r="G369" s="84"/>
      <c r="H369" s="84"/>
      <c r="I369" s="121"/>
      <c r="J369" s="121"/>
      <c r="K369" s="121"/>
      <c r="L369" s="85"/>
      <c r="M369" s="85"/>
      <c r="N369" s="84"/>
      <c r="O369" s="84"/>
      <c r="P369" s="84"/>
      <c r="Q369" s="84"/>
      <c r="R369" s="84"/>
      <c r="S369" s="84"/>
      <c r="T369" s="84"/>
      <c r="U369" s="84"/>
    </row>
    <row r="370" spans="1:21" ht="15.75">
      <c r="A370" s="220"/>
      <c r="B370" s="220"/>
      <c r="C370" s="220"/>
      <c r="D370" s="220"/>
      <c r="E370" s="84"/>
      <c r="F370" s="83"/>
      <c r="G370" s="84"/>
      <c r="H370" s="84"/>
      <c r="I370" s="121"/>
      <c r="J370" s="121"/>
      <c r="K370" s="121"/>
      <c r="L370" s="85"/>
      <c r="M370" s="85"/>
      <c r="N370" s="84"/>
      <c r="O370" s="84"/>
      <c r="P370" s="84"/>
      <c r="Q370" s="84"/>
      <c r="R370" s="84"/>
      <c r="S370" s="84"/>
      <c r="T370" s="84"/>
      <c r="U370" s="84"/>
    </row>
    <row r="371" spans="1:21" ht="15.75">
      <c r="A371" s="220"/>
      <c r="B371" s="220"/>
      <c r="C371" s="220"/>
      <c r="D371" s="220"/>
      <c r="E371" s="84"/>
      <c r="F371" s="83"/>
      <c r="G371" s="84"/>
      <c r="H371" s="84"/>
      <c r="I371" s="121"/>
      <c r="J371" s="121"/>
      <c r="K371" s="121"/>
      <c r="L371" s="85"/>
      <c r="M371" s="85"/>
      <c r="N371" s="84"/>
      <c r="O371" s="84"/>
      <c r="P371" s="84"/>
      <c r="Q371" s="84"/>
      <c r="R371" s="84"/>
      <c r="S371" s="84"/>
      <c r="T371" s="84"/>
      <c r="U371" s="84"/>
    </row>
    <row r="372" spans="1:21" ht="15.75">
      <c r="A372" s="220"/>
      <c r="B372" s="220"/>
      <c r="C372" s="220"/>
      <c r="D372" s="220"/>
      <c r="E372" s="84"/>
      <c r="F372" s="83"/>
      <c r="G372" s="84"/>
      <c r="H372" s="84"/>
      <c r="I372" s="121"/>
      <c r="J372" s="121"/>
      <c r="K372" s="121"/>
      <c r="L372" s="85"/>
      <c r="M372" s="85"/>
      <c r="N372" s="84"/>
      <c r="O372" s="84"/>
      <c r="P372" s="84"/>
      <c r="Q372" s="84"/>
      <c r="R372" s="84"/>
      <c r="S372" s="84"/>
      <c r="T372" s="84"/>
      <c r="U372" s="84"/>
    </row>
    <row r="373" spans="1:21" ht="15.75">
      <c r="A373" s="220"/>
      <c r="B373" s="220"/>
      <c r="C373" s="220"/>
      <c r="D373" s="220"/>
      <c r="E373" s="84"/>
      <c r="F373" s="83"/>
      <c r="G373" s="84"/>
      <c r="H373" s="84"/>
      <c r="I373" s="121"/>
      <c r="J373" s="121"/>
      <c r="K373" s="121"/>
      <c r="L373" s="85"/>
      <c r="M373" s="85"/>
      <c r="N373" s="84"/>
      <c r="O373" s="84"/>
      <c r="P373" s="84"/>
      <c r="Q373" s="84"/>
      <c r="R373" s="84"/>
      <c r="S373" s="84"/>
      <c r="T373" s="84"/>
      <c r="U373" s="84"/>
    </row>
    <row r="374" spans="1:21" ht="15.75">
      <c r="A374" s="220"/>
      <c r="B374" s="220"/>
      <c r="C374" s="220"/>
      <c r="D374" s="220"/>
      <c r="E374" s="84"/>
      <c r="F374" s="83"/>
      <c r="G374" s="84"/>
      <c r="H374" s="84"/>
      <c r="I374" s="121"/>
      <c r="J374" s="121"/>
      <c r="K374" s="121"/>
      <c r="L374" s="85"/>
      <c r="M374" s="85"/>
      <c r="N374" s="84"/>
      <c r="O374" s="84"/>
      <c r="P374" s="84"/>
      <c r="Q374" s="84"/>
      <c r="R374" s="84"/>
      <c r="S374" s="84"/>
      <c r="T374" s="84"/>
      <c r="U374" s="84"/>
    </row>
    <row r="375" spans="1:21" ht="15.75">
      <c r="A375" s="220"/>
      <c r="B375" s="220"/>
      <c r="C375" s="220"/>
      <c r="D375" s="220"/>
      <c r="E375" s="84"/>
      <c r="F375" s="83"/>
      <c r="G375" s="84"/>
      <c r="H375" s="84"/>
      <c r="I375" s="121"/>
      <c r="J375" s="121"/>
      <c r="K375" s="121"/>
      <c r="L375" s="85"/>
      <c r="M375" s="85"/>
      <c r="N375" s="84"/>
      <c r="O375" s="84"/>
      <c r="P375" s="84"/>
      <c r="Q375" s="84"/>
      <c r="R375" s="84"/>
      <c r="S375" s="84"/>
      <c r="T375" s="84"/>
      <c r="U375" s="84"/>
    </row>
    <row r="376" spans="1:21" ht="15.75">
      <c r="A376" s="220"/>
      <c r="B376" s="220"/>
      <c r="C376" s="220"/>
      <c r="D376" s="220"/>
      <c r="E376" s="84"/>
      <c r="F376" s="83"/>
      <c r="G376" s="84"/>
      <c r="H376" s="84"/>
      <c r="I376" s="121"/>
      <c r="J376" s="121"/>
      <c r="K376" s="121"/>
      <c r="L376" s="85"/>
      <c r="M376" s="85"/>
      <c r="N376" s="84"/>
      <c r="O376" s="84"/>
      <c r="P376" s="84"/>
      <c r="Q376" s="84"/>
      <c r="R376" s="84"/>
      <c r="S376" s="84"/>
      <c r="T376" s="84"/>
      <c r="U376" s="84"/>
    </row>
    <row r="377" spans="1:21" ht="15.75">
      <c r="A377" s="220"/>
      <c r="B377" s="220"/>
      <c r="C377" s="220"/>
      <c r="D377" s="220"/>
      <c r="E377" s="84"/>
      <c r="F377" s="83"/>
      <c r="G377" s="84"/>
      <c r="H377" s="84"/>
      <c r="I377" s="121"/>
      <c r="J377" s="121"/>
      <c r="K377" s="121"/>
      <c r="L377" s="85"/>
      <c r="M377" s="85"/>
      <c r="N377" s="84"/>
      <c r="O377" s="84"/>
      <c r="P377" s="84"/>
      <c r="Q377" s="84"/>
      <c r="R377" s="84"/>
      <c r="S377" s="84"/>
      <c r="T377" s="84"/>
      <c r="U377" s="84"/>
    </row>
    <row r="378" spans="1:21" ht="15.75">
      <c r="A378" s="220"/>
      <c r="B378" s="220"/>
      <c r="C378" s="220"/>
      <c r="D378" s="220"/>
      <c r="E378" s="84"/>
      <c r="F378" s="83"/>
      <c r="G378" s="84"/>
      <c r="H378" s="84"/>
      <c r="I378" s="121"/>
      <c r="J378" s="121"/>
      <c r="K378" s="121"/>
      <c r="L378" s="85"/>
      <c r="M378" s="85"/>
      <c r="N378" s="84"/>
      <c r="O378" s="84"/>
      <c r="P378" s="84"/>
      <c r="Q378" s="84"/>
      <c r="R378" s="84"/>
      <c r="S378" s="84"/>
      <c r="T378" s="84"/>
      <c r="U378" s="84"/>
    </row>
    <row r="379" spans="1:21" ht="15.75">
      <c r="A379" s="220"/>
      <c r="B379" s="220"/>
      <c r="C379" s="220"/>
      <c r="D379" s="220"/>
      <c r="E379" s="84"/>
      <c r="F379" s="83"/>
      <c r="G379" s="84"/>
      <c r="H379" s="84"/>
      <c r="I379" s="121"/>
      <c r="J379" s="121"/>
      <c r="K379" s="121"/>
      <c r="L379" s="85"/>
      <c r="M379" s="85"/>
      <c r="N379" s="84"/>
      <c r="O379" s="84"/>
      <c r="P379" s="84"/>
      <c r="Q379" s="84"/>
      <c r="R379" s="84"/>
      <c r="S379" s="84"/>
      <c r="T379" s="84"/>
      <c r="U379" s="84"/>
    </row>
    <row r="380" spans="1:21" ht="15.75">
      <c r="A380" s="220"/>
      <c r="B380" s="220"/>
      <c r="C380" s="220"/>
      <c r="D380" s="220"/>
      <c r="E380" s="84"/>
      <c r="F380" s="83"/>
      <c r="G380" s="84"/>
      <c r="H380" s="84"/>
      <c r="I380" s="121"/>
      <c r="J380" s="121"/>
      <c r="K380" s="121"/>
      <c r="L380" s="85"/>
      <c r="M380" s="85"/>
      <c r="N380" s="84"/>
      <c r="O380" s="84"/>
      <c r="P380" s="84"/>
      <c r="Q380" s="84"/>
      <c r="R380" s="84"/>
      <c r="S380" s="84"/>
      <c r="T380" s="84"/>
      <c r="U380" s="84"/>
    </row>
    <row r="381" spans="1:21" ht="15.75">
      <c r="A381" s="220"/>
      <c r="B381" s="220"/>
      <c r="C381" s="220"/>
      <c r="D381" s="220"/>
      <c r="E381" s="84"/>
      <c r="F381" s="83"/>
      <c r="G381" s="84"/>
      <c r="H381" s="84"/>
      <c r="I381" s="121"/>
      <c r="J381" s="121"/>
      <c r="K381" s="121"/>
      <c r="L381" s="85"/>
      <c r="M381" s="85"/>
      <c r="N381" s="84"/>
      <c r="O381" s="84"/>
      <c r="P381" s="84"/>
      <c r="Q381" s="84"/>
      <c r="R381" s="84"/>
      <c r="S381" s="84"/>
      <c r="T381" s="84"/>
      <c r="U381" s="84"/>
    </row>
    <row r="382" spans="1:21" ht="15.75">
      <c r="A382" s="220"/>
      <c r="B382" s="220"/>
      <c r="C382" s="220"/>
      <c r="D382" s="220"/>
      <c r="E382" s="84"/>
      <c r="F382" s="83"/>
      <c r="G382" s="84"/>
      <c r="H382" s="84"/>
      <c r="I382" s="121"/>
      <c r="J382" s="121"/>
      <c r="K382" s="121"/>
      <c r="L382" s="85"/>
      <c r="M382" s="85"/>
      <c r="N382" s="84"/>
      <c r="O382" s="84"/>
      <c r="P382" s="84"/>
      <c r="Q382" s="84"/>
      <c r="R382" s="84"/>
      <c r="S382" s="84"/>
      <c r="T382" s="84"/>
      <c r="U382" s="84"/>
    </row>
    <row r="383" spans="1:21" ht="15.75">
      <c r="A383" s="220"/>
      <c r="B383" s="220"/>
      <c r="C383" s="220"/>
      <c r="D383" s="220"/>
      <c r="E383" s="84"/>
      <c r="F383" s="83"/>
      <c r="G383" s="84"/>
      <c r="H383" s="84"/>
      <c r="I383" s="121"/>
      <c r="J383" s="121"/>
      <c r="K383" s="121"/>
      <c r="L383" s="85"/>
      <c r="M383" s="85"/>
      <c r="N383" s="84"/>
      <c r="O383" s="84"/>
      <c r="P383" s="84"/>
      <c r="Q383" s="84"/>
      <c r="R383" s="84"/>
      <c r="S383" s="84"/>
      <c r="T383" s="84"/>
      <c r="U383" s="84"/>
    </row>
    <row r="384" spans="1:21" ht="15.75">
      <c r="A384" s="220"/>
      <c r="B384" s="220"/>
      <c r="C384" s="220"/>
      <c r="D384" s="220"/>
      <c r="E384" s="84"/>
      <c r="F384" s="83"/>
      <c r="G384" s="84"/>
      <c r="H384" s="84"/>
      <c r="I384" s="121"/>
      <c r="J384" s="121"/>
      <c r="K384" s="121"/>
      <c r="L384" s="85"/>
      <c r="M384" s="85"/>
      <c r="N384" s="84"/>
      <c r="O384" s="84"/>
      <c r="P384" s="84"/>
      <c r="Q384" s="84"/>
      <c r="R384" s="84"/>
      <c r="S384" s="84"/>
      <c r="T384" s="84"/>
      <c r="U384" s="84"/>
    </row>
    <row r="385" spans="1:21" ht="15.75">
      <c r="A385" s="220"/>
      <c r="B385" s="220"/>
      <c r="C385" s="220"/>
      <c r="D385" s="220"/>
      <c r="E385" s="84"/>
      <c r="F385" s="83"/>
      <c r="G385" s="84"/>
      <c r="H385" s="84"/>
      <c r="I385" s="121"/>
      <c r="J385" s="121"/>
      <c r="K385" s="121"/>
      <c r="L385" s="85"/>
      <c r="M385" s="85"/>
      <c r="N385" s="84"/>
      <c r="O385" s="84"/>
      <c r="P385" s="84"/>
      <c r="Q385" s="84"/>
      <c r="R385" s="84"/>
      <c r="S385" s="84"/>
      <c r="T385" s="84"/>
      <c r="U385" s="84"/>
    </row>
    <row r="386" spans="1:21" ht="15.75">
      <c r="A386" s="220"/>
      <c r="B386" s="220"/>
      <c r="C386" s="220"/>
      <c r="D386" s="220"/>
      <c r="E386" s="84"/>
      <c r="F386" s="83"/>
      <c r="G386" s="84"/>
      <c r="H386" s="84"/>
      <c r="I386" s="121"/>
      <c r="J386" s="121"/>
      <c r="K386" s="121"/>
      <c r="L386" s="85"/>
      <c r="M386" s="85"/>
      <c r="N386" s="84"/>
      <c r="O386" s="84"/>
      <c r="P386" s="84"/>
      <c r="Q386" s="84"/>
      <c r="R386" s="84"/>
      <c r="S386" s="84"/>
      <c r="T386" s="84"/>
      <c r="U386" s="84"/>
    </row>
    <row r="387" spans="1:21" ht="15.75">
      <c r="A387" s="220"/>
      <c r="B387" s="220"/>
      <c r="C387" s="220"/>
      <c r="D387" s="220"/>
      <c r="E387" s="84"/>
      <c r="F387" s="83"/>
      <c r="G387" s="84"/>
      <c r="H387" s="84"/>
      <c r="I387" s="121"/>
      <c r="J387" s="121"/>
      <c r="K387" s="121"/>
      <c r="L387" s="85"/>
      <c r="M387" s="85"/>
      <c r="N387" s="84"/>
      <c r="O387" s="84"/>
      <c r="P387" s="84"/>
      <c r="Q387" s="84"/>
      <c r="R387" s="84"/>
      <c r="S387" s="84"/>
      <c r="T387" s="84"/>
      <c r="U387" s="84"/>
    </row>
    <row r="388" spans="1:21" ht="15.75">
      <c r="A388" s="220"/>
      <c r="B388" s="220"/>
      <c r="C388" s="220"/>
      <c r="D388" s="220"/>
      <c r="E388" s="84"/>
      <c r="F388" s="83"/>
      <c r="G388" s="84"/>
      <c r="H388" s="84"/>
      <c r="I388" s="121"/>
      <c r="J388" s="121"/>
      <c r="K388" s="121"/>
      <c r="L388" s="85"/>
      <c r="M388" s="85"/>
      <c r="N388" s="84"/>
      <c r="O388" s="84"/>
      <c r="P388" s="84"/>
      <c r="Q388" s="84"/>
      <c r="R388" s="84"/>
      <c r="S388" s="84"/>
      <c r="T388" s="84"/>
      <c r="U388" s="84"/>
    </row>
    <row r="389" spans="1:21" ht="15.75">
      <c r="A389" s="220"/>
      <c r="B389" s="220"/>
      <c r="C389" s="220"/>
      <c r="D389" s="220"/>
      <c r="E389" s="84"/>
      <c r="F389" s="83"/>
      <c r="G389" s="84"/>
      <c r="H389" s="84"/>
      <c r="I389" s="121"/>
      <c r="J389" s="121"/>
      <c r="K389" s="121"/>
      <c r="L389" s="85"/>
      <c r="M389" s="85"/>
      <c r="N389" s="84"/>
      <c r="O389" s="84"/>
      <c r="P389" s="84"/>
      <c r="Q389" s="84"/>
      <c r="R389" s="84"/>
      <c r="S389" s="84"/>
      <c r="T389" s="84"/>
      <c r="U389" s="84"/>
    </row>
    <row r="390" spans="1:21" ht="15.75">
      <c r="A390" s="220"/>
      <c r="B390" s="220"/>
      <c r="C390" s="220"/>
      <c r="D390" s="220"/>
      <c r="E390" s="84"/>
      <c r="F390" s="83"/>
      <c r="G390" s="84"/>
      <c r="H390" s="84"/>
      <c r="I390" s="121"/>
      <c r="J390" s="121"/>
      <c r="K390" s="121"/>
      <c r="L390" s="85"/>
      <c r="M390" s="85"/>
      <c r="N390" s="84"/>
      <c r="O390" s="84"/>
      <c r="P390" s="84"/>
      <c r="Q390" s="84"/>
      <c r="R390" s="84"/>
      <c r="S390" s="84"/>
      <c r="T390" s="84"/>
      <c r="U390" s="84"/>
    </row>
    <row r="391" spans="1:21" ht="15.75">
      <c r="A391" s="220"/>
      <c r="B391" s="220"/>
      <c r="C391" s="220"/>
      <c r="D391" s="220"/>
      <c r="E391" s="84"/>
      <c r="F391" s="83"/>
      <c r="G391" s="84"/>
      <c r="H391" s="84"/>
      <c r="I391" s="121"/>
      <c r="J391" s="121"/>
      <c r="K391" s="121"/>
      <c r="L391" s="85"/>
      <c r="M391" s="85"/>
      <c r="N391" s="84"/>
      <c r="O391" s="84"/>
      <c r="P391" s="84"/>
      <c r="Q391" s="84"/>
      <c r="R391" s="84"/>
      <c r="S391" s="84"/>
      <c r="T391" s="84"/>
      <c r="U391" s="84"/>
    </row>
    <row r="392" spans="1:21" ht="15.75">
      <c r="A392" s="220"/>
      <c r="B392" s="220"/>
      <c r="C392" s="220"/>
      <c r="D392" s="220"/>
      <c r="E392" s="84"/>
      <c r="F392" s="83"/>
      <c r="G392" s="84"/>
      <c r="H392" s="84"/>
      <c r="I392" s="121"/>
      <c r="J392" s="121"/>
      <c r="K392" s="121"/>
      <c r="L392" s="85"/>
      <c r="M392" s="85"/>
      <c r="N392" s="84"/>
      <c r="O392" s="84"/>
      <c r="P392" s="84"/>
      <c r="Q392" s="84"/>
      <c r="R392" s="84"/>
      <c r="S392" s="84"/>
      <c r="T392" s="84"/>
      <c r="U392" s="84"/>
    </row>
    <row r="393" spans="1:21" ht="15.75">
      <c r="A393" s="220"/>
      <c r="B393" s="220"/>
      <c r="C393" s="220"/>
      <c r="D393" s="220"/>
      <c r="E393" s="84"/>
      <c r="F393" s="83"/>
      <c r="G393" s="84"/>
      <c r="H393" s="84"/>
      <c r="I393" s="121"/>
      <c r="J393" s="121"/>
      <c r="K393" s="121"/>
      <c r="L393" s="85"/>
      <c r="M393" s="85"/>
      <c r="N393" s="84"/>
      <c r="O393" s="84"/>
      <c r="P393" s="84"/>
      <c r="Q393" s="84"/>
      <c r="R393" s="84"/>
      <c r="S393" s="84"/>
      <c r="T393" s="84"/>
      <c r="U393" s="84"/>
    </row>
    <row r="394" spans="1:21" ht="15.75">
      <c r="A394" s="220"/>
      <c r="B394" s="220"/>
      <c r="C394" s="220"/>
      <c r="D394" s="220"/>
      <c r="E394" s="84"/>
      <c r="F394" s="83"/>
      <c r="G394" s="84"/>
      <c r="H394" s="84"/>
      <c r="I394" s="121"/>
      <c r="J394" s="121"/>
      <c r="K394" s="121"/>
      <c r="L394" s="85"/>
      <c r="M394" s="85"/>
      <c r="N394" s="84"/>
      <c r="O394" s="84"/>
      <c r="P394" s="84"/>
      <c r="Q394" s="84"/>
      <c r="R394" s="84"/>
      <c r="S394" s="84"/>
      <c r="T394" s="84"/>
      <c r="U394" s="84"/>
    </row>
    <row r="395" spans="1:21" ht="15.75">
      <c r="A395" s="220"/>
      <c r="B395" s="220"/>
      <c r="C395" s="220"/>
      <c r="D395" s="220"/>
      <c r="E395" s="84"/>
      <c r="F395" s="83"/>
      <c r="G395" s="84"/>
      <c r="H395" s="84"/>
      <c r="I395" s="121"/>
      <c r="J395" s="121"/>
      <c r="K395" s="121"/>
      <c r="L395" s="85"/>
      <c r="M395" s="85"/>
      <c r="N395" s="84"/>
      <c r="O395" s="84"/>
      <c r="P395" s="84"/>
      <c r="Q395" s="84"/>
      <c r="R395" s="84"/>
      <c r="S395" s="84"/>
      <c r="T395" s="84"/>
      <c r="U395" s="84"/>
    </row>
    <row r="396" spans="1:21" ht="15.75">
      <c r="A396" s="220"/>
      <c r="B396" s="220"/>
      <c r="C396" s="220"/>
      <c r="D396" s="220"/>
      <c r="E396" s="84"/>
      <c r="F396" s="83"/>
      <c r="G396" s="84"/>
      <c r="H396" s="84"/>
      <c r="I396" s="121"/>
      <c r="J396" s="121"/>
      <c r="K396" s="121"/>
      <c r="L396" s="85"/>
      <c r="M396" s="85"/>
      <c r="N396" s="84"/>
      <c r="O396" s="84"/>
      <c r="P396" s="84"/>
      <c r="Q396" s="84"/>
      <c r="R396" s="84"/>
      <c r="S396" s="84"/>
      <c r="T396" s="84"/>
      <c r="U396" s="84"/>
    </row>
    <row r="397" spans="1:21" ht="15.75">
      <c r="A397" s="220"/>
      <c r="B397" s="220"/>
      <c r="C397" s="220"/>
      <c r="D397" s="220"/>
      <c r="E397" s="84"/>
      <c r="F397" s="83"/>
      <c r="G397" s="84"/>
      <c r="H397" s="84"/>
      <c r="I397" s="121"/>
      <c r="J397" s="121"/>
      <c r="K397" s="121"/>
      <c r="L397" s="85"/>
      <c r="M397" s="85"/>
      <c r="N397" s="84"/>
      <c r="O397" s="84"/>
      <c r="P397" s="84"/>
      <c r="Q397" s="84"/>
      <c r="R397" s="84"/>
      <c r="S397" s="84"/>
      <c r="T397" s="84"/>
      <c r="U397" s="84"/>
    </row>
    <row r="398" spans="1:21" ht="15.75">
      <c r="A398" s="220"/>
      <c r="B398" s="220"/>
      <c r="C398" s="220"/>
      <c r="D398" s="220"/>
      <c r="E398" s="84"/>
      <c r="F398" s="83"/>
      <c r="G398" s="84"/>
      <c r="H398" s="84"/>
      <c r="I398" s="121"/>
      <c r="J398" s="121"/>
      <c r="K398" s="121"/>
      <c r="L398" s="85"/>
      <c r="M398" s="85"/>
      <c r="N398" s="84"/>
      <c r="O398" s="84"/>
      <c r="P398" s="84"/>
      <c r="Q398" s="84"/>
      <c r="R398" s="84"/>
      <c r="S398" s="84"/>
      <c r="T398" s="84"/>
      <c r="U398" s="84"/>
    </row>
    <row r="399" spans="1:21" ht="15.75">
      <c r="A399" s="220"/>
      <c r="B399" s="220"/>
      <c r="C399" s="220"/>
      <c r="D399" s="220"/>
      <c r="E399" s="84"/>
      <c r="F399" s="83"/>
      <c r="G399" s="84"/>
      <c r="H399" s="84"/>
      <c r="I399" s="121"/>
      <c r="J399" s="121"/>
      <c r="K399" s="121"/>
      <c r="L399" s="85"/>
      <c r="M399" s="85"/>
      <c r="N399" s="84"/>
      <c r="O399" s="84"/>
      <c r="P399" s="84"/>
      <c r="Q399" s="84"/>
      <c r="R399" s="84"/>
      <c r="S399" s="84"/>
      <c r="T399" s="84"/>
      <c r="U399" s="84"/>
    </row>
    <row r="400" spans="1:21" ht="15.75">
      <c r="A400" s="220"/>
      <c r="B400" s="220"/>
      <c r="C400" s="220"/>
      <c r="D400" s="220"/>
      <c r="E400" s="84"/>
      <c r="F400" s="83"/>
      <c r="G400" s="84"/>
      <c r="H400" s="84"/>
      <c r="I400" s="121"/>
      <c r="J400" s="121"/>
      <c r="K400" s="121"/>
      <c r="L400" s="85"/>
      <c r="M400" s="85"/>
      <c r="N400" s="84"/>
      <c r="O400" s="84"/>
      <c r="P400" s="84"/>
      <c r="Q400" s="84"/>
      <c r="R400" s="84"/>
      <c r="S400" s="84"/>
      <c r="T400" s="84"/>
      <c r="U400" s="84"/>
    </row>
    <row r="401" spans="1:21" ht="15.75">
      <c r="A401" s="220"/>
      <c r="B401" s="220"/>
      <c r="C401" s="220"/>
      <c r="D401" s="220"/>
      <c r="E401" s="84"/>
      <c r="F401" s="83"/>
      <c r="G401" s="84"/>
      <c r="H401" s="84"/>
      <c r="I401" s="121"/>
      <c r="J401" s="121"/>
      <c r="K401" s="121"/>
      <c r="L401" s="85"/>
      <c r="M401" s="85"/>
      <c r="N401" s="84"/>
      <c r="O401" s="84"/>
      <c r="P401" s="84"/>
      <c r="Q401" s="84"/>
      <c r="R401" s="84"/>
      <c r="S401" s="84"/>
      <c r="T401" s="84"/>
      <c r="U401" s="84"/>
    </row>
    <row r="402" spans="1:21" ht="15.75">
      <c r="A402" s="220"/>
      <c r="B402" s="220"/>
      <c r="C402" s="220"/>
      <c r="D402" s="220"/>
      <c r="E402" s="84"/>
      <c r="F402" s="83"/>
      <c r="G402" s="84"/>
      <c r="H402" s="84"/>
      <c r="I402" s="121"/>
      <c r="J402" s="121"/>
      <c r="K402" s="121"/>
      <c r="L402" s="85"/>
      <c r="M402" s="85"/>
      <c r="N402" s="84"/>
      <c r="O402" s="84"/>
      <c r="P402" s="84"/>
      <c r="Q402" s="84"/>
      <c r="R402" s="84"/>
      <c r="S402" s="84"/>
      <c r="T402" s="84"/>
      <c r="U402" s="84"/>
    </row>
    <row r="403" spans="1:21" ht="15.75">
      <c r="A403" s="220"/>
      <c r="B403" s="220"/>
      <c r="C403" s="220"/>
      <c r="D403" s="220"/>
      <c r="E403" s="84"/>
      <c r="F403" s="83"/>
      <c r="G403" s="84"/>
      <c r="H403" s="84"/>
      <c r="I403" s="121"/>
      <c r="J403" s="121"/>
      <c r="K403" s="121"/>
      <c r="L403" s="85"/>
      <c r="M403" s="85"/>
      <c r="N403" s="84"/>
      <c r="O403" s="84"/>
      <c r="P403" s="84"/>
      <c r="Q403" s="84"/>
      <c r="R403" s="84"/>
      <c r="S403" s="84"/>
      <c r="T403" s="84"/>
      <c r="U403" s="84"/>
    </row>
    <row r="404" spans="1:21" ht="15.75">
      <c r="A404" s="220"/>
      <c r="B404" s="220"/>
      <c r="C404" s="220"/>
      <c r="D404" s="220"/>
      <c r="E404" s="84"/>
      <c r="F404" s="83"/>
      <c r="G404" s="84"/>
      <c r="H404" s="84"/>
      <c r="I404" s="121"/>
      <c r="J404" s="121"/>
      <c r="K404" s="121"/>
      <c r="L404" s="85"/>
      <c r="M404" s="85"/>
      <c r="N404" s="84"/>
      <c r="O404" s="84"/>
      <c r="P404" s="84"/>
      <c r="Q404" s="84"/>
      <c r="R404" s="84"/>
      <c r="S404" s="84"/>
      <c r="T404" s="84"/>
      <c r="U404" s="84"/>
    </row>
    <row r="405" spans="1:21" ht="15.75">
      <c r="A405" s="220"/>
      <c r="B405" s="220"/>
      <c r="C405" s="220"/>
      <c r="D405" s="220"/>
      <c r="E405" s="84"/>
      <c r="F405" s="83"/>
      <c r="G405" s="84"/>
      <c r="H405" s="84"/>
      <c r="I405" s="121"/>
      <c r="J405" s="121"/>
      <c r="K405" s="121"/>
      <c r="L405" s="85"/>
      <c r="M405" s="85"/>
      <c r="N405" s="84"/>
      <c r="O405" s="84"/>
      <c r="P405" s="84"/>
      <c r="Q405" s="84"/>
      <c r="R405" s="84"/>
      <c r="S405" s="84"/>
      <c r="T405" s="84"/>
      <c r="U405" s="84"/>
    </row>
    <row r="406" spans="1:21" ht="15.75">
      <c r="A406" s="220"/>
      <c r="B406" s="220"/>
      <c r="C406" s="220"/>
      <c r="D406" s="220"/>
      <c r="E406" s="84"/>
      <c r="F406" s="83"/>
      <c r="G406" s="84"/>
      <c r="H406" s="84"/>
      <c r="I406" s="121"/>
      <c r="J406" s="121"/>
      <c r="K406" s="121"/>
      <c r="L406" s="85"/>
      <c r="M406" s="85"/>
      <c r="N406" s="84"/>
      <c r="O406" s="84"/>
      <c r="P406" s="84"/>
      <c r="Q406" s="84"/>
      <c r="R406" s="84"/>
      <c r="S406" s="84"/>
      <c r="T406" s="84"/>
      <c r="U406" s="84"/>
    </row>
    <row r="407" spans="1:21" ht="15.75">
      <c r="A407" s="220"/>
      <c r="B407" s="220"/>
      <c r="C407" s="220"/>
      <c r="D407" s="220"/>
      <c r="E407" s="84"/>
      <c r="F407" s="83"/>
      <c r="G407" s="84"/>
      <c r="H407" s="84"/>
      <c r="I407" s="121"/>
      <c r="J407" s="121"/>
      <c r="K407" s="121"/>
      <c r="L407" s="85"/>
      <c r="M407" s="85"/>
      <c r="N407" s="84"/>
      <c r="O407" s="84"/>
      <c r="P407" s="84"/>
      <c r="Q407" s="84"/>
      <c r="R407" s="84"/>
      <c r="S407" s="84"/>
      <c r="T407" s="84"/>
      <c r="U407" s="84"/>
    </row>
    <row r="408" spans="1:21" ht="15.75">
      <c r="A408" s="220"/>
      <c r="B408" s="220"/>
      <c r="C408" s="220"/>
      <c r="D408" s="220"/>
      <c r="E408" s="84"/>
      <c r="F408" s="83"/>
      <c r="G408" s="84"/>
      <c r="H408" s="84"/>
      <c r="I408" s="121"/>
      <c r="J408" s="121"/>
      <c r="K408" s="121"/>
      <c r="L408" s="85"/>
      <c r="M408" s="85"/>
      <c r="N408" s="84"/>
      <c r="O408" s="84"/>
      <c r="P408" s="84"/>
      <c r="Q408" s="84"/>
      <c r="R408" s="84"/>
      <c r="S408" s="84"/>
      <c r="T408" s="84"/>
      <c r="U408" s="84"/>
    </row>
    <row r="409" spans="1:21" ht="15.75">
      <c r="A409" s="220"/>
      <c r="B409" s="220"/>
      <c r="C409" s="220"/>
      <c r="D409" s="220"/>
      <c r="E409" s="84"/>
      <c r="F409" s="83"/>
      <c r="G409" s="84"/>
      <c r="H409" s="84"/>
      <c r="I409" s="121"/>
      <c r="J409" s="121"/>
      <c r="K409" s="121"/>
      <c r="L409" s="85"/>
      <c r="M409" s="85"/>
      <c r="N409" s="84"/>
      <c r="O409" s="84"/>
      <c r="P409" s="84"/>
      <c r="Q409" s="84"/>
      <c r="R409" s="84"/>
      <c r="S409" s="84"/>
      <c r="T409" s="84"/>
      <c r="U409" s="84"/>
    </row>
    <row r="410" spans="1:21" ht="15.75">
      <c r="A410" s="220"/>
      <c r="B410" s="220"/>
      <c r="C410" s="220"/>
      <c r="D410" s="220"/>
      <c r="E410" s="84"/>
      <c r="F410" s="83"/>
      <c r="G410" s="84"/>
      <c r="H410" s="84"/>
      <c r="I410" s="121"/>
      <c r="J410" s="121"/>
      <c r="K410" s="121"/>
      <c r="L410" s="85"/>
      <c r="M410" s="85"/>
      <c r="N410" s="84"/>
      <c r="O410" s="84"/>
      <c r="P410" s="84"/>
      <c r="Q410" s="84"/>
      <c r="R410" s="84"/>
      <c r="S410" s="84"/>
      <c r="T410" s="84"/>
      <c r="U410" s="84"/>
    </row>
    <row r="411" spans="1:21" ht="15.75">
      <c r="A411" s="220"/>
      <c r="B411" s="220"/>
      <c r="C411" s="220"/>
      <c r="D411" s="220"/>
      <c r="E411" s="84"/>
      <c r="F411" s="83"/>
      <c r="G411" s="84"/>
      <c r="H411" s="84"/>
      <c r="I411" s="121"/>
      <c r="J411" s="121"/>
      <c r="K411" s="121"/>
      <c r="L411" s="85"/>
      <c r="M411" s="85"/>
      <c r="N411" s="84"/>
      <c r="O411" s="84"/>
      <c r="P411" s="84"/>
      <c r="Q411" s="84"/>
      <c r="R411" s="84"/>
      <c r="S411" s="84"/>
      <c r="T411" s="84"/>
      <c r="U411" s="84"/>
    </row>
    <row r="412" spans="1:21" ht="15.75">
      <c r="A412" s="220"/>
      <c r="B412" s="220"/>
      <c r="C412" s="220"/>
      <c r="D412" s="220"/>
      <c r="E412" s="84"/>
      <c r="F412" s="83"/>
      <c r="G412" s="84"/>
      <c r="H412" s="84"/>
      <c r="I412" s="121"/>
      <c r="J412" s="121"/>
      <c r="K412" s="121"/>
      <c r="L412" s="85"/>
      <c r="M412" s="85"/>
      <c r="N412" s="84"/>
      <c r="O412" s="84"/>
      <c r="P412" s="84"/>
      <c r="Q412" s="84"/>
      <c r="R412" s="84"/>
      <c r="S412" s="84"/>
      <c r="T412" s="84"/>
      <c r="U412" s="84"/>
    </row>
    <row r="413" spans="1:21" ht="15.75">
      <c r="A413" s="220"/>
      <c r="B413" s="220"/>
      <c r="C413" s="220"/>
      <c r="D413" s="220"/>
      <c r="E413" s="84"/>
      <c r="F413" s="83"/>
      <c r="G413" s="84"/>
      <c r="H413" s="84"/>
      <c r="I413" s="121"/>
      <c r="J413" s="121"/>
      <c r="K413" s="121"/>
      <c r="L413" s="85"/>
      <c r="M413" s="85"/>
      <c r="N413" s="84"/>
      <c r="O413" s="84"/>
      <c r="P413" s="84"/>
      <c r="Q413" s="84"/>
      <c r="R413" s="84"/>
      <c r="S413" s="84"/>
      <c r="T413" s="84"/>
      <c r="U413" s="84"/>
    </row>
    <row r="414" spans="1:21" ht="15.75">
      <c r="A414" s="220"/>
      <c r="B414" s="220"/>
      <c r="C414" s="220"/>
      <c r="D414" s="220"/>
      <c r="E414" s="84"/>
      <c r="F414" s="83"/>
      <c r="G414" s="84"/>
      <c r="H414" s="84"/>
      <c r="I414" s="121"/>
      <c r="J414" s="121"/>
      <c r="K414" s="121"/>
      <c r="L414" s="85"/>
      <c r="M414" s="85"/>
      <c r="N414" s="84"/>
      <c r="O414" s="84"/>
      <c r="P414" s="84"/>
      <c r="Q414" s="84"/>
      <c r="R414" s="84"/>
      <c r="S414" s="84"/>
      <c r="T414" s="84"/>
      <c r="U414" s="84"/>
    </row>
    <row r="415" spans="1:21" ht="15.75">
      <c r="A415" s="220"/>
      <c r="B415" s="220"/>
      <c r="C415" s="220"/>
      <c r="D415" s="220"/>
      <c r="E415" s="84"/>
      <c r="F415" s="83"/>
      <c r="G415" s="84"/>
      <c r="H415" s="84"/>
      <c r="I415" s="121"/>
      <c r="J415" s="121"/>
      <c r="K415" s="121"/>
      <c r="L415" s="85"/>
      <c r="M415" s="85"/>
      <c r="N415" s="84"/>
      <c r="O415" s="84"/>
      <c r="P415" s="84"/>
      <c r="Q415" s="84"/>
      <c r="R415" s="84"/>
      <c r="S415" s="84"/>
      <c r="T415" s="84"/>
      <c r="U415" s="84"/>
    </row>
    <row r="416" spans="1:21" ht="15.75">
      <c r="A416" s="220"/>
      <c r="B416" s="220"/>
      <c r="C416" s="220"/>
      <c r="D416" s="220"/>
      <c r="E416" s="84"/>
      <c r="F416" s="83"/>
      <c r="G416" s="84"/>
      <c r="H416" s="84"/>
      <c r="I416" s="121"/>
      <c r="J416" s="121"/>
      <c r="K416" s="121"/>
      <c r="L416" s="85"/>
      <c r="M416" s="85"/>
      <c r="N416" s="84"/>
      <c r="O416" s="84"/>
      <c r="P416" s="84"/>
      <c r="Q416" s="84"/>
      <c r="R416" s="84"/>
      <c r="S416" s="84"/>
      <c r="T416" s="84"/>
      <c r="U416" s="84"/>
    </row>
    <row r="417" spans="1:21" ht="15.75">
      <c r="A417" s="220"/>
      <c r="B417" s="220"/>
      <c r="C417" s="220"/>
      <c r="D417" s="220"/>
      <c r="E417" s="84"/>
      <c r="F417" s="83"/>
      <c r="G417" s="84"/>
      <c r="H417" s="84"/>
      <c r="I417" s="121"/>
      <c r="J417" s="121"/>
      <c r="K417" s="121"/>
      <c r="L417" s="85"/>
      <c r="M417" s="85"/>
      <c r="N417" s="84"/>
      <c r="O417" s="84"/>
      <c r="P417" s="84"/>
      <c r="Q417" s="84"/>
      <c r="R417" s="84"/>
      <c r="S417" s="84"/>
      <c r="T417" s="84"/>
      <c r="U417" s="84"/>
    </row>
    <row r="418" spans="1:21" ht="15.75">
      <c r="A418" s="220"/>
      <c r="B418" s="220"/>
      <c r="C418" s="220"/>
      <c r="D418" s="220"/>
      <c r="E418" s="84"/>
      <c r="F418" s="83"/>
      <c r="G418" s="84"/>
      <c r="H418" s="84"/>
      <c r="I418" s="121"/>
      <c r="J418" s="121"/>
      <c r="K418" s="121"/>
      <c r="L418" s="85"/>
      <c r="M418" s="85"/>
      <c r="N418" s="84"/>
      <c r="O418" s="84"/>
      <c r="P418" s="84"/>
      <c r="Q418" s="84"/>
      <c r="R418" s="84"/>
      <c r="S418" s="84"/>
      <c r="T418" s="84"/>
      <c r="U418" s="84"/>
    </row>
    <row r="419" spans="1:21" ht="15.75">
      <c r="A419" s="220"/>
      <c r="B419" s="220"/>
      <c r="C419" s="220"/>
      <c r="D419" s="220"/>
      <c r="E419" s="84"/>
      <c r="F419" s="83"/>
      <c r="G419" s="84"/>
      <c r="H419" s="84"/>
      <c r="I419" s="121"/>
      <c r="J419" s="121"/>
      <c r="K419" s="121"/>
      <c r="L419" s="85"/>
      <c r="M419" s="85"/>
      <c r="N419" s="84"/>
      <c r="O419" s="84"/>
      <c r="P419" s="84"/>
      <c r="Q419" s="84"/>
      <c r="R419" s="84"/>
      <c r="S419" s="84"/>
      <c r="T419" s="84"/>
      <c r="U419" s="84"/>
    </row>
    <row r="420" spans="1:21" ht="15.75">
      <c r="A420" s="220"/>
      <c r="B420" s="220"/>
      <c r="C420" s="220"/>
      <c r="D420" s="220"/>
      <c r="E420" s="84"/>
      <c r="F420" s="83"/>
      <c r="G420" s="84"/>
      <c r="H420" s="84"/>
      <c r="I420" s="121"/>
      <c r="J420" s="121"/>
      <c r="K420" s="121"/>
      <c r="L420" s="85"/>
      <c r="M420" s="85"/>
      <c r="N420" s="84"/>
      <c r="O420" s="84"/>
      <c r="P420" s="84"/>
      <c r="Q420" s="84"/>
      <c r="R420" s="84"/>
      <c r="S420" s="84"/>
      <c r="T420" s="84"/>
      <c r="U420" s="84"/>
    </row>
    <row r="421" spans="1:21" ht="15.75">
      <c r="A421" s="220"/>
      <c r="B421" s="220"/>
      <c r="C421" s="220"/>
      <c r="D421" s="220"/>
      <c r="E421" s="84"/>
      <c r="F421" s="83"/>
      <c r="G421" s="84"/>
      <c r="H421" s="84"/>
      <c r="I421" s="121"/>
      <c r="J421" s="121"/>
      <c r="K421" s="121"/>
      <c r="L421" s="85"/>
      <c r="M421" s="85"/>
      <c r="N421" s="84"/>
      <c r="O421" s="84"/>
      <c r="P421" s="84"/>
      <c r="Q421" s="84"/>
      <c r="R421" s="84"/>
      <c r="S421" s="84"/>
      <c r="T421" s="84"/>
      <c r="U421" s="84"/>
    </row>
    <row r="422" spans="1:21" ht="15.75">
      <c r="A422" s="220"/>
      <c r="B422" s="220"/>
      <c r="C422" s="220"/>
      <c r="D422" s="220"/>
      <c r="E422" s="84"/>
      <c r="F422" s="83"/>
      <c r="G422" s="84"/>
      <c r="H422" s="84"/>
      <c r="I422" s="121"/>
      <c r="J422" s="121"/>
      <c r="K422" s="121"/>
      <c r="L422" s="85"/>
      <c r="M422" s="85"/>
      <c r="N422" s="84"/>
      <c r="O422" s="84"/>
      <c r="P422" s="84"/>
      <c r="Q422" s="84"/>
      <c r="R422" s="84"/>
      <c r="S422" s="84"/>
      <c r="T422" s="84"/>
      <c r="U422" s="84"/>
    </row>
    <row r="423" spans="1:21" ht="15.75">
      <c r="A423" s="220"/>
      <c r="B423" s="220"/>
      <c r="C423" s="220"/>
      <c r="D423" s="220"/>
      <c r="E423" s="84"/>
      <c r="F423" s="83"/>
      <c r="G423" s="84"/>
      <c r="H423" s="84"/>
      <c r="I423" s="121"/>
      <c r="J423" s="121"/>
      <c r="K423" s="121"/>
      <c r="L423" s="85"/>
      <c r="M423" s="85"/>
      <c r="N423" s="84"/>
      <c r="O423" s="84"/>
      <c r="P423" s="84"/>
      <c r="Q423" s="84"/>
      <c r="R423" s="84"/>
      <c r="S423" s="84"/>
      <c r="T423" s="84"/>
      <c r="U423" s="84"/>
    </row>
    <row r="424" spans="1:21" ht="15.75">
      <c r="A424" s="220"/>
      <c r="B424" s="220"/>
      <c r="C424" s="220"/>
      <c r="D424" s="220"/>
      <c r="E424" s="84"/>
      <c r="F424" s="83"/>
      <c r="G424" s="84"/>
      <c r="H424" s="84"/>
      <c r="I424" s="121"/>
      <c r="J424" s="121"/>
      <c r="K424" s="121"/>
      <c r="L424" s="85"/>
      <c r="M424" s="85"/>
      <c r="N424" s="84"/>
      <c r="O424" s="84"/>
      <c r="P424" s="84"/>
      <c r="Q424" s="84"/>
      <c r="R424" s="84"/>
      <c r="S424" s="84"/>
      <c r="T424" s="84"/>
      <c r="U424" s="84"/>
    </row>
    <row r="425" spans="1:21" ht="15.75">
      <c r="A425" s="220"/>
      <c r="B425" s="220"/>
      <c r="C425" s="220"/>
      <c r="D425" s="220"/>
      <c r="E425" s="84"/>
      <c r="F425" s="83"/>
      <c r="G425" s="84"/>
      <c r="H425" s="84"/>
      <c r="I425" s="121"/>
      <c r="J425" s="121"/>
      <c r="K425" s="121"/>
      <c r="L425" s="85"/>
      <c r="M425" s="85"/>
      <c r="N425" s="84"/>
      <c r="O425" s="84"/>
      <c r="P425" s="84"/>
      <c r="Q425" s="84"/>
      <c r="R425" s="84"/>
      <c r="S425" s="84"/>
      <c r="T425" s="84"/>
      <c r="U425" s="84"/>
    </row>
    <row r="426" spans="1:21" ht="15.75">
      <c r="A426" s="220"/>
      <c r="B426" s="220"/>
      <c r="C426" s="220"/>
      <c r="D426" s="220"/>
      <c r="E426" s="84"/>
      <c r="F426" s="83"/>
      <c r="G426" s="84"/>
      <c r="H426" s="84"/>
      <c r="I426" s="121"/>
      <c r="J426" s="121"/>
      <c r="K426" s="121"/>
      <c r="L426" s="85"/>
      <c r="M426" s="85"/>
      <c r="N426" s="84"/>
      <c r="O426" s="84"/>
      <c r="P426" s="84"/>
      <c r="Q426" s="84"/>
      <c r="R426" s="84"/>
      <c r="S426" s="84"/>
      <c r="T426" s="84"/>
      <c r="U426" s="84"/>
    </row>
    <row r="427" spans="1:21" ht="15.75">
      <c r="A427" s="220"/>
      <c r="B427" s="220"/>
      <c r="C427" s="220"/>
      <c r="D427" s="220"/>
      <c r="E427" s="84"/>
      <c r="F427" s="83"/>
      <c r="G427" s="84"/>
      <c r="H427" s="84"/>
      <c r="I427" s="121"/>
      <c r="J427" s="121"/>
      <c r="K427" s="121"/>
      <c r="L427" s="85"/>
      <c r="M427" s="85"/>
      <c r="N427" s="84"/>
      <c r="O427" s="84"/>
      <c r="P427" s="84"/>
      <c r="Q427" s="84"/>
      <c r="R427" s="84"/>
      <c r="S427" s="84"/>
      <c r="T427" s="84"/>
      <c r="U427" s="84"/>
    </row>
    <row r="428" spans="1:21" ht="15.75">
      <c r="A428" s="220"/>
      <c r="B428" s="220"/>
      <c r="C428" s="220"/>
      <c r="D428" s="220"/>
      <c r="E428" s="84"/>
      <c r="F428" s="83"/>
      <c r="G428" s="84"/>
      <c r="H428" s="84"/>
      <c r="I428" s="121"/>
      <c r="J428" s="121"/>
      <c r="K428" s="121"/>
      <c r="L428" s="85"/>
      <c r="M428" s="85"/>
      <c r="N428" s="84"/>
      <c r="O428" s="84"/>
      <c r="P428" s="84"/>
      <c r="Q428" s="84"/>
      <c r="R428" s="84"/>
      <c r="S428" s="84"/>
      <c r="T428" s="84"/>
      <c r="U428" s="84"/>
    </row>
    <row r="429" spans="1:21" ht="15.75">
      <c r="A429" s="220"/>
      <c r="B429" s="220"/>
      <c r="C429" s="220"/>
      <c r="D429" s="220"/>
      <c r="E429" s="84"/>
      <c r="F429" s="83"/>
      <c r="G429" s="84"/>
      <c r="H429" s="84"/>
      <c r="I429" s="121"/>
      <c r="J429" s="121"/>
      <c r="K429" s="121"/>
      <c r="L429" s="85"/>
      <c r="M429" s="85"/>
      <c r="N429" s="84"/>
      <c r="O429" s="84"/>
      <c r="P429" s="84"/>
      <c r="Q429" s="84"/>
      <c r="R429" s="84"/>
      <c r="S429" s="84"/>
      <c r="T429" s="84"/>
      <c r="U429" s="84"/>
    </row>
    <row r="430" spans="1:21" ht="15.75">
      <c r="A430" s="220"/>
      <c r="B430" s="220"/>
      <c r="C430" s="220"/>
      <c r="D430" s="220"/>
      <c r="E430" s="84"/>
      <c r="F430" s="83"/>
      <c r="G430" s="84"/>
      <c r="H430" s="84"/>
      <c r="I430" s="121"/>
      <c r="J430" s="121"/>
      <c r="K430" s="121"/>
      <c r="L430" s="85"/>
      <c r="M430" s="85"/>
      <c r="N430" s="84"/>
      <c r="O430" s="84"/>
      <c r="P430" s="84"/>
      <c r="Q430" s="84"/>
      <c r="R430" s="84"/>
      <c r="S430" s="84"/>
      <c r="T430" s="84"/>
      <c r="U430" s="84"/>
    </row>
    <row r="431" spans="1:21" ht="15.75">
      <c r="A431" s="220"/>
      <c r="B431" s="220"/>
      <c r="C431" s="220"/>
      <c r="D431" s="220"/>
      <c r="E431" s="84"/>
      <c r="F431" s="83"/>
      <c r="G431" s="84"/>
      <c r="H431" s="84"/>
      <c r="I431" s="121"/>
      <c r="J431" s="121"/>
      <c r="K431" s="121"/>
      <c r="L431" s="85"/>
      <c r="M431" s="85"/>
      <c r="N431" s="84"/>
      <c r="O431" s="84"/>
      <c r="P431" s="84"/>
      <c r="Q431" s="84"/>
      <c r="R431" s="84"/>
      <c r="S431" s="84"/>
      <c r="T431" s="84"/>
      <c r="U431" s="84"/>
    </row>
    <row r="432" spans="1:21" ht="15.75">
      <c r="A432" s="220"/>
      <c r="B432" s="220"/>
      <c r="C432" s="220"/>
      <c r="D432" s="220"/>
      <c r="E432" s="84"/>
      <c r="F432" s="83"/>
      <c r="G432" s="84"/>
      <c r="H432" s="84"/>
      <c r="I432" s="121"/>
      <c r="J432" s="121"/>
      <c r="K432" s="121"/>
      <c r="L432" s="85"/>
      <c r="M432" s="85"/>
      <c r="N432" s="84"/>
      <c r="O432" s="84"/>
      <c r="P432" s="84"/>
      <c r="Q432" s="84"/>
      <c r="R432" s="84"/>
      <c r="S432" s="84"/>
      <c r="T432" s="84"/>
      <c r="U432" s="84"/>
    </row>
    <row r="433" spans="1:21" ht="15.75">
      <c r="A433" s="220"/>
      <c r="B433" s="220"/>
      <c r="C433" s="220"/>
      <c r="D433" s="220"/>
      <c r="E433" s="84"/>
      <c r="F433" s="83"/>
      <c r="G433" s="84"/>
      <c r="H433" s="84"/>
      <c r="I433" s="121"/>
      <c r="J433" s="121"/>
      <c r="K433" s="121"/>
      <c r="L433" s="85"/>
      <c r="M433" s="85"/>
      <c r="N433" s="84"/>
      <c r="O433" s="84"/>
      <c r="P433" s="84"/>
      <c r="Q433" s="84"/>
      <c r="R433" s="84"/>
      <c r="S433" s="84"/>
      <c r="T433" s="84"/>
      <c r="U433" s="84"/>
    </row>
    <row r="434" spans="1:21" ht="15.75">
      <c r="A434" s="220"/>
      <c r="B434" s="220"/>
      <c r="C434" s="220"/>
      <c r="D434" s="220"/>
      <c r="E434" s="84"/>
      <c r="F434" s="83"/>
      <c r="G434" s="84"/>
      <c r="H434" s="84"/>
      <c r="I434" s="121"/>
      <c r="J434" s="121"/>
      <c r="K434" s="121"/>
      <c r="L434" s="85"/>
      <c r="M434" s="85"/>
      <c r="N434" s="84"/>
      <c r="O434" s="84"/>
      <c r="P434" s="84"/>
      <c r="Q434" s="84"/>
      <c r="R434" s="84"/>
      <c r="S434" s="84"/>
      <c r="T434" s="84"/>
      <c r="U434" s="84"/>
    </row>
    <row r="435" spans="1:21" ht="15.75">
      <c r="A435" s="220"/>
      <c r="B435" s="220"/>
      <c r="C435" s="220"/>
      <c r="D435" s="220"/>
      <c r="E435" s="84"/>
      <c r="F435" s="83"/>
      <c r="G435" s="84"/>
      <c r="H435" s="84"/>
      <c r="I435" s="121"/>
      <c r="J435" s="121"/>
      <c r="K435" s="121"/>
      <c r="L435" s="85"/>
      <c r="M435" s="85"/>
      <c r="N435" s="84"/>
      <c r="O435" s="84"/>
      <c r="P435" s="84"/>
      <c r="Q435" s="84"/>
      <c r="R435" s="84"/>
      <c r="S435" s="84"/>
      <c r="T435" s="84"/>
      <c r="U435" s="84"/>
    </row>
    <row r="436" spans="1:21" ht="15.75">
      <c r="A436" s="220"/>
      <c r="B436" s="220"/>
      <c r="C436" s="220"/>
      <c r="D436" s="220"/>
      <c r="E436" s="84"/>
      <c r="F436" s="83"/>
      <c r="G436" s="84"/>
      <c r="H436" s="84"/>
      <c r="I436" s="121"/>
      <c r="J436" s="121"/>
      <c r="K436" s="121"/>
      <c r="L436" s="85"/>
      <c r="M436" s="85"/>
      <c r="N436" s="84"/>
      <c r="O436" s="84"/>
      <c r="P436" s="84"/>
      <c r="Q436" s="84"/>
      <c r="R436" s="84"/>
      <c r="S436" s="84"/>
      <c r="T436" s="84"/>
      <c r="U436" s="84"/>
    </row>
    <row r="437" spans="1:21" ht="15.75">
      <c r="A437" s="220"/>
      <c r="B437" s="220"/>
      <c r="C437" s="220"/>
      <c r="D437" s="220"/>
      <c r="E437" s="84"/>
      <c r="F437" s="83"/>
      <c r="G437" s="84"/>
      <c r="H437" s="84"/>
      <c r="I437" s="121"/>
      <c r="J437" s="121"/>
      <c r="K437" s="121"/>
      <c r="L437" s="85"/>
      <c r="M437" s="85"/>
      <c r="N437" s="84"/>
      <c r="O437" s="84"/>
      <c r="P437" s="84"/>
      <c r="Q437" s="84"/>
      <c r="R437" s="84"/>
      <c r="S437" s="84"/>
      <c r="T437" s="84"/>
      <c r="U437" s="84"/>
    </row>
    <row r="438" spans="1:21" ht="15.75">
      <c r="A438" s="220"/>
      <c r="B438" s="220"/>
      <c r="C438" s="220"/>
      <c r="D438" s="220"/>
      <c r="E438" s="84"/>
      <c r="F438" s="83"/>
      <c r="G438" s="84"/>
      <c r="H438" s="84"/>
      <c r="I438" s="121"/>
      <c r="J438" s="121"/>
      <c r="K438" s="121"/>
      <c r="L438" s="85"/>
      <c r="M438" s="85"/>
      <c r="N438" s="84"/>
      <c r="O438" s="84"/>
      <c r="P438" s="84"/>
      <c r="Q438" s="84"/>
      <c r="R438" s="84"/>
      <c r="S438" s="84"/>
      <c r="T438" s="84"/>
      <c r="U438" s="84"/>
    </row>
    <row r="439" spans="1:21" ht="15.75">
      <c r="A439" s="220"/>
      <c r="B439" s="220"/>
      <c r="C439" s="220"/>
      <c r="D439" s="220"/>
      <c r="E439" s="84"/>
      <c r="F439" s="83"/>
      <c r="G439" s="84"/>
      <c r="H439" s="84"/>
      <c r="I439" s="121"/>
      <c r="J439" s="121"/>
      <c r="K439" s="121"/>
      <c r="L439" s="85"/>
      <c r="M439" s="85"/>
      <c r="N439" s="84"/>
      <c r="O439" s="84"/>
      <c r="P439" s="84"/>
      <c r="Q439" s="84"/>
      <c r="R439" s="84"/>
      <c r="S439" s="84"/>
      <c r="T439" s="84"/>
      <c r="U439" s="84"/>
    </row>
    <row r="440" spans="1:21" ht="15.75">
      <c r="A440" s="220"/>
      <c r="B440" s="220"/>
      <c r="C440" s="220"/>
      <c r="D440" s="220"/>
      <c r="E440" s="84"/>
      <c r="F440" s="83"/>
      <c r="G440" s="84"/>
      <c r="H440" s="84"/>
      <c r="I440" s="121"/>
      <c r="J440" s="121"/>
      <c r="K440" s="121"/>
      <c r="L440" s="85"/>
      <c r="M440" s="85"/>
      <c r="N440" s="84"/>
      <c r="O440" s="84"/>
      <c r="P440" s="84"/>
      <c r="Q440" s="84"/>
      <c r="R440" s="84"/>
      <c r="S440" s="84"/>
      <c r="T440" s="84"/>
      <c r="U440" s="84"/>
    </row>
    <row r="441" spans="1:21" ht="15.75">
      <c r="A441" s="220"/>
      <c r="B441" s="220"/>
      <c r="C441" s="220"/>
      <c r="D441" s="220"/>
      <c r="E441" s="84"/>
      <c r="F441" s="83"/>
      <c r="G441" s="84"/>
      <c r="H441" s="84"/>
      <c r="I441" s="121"/>
      <c r="J441" s="121"/>
      <c r="K441" s="121"/>
      <c r="L441" s="85"/>
      <c r="M441" s="85"/>
      <c r="N441" s="84"/>
      <c r="O441" s="84"/>
      <c r="P441" s="84"/>
      <c r="Q441" s="84"/>
      <c r="R441" s="84"/>
      <c r="S441" s="84"/>
      <c r="T441" s="84"/>
      <c r="U441" s="84"/>
    </row>
    <row r="442" spans="1:21" ht="15.75">
      <c r="A442" s="220"/>
      <c r="B442" s="220"/>
      <c r="C442" s="220"/>
      <c r="D442" s="220"/>
      <c r="E442" s="84"/>
      <c r="F442" s="83"/>
      <c r="G442" s="84"/>
      <c r="H442" s="84"/>
      <c r="I442" s="121"/>
      <c r="J442" s="121"/>
      <c r="K442" s="121"/>
      <c r="L442" s="85"/>
      <c r="M442" s="85"/>
      <c r="N442" s="84"/>
      <c r="O442" s="84"/>
      <c r="P442" s="84"/>
      <c r="Q442" s="84"/>
      <c r="R442" s="84"/>
      <c r="S442" s="84"/>
      <c r="T442" s="84"/>
      <c r="U442" s="84"/>
    </row>
    <row r="443" spans="1:21" ht="15.75">
      <c r="A443" s="220"/>
      <c r="B443" s="220"/>
      <c r="C443" s="220"/>
      <c r="D443" s="220"/>
      <c r="E443" s="84"/>
      <c r="F443" s="83"/>
      <c r="G443" s="84"/>
      <c r="H443" s="84"/>
      <c r="I443" s="121"/>
      <c r="J443" s="121"/>
      <c r="K443" s="121"/>
      <c r="L443" s="85"/>
      <c r="M443" s="85"/>
      <c r="N443" s="84"/>
      <c r="O443" s="84"/>
      <c r="P443" s="84"/>
      <c r="Q443" s="84"/>
      <c r="R443" s="84"/>
      <c r="S443" s="84"/>
      <c r="T443" s="84"/>
      <c r="U443" s="84"/>
    </row>
    <row r="444" spans="1:21" ht="15.75">
      <c r="A444" s="220"/>
      <c r="B444" s="220"/>
      <c r="C444" s="220"/>
      <c r="D444" s="220"/>
      <c r="E444" s="84"/>
      <c r="F444" s="83"/>
      <c r="G444" s="84"/>
      <c r="H444" s="84"/>
      <c r="I444" s="121"/>
      <c r="J444" s="121"/>
      <c r="K444" s="121"/>
      <c r="L444" s="85"/>
      <c r="M444" s="85"/>
      <c r="N444" s="84"/>
      <c r="O444" s="84"/>
      <c r="P444" s="84"/>
      <c r="Q444" s="84"/>
      <c r="R444" s="84"/>
      <c r="S444" s="84"/>
      <c r="T444" s="84"/>
      <c r="U444" s="84"/>
    </row>
    <row r="445" spans="1:21" ht="15.75">
      <c r="A445" s="220"/>
      <c r="B445" s="220"/>
      <c r="C445" s="220"/>
      <c r="D445" s="220"/>
      <c r="E445" s="84"/>
      <c r="F445" s="83"/>
      <c r="G445" s="84"/>
      <c r="H445" s="84"/>
      <c r="I445" s="121"/>
      <c r="J445" s="121"/>
      <c r="K445" s="121"/>
      <c r="L445" s="85"/>
      <c r="M445" s="85"/>
      <c r="N445" s="84"/>
      <c r="O445" s="84"/>
      <c r="P445" s="84"/>
      <c r="Q445" s="84"/>
      <c r="R445" s="84"/>
      <c r="S445" s="84"/>
      <c r="T445" s="84"/>
      <c r="U445" s="84"/>
    </row>
    <row r="446" spans="1:21" ht="15.75">
      <c r="A446" s="220"/>
      <c r="B446" s="220"/>
      <c r="C446" s="220"/>
      <c r="D446" s="220"/>
      <c r="E446" s="84"/>
      <c r="F446" s="83"/>
      <c r="G446" s="84"/>
      <c r="H446" s="84"/>
      <c r="I446" s="121"/>
      <c r="J446" s="121"/>
      <c r="K446" s="121"/>
      <c r="L446" s="85"/>
      <c r="M446" s="85"/>
      <c r="N446" s="84"/>
      <c r="O446" s="84"/>
      <c r="P446" s="84"/>
      <c r="Q446" s="84"/>
      <c r="R446" s="84"/>
      <c r="S446" s="84"/>
      <c r="T446" s="84"/>
      <c r="U446" s="84"/>
    </row>
    <row r="447" spans="1:21" ht="15.75">
      <c r="A447" s="220"/>
      <c r="B447" s="220"/>
      <c r="C447" s="220"/>
      <c r="D447" s="220"/>
      <c r="E447" s="84"/>
      <c r="F447" s="83"/>
      <c r="G447" s="84"/>
      <c r="H447" s="84"/>
      <c r="I447" s="121"/>
      <c r="J447" s="121"/>
      <c r="K447" s="121"/>
      <c r="L447" s="85"/>
      <c r="M447" s="85"/>
      <c r="N447" s="84"/>
      <c r="O447" s="84"/>
      <c r="P447" s="84"/>
      <c r="Q447" s="84"/>
      <c r="R447" s="84"/>
      <c r="S447" s="84"/>
      <c r="T447" s="84"/>
      <c r="U447" s="84"/>
    </row>
    <row r="448" spans="1:21" ht="15.75">
      <c r="A448" s="220"/>
      <c r="B448" s="220"/>
      <c r="C448" s="220"/>
      <c r="D448" s="220"/>
      <c r="E448" s="84"/>
      <c r="F448" s="83"/>
      <c r="G448" s="84"/>
      <c r="H448" s="84"/>
      <c r="I448" s="121"/>
      <c r="J448" s="121"/>
      <c r="K448" s="121"/>
      <c r="L448" s="85"/>
      <c r="M448" s="85"/>
      <c r="N448" s="84"/>
      <c r="O448" s="84"/>
      <c r="P448" s="84"/>
      <c r="Q448" s="84"/>
      <c r="R448" s="84"/>
      <c r="S448" s="84"/>
      <c r="T448" s="84"/>
      <c r="U448" s="84"/>
    </row>
    <row r="449" spans="1:21" ht="15.75">
      <c r="A449" s="220"/>
      <c r="B449" s="220"/>
      <c r="C449" s="220"/>
      <c r="D449" s="220"/>
      <c r="E449" s="84"/>
      <c r="F449" s="83"/>
      <c r="G449" s="84"/>
      <c r="H449" s="84"/>
      <c r="I449" s="121"/>
      <c r="J449" s="121"/>
      <c r="K449" s="121"/>
      <c r="L449" s="85"/>
      <c r="M449" s="85"/>
      <c r="N449" s="84"/>
      <c r="O449" s="84"/>
      <c r="P449" s="84"/>
      <c r="Q449" s="84"/>
      <c r="R449" s="84"/>
      <c r="S449" s="84"/>
      <c r="T449" s="84"/>
      <c r="U449" s="84"/>
    </row>
    <row r="450" spans="1:21" ht="15.75">
      <c r="A450" s="220"/>
      <c r="B450" s="220"/>
      <c r="C450" s="220"/>
      <c r="D450" s="220"/>
      <c r="E450" s="84"/>
      <c r="F450" s="83"/>
      <c r="G450" s="84"/>
      <c r="H450" s="84"/>
      <c r="I450" s="121"/>
      <c r="J450" s="121"/>
      <c r="K450" s="121"/>
      <c r="L450" s="85"/>
      <c r="M450" s="85"/>
      <c r="N450" s="84"/>
      <c r="O450" s="84"/>
      <c r="P450" s="84"/>
      <c r="Q450" s="84"/>
      <c r="R450" s="84"/>
      <c r="S450" s="84"/>
      <c r="T450" s="84"/>
      <c r="U450" s="84"/>
    </row>
    <row r="451" spans="1:21" ht="15.75">
      <c r="A451" s="220"/>
      <c r="B451" s="220"/>
      <c r="C451" s="220"/>
      <c r="D451" s="220"/>
      <c r="E451" s="84"/>
      <c r="F451" s="83"/>
      <c r="G451" s="84"/>
      <c r="H451" s="84"/>
      <c r="I451" s="121"/>
      <c r="J451" s="121"/>
      <c r="K451" s="121"/>
      <c r="L451" s="85"/>
      <c r="M451" s="85"/>
      <c r="N451" s="84"/>
      <c r="O451" s="84"/>
      <c r="P451" s="84"/>
      <c r="Q451" s="84"/>
      <c r="R451" s="84"/>
      <c r="S451" s="84"/>
      <c r="T451" s="84"/>
      <c r="U451" s="84"/>
    </row>
    <row r="452" spans="1:21" ht="15.75">
      <c r="A452" s="220"/>
      <c r="B452" s="220"/>
      <c r="C452" s="220"/>
      <c r="D452" s="220"/>
      <c r="E452" s="84"/>
      <c r="F452" s="83"/>
      <c r="G452" s="84"/>
      <c r="H452" s="84"/>
      <c r="I452" s="121"/>
      <c r="J452" s="121"/>
      <c r="K452" s="121"/>
      <c r="L452" s="85"/>
      <c r="M452" s="85"/>
      <c r="N452" s="84"/>
      <c r="O452" s="84"/>
      <c r="P452" s="84"/>
      <c r="Q452" s="84"/>
      <c r="R452" s="84"/>
      <c r="S452" s="84"/>
      <c r="T452" s="84"/>
      <c r="U452" s="84"/>
    </row>
    <row r="453" spans="1:21" ht="15.75">
      <c r="A453" s="220"/>
      <c r="B453" s="220"/>
      <c r="C453" s="220"/>
      <c r="D453" s="220"/>
      <c r="E453" s="84"/>
      <c r="F453" s="83"/>
      <c r="G453" s="84"/>
      <c r="H453" s="84"/>
      <c r="I453" s="121"/>
      <c r="J453" s="121"/>
      <c r="K453" s="121"/>
      <c r="L453" s="85"/>
      <c r="M453" s="85"/>
      <c r="N453" s="84"/>
      <c r="O453" s="84"/>
      <c r="P453" s="84"/>
      <c r="Q453" s="84"/>
      <c r="R453" s="84"/>
      <c r="S453" s="84"/>
      <c r="T453" s="84"/>
      <c r="U453" s="84"/>
    </row>
    <row r="454" spans="1:21" ht="15.75">
      <c r="A454" s="220"/>
      <c r="B454" s="220"/>
      <c r="C454" s="220"/>
      <c r="D454" s="220"/>
      <c r="E454" s="84"/>
      <c r="F454" s="83"/>
      <c r="G454" s="84"/>
      <c r="H454" s="84"/>
      <c r="I454" s="121"/>
      <c r="J454" s="121"/>
      <c r="K454" s="121"/>
      <c r="L454" s="85"/>
      <c r="M454" s="85"/>
      <c r="N454" s="84"/>
      <c r="O454" s="84"/>
      <c r="P454" s="84"/>
      <c r="Q454" s="84"/>
      <c r="R454" s="84"/>
      <c r="S454" s="84"/>
      <c r="T454" s="84"/>
      <c r="U454" s="84"/>
    </row>
    <row r="455" spans="1:21" ht="15.75">
      <c r="A455" s="220"/>
      <c r="B455" s="220"/>
      <c r="C455" s="220"/>
      <c r="D455" s="220"/>
      <c r="E455" s="84"/>
      <c r="F455" s="83"/>
      <c r="G455" s="84"/>
      <c r="H455" s="84"/>
      <c r="I455" s="121"/>
      <c r="J455" s="121"/>
      <c r="K455" s="121"/>
      <c r="L455" s="85"/>
      <c r="M455" s="85"/>
      <c r="N455" s="84"/>
      <c r="O455" s="84"/>
      <c r="P455" s="84"/>
      <c r="Q455" s="84"/>
      <c r="R455" s="84"/>
      <c r="S455" s="84"/>
      <c r="T455" s="84"/>
      <c r="U455" s="84"/>
    </row>
    <row r="456" spans="1:21" ht="15.75">
      <c r="A456" s="220"/>
      <c r="B456" s="220"/>
      <c r="C456" s="220"/>
      <c r="D456" s="220"/>
      <c r="E456" s="84"/>
      <c r="F456" s="83"/>
      <c r="G456" s="84"/>
      <c r="H456" s="84"/>
      <c r="I456" s="121"/>
      <c r="J456" s="121"/>
      <c r="K456" s="121"/>
      <c r="L456" s="85"/>
      <c r="M456" s="85"/>
      <c r="N456" s="84"/>
      <c r="O456" s="84"/>
      <c r="P456" s="84"/>
      <c r="Q456" s="84"/>
      <c r="R456" s="84"/>
      <c r="S456" s="84"/>
      <c r="T456" s="84"/>
      <c r="U456" s="84"/>
    </row>
    <row r="457" spans="1:21" ht="15.75">
      <c r="A457" s="220"/>
      <c r="B457" s="220"/>
      <c r="C457" s="220"/>
      <c r="D457" s="220"/>
      <c r="E457" s="84"/>
      <c r="F457" s="83"/>
      <c r="G457" s="84"/>
      <c r="H457" s="84"/>
      <c r="I457" s="121"/>
      <c r="J457" s="121"/>
      <c r="K457" s="121"/>
      <c r="L457" s="85"/>
      <c r="M457" s="85"/>
      <c r="N457" s="84"/>
      <c r="O457" s="84"/>
      <c r="P457" s="84"/>
      <c r="Q457" s="84"/>
      <c r="R457" s="84"/>
      <c r="S457" s="84"/>
      <c r="T457" s="84"/>
      <c r="U457" s="84"/>
    </row>
    <row r="458" spans="1:21" ht="15.75">
      <c r="A458" s="220"/>
      <c r="B458" s="220"/>
      <c r="C458" s="220"/>
      <c r="D458" s="220"/>
      <c r="E458" s="84"/>
      <c r="F458" s="83"/>
      <c r="G458" s="84"/>
      <c r="H458" s="84"/>
      <c r="I458" s="121"/>
      <c r="J458" s="121"/>
      <c r="K458" s="121"/>
      <c r="L458" s="85"/>
      <c r="M458" s="85"/>
      <c r="N458" s="84"/>
      <c r="O458" s="84"/>
      <c r="P458" s="84"/>
      <c r="Q458" s="84"/>
      <c r="R458" s="84"/>
      <c r="S458" s="84"/>
      <c r="T458" s="84"/>
      <c r="U458" s="84"/>
    </row>
    <row r="459" spans="1:21" ht="15.75">
      <c r="A459" s="220"/>
      <c r="B459" s="220"/>
      <c r="C459" s="220"/>
      <c r="D459" s="220"/>
      <c r="E459" s="84"/>
      <c r="F459" s="83"/>
      <c r="G459" s="84"/>
      <c r="H459" s="84"/>
      <c r="I459" s="121"/>
      <c r="J459" s="121"/>
      <c r="K459" s="121"/>
      <c r="L459" s="85"/>
      <c r="M459" s="85"/>
      <c r="N459" s="84"/>
      <c r="O459" s="84"/>
      <c r="P459" s="84"/>
      <c r="Q459" s="84"/>
      <c r="R459" s="84"/>
      <c r="S459" s="84"/>
      <c r="T459" s="84"/>
      <c r="U459" s="84"/>
    </row>
    <row r="460" spans="1:21" ht="15.75">
      <c r="A460" s="220"/>
      <c r="B460" s="220"/>
      <c r="C460" s="220"/>
      <c r="D460" s="220"/>
      <c r="E460" s="84"/>
      <c r="F460" s="83"/>
      <c r="G460" s="84"/>
      <c r="H460" s="84"/>
      <c r="I460" s="121"/>
      <c r="J460" s="121"/>
      <c r="K460" s="121"/>
      <c r="L460" s="85"/>
      <c r="M460" s="85"/>
      <c r="N460" s="84"/>
      <c r="O460" s="84"/>
      <c r="P460" s="84"/>
      <c r="Q460" s="84"/>
      <c r="R460" s="84"/>
      <c r="S460" s="84"/>
      <c r="T460" s="84"/>
      <c r="U460" s="84"/>
    </row>
    <row r="461" spans="1:21" ht="15.75">
      <c r="A461" s="220"/>
      <c r="B461" s="220"/>
      <c r="C461" s="220"/>
      <c r="D461" s="220"/>
      <c r="E461" s="84"/>
      <c r="F461" s="83"/>
      <c r="G461" s="84"/>
      <c r="H461" s="84"/>
      <c r="I461" s="121"/>
      <c r="J461" s="121"/>
      <c r="K461" s="121"/>
      <c r="L461" s="85"/>
      <c r="M461" s="85"/>
      <c r="N461" s="84"/>
      <c r="O461" s="84"/>
      <c r="P461" s="84"/>
      <c r="Q461" s="84"/>
      <c r="R461" s="84"/>
      <c r="S461" s="84"/>
      <c r="T461" s="84"/>
      <c r="U461" s="84"/>
    </row>
    <row r="462" spans="1:21" ht="15.75">
      <c r="A462" s="220"/>
      <c r="B462" s="220"/>
      <c r="C462" s="220"/>
      <c r="D462" s="220"/>
      <c r="E462" s="84"/>
      <c r="F462" s="83"/>
      <c r="G462" s="84"/>
      <c r="H462" s="84"/>
      <c r="I462" s="121"/>
      <c r="J462" s="121"/>
      <c r="K462" s="121"/>
      <c r="L462" s="85"/>
      <c r="M462" s="85"/>
      <c r="N462" s="84"/>
      <c r="O462" s="84"/>
      <c r="P462" s="84"/>
      <c r="Q462" s="84"/>
      <c r="R462" s="84"/>
      <c r="S462" s="84"/>
      <c r="T462" s="84"/>
      <c r="U462" s="84"/>
    </row>
    <row r="463" spans="1:21" ht="15.75">
      <c r="A463" s="220"/>
      <c r="B463" s="220"/>
      <c r="C463" s="220"/>
      <c r="D463" s="220"/>
      <c r="E463" s="84"/>
      <c r="F463" s="83"/>
      <c r="G463" s="84"/>
      <c r="H463" s="84"/>
      <c r="I463" s="121"/>
      <c r="J463" s="121"/>
      <c r="K463" s="121"/>
      <c r="L463" s="85"/>
      <c r="M463" s="85"/>
      <c r="N463" s="84"/>
      <c r="O463" s="84"/>
      <c r="P463" s="84"/>
      <c r="Q463" s="84"/>
      <c r="R463" s="84"/>
      <c r="S463" s="84"/>
      <c r="T463" s="84"/>
      <c r="U463" s="84"/>
    </row>
    <row r="464" spans="1:21" ht="15.75">
      <c r="A464" s="220"/>
      <c r="B464" s="220"/>
      <c r="C464" s="220"/>
      <c r="D464" s="220"/>
      <c r="E464" s="84"/>
      <c r="F464" s="83"/>
      <c r="G464" s="84"/>
      <c r="H464" s="84"/>
      <c r="I464" s="121"/>
      <c r="J464" s="121"/>
      <c r="K464" s="121"/>
      <c r="L464" s="85"/>
      <c r="M464" s="85"/>
      <c r="N464" s="84"/>
      <c r="O464" s="84"/>
      <c r="P464" s="84"/>
      <c r="Q464" s="84"/>
      <c r="R464" s="84"/>
      <c r="S464" s="84"/>
      <c r="T464" s="84"/>
      <c r="U464" s="84"/>
    </row>
    <row r="465" spans="1:21" ht="15.75">
      <c r="A465" s="220"/>
      <c r="B465" s="220"/>
      <c r="C465" s="220"/>
      <c r="D465" s="220"/>
      <c r="E465" s="84"/>
      <c r="F465" s="83"/>
      <c r="G465" s="84"/>
      <c r="H465" s="84"/>
      <c r="I465" s="121"/>
      <c r="J465" s="121"/>
      <c r="K465" s="121"/>
      <c r="L465" s="85"/>
      <c r="M465" s="85"/>
      <c r="N465" s="84"/>
      <c r="O465" s="84"/>
      <c r="P465" s="84"/>
      <c r="Q465" s="84"/>
      <c r="R465" s="84"/>
      <c r="S465" s="84"/>
      <c r="T465" s="84"/>
      <c r="U465" s="84"/>
    </row>
    <row r="466" spans="1:21" ht="15.75">
      <c r="A466" s="220"/>
      <c r="B466" s="220"/>
      <c r="C466" s="220"/>
      <c r="D466" s="220"/>
      <c r="E466" s="84"/>
      <c r="F466" s="83"/>
      <c r="G466" s="84"/>
      <c r="H466" s="84"/>
      <c r="I466" s="121"/>
      <c r="J466" s="121"/>
      <c r="K466" s="121"/>
      <c r="L466" s="85"/>
      <c r="M466" s="85"/>
      <c r="N466" s="84"/>
      <c r="O466" s="84"/>
      <c r="P466" s="84"/>
      <c r="Q466" s="84"/>
      <c r="R466" s="84"/>
      <c r="S466" s="84"/>
      <c r="T466" s="84"/>
      <c r="U466" s="84"/>
    </row>
    <row r="467" spans="1:21" ht="15.75">
      <c r="A467" s="220"/>
      <c r="B467" s="220"/>
      <c r="C467" s="220"/>
      <c r="D467" s="220"/>
      <c r="E467" s="84"/>
      <c r="F467" s="83"/>
      <c r="G467" s="84"/>
      <c r="H467" s="84"/>
      <c r="I467" s="121"/>
      <c r="J467" s="121"/>
      <c r="K467" s="121"/>
      <c r="L467" s="85"/>
      <c r="M467" s="85"/>
      <c r="N467" s="84"/>
      <c r="O467" s="84"/>
      <c r="P467" s="84"/>
      <c r="Q467" s="84"/>
      <c r="R467" s="84"/>
      <c r="S467" s="84"/>
      <c r="T467" s="84"/>
      <c r="U467" s="84"/>
    </row>
    <row r="468" spans="1:21" ht="15.75">
      <c r="A468" s="220"/>
      <c r="B468" s="220"/>
      <c r="C468" s="220"/>
      <c r="D468" s="220"/>
      <c r="E468" s="84"/>
      <c r="F468" s="83"/>
      <c r="G468" s="84"/>
      <c r="H468" s="84"/>
      <c r="I468" s="121"/>
      <c r="J468" s="121"/>
      <c r="K468" s="121"/>
      <c r="L468" s="85"/>
      <c r="M468" s="85"/>
      <c r="N468" s="84"/>
      <c r="O468" s="84"/>
      <c r="P468" s="84"/>
      <c r="Q468" s="84"/>
      <c r="R468" s="84"/>
      <c r="S468" s="84"/>
      <c r="T468" s="84"/>
      <c r="U468" s="84"/>
    </row>
    <row r="469" spans="1:21" ht="15.75">
      <c r="A469" s="220"/>
      <c r="B469" s="220"/>
      <c r="C469" s="220"/>
      <c r="D469" s="220"/>
      <c r="E469" s="84"/>
      <c r="F469" s="83"/>
      <c r="G469" s="84"/>
      <c r="H469" s="84"/>
      <c r="I469" s="121"/>
      <c r="J469" s="121"/>
      <c r="K469" s="121"/>
      <c r="L469" s="85"/>
      <c r="M469" s="85"/>
      <c r="N469" s="84"/>
      <c r="O469" s="84"/>
      <c r="P469" s="84"/>
      <c r="Q469" s="84"/>
      <c r="R469" s="84"/>
      <c r="S469" s="84"/>
      <c r="T469" s="84"/>
      <c r="U469" s="84"/>
    </row>
    <row r="470" spans="1:21" ht="15.75">
      <c r="A470" s="220"/>
      <c r="B470" s="220"/>
      <c r="C470" s="220"/>
      <c r="D470" s="220"/>
      <c r="E470" s="84"/>
      <c r="F470" s="83"/>
      <c r="G470" s="84"/>
      <c r="H470" s="84"/>
      <c r="I470" s="121"/>
      <c r="J470" s="121"/>
      <c r="K470" s="121"/>
      <c r="L470" s="85"/>
      <c r="M470" s="85"/>
      <c r="N470" s="84"/>
      <c r="O470" s="84"/>
      <c r="P470" s="84"/>
      <c r="Q470" s="84"/>
      <c r="R470" s="84"/>
      <c r="S470" s="84"/>
      <c r="T470" s="84"/>
      <c r="U470" s="84"/>
    </row>
    <row r="471" spans="1:21" ht="15.75">
      <c r="A471" s="220"/>
      <c r="B471" s="220"/>
      <c r="C471" s="220"/>
      <c r="D471" s="220"/>
      <c r="E471" s="84"/>
      <c r="F471" s="83"/>
      <c r="G471" s="84"/>
      <c r="H471" s="84"/>
      <c r="I471" s="121"/>
      <c r="J471" s="121"/>
      <c r="K471" s="121"/>
      <c r="L471" s="85"/>
      <c r="M471" s="85"/>
      <c r="N471" s="84"/>
      <c r="O471" s="84"/>
      <c r="P471" s="84"/>
      <c r="Q471" s="84"/>
      <c r="R471" s="84"/>
      <c r="S471" s="84"/>
      <c r="T471" s="84"/>
      <c r="U471" s="84"/>
    </row>
    <row r="472" spans="1:21" ht="15.75">
      <c r="A472" s="220"/>
      <c r="B472" s="220"/>
      <c r="C472" s="220"/>
      <c r="D472" s="220"/>
      <c r="E472" s="84"/>
      <c r="F472" s="83"/>
      <c r="G472" s="84"/>
      <c r="H472" s="84"/>
      <c r="I472" s="121"/>
      <c r="J472" s="121"/>
      <c r="K472" s="121"/>
      <c r="L472" s="85"/>
      <c r="M472" s="85"/>
      <c r="N472" s="84"/>
      <c r="O472" s="84"/>
      <c r="P472" s="84"/>
      <c r="Q472" s="84"/>
      <c r="R472" s="84"/>
      <c r="S472" s="84"/>
      <c r="T472" s="84"/>
      <c r="U472" s="84"/>
    </row>
    <row r="473" spans="1:21" ht="15.75">
      <c r="A473" s="220"/>
      <c r="B473" s="220"/>
      <c r="C473" s="220"/>
      <c r="D473" s="220"/>
      <c r="E473" s="84"/>
      <c r="F473" s="83"/>
      <c r="G473" s="84"/>
      <c r="H473" s="84"/>
      <c r="I473" s="121"/>
      <c r="J473" s="121"/>
      <c r="K473" s="121"/>
      <c r="L473" s="85"/>
      <c r="M473" s="85"/>
      <c r="N473" s="84"/>
      <c r="O473" s="84"/>
      <c r="P473" s="84"/>
      <c r="Q473" s="84"/>
      <c r="R473" s="84"/>
      <c r="S473" s="84"/>
      <c r="T473" s="84"/>
      <c r="U473" s="84"/>
    </row>
    <row r="474" spans="1:21" ht="15.75">
      <c r="A474" s="220"/>
      <c r="B474" s="220"/>
      <c r="C474" s="220"/>
      <c r="D474" s="220"/>
      <c r="E474" s="84"/>
      <c r="F474" s="83"/>
      <c r="G474" s="84"/>
      <c r="H474" s="84"/>
      <c r="I474" s="121"/>
      <c r="J474" s="121"/>
      <c r="K474" s="121"/>
      <c r="L474" s="85"/>
      <c r="M474" s="85"/>
      <c r="N474" s="84"/>
      <c r="O474" s="84"/>
      <c r="P474" s="84"/>
      <c r="Q474" s="84"/>
      <c r="R474" s="84"/>
      <c r="S474" s="84"/>
      <c r="T474" s="84"/>
      <c r="U474" s="84"/>
    </row>
    <row r="475" spans="1:21" ht="15.75">
      <c r="A475" s="220"/>
      <c r="B475" s="220"/>
      <c r="C475" s="220"/>
      <c r="D475" s="220"/>
      <c r="E475" s="84"/>
      <c r="F475" s="83"/>
      <c r="G475" s="84"/>
      <c r="H475" s="84"/>
      <c r="I475" s="121"/>
      <c r="J475" s="121"/>
      <c r="K475" s="121"/>
      <c r="L475" s="85"/>
      <c r="M475" s="85"/>
      <c r="N475" s="84"/>
      <c r="O475" s="84"/>
      <c r="P475" s="84"/>
      <c r="Q475" s="84"/>
      <c r="R475" s="84"/>
      <c r="S475" s="84"/>
      <c r="T475" s="84"/>
      <c r="U475" s="84"/>
    </row>
    <row r="476" spans="1:21" ht="15.75">
      <c r="A476" s="220"/>
      <c r="B476" s="220"/>
      <c r="C476" s="220"/>
      <c r="D476" s="220"/>
      <c r="E476" s="84"/>
      <c r="F476" s="83"/>
      <c r="G476" s="84"/>
      <c r="H476" s="84"/>
      <c r="I476" s="121"/>
      <c r="J476" s="121"/>
      <c r="K476" s="121"/>
      <c r="L476" s="85"/>
      <c r="M476" s="85"/>
      <c r="N476" s="84"/>
      <c r="O476" s="84"/>
      <c r="P476" s="84"/>
      <c r="Q476" s="84"/>
      <c r="R476" s="84"/>
      <c r="S476" s="84"/>
      <c r="T476" s="84"/>
      <c r="U476" s="84"/>
    </row>
    <row r="477" spans="1:21" ht="15.75">
      <c r="A477" s="220"/>
      <c r="B477" s="220"/>
      <c r="C477" s="220"/>
      <c r="D477" s="220"/>
      <c r="E477" s="84"/>
      <c r="F477" s="83"/>
      <c r="G477" s="84"/>
      <c r="H477" s="84"/>
      <c r="I477" s="121"/>
      <c r="J477" s="121"/>
      <c r="K477" s="121"/>
      <c r="L477" s="85"/>
      <c r="M477" s="85"/>
      <c r="N477" s="84"/>
      <c r="O477" s="84"/>
      <c r="P477" s="84"/>
      <c r="Q477" s="84"/>
      <c r="R477" s="84"/>
      <c r="S477" s="84"/>
      <c r="T477" s="84"/>
      <c r="U477" s="84"/>
    </row>
    <row r="478" spans="1:21" ht="15.75">
      <c r="A478" s="220"/>
      <c r="B478" s="220"/>
      <c r="C478" s="220"/>
      <c r="D478" s="220"/>
      <c r="E478" s="84"/>
      <c r="F478" s="83"/>
      <c r="G478" s="84"/>
      <c r="H478" s="84"/>
      <c r="I478" s="121"/>
      <c r="J478" s="121"/>
      <c r="K478" s="121"/>
      <c r="L478" s="85"/>
      <c r="M478" s="85"/>
      <c r="N478" s="84"/>
      <c r="O478" s="84"/>
      <c r="P478" s="84"/>
      <c r="Q478" s="84"/>
      <c r="R478" s="84"/>
      <c r="S478" s="84"/>
      <c r="T478" s="84"/>
      <c r="U478" s="84"/>
    </row>
    <row r="479" spans="1:21" ht="15.75">
      <c r="A479" s="220"/>
      <c r="B479" s="220"/>
      <c r="C479" s="220"/>
      <c r="D479" s="220"/>
      <c r="E479" s="84"/>
      <c r="F479" s="83"/>
      <c r="G479" s="84"/>
      <c r="H479" s="84"/>
      <c r="I479" s="121"/>
      <c r="J479" s="121"/>
      <c r="K479" s="121"/>
      <c r="L479" s="85"/>
      <c r="M479" s="85"/>
      <c r="N479" s="84"/>
      <c r="O479" s="84"/>
      <c r="P479" s="84"/>
      <c r="Q479" s="84"/>
      <c r="R479" s="84"/>
      <c r="S479" s="84"/>
      <c r="T479" s="84"/>
      <c r="U479" s="84"/>
    </row>
    <row r="480" spans="1:21" ht="15.75">
      <c r="A480" s="220"/>
      <c r="B480" s="220"/>
      <c r="C480" s="220"/>
      <c r="D480" s="220"/>
      <c r="E480" s="84"/>
      <c r="F480" s="83"/>
      <c r="G480" s="84"/>
      <c r="H480" s="84"/>
      <c r="I480" s="121"/>
      <c r="J480" s="121"/>
      <c r="K480" s="121"/>
      <c r="L480" s="85"/>
      <c r="M480" s="85"/>
      <c r="N480" s="84"/>
      <c r="O480" s="84"/>
      <c r="P480" s="84"/>
      <c r="Q480" s="84"/>
      <c r="R480" s="84"/>
      <c r="S480" s="84"/>
      <c r="T480" s="84"/>
      <c r="U480" s="84"/>
    </row>
    <row r="481" spans="1:21" ht="15.75">
      <c r="A481" s="220"/>
      <c r="B481" s="220"/>
      <c r="C481" s="220"/>
      <c r="D481" s="220"/>
      <c r="E481" s="84"/>
      <c r="F481" s="83"/>
      <c r="G481" s="84"/>
      <c r="H481" s="84"/>
      <c r="I481" s="121"/>
      <c r="J481" s="121"/>
      <c r="K481" s="121"/>
      <c r="L481" s="85"/>
      <c r="M481" s="85"/>
      <c r="N481" s="84"/>
      <c r="O481" s="84"/>
      <c r="P481" s="84"/>
      <c r="Q481" s="84"/>
      <c r="R481" s="84"/>
      <c r="S481" s="84"/>
      <c r="T481" s="84"/>
      <c r="U481" s="84"/>
    </row>
    <row r="482" spans="1:21" ht="15.75">
      <c r="A482" s="220"/>
      <c r="B482" s="220"/>
      <c r="C482" s="220"/>
      <c r="D482" s="220"/>
      <c r="E482" s="84"/>
      <c r="F482" s="83"/>
      <c r="G482" s="84"/>
      <c r="H482" s="84"/>
      <c r="I482" s="121"/>
      <c r="J482" s="121"/>
      <c r="K482" s="121"/>
      <c r="L482" s="85"/>
      <c r="M482" s="85"/>
      <c r="N482" s="84"/>
      <c r="O482" s="84"/>
      <c r="P482" s="84"/>
      <c r="Q482" s="84"/>
      <c r="R482" s="84"/>
      <c r="S482" s="84"/>
      <c r="T482" s="84"/>
      <c r="U482" s="84"/>
    </row>
    <row r="483" spans="1:21" ht="15.75">
      <c r="A483" s="220"/>
      <c r="B483" s="220"/>
      <c r="C483" s="220"/>
      <c r="D483" s="220"/>
      <c r="E483" s="84"/>
      <c r="F483" s="83"/>
      <c r="G483" s="84"/>
      <c r="H483" s="84"/>
      <c r="I483" s="121"/>
      <c r="J483" s="121"/>
      <c r="K483" s="121"/>
      <c r="L483" s="85"/>
      <c r="M483" s="85"/>
      <c r="N483" s="84"/>
      <c r="O483" s="84"/>
      <c r="P483" s="84"/>
      <c r="Q483" s="84"/>
      <c r="R483" s="84"/>
      <c r="S483" s="84"/>
      <c r="T483" s="84"/>
      <c r="U483" s="84"/>
    </row>
    <row r="484" spans="1:21" ht="15.75">
      <c r="A484" s="220"/>
      <c r="B484" s="220"/>
      <c r="C484" s="220"/>
      <c r="D484" s="220"/>
      <c r="E484" s="84"/>
      <c r="F484" s="83"/>
      <c r="G484" s="84"/>
      <c r="H484" s="84"/>
      <c r="I484" s="121"/>
      <c r="J484" s="121"/>
      <c r="K484" s="121"/>
      <c r="L484" s="85"/>
      <c r="M484" s="85"/>
      <c r="N484" s="84"/>
      <c r="O484" s="84"/>
      <c r="P484" s="84"/>
      <c r="Q484" s="84"/>
      <c r="R484" s="84"/>
      <c r="S484" s="84"/>
      <c r="T484" s="84"/>
      <c r="U484" s="84"/>
    </row>
    <row r="485" spans="1:21" ht="15.75">
      <c r="A485" s="220"/>
      <c r="B485" s="220"/>
      <c r="C485" s="220"/>
      <c r="D485" s="220"/>
      <c r="E485" s="84"/>
      <c r="F485" s="83"/>
      <c r="G485" s="84"/>
      <c r="H485" s="84"/>
      <c r="I485" s="121"/>
      <c r="J485" s="121"/>
      <c r="K485" s="121"/>
      <c r="L485" s="85"/>
      <c r="M485" s="85"/>
      <c r="N485" s="84"/>
      <c r="O485" s="84"/>
      <c r="P485" s="84"/>
      <c r="Q485" s="84"/>
      <c r="R485" s="84"/>
      <c r="S485" s="84"/>
      <c r="T485" s="84"/>
      <c r="U485" s="84"/>
    </row>
    <row r="486" spans="1:21" ht="15.75">
      <c r="A486" s="220"/>
      <c r="B486" s="220"/>
      <c r="C486" s="220"/>
      <c r="D486" s="220"/>
      <c r="E486" s="84"/>
      <c r="F486" s="83"/>
      <c r="G486" s="84"/>
      <c r="H486" s="84"/>
      <c r="I486" s="121"/>
      <c r="J486" s="121"/>
      <c r="K486" s="121"/>
      <c r="L486" s="85"/>
      <c r="M486" s="85"/>
      <c r="N486" s="84"/>
      <c r="O486" s="84"/>
      <c r="P486" s="84"/>
      <c r="Q486" s="84"/>
      <c r="R486" s="84"/>
      <c r="S486" s="84"/>
      <c r="T486" s="84"/>
      <c r="U486" s="84"/>
    </row>
    <row r="487" spans="1:21" ht="15.75">
      <c r="A487" s="220"/>
      <c r="B487" s="220"/>
      <c r="C487" s="220"/>
      <c r="D487" s="220"/>
      <c r="E487" s="84"/>
      <c r="F487" s="83"/>
      <c r="G487" s="84"/>
      <c r="H487" s="84"/>
      <c r="I487" s="121"/>
      <c r="J487" s="121"/>
      <c r="K487" s="121"/>
      <c r="L487" s="85"/>
      <c r="M487" s="85"/>
      <c r="N487" s="84"/>
      <c r="O487" s="84"/>
      <c r="P487" s="84"/>
      <c r="Q487" s="84"/>
      <c r="R487" s="84"/>
      <c r="S487" s="84"/>
      <c r="T487" s="84"/>
      <c r="U487" s="84"/>
    </row>
    <row r="488" spans="1:21" ht="15.75">
      <c r="A488" s="220"/>
      <c r="B488" s="220"/>
      <c r="C488" s="220"/>
      <c r="D488" s="220"/>
      <c r="E488" s="84"/>
      <c r="F488" s="83"/>
      <c r="G488" s="84"/>
      <c r="H488" s="84"/>
      <c r="I488" s="121"/>
      <c r="J488" s="121"/>
      <c r="K488" s="121"/>
      <c r="L488" s="85"/>
      <c r="M488" s="85"/>
      <c r="N488" s="84"/>
      <c r="O488" s="84"/>
      <c r="P488" s="84"/>
      <c r="Q488" s="84"/>
      <c r="R488" s="84"/>
      <c r="S488" s="84"/>
      <c r="T488" s="84"/>
      <c r="U488" s="84"/>
    </row>
    <row r="489" spans="1:21" ht="15.75">
      <c r="A489" s="220"/>
      <c r="B489" s="220"/>
      <c r="C489" s="220"/>
      <c r="D489" s="220"/>
      <c r="E489" s="84"/>
      <c r="F489" s="83"/>
      <c r="G489" s="84"/>
      <c r="H489" s="84"/>
      <c r="I489" s="121"/>
      <c r="J489" s="121"/>
      <c r="K489" s="121"/>
      <c r="L489" s="85"/>
      <c r="M489" s="85"/>
      <c r="N489" s="84"/>
      <c r="O489" s="84"/>
      <c r="P489" s="84"/>
      <c r="Q489" s="84"/>
      <c r="R489" s="84"/>
      <c r="S489" s="84"/>
      <c r="T489" s="84"/>
      <c r="U489" s="84"/>
    </row>
    <row r="490" spans="1:21" ht="15.75">
      <c r="A490" s="220"/>
      <c r="B490" s="220"/>
      <c r="C490" s="220"/>
      <c r="D490" s="220"/>
      <c r="E490" s="84"/>
      <c r="F490" s="83"/>
      <c r="G490" s="84"/>
      <c r="H490" s="84"/>
      <c r="I490" s="121"/>
      <c r="J490" s="121"/>
      <c r="K490" s="121"/>
      <c r="L490" s="85"/>
      <c r="M490" s="85"/>
      <c r="N490" s="84"/>
      <c r="O490" s="84"/>
      <c r="P490" s="84"/>
      <c r="Q490" s="84"/>
      <c r="R490" s="84"/>
      <c r="S490" s="84"/>
      <c r="T490" s="84"/>
      <c r="U490" s="84"/>
    </row>
    <row r="491" spans="1:21" ht="15.75">
      <c r="A491" s="220"/>
      <c r="B491" s="220"/>
      <c r="C491" s="220"/>
      <c r="D491" s="220"/>
      <c r="E491" s="84"/>
      <c r="F491" s="83"/>
      <c r="G491" s="84"/>
      <c r="H491" s="84"/>
      <c r="I491" s="121"/>
      <c r="J491" s="121"/>
      <c r="K491" s="121"/>
      <c r="L491" s="85"/>
      <c r="M491" s="85"/>
      <c r="N491" s="84"/>
      <c r="O491" s="84"/>
      <c r="P491" s="84"/>
      <c r="Q491" s="84"/>
      <c r="R491" s="84"/>
      <c r="S491" s="84"/>
      <c r="T491" s="84"/>
      <c r="U491" s="84"/>
    </row>
    <row r="492" spans="1:21" ht="15.75">
      <c r="A492" s="220"/>
      <c r="B492" s="220"/>
      <c r="C492" s="220"/>
      <c r="D492" s="220"/>
      <c r="E492" s="84"/>
      <c r="F492" s="83"/>
      <c r="G492" s="84"/>
      <c r="H492" s="84"/>
      <c r="I492" s="121"/>
      <c r="J492" s="121"/>
      <c r="K492" s="121"/>
      <c r="L492" s="85"/>
      <c r="M492" s="85"/>
      <c r="N492" s="84"/>
      <c r="O492" s="84"/>
      <c r="P492" s="84"/>
      <c r="Q492" s="84"/>
      <c r="R492" s="84"/>
      <c r="S492" s="84"/>
      <c r="T492" s="84"/>
      <c r="U492" s="84"/>
    </row>
    <row r="493" spans="1:21" ht="15.75">
      <c r="A493" s="220"/>
      <c r="B493" s="220"/>
      <c r="C493" s="220"/>
      <c r="D493" s="220"/>
      <c r="E493" s="84"/>
      <c r="F493" s="83"/>
      <c r="G493" s="84"/>
      <c r="H493" s="84"/>
      <c r="I493" s="121"/>
      <c r="J493" s="121"/>
      <c r="K493" s="121"/>
      <c r="L493" s="85"/>
      <c r="M493" s="85"/>
      <c r="N493" s="84"/>
      <c r="O493" s="84"/>
      <c r="P493" s="84"/>
      <c r="Q493" s="84"/>
      <c r="R493" s="84"/>
      <c r="S493" s="84"/>
      <c r="T493" s="84"/>
      <c r="U493" s="84"/>
    </row>
    <row r="494" spans="1:21" ht="15.75">
      <c r="A494" s="220"/>
      <c r="B494" s="220"/>
      <c r="C494" s="220"/>
      <c r="D494" s="220"/>
      <c r="E494" s="84"/>
      <c r="F494" s="83"/>
      <c r="G494" s="84"/>
      <c r="H494" s="84"/>
      <c r="I494" s="121"/>
      <c r="J494" s="121"/>
      <c r="K494" s="121"/>
      <c r="L494" s="85"/>
      <c r="M494" s="85"/>
      <c r="N494" s="84"/>
      <c r="O494" s="84"/>
      <c r="P494" s="84"/>
      <c r="Q494" s="84"/>
      <c r="R494" s="84"/>
      <c r="S494" s="84"/>
      <c r="T494" s="84"/>
      <c r="U494" s="84"/>
    </row>
    <row r="495" spans="1:21" ht="15.75">
      <c r="A495" s="220"/>
      <c r="B495" s="220"/>
      <c r="C495" s="220"/>
      <c r="D495" s="220"/>
      <c r="E495" s="84"/>
      <c r="F495" s="83"/>
      <c r="G495" s="84"/>
      <c r="H495" s="84"/>
      <c r="I495" s="121"/>
      <c r="J495" s="121"/>
      <c r="K495" s="121"/>
      <c r="L495" s="85"/>
      <c r="M495" s="85"/>
      <c r="N495" s="84"/>
      <c r="O495" s="84"/>
      <c r="P495" s="84"/>
      <c r="Q495" s="84"/>
      <c r="R495" s="84"/>
      <c r="S495" s="84"/>
      <c r="T495" s="84"/>
      <c r="U495" s="84"/>
    </row>
    <row r="496" spans="1:21" ht="15.75">
      <c r="A496" s="220"/>
      <c r="B496" s="220"/>
      <c r="C496" s="220"/>
      <c r="D496" s="220"/>
      <c r="E496" s="84"/>
      <c r="F496" s="83"/>
      <c r="G496" s="84"/>
      <c r="H496" s="84"/>
      <c r="I496" s="121"/>
      <c r="J496" s="121"/>
      <c r="K496" s="121"/>
      <c r="L496" s="85"/>
      <c r="M496" s="85"/>
      <c r="N496" s="84"/>
      <c r="O496" s="84"/>
      <c r="P496" s="84"/>
      <c r="Q496" s="84"/>
      <c r="R496" s="84"/>
      <c r="S496" s="84"/>
      <c r="T496" s="84"/>
      <c r="U496" s="84"/>
    </row>
    <row r="497" spans="1:21" ht="15.75">
      <c r="A497" s="220"/>
      <c r="B497" s="220"/>
      <c r="C497" s="220"/>
      <c r="D497" s="220"/>
      <c r="E497" s="84"/>
      <c r="F497" s="83"/>
      <c r="G497" s="84"/>
      <c r="H497" s="84"/>
      <c r="I497" s="121"/>
      <c r="J497" s="121"/>
      <c r="K497" s="121"/>
      <c r="L497" s="85"/>
      <c r="M497" s="85"/>
      <c r="N497" s="84"/>
      <c r="O497" s="84"/>
      <c r="P497" s="84"/>
      <c r="Q497" s="84"/>
      <c r="R497" s="84"/>
      <c r="S497" s="84"/>
      <c r="T497" s="84"/>
      <c r="U497" s="84"/>
    </row>
    <row r="498" spans="1:21" ht="15.75">
      <c r="A498" s="220"/>
      <c r="B498" s="220"/>
      <c r="C498" s="220"/>
      <c r="D498" s="220"/>
      <c r="E498" s="84"/>
      <c r="F498" s="83"/>
      <c r="G498" s="84"/>
      <c r="H498" s="84"/>
      <c r="I498" s="121"/>
      <c r="J498" s="121"/>
      <c r="K498" s="121"/>
      <c r="L498" s="85"/>
      <c r="M498" s="85"/>
      <c r="N498" s="84"/>
      <c r="O498" s="84"/>
      <c r="P498" s="84"/>
      <c r="Q498" s="84"/>
      <c r="R498" s="84"/>
      <c r="S498" s="84"/>
      <c r="T498" s="84"/>
      <c r="U498" s="84"/>
    </row>
    <row r="499" spans="1:21" ht="15.75">
      <c r="A499" s="220"/>
      <c r="B499" s="220"/>
      <c r="C499" s="220"/>
      <c r="D499" s="220"/>
      <c r="E499" s="84"/>
      <c r="F499" s="83"/>
      <c r="G499" s="84"/>
      <c r="H499" s="84"/>
      <c r="I499" s="121"/>
      <c r="J499" s="121"/>
      <c r="K499" s="121"/>
      <c r="L499" s="85"/>
      <c r="M499" s="85"/>
      <c r="N499" s="84"/>
      <c r="O499" s="84"/>
      <c r="P499" s="84"/>
      <c r="Q499" s="84"/>
      <c r="R499" s="84"/>
      <c r="S499" s="84"/>
      <c r="T499" s="84"/>
      <c r="U499" s="84"/>
    </row>
    <row r="500" spans="1:21" ht="15.75">
      <c r="A500" s="220"/>
      <c r="B500" s="220"/>
      <c r="C500" s="220"/>
      <c r="D500" s="220"/>
      <c r="E500" s="84"/>
      <c r="F500" s="83"/>
      <c r="G500" s="84"/>
      <c r="H500" s="84"/>
      <c r="I500" s="121"/>
      <c r="J500" s="121"/>
      <c r="K500" s="121"/>
      <c r="L500" s="85"/>
      <c r="M500" s="85"/>
      <c r="N500" s="84"/>
      <c r="O500" s="84"/>
      <c r="P500" s="84"/>
      <c r="Q500" s="84"/>
      <c r="R500" s="84"/>
      <c r="S500" s="84"/>
      <c r="T500" s="84"/>
      <c r="U500" s="84"/>
    </row>
    <row r="501" spans="1:21" ht="15.75">
      <c r="A501" s="220"/>
      <c r="B501" s="220"/>
      <c r="C501" s="220"/>
      <c r="D501" s="220"/>
      <c r="E501" s="84"/>
      <c r="F501" s="83"/>
      <c r="G501" s="84"/>
      <c r="H501" s="84"/>
      <c r="I501" s="121"/>
      <c r="J501" s="121"/>
      <c r="K501" s="121"/>
      <c r="L501" s="85"/>
      <c r="M501" s="85"/>
      <c r="N501" s="84"/>
      <c r="O501" s="84"/>
      <c r="P501" s="84"/>
      <c r="Q501" s="84"/>
      <c r="R501" s="84"/>
      <c r="S501" s="84"/>
      <c r="T501" s="84"/>
      <c r="U501" s="84"/>
    </row>
    <row r="502" spans="1:21" ht="15.75">
      <c r="A502" s="220"/>
      <c r="B502" s="220"/>
      <c r="C502" s="220"/>
      <c r="D502" s="220"/>
      <c r="E502" s="84"/>
      <c r="F502" s="83"/>
      <c r="G502" s="84"/>
      <c r="H502" s="84"/>
      <c r="I502" s="121"/>
      <c r="J502" s="121"/>
      <c r="K502" s="121"/>
      <c r="L502" s="85"/>
      <c r="M502" s="85"/>
      <c r="N502" s="84"/>
      <c r="O502" s="84"/>
      <c r="P502" s="84"/>
      <c r="Q502" s="84"/>
      <c r="R502" s="84"/>
      <c r="S502" s="84"/>
      <c r="T502" s="84"/>
      <c r="U502" s="84"/>
    </row>
    <row r="503" spans="1:21" ht="15.75">
      <c r="A503" s="220"/>
      <c r="B503" s="220"/>
      <c r="C503" s="220"/>
      <c r="D503" s="220"/>
      <c r="E503" s="84"/>
      <c r="F503" s="83"/>
      <c r="G503" s="84"/>
      <c r="H503" s="84"/>
      <c r="I503" s="121"/>
      <c r="J503" s="121"/>
      <c r="K503" s="121"/>
      <c r="L503" s="85"/>
      <c r="M503" s="85"/>
      <c r="N503" s="84"/>
      <c r="O503" s="84"/>
      <c r="P503" s="84"/>
      <c r="Q503" s="84"/>
      <c r="R503" s="84"/>
      <c r="S503" s="84"/>
      <c r="T503" s="84"/>
      <c r="U503" s="84"/>
    </row>
    <row r="504" spans="1:21" ht="15.75">
      <c r="A504" s="220"/>
      <c r="B504" s="220"/>
      <c r="C504" s="220"/>
      <c r="D504" s="220"/>
      <c r="E504" s="84"/>
      <c r="F504" s="83"/>
      <c r="G504" s="84"/>
      <c r="H504" s="84"/>
      <c r="I504" s="121"/>
      <c r="J504" s="121"/>
      <c r="K504" s="121"/>
      <c r="L504" s="85"/>
      <c r="M504" s="85"/>
      <c r="N504" s="84"/>
      <c r="O504" s="84"/>
      <c r="P504" s="84"/>
      <c r="Q504" s="84"/>
      <c r="R504" s="84"/>
      <c r="S504" s="84"/>
      <c r="T504" s="84"/>
      <c r="U504" s="84"/>
    </row>
    <row r="505" spans="1:21" ht="15.75">
      <c r="A505" s="220"/>
      <c r="B505" s="220"/>
      <c r="C505" s="220"/>
      <c r="D505" s="220"/>
      <c r="E505" s="84"/>
      <c r="F505" s="83"/>
      <c r="G505" s="84"/>
      <c r="H505" s="84"/>
      <c r="I505" s="121"/>
      <c r="J505" s="121"/>
      <c r="K505" s="121"/>
      <c r="L505" s="85"/>
      <c r="M505" s="85"/>
      <c r="N505" s="84"/>
      <c r="O505" s="84"/>
      <c r="P505" s="84"/>
      <c r="Q505" s="84"/>
      <c r="R505" s="84"/>
      <c r="S505" s="84"/>
      <c r="T505" s="84"/>
      <c r="U505" s="84"/>
    </row>
    <row r="506" spans="1:21" ht="15.75">
      <c r="A506" s="220"/>
      <c r="B506" s="220"/>
      <c r="C506" s="220"/>
      <c r="D506" s="220"/>
      <c r="E506" s="84"/>
      <c r="F506" s="83"/>
      <c r="G506" s="84"/>
      <c r="H506" s="84"/>
      <c r="I506" s="121"/>
      <c r="J506" s="121"/>
      <c r="K506" s="121"/>
      <c r="L506" s="85"/>
      <c r="M506" s="85"/>
      <c r="N506" s="84"/>
      <c r="O506" s="84"/>
      <c r="P506" s="84"/>
      <c r="Q506" s="84"/>
      <c r="R506" s="84"/>
      <c r="S506" s="84"/>
      <c r="T506" s="84"/>
      <c r="U506" s="84"/>
    </row>
    <row r="507" spans="1:21" ht="15.75">
      <c r="A507" s="220"/>
      <c r="B507" s="220"/>
      <c r="C507" s="220"/>
      <c r="D507" s="220"/>
      <c r="E507" s="84"/>
      <c r="F507" s="83"/>
      <c r="G507" s="84"/>
      <c r="H507" s="84"/>
      <c r="I507" s="121"/>
      <c r="J507" s="121"/>
      <c r="K507" s="121"/>
      <c r="L507" s="85"/>
      <c r="M507" s="85"/>
      <c r="N507" s="84"/>
      <c r="O507" s="84"/>
      <c r="P507" s="84"/>
      <c r="Q507" s="84"/>
      <c r="R507" s="84"/>
      <c r="S507" s="84"/>
      <c r="T507" s="84"/>
      <c r="U507" s="84"/>
    </row>
    <row r="508" spans="1:21" ht="15.75">
      <c r="A508" s="220"/>
      <c r="B508" s="220"/>
      <c r="C508" s="220"/>
      <c r="D508" s="220"/>
      <c r="E508" s="84"/>
      <c r="F508" s="83"/>
      <c r="G508" s="84"/>
      <c r="H508" s="84"/>
      <c r="I508" s="121"/>
      <c r="J508" s="121"/>
      <c r="K508" s="121"/>
      <c r="L508" s="85"/>
      <c r="M508" s="85"/>
      <c r="N508" s="84"/>
      <c r="O508" s="84"/>
      <c r="P508" s="84"/>
      <c r="Q508" s="84"/>
      <c r="R508" s="84"/>
      <c r="S508" s="84"/>
      <c r="T508" s="84"/>
      <c r="U508" s="84"/>
    </row>
    <row r="509" spans="1:21" ht="15.75">
      <c r="A509" s="220"/>
      <c r="B509" s="220"/>
      <c r="C509" s="220"/>
      <c r="D509" s="220"/>
      <c r="E509" s="84"/>
      <c r="F509" s="83"/>
      <c r="G509" s="84"/>
      <c r="H509" s="84"/>
      <c r="I509" s="121"/>
      <c r="J509" s="121"/>
      <c r="K509" s="121"/>
      <c r="L509" s="85"/>
      <c r="M509" s="85"/>
      <c r="N509" s="84"/>
      <c r="O509" s="84"/>
      <c r="P509" s="84"/>
      <c r="Q509" s="84"/>
      <c r="R509" s="84"/>
      <c r="S509" s="84"/>
      <c r="T509" s="84"/>
      <c r="U509" s="84"/>
    </row>
    <row r="510" spans="1:21" ht="15.75">
      <c r="A510" s="220"/>
      <c r="B510" s="220"/>
      <c r="C510" s="220"/>
      <c r="D510" s="220"/>
      <c r="E510" s="84"/>
      <c r="F510" s="83"/>
      <c r="G510" s="84"/>
      <c r="H510" s="84"/>
      <c r="I510" s="121"/>
      <c r="J510" s="121"/>
      <c r="K510" s="121"/>
      <c r="L510" s="85"/>
      <c r="M510" s="85"/>
      <c r="N510" s="84"/>
      <c r="O510" s="84"/>
      <c r="P510" s="84"/>
      <c r="Q510" s="84"/>
      <c r="R510" s="84"/>
      <c r="S510" s="84"/>
      <c r="T510" s="84"/>
      <c r="U510" s="84"/>
    </row>
    <row r="511" spans="1:21" ht="15.75">
      <c r="A511" s="220"/>
      <c r="B511" s="220"/>
      <c r="C511" s="220"/>
      <c r="D511" s="220"/>
      <c r="E511" s="84"/>
      <c r="F511" s="83"/>
      <c r="G511" s="84"/>
      <c r="H511" s="84"/>
      <c r="I511" s="121"/>
      <c r="J511" s="121"/>
      <c r="K511" s="121"/>
      <c r="L511" s="85"/>
      <c r="M511" s="85"/>
      <c r="N511" s="84"/>
      <c r="O511" s="84"/>
      <c r="P511" s="84"/>
      <c r="Q511" s="84"/>
      <c r="R511" s="84"/>
      <c r="S511" s="84"/>
      <c r="T511" s="84"/>
      <c r="U511" s="84"/>
    </row>
    <row r="512" spans="1:21" ht="15.75">
      <c r="A512" s="220"/>
      <c r="B512" s="220"/>
      <c r="C512" s="220"/>
      <c r="D512" s="220"/>
      <c r="E512" s="84"/>
      <c r="F512" s="83"/>
      <c r="G512" s="84"/>
      <c r="H512" s="84"/>
      <c r="I512" s="121"/>
      <c r="J512" s="121"/>
      <c r="K512" s="121"/>
      <c r="L512" s="85"/>
      <c r="M512" s="85"/>
      <c r="N512" s="84"/>
      <c r="O512" s="84"/>
      <c r="P512" s="84"/>
      <c r="Q512" s="84"/>
      <c r="R512" s="84"/>
      <c r="S512" s="84"/>
      <c r="T512" s="84"/>
      <c r="U512" s="84"/>
    </row>
    <row r="513" spans="1:21" ht="15.75">
      <c r="A513" s="220"/>
      <c r="B513" s="220"/>
      <c r="C513" s="220"/>
      <c r="D513" s="220"/>
      <c r="E513" s="84"/>
      <c r="F513" s="83"/>
      <c r="G513" s="84"/>
      <c r="H513" s="84"/>
      <c r="I513" s="121"/>
      <c r="J513" s="121"/>
      <c r="K513" s="121"/>
      <c r="L513" s="85"/>
      <c r="M513" s="85"/>
      <c r="N513" s="84"/>
      <c r="O513" s="84"/>
      <c r="P513" s="84"/>
      <c r="Q513" s="84"/>
      <c r="R513" s="84"/>
      <c r="S513" s="84"/>
      <c r="T513" s="84"/>
      <c r="U513" s="84"/>
    </row>
    <row r="514" spans="1:21" ht="15.75">
      <c r="A514" s="220"/>
      <c r="B514" s="220"/>
      <c r="C514" s="220"/>
      <c r="D514" s="220"/>
      <c r="E514" s="84"/>
      <c r="F514" s="83"/>
      <c r="G514" s="84"/>
      <c r="H514" s="84"/>
      <c r="I514" s="121"/>
      <c r="J514" s="121"/>
      <c r="K514" s="121"/>
      <c r="L514" s="85"/>
      <c r="M514" s="85"/>
      <c r="N514" s="84"/>
      <c r="O514" s="84"/>
      <c r="P514" s="84"/>
      <c r="Q514" s="84"/>
      <c r="R514" s="84"/>
      <c r="S514" s="84"/>
      <c r="T514" s="84"/>
      <c r="U514" s="84"/>
    </row>
    <row r="515" spans="1:21" ht="15.75">
      <c r="A515" s="220"/>
      <c r="B515" s="220"/>
      <c r="C515" s="220"/>
      <c r="D515" s="220"/>
      <c r="E515" s="84"/>
      <c r="F515" s="83"/>
      <c r="G515" s="84"/>
      <c r="H515" s="84"/>
      <c r="I515" s="121"/>
      <c r="J515" s="121"/>
      <c r="K515" s="121"/>
      <c r="L515" s="85"/>
      <c r="M515" s="85"/>
      <c r="N515" s="84"/>
      <c r="O515" s="84"/>
      <c r="P515" s="84"/>
      <c r="Q515" s="84"/>
      <c r="R515" s="84"/>
      <c r="S515" s="84"/>
      <c r="T515" s="84"/>
      <c r="U515" s="84"/>
    </row>
    <row r="516" spans="1:21" ht="15.75">
      <c r="A516" s="220"/>
      <c r="B516" s="220"/>
      <c r="C516" s="220"/>
      <c r="D516" s="220"/>
      <c r="E516" s="84"/>
      <c r="F516" s="83"/>
      <c r="G516" s="84"/>
      <c r="H516" s="84"/>
      <c r="I516" s="121"/>
      <c r="J516" s="121"/>
      <c r="K516" s="121"/>
      <c r="L516" s="85"/>
      <c r="M516" s="85"/>
      <c r="N516" s="84"/>
      <c r="O516" s="84"/>
      <c r="P516" s="84"/>
      <c r="Q516" s="84"/>
      <c r="R516" s="84"/>
      <c r="S516" s="84"/>
      <c r="T516" s="84"/>
      <c r="U516" s="84"/>
    </row>
    <row r="517" spans="1:21" ht="15.75">
      <c r="A517" s="220"/>
      <c r="B517" s="220"/>
      <c r="C517" s="220"/>
      <c r="D517" s="220"/>
      <c r="E517" s="84"/>
      <c r="F517" s="83"/>
      <c r="G517" s="84"/>
      <c r="H517" s="84"/>
      <c r="I517" s="121"/>
      <c r="J517" s="121"/>
      <c r="K517" s="121"/>
      <c r="L517" s="85"/>
      <c r="M517" s="85"/>
      <c r="N517" s="84"/>
      <c r="O517" s="84"/>
      <c r="P517" s="84"/>
      <c r="Q517" s="84"/>
      <c r="R517" s="84"/>
      <c r="S517" s="84"/>
      <c r="T517" s="84"/>
      <c r="U517" s="84"/>
    </row>
    <row r="518" spans="1:21" ht="15.75">
      <c r="A518" s="220"/>
      <c r="B518" s="220"/>
      <c r="C518" s="220"/>
      <c r="D518" s="220"/>
      <c r="E518" s="84"/>
      <c r="F518" s="83"/>
      <c r="G518" s="84"/>
      <c r="H518" s="84"/>
      <c r="I518" s="121"/>
      <c r="J518" s="121"/>
      <c r="K518" s="121"/>
      <c r="L518" s="85"/>
      <c r="M518" s="85"/>
      <c r="N518" s="84"/>
      <c r="O518" s="84"/>
      <c r="P518" s="84"/>
      <c r="Q518" s="84"/>
      <c r="R518" s="84"/>
      <c r="S518" s="84"/>
      <c r="T518" s="84"/>
      <c r="U518" s="84"/>
    </row>
    <row r="519" spans="1:21" ht="15.75">
      <c r="A519" s="220"/>
      <c r="B519" s="220"/>
      <c r="C519" s="220"/>
      <c r="D519" s="220"/>
      <c r="E519" s="84"/>
      <c r="F519" s="83"/>
      <c r="G519" s="84"/>
      <c r="H519" s="84"/>
      <c r="I519" s="121"/>
      <c r="J519" s="121"/>
      <c r="K519" s="121"/>
      <c r="L519" s="85"/>
      <c r="M519" s="85"/>
      <c r="N519" s="84"/>
      <c r="O519" s="84"/>
      <c r="P519" s="84"/>
      <c r="Q519" s="84"/>
      <c r="R519" s="84"/>
      <c r="S519" s="84"/>
      <c r="T519" s="84"/>
      <c r="U519" s="84"/>
    </row>
    <row r="520" spans="1:21" ht="15.75">
      <c r="A520" s="220"/>
      <c r="B520" s="220"/>
      <c r="C520" s="220"/>
      <c r="D520" s="220"/>
      <c r="E520" s="84"/>
      <c r="F520" s="83"/>
      <c r="G520" s="84"/>
      <c r="H520" s="84"/>
      <c r="I520" s="121"/>
      <c r="J520" s="121"/>
      <c r="K520" s="121"/>
      <c r="L520" s="85"/>
      <c r="M520" s="85"/>
      <c r="N520" s="84"/>
      <c r="O520" s="84"/>
      <c r="P520" s="84"/>
      <c r="Q520" s="84"/>
      <c r="R520" s="84"/>
      <c r="S520" s="84"/>
      <c r="T520" s="84"/>
      <c r="U520" s="84"/>
    </row>
    <row r="521" spans="1:21" ht="15.75">
      <c r="A521" s="220"/>
      <c r="B521" s="220"/>
      <c r="C521" s="220"/>
      <c r="D521" s="220"/>
      <c r="E521" s="84"/>
      <c r="F521" s="83"/>
      <c r="G521" s="84"/>
      <c r="H521" s="84"/>
      <c r="I521" s="121"/>
      <c r="J521" s="121"/>
      <c r="K521" s="121"/>
      <c r="L521" s="85"/>
      <c r="M521" s="85"/>
      <c r="N521" s="84"/>
      <c r="O521" s="84"/>
      <c r="P521" s="84"/>
      <c r="Q521" s="84"/>
      <c r="R521" s="84"/>
      <c r="S521" s="84"/>
      <c r="T521" s="84"/>
      <c r="U521" s="84"/>
    </row>
    <row r="522" spans="1:21" ht="15.75">
      <c r="A522" s="220"/>
      <c r="B522" s="220"/>
      <c r="C522" s="220"/>
      <c r="D522" s="220"/>
      <c r="E522" s="84"/>
      <c r="F522" s="83"/>
      <c r="G522" s="84"/>
      <c r="H522" s="84"/>
      <c r="I522" s="121"/>
      <c r="J522" s="121"/>
      <c r="K522" s="121"/>
      <c r="L522" s="85"/>
      <c r="M522" s="85"/>
      <c r="N522" s="84"/>
      <c r="O522" s="84"/>
      <c r="P522" s="84"/>
      <c r="Q522" s="84"/>
      <c r="R522" s="84"/>
      <c r="S522" s="84"/>
      <c r="T522" s="84"/>
      <c r="U522" s="84"/>
    </row>
    <row r="523" spans="1:21" ht="15.75">
      <c r="A523" s="220"/>
      <c r="B523" s="220"/>
      <c r="C523" s="220"/>
      <c r="D523" s="220"/>
      <c r="E523" s="84"/>
      <c r="F523" s="83"/>
      <c r="G523" s="84"/>
      <c r="H523" s="84"/>
      <c r="I523" s="121"/>
      <c r="J523" s="121"/>
      <c r="K523" s="121"/>
      <c r="L523" s="85"/>
      <c r="M523" s="85"/>
      <c r="N523" s="84"/>
      <c r="O523" s="84"/>
      <c r="P523" s="84"/>
      <c r="Q523" s="84"/>
      <c r="R523" s="84"/>
      <c r="S523" s="84"/>
      <c r="T523" s="84"/>
      <c r="U523" s="84"/>
    </row>
    <row r="524" spans="1:21" ht="15.75">
      <c r="A524" s="220"/>
      <c r="B524" s="220"/>
      <c r="C524" s="220"/>
      <c r="D524" s="220"/>
      <c r="E524" s="84"/>
      <c r="F524" s="83"/>
      <c r="G524" s="84"/>
      <c r="H524" s="84"/>
      <c r="I524" s="121"/>
      <c r="J524" s="121"/>
      <c r="K524" s="121"/>
      <c r="L524" s="85"/>
      <c r="M524" s="85"/>
      <c r="N524" s="84"/>
      <c r="O524" s="84"/>
      <c r="P524" s="84"/>
      <c r="Q524" s="84"/>
      <c r="R524" s="84"/>
      <c r="S524" s="84"/>
      <c r="T524" s="84"/>
      <c r="U524" s="84"/>
    </row>
    <row r="525" spans="1:21" ht="15.75">
      <c r="A525" s="220"/>
      <c r="B525" s="220"/>
      <c r="C525" s="220"/>
      <c r="D525" s="220"/>
      <c r="E525" s="84"/>
      <c r="F525" s="83"/>
      <c r="G525" s="84"/>
      <c r="H525" s="84"/>
      <c r="I525" s="121"/>
      <c r="J525" s="121"/>
      <c r="K525" s="121"/>
      <c r="L525" s="85"/>
      <c r="M525" s="85"/>
      <c r="N525" s="84"/>
      <c r="O525" s="84"/>
      <c r="P525" s="84"/>
      <c r="Q525" s="84"/>
      <c r="R525" s="84"/>
      <c r="S525" s="84"/>
      <c r="T525" s="84"/>
      <c r="U525" s="84"/>
    </row>
    <row r="526" spans="1:21" ht="15.75">
      <c r="A526" s="220"/>
      <c r="B526" s="220"/>
      <c r="C526" s="220"/>
      <c r="D526" s="220"/>
      <c r="E526" s="84"/>
      <c r="F526" s="83"/>
      <c r="G526" s="84"/>
      <c r="H526" s="84"/>
      <c r="I526" s="121"/>
      <c r="J526" s="121"/>
      <c r="K526" s="121"/>
      <c r="L526" s="85"/>
      <c r="M526" s="85"/>
      <c r="N526" s="84"/>
      <c r="O526" s="84"/>
      <c r="P526" s="84"/>
      <c r="Q526" s="84"/>
      <c r="R526" s="84"/>
      <c r="S526" s="84"/>
      <c r="T526" s="84"/>
      <c r="U526" s="84"/>
    </row>
    <row r="527" spans="1:21" ht="15.75">
      <c r="A527" s="220"/>
      <c r="B527" s="220"/>
      <c r="C527" s="220"/>
      <c r="D527" s="220"/>
      <c r="E527" s="84"/>
      <c r="F527" s="83"/>
      <c r="G527" s="84"/>
      <c r="H527" s="84"/>
      <c r="I527" s="121"/>
      <c r="J527" s="121"/>
      <c r="K527" s="121"/>
      <c r="L527" s="85"/>
      <c r="M527" s="85"/>
      <c r="N527" s="84"/>
      <c r="O527" s="84"/>
      <c r="P527" s="84"/>
      <c r="Q527" s="84"/>
      <c r="R527" s="84"/>
      <c r="S527" s="84"/>
      <c r="T527" s="84"/>
      <c r="U527" s="84"/>
    </row>
    <row r="528" spans="1:21" ht="15.75">
      <c r="A528" s="220"/>
      <c r="B528" s="220"/>
      <c r="C528" s="220"/>
      <c r="D528" s="220"/>
      <c r="E528" s="84"/>
      <c r="F528" s="83"/>
      <c r="G528" s="84"/>
      <c r="H528" s="84"/>
      <c r="I528" s="121"/>
      <c r="J528" s="121"/>
      <c r="K528" s="121"/>
      <c r="L528" s="85"/>
      <c r="M528" s="85"/>
      <c r="N528" s="84"/>
      <c r="O528" s="84"/>
      <c r="P528" s="84"/>
      <c r="Q528" s="84"/>
      <c r="R528" s="84"/>
      <c r="S528" s="84"/>
      <c r="T528" s="84"/>
      <c r="U528" s="84"/>
    </row>
    <row r="529" spans="1:21" ht="15.75">
      <c r="A529" s="220"/>
      <c r="B529" s="220"/>
      <c r="C529" s="220"/>
      <c r="D529" s="220"/>
      <c r="E529" s="84"/>
      <c r="F529" s="83"/>
      <c r="G529" s="84"/>
      <c r="H529" s="84"/>
      <c r="I529" s="121"/>
      <c r="J529" s="121"/>
      <c r="K529" s="121"/>
      <c r="L529" s="85"/>
      <c r="M529" s="85"/>
      <c r="N529" s="84"/>
      <c r="O529" s="84"/>
      <c r="P529" s="84"/>
      <c r="Q529" s="84"/>
      <c r="R529" s="84"/>
      <c r="S529" s="84"/>
      <c r="T529" s="84"/>
      <c r="U529" s="84"/>
    </row>
    <row r="530" spans="1:21" ht="15.75">
      <c r="A530" s="220"/>
      <c r="B530" s="220"/>
      <c r="C530" s="220"/>
      <c r="D530" s="220"/>
      <c r="E530" s="84"/>
      <c r="F530" s="83"/>
      <c r="G530" s="84"/>
      <c r="H530" s="84"/>
      <c r="I530" s="121"/>
      <c r="J530" s="121"/>
      <c r="K530" s="121"/>
      <c r="L530" s="85"/>
      <c r="M530" s="85"/>
      <c r="N530" s="84"/>
      <c r="O530" s="84"/>
      <c r="P530" s="84"/>
      <c r="Q530" s="84"/>
      <c r="R530" s="84"/>
      <c r="S530" s="84"/>
      <c r="T530" s="84"/>
      <c r="U530" s="84"/>
    </row>
    <row r="531" spans="1:21" ht="15.75">
      <c r="A531" s="220"/>
      <c r="B531" s="220"/>
      <c r="C531" s="220"/>
      <c r="D531" s="220"/>
      <c r="E531" s="84"/>
      <c r="F531" s="83"/>
      <c r="G531" s="84"/>
      <c r="H531" s="84"/>
      <c r="I531" s="121"/>
      <c r="J531" s="121"/>
      <c r="K531" s="121"/>
      <c r="L531" s="85"/>
      <c r="M531" s="85"/>
      <c r="N531" s="84"/>
      <c r="O531" s="84"/>
      <c r="P531" s="84"/>
      <c r="Q531" s="84"/>
      <c r="R531" s="84"/>
      <c r="S531" s="84"/>
      <c r="T531" s="84"/>
      <c r="U531" s="84"/>
    </row>
    <row r="532" spans="1:21" ht="15.75">
      <c r="A532" s="220"/>
      <c r="B532" s="220"/>
      <c r="C532" s="220"/>
      <c r="D532" s="220"/>
      <c r="E532" s="84"/>
      <c r="F532" s="83"/>
      <c r="G532" s="84"/>
      <c r="H532" s="84"/>
      <c r="I532" s="121"/>
      <c r="J532" s="121"/>
      <c r="K532" s="121"/>
      <c r="L532" s="85"/>
      <c r="M532" s="85"/>
      <c r="N532" s="84"/>
      <c r="O532" s="84"/>
      <c r="P532" s="84"/>
      <c r="Q532" s="84"/>
      <c r="R532" s="84"/>
      <c r="S532" s="84"/>
      <c r="T532" s="84"/>
      <c r="U532" s="84"/>
    </row>
    <row r="533" spans="1:21" ht="15.75">
      <c r="A533" s="220"/>
      <c r="B533" s="220"/>
      <c r="C533" s="220"/>
      <c r="D533" s="220"/>
      <c r="E533" s="84"/>
      <c r="F533" s="83"/>
      <c r="G533" s="84"/>
      <c r="H533" s="84"/>
      <c r="I533" s="121"/>
      <c r="J533" s="121"/>
      <c r="K533" s="121"/>
      <c r="L533" s="85"/>
      <c r="M533" s="85"/>
      <c r="N533" s="84"/>
      <c r="O533" s="84"/>
      <c r="P533" s="84"/>
      <c r="Q533" s="84"/>
      <c r="R533" s="84"/>
      <c r="S533" s="84"/>
      <c r="T533" s="84"/>
      <c r="U533" s="84"/>
    </row>
    <row r="534" spans="1:21" ht="15.75">
      <c r="A534" s="220"/>
      <c r="B534" s="220"/>
      <c r="C534" s="220"/>
      <c r="D534" s="220"/>
      <c r="E534" s="84"/>
      <c r="F534" s="83"/>
      <c r="G534" s="84"/>
      <c r="H534" s="84"/>
      <c r="I534" s="121"/>
      <c r="J534" s="121"/>
      <c r="K534" s="121"/>
      <c r="L534" s="85"/>
      <c r="M534" s="85"/>
      <c r="N534" s="84"/>
      <c r="O534" s="84"/>
      <c r="P534" s="84"/>
      <c r="Q534" s="84"/>
      <c r="R534" s="84"/>
      <c r="S534" s="84"/>
      <c r="T534" s="84"/>
      <c r="U534" s="84"/>
    </row>
    <row r="535" spans="1:21" ht="15.75">
      <c r="A535" s="220"/>
      <c r="B535" s="220"/>
      <c r="C535" s="220"/>
      <c r="D535" s="220"/>
      <c r="E535" s="84"/>
      <c r="F535" s="83"/>
      <c r="G535" s="84"/>
      <c r="H535" s="84"/>
      <c r="I535" s="121"/>
      <c r="J535" s="121"/>
      <c r="K535" s="121"/>
      <c r="L535" s="85"/>
      <c r="M535" s="85"/>
      <c r="N535" s="84"/>
      <c r="O535" s="84"/>
      <c r="P535" s="84"/>
      <c r="Q535" s="84"/>
      <c r="R535" s="84"/>
      <c r="S535" s="84"/>
      <c r="T535" s="84"/>
      <c r="U535" s="84"/>
    </row>
    <row r="536" spans="1:21" ht="15.75">
      <c r="A536" s="220"/>
      <c r="B536" s="220"/>
      <c r="C536" s="220"/>
      <c r="D536" s="220"/>
      <c r="E536" s="84"/>
      <c r="F536" s="83"/>
      <c r="G536" s="84"/>
      <c r="H536" s="84"/>
      <c r="I536" s="121"/>
      <c r="J536" s="121"/>
      <c r="K536" s="121"/>
      <c r="L536" s="85"/>
      <c r="M536" s="85"/>
      <c r="N536" s="84"/>
      <c r="O536" s="84"/>
      <c r="P536" s="84"/>
      <c r="Q536" s="84"/>
      <c r="R536" s="84"/>
      <c r="S536" s="84"/>
      <c r="T536" s="84"/>
      <c r="U536" s="84"/>
    </row>
    <row r="537" spans="1:21" ht="15.75">
      <c r="A537" s="220"/>
      <c r="B537" s="220"/>
      <c r="C537" s="220"/>
      <c r="D537" s="220"/>
      <c r="E537" s="84"/>
      <c r="F537" s="83"/>
      <c r="G537" s="84"/>
      <c r="H537" s="84"/>
      <c r="I537" s="121"/>
      <c r="J537" s="121"/>
      <c r="K537" s="121"/>
      <c r="L537" s="85"/>
      <c r="M537" s="85"/>
      <c r="N537" s="84"/>
      <c r="O537" s="84"/>
      <c r="P537" s="84"/>
      <c r="Q537" s="84"/>
      <c r="R537" s="84"/>
      <c r="S537" s="84"/>
      <c r="T537" s="84"/>
      <c r="U537" s="84"/>
    </row>
    <row r="538" spans="1:21" ht="15.75">
      <c r="A538" s="220"/>
      <c r="B538" s="220"/>
      <c r="C538" s="220"/>
      <c r="D538" s="220"/>
      <c r="E538" s="84"/>
      <c r="F538" s="83"/>
      <c r="G538" s="84"/>
      <c r="H538" s="84"/>
      <c r="I538" s="121"/>
      <c r="J538" s="121"/>
      <c r="K538" s="121"/>
      <c r="L538" s="85"/>
      <c r="M538" s="85"/>
      <c r="N538" s="84"/>
      <c r="O538" s="84"/>
      <c r="P538" s="84"/>
      <c r="Q538" s="84"/>
      <c r="R538" s="84"/>
      <c r="S538" s="84"/>
      <c r="T538" s="84"/>
      <c r="U538" s="84"/>
    </row>
    <row r="539" spans="1:21" ht="15.75">
      <c r="A539" s="220"/>
      <c r="B539" s="220"/>
      <c r="C539" s="220"/>
      <c r="D539" s="220"/>
      <c r="E539" s="84"/>
      <c r="F539" s="83"/>
      <c r="G539" s="84"/>
      <c r="H539" s="84"/>
      <c r="I539" s="121"/>
      <c r="J539" s="121"/>
      <c r="K539" s="121"/>
      <c r="L539" s="85"/>
      <c r="M539" s="85"/>
      <c r="N539" s="84"/>
      <c r="O539" s="84"/>
      <c r="P539" s="84"/>
      <c r="Q539" s="84"/>
      <c r="R539" s="84"/>
      <c r="S539" s="84"/>
      <c r="T539" s="84"/>
      <c r="U539" s="84"/>
    </row>
    <row r="540" spans="1:21" ht="15.75">
      <c r="A540" s="220"/>
      <c r="B540" s="220"/>
      <c r="C540" s="220"/>
      <c r="D540" s="220"/>
      <c r="E540" s="84"/>
      <c r="F540" s="83"/>
      <c r="G540" s="84"/>
      <c r="H540" s="84"/>
      <c r="I540" s="121"/>
      <c r="J540" s="121"/>
      <c r="K540" s="121"/>
      <c r="L540" s="85"/>
      <c r="M540" s="85"/>
      <c r="N540" s="84"/>
      <c r="O540" s="84"/>
      <c r="P540" s="84"/>
      <c r="Q540" s="84"/>
      <c r="R540" s="84"/>
      <c r="S540" s="84"/>
      <c r="T540" s="84"/>
      <c r="U540" s="84"/>
    </row>
    <row r="541" spans="1:21" ht="15.75">
      <c r="A541" s="220"/>
      <c r="B541" s="220"/>
      <c r="C541" s="220"/>
      <c r="D541" s="220"/>
      <c r="E541" s="84"/>
      <c r="F541" s="83"/>
      <c r="G541" s="84"/>
      <c r="H541" s="84"/>
      <c r="I541" s="121"/>
      <c r="J541" s="121"/>
      <c r="K541" s="121"/>
      <c r="L541" s="85"/>
      <c r="M541" s="85"/>
      <c r="N541" s="84"/>
      <c r="O541" s="84"/>
      <c r="P541" s="84"/>
      <c r="Q541" s="84"/>
      <c r="R541" s="84"/>
      <c r="S541" s="84"/>
      <c r="T541" s="84"/>
      <c r="U541" s="84"/>
    </row>
    <row r="542" spans="1:21" ht="15.75">
      <c r="A542" s="220"/>
      <c r="B542" s="220"/>
      <c r="C542" s="220"/>
      <c r="D542" s="220"/>
      <c r="E542" s="84"/>
      <c r="F542" s="83"/>
      <c r="G542" s="84"/>
      <c r="H542" s="84"/>
      <c r="I542" s="121"/>
      <c r="J542" s="121"/>
      <c r="K542" s="121"/>
      <c r="L542" s="85"/>
      <c r="M542" s="85"/>
      <c r="N542" s="84"/>
      <c r="O542" s="84"/>
      <c r="P542" s="84"/>
      <c r="Q542" s="84"/>
      <c r="R542" s="84"/>
      <c r="S542" s="84"/>
      <c r="T542" s="84"/>
      <c r="U542" s="84"/>
    </row>
    <row r="543" spans="1:21" ht="15.75">
      <c r="A543" s="220"/>
      <c r="B543" s="220"/>
      <c r="C543" s="220"/>
      <c r="D543" s="220"/>
      <c r="E543" s="84"/>
      <c r="F543" s="83"/>
      <c r="G543" s="84"/>
      <c r="H543" s="84"/>
      <c r="I543" s="121"/>
      <c r="J543" s="121"/>
      <c r="K543" s="121"/>
      <c r="L543" s="85"/>
      <c r="M543" s="85"/>
      <c r="N543" s="84"/>
      <c r="O543" s="84"/>
      <c r="P543" s="84"/>
      <c r="Q543" s="84"/>
      <c r="R543" s="84"/>
      <c r="S543" s="84"/>
      <c r="T543" s="84"/>
      <c r="U543" s="84"/>
    </row>
    <row r="544" spans="1:21" ht="15.75">
      <c r="A544" s="220"/>
      <c r="B544" s="220"/>
      <c r="C544" s="220"/>
      <c r="D544" s="220"/>
      <c r="E544" s="84"/>
      <c r="F544" s="83"/>
      <c r="G544" s="84"/>
      <c r="H544" s="84"/>
      <c r="I544" s="121"/>
      <c r="J544" s="121"/>
      <c r="K544" s="121"/>
      <c r="L544" s="85"/>
      <c r="M544" s="85"/>
      <c r="N544" s="84"/>
      <c r="O544" s="84"/>
      <c r="P544" s="84"/>
      <c r="Q544" s="84"/>
      <c r="R544" s="84"/>
      <c r="S544" s="84"/>
      <c r="T544" s="84"/>
      <c r="U544" s="84"/>
    </row>
    <row r="545" spans="1:21" ht="15.75">
      <c r="A545" s="220"/>
      <c r="B545" s="220"/>
      <c r="C545" s="220"/>
      <c r="D545" s="220"/>
      <c r="E545" s="84"/>
      <c r="F545" s="83"/>
      <c r="G545" s="84"/>
      <c r="H545" s="84"/>
      <c r="I545" s="121"/>
      <c r="J545" s="121"/>
      <c r="K545" s="121"/>
      <c r="L545" s="85"/>
      <c r="M545" s="85"/>
      <c r="N545" s="84"/>
      <c r="O545" s="84"/>
      <c r="P545" s="84"/>
      <c r="Q545" s="84"/>
      <c r="R545" s="84"/>
      <c r="S545" s="84"/>
      <c r="T545" s="84"/>
      <c r="U545" s="84"/>
    </row>
    <row r="546" spans="1:21" ht="15.75">
      <c r="A546" s="220"/>
      <c r="B546" s="220"/>
      <c r="C546" s="220"/>
      <c r="D546" s="220"/>
      <c r="E546" s="84"/>
      <c r="F546" s="83"/>
      <c r="G546" s="84"/>
      <c r="H546" s="84"/>
      <c r="I546" s="121"/>
      <c r="J546" s="121"/>
      <c r="K546" s="121"/>
      <c r="L546" s="85"/>
      <c r="M546" s="85"/>
      <c r="N546" s="84"/>
      <c r="O546" s="84"/>
      <c r="P546" s="84"/>
      <c r="Q546" s="84"/>
      <c r="R546" s="84"/>
      <c r="S546" s="84"/>
      <c r="T546" s="84"/>
      <c r="U546" s="84"/>
    </row>
    <row r="547" spans="1:21" ht="15.75">
      <c r="A547" s="220"/>
      <c r="B547" s="220"/>
      <c r="C547" s="220"/>
      <c r="D547" s="220"/>
      <c r="E547" s="84"/>
      <c r="F547" s="83"/>
      <c r="G547" s="84"/>
      <c r="H547" s="84"/>
      <c r="I547" s="121"/>
      <c r="J547" s="121"/>
      <c r="K547" s="121"/>
      <c r="L547" s="85"/>
      <c r="M547" s="85"/>
      <c r="N547" s="84"/>
      <c r="O547" s="84"/>
      <c r="P547" s="84"/>
      <c r="Q547" s="84"/>
      <c r="R547" s="84"/>
      <c r="S547" s="84"/>
      <c r="T547" s="84"/>
      <c r="U547" s="84"/>
    </row>
    <row r="548" spans="1:21" ht="15.75">
      <c r="A548" s="220"/>
      <c r="B548" s="220"/>
      <c r="C548" s="220"/>
      <c r="D548" s="220"/>
      <c r="E548" s="84"/>
      <c r="F548" s="83"/>
      <c r="G548" s="84"/>
      <c r="H548" s="84"/>
      <c r="I548" s="121"/>
      <c r="J548" s="121"/>
      <c r="K548" s="121"/>
      <c r="L548" s="85"/>
      <c r="M548" s="85"/>
      <c r="N548" s="84"/>
      <c r="O548" s="84"/>
      <c r="P548" s="84"/>
      <c r="Q548" s="84"/>
      <c r="R548" s="84"/>
      <c r="S548" s="84"/>
      <c r="T548" s="84"/>
      <c r="U548" s="84"/>
    </row>
    <row r="549" spans="1:21" ht="15.75">
      <c r="A549" s="220"/>
      <c r="B549" s="220"/>
      <c r="C549" s="220"/>
      <c r="D549" s="220"/>
      <c r="E549" s="84"/>
      <c r="F549" s="83"/>
      <c r="G549" s="84"/>
      <c r="H549" s="84"/>
      <c r="I549" s="121"/>
      <c r="J549" s="121"/>
      <c r="K549" s="121"/>
      <c r="L549" s="85"/>
      <c r="M549" s="85"/>
      <c r="N549" s="84"/>
      <c r="O549" s="84"/>
      <c r="P549" s="84"/>
      <c r="Q549" s="84"/>
      <c r="R549" s="84"/>
      <c r="S549" s="84"/>
      <c r="T549" s="84"/>
      <c r="U549" s="84"/>
    </row>
    <row r="550" spans="1:21" ht="15.75">
      <c r="A550" s="220"/>
      <c r="B550" s="220"/>
      <c r="C550" s="220"/>
      <c r="D550" s="220"/>
      <c r="E550" s="84"/>
      <c r="F550" s="83"/>
      <c r="G550" s="84"/>
      <c r="H550" s="84"/>
      <c r="I550" s="121"/>
      <c r="J550" s="121"/>
      <c r="K550" s="121"/>
      <c r="L550" s="85"/>
      <c r="M550" s="85"/>
      <c r="N550" s="84"/>
      <c r="O550" s="84"/>
      <c r="P550" s="84"/>
      <c r="Q550" s="84"/>
      <c r="R550" s="84"/>
      <c r="S550" s="84"/>
      <c r="T550" s="84"/>
      <c r="U550" s="84"/>
    </row>
    <row r="551" spans="1:21" ht="15.75">
      <c r="A551" s="220"/>
      <c r="B551" s="220"/>
      <c r="C551" s="220"/>
      <c r="D551" s="220"/>
      <c r="E551" s="84"/>
      <c r="F551" s="83"/>
      <c r="G551" s="84"/>
      <c r="H551" s="84"/>
      <c r="I551" s="121"/>
      <c r="J551" s="121"/>
      <c r="K551" s="121"/>
      <c r="L551" s="85"/>
      <c r="M551" s="85"/>
      <c r="N551" s="84"/>
      <c r="O551" s="84"/>
      <c r="P551" s="84"/>
      <c r="Q551" s="84"/>
      <c r="R551" s="84"/>
      <c r="S551" s="84"/>
      <c r="T551" s="84"/>
      <c r="U551" s="84"/>
    </row>
    <row r="552" spans="1:21" ht="15.75">
      <c r="A552" s="220"/>
      <c r="B552" s="220"/>
      <c r="C552" s="220"/>
      <c r="D552" s="220"/>
      <c r="E552" s="84"/>
      <c r="F552" s="83"/>
      <c r="G552" s="84"/>
      <c r="H552" s="84"/>
      <c r="I552" s="121"/>
      <c r="J552" s="121"/>
      <c r="K552" s="121"/>
      <c r="L552" s="85"/>
      <c r="M552" s="85"/>
      <c r="N552" s="84"/>
      <c r="O552" s="84"/>
      <c r="P552" s="84"/>
      <c r="Q552" s="84"/>
      <c r="R552" s="84"/>
      <c r="S552" s="84"/>
      <c r="T552" s="84"/>
      <c r="U552" s="84"/>
    </row>
    <row r="553" spans="1:21" ht="15.75">
      <c r="A553" s="220"/>
      <c r="B553" s="220"/>
      <c r="C553" s="220"/>
      <c r="D553" s="220"/>
      <c r="E553" s="84"/>
      <c r="F553" s="83"/>
      <c r="G553" s="84"/>
      <c r="H553" s="84"/>
      <c r="I553" s="121"/>
      <c r="J553" s="121"/>
      <c r="K553" s="121"/>
      <c r="L553" s="85"/>
      <c r="M553" s="85"/>
      <c r="N553" s="84"/>
      <c r="O553" s="84"/>
      <c r="P553" s="84"/>
      <c r="Q553" s="84"/>
      <c r="R553" s="84"/>
      <c r="S553" s="84"/>
      <c r="T553" s="84"/>
      <c r="U553" s="84"/>
    </row>
    <row r="554" spans="1:21" ht="15.75">
      <c r="A554" s="220"/>
      <c r="B554" s="220"/>
      <c r="C554" s="220"/>
      <c r="D554" s="220"/>
      <c r="E554" s="84"/>
      <c r="F554" s="83"/>
      <c r="G554" s="84"/>
      <c r="H554" s="84"/>
      <c r="I554" s="121"/>
      <c r="J554" s="121"/>
      <c r="K554" s="121"/>
      <c r="L554" s="85"/>
      <c r="M554" s="85"/>
      <c r="N554" s="84"/>
      <c r="O554" s="84"/>
      <c r="P554" s="84"/>
      <c r="Q554" s="84"/>
      <c r="R554" s="84"/>
      <c r="S554" s="84"/>
      <c r="T554" s="84"/>
      <c r="U554" s="84"/>
    </row>
    <row r="555" spans="1:21" ht="15.75">
      <c r="A555" s="220"/>
      <c r="B555" s="220"/>
      <c r="C555" s="220"/>
      <c r="D555" s="220"/>
      <c r="E555" s="84"/>
      <c r="F555" s="83"/>
      <c r="G555" s="84"/>
      <c r="H555" s="84"/>
      <c r="I555" s="121"/>
      <c r="J555" s="121"/>
      <c r="K555" s="121"/>
      <c r="L555" s="85"/>
      <c r="M555" s="85"/>
      <c r="N555" s="84"/>
      <c r="O555" s="84"/>
      <c r="P555" s="84"/>
      <c r="Q555" s="84"/>
      <c r="R555" s="84"/>
      <c r="S555" s="84"/>
      <c r="T555" s="84"/>
      <c r="U555" s="84"/>
    </row>
    <row r="556" spans="1:21" ht="15.75">
      <c r="A556" s="220"/>
      <c r="B556" s="220"/>
      <c r="C556" s="220"/>
      <c r="D556" s="220"/>
      <c r="E556" s="84"/>
      <c r="F556" s="83"/>
      <c r="G556" s="84"/>
      <c r="H556" s="84"/>
      <c r="I556" s="121"/>
      <c r="J556" s="121"/>
      <c r="K556" s="121"/>
      <c r="L556" s="85"/>
      <c r="M556" s="85"/>
      <c r="N556" s="84"/>
      <c r="O556" s="84"/>
      <c r="P556" s="84"/>
      <c r="Q556" s="84"/>
      <c r="R556" s="84"/>
      <c r="S556" s="84"/>
      <c r="T556" s="84"/>
      <c r="U556" s="84"/>
    </row>
    <row r="557" spans="1:21" ht="15.75">
      <c r="A557" s="220"/>
      <c r="B557" s="220"/>
      <c r="C557" s="220"/>
      <c r="D557" s="220"/>
      <c r="E557" s="84"/>
      <c r="F557" s="83"/>
      <c r="G557" s="84"/>
      <c r="H557" s="84"/>
      <c r="I557" s="121"/>
      <c r="J557" s="121"/>
      <c r="K557" s="121"/>
      <c r="L557" s="85"/>
      <c r="M557" s="85"/>
      <c r="N557" s="84"/>
      <c r="O557" s="84"/>
      <c r="P557" s="84"/>
      <c r="Q557" s="84"/>
      <c r="R557" s="84"/>
      <c r="S557" s="84"/>
      <c r="T557" s="84"/>
      <c r="U557" s="84"/>
    </row>
    <row r="558" spans="1:21" ht="15.75">
      <c r="A558" s="220"/>
      <c r="B558" s="220"/>
      <c r="C558" s="220"/>
      <c r="D558" s="220"/>
      <c r="E558" s="84"/>
      <c r="F558" s="83"/>
      <c r="G558" s="84"/>
      <c r="H558" s="84"/>
      <c r="I558" s="121"/>
      <c r="J558" s="121"/>
      <c r="K558" s="121"/>
      <c r="L558" s="85"/>
      <c r="M558" s="85"/>
      <c r="N558" s="84"/>
      <c r="O558" s="84"/>
      <c r="P558" s="84"/>
      <c r="Q558" s="84"/>
      <c r="R558" s="84"/>
      <c r="S558" s="84"/>
      <c r="T558" s="84"/>
      <c r="U558" s="84"/>
    </row>
    <row r="559" spans="1:21" ht="15.75">
      <c r="A559" s="220"/>
      <c r="B559" s="220"/>
      <c r="C559" s="220"/>
      <c r="D559" s="220"/>
      <c r="E559" s="84"/>
      <c r="F559" s="83"/>
      <c r="G559" s="84"/>
      <c r="H559" s="84"/>
      <c r="I559" s="121"/>
      <c r="J559" s="121"/>
      <c r="K559" s="121"/>
      <c r="L559" s="85"/>
      <c r="M559" s="85"/>
      <c r="N559" s="84"/>
      <c r="O559" s="84"/>
      <c r="P559" s="84"/>
      <c r="Q559" s="84"/>
      <c r="R559" s="84"/>
      <c r="S559" s="84"/>
      <c r="T559" s="84"/>
      <c r="U559" s="84"/>
    </row>
    <row r="560" spans="1:21" ht="15.75">
      <c r="A560" s="220"/>
      <c r="B560" s="220"/>
      <c r="C560" s="220"/>
      <c r="D560" s="220"/>
      <c r="E560" s="84"/>
      <c r="F560" s="83"/>
      <c r="G560" s="84"/>
      <c r="H560" s="84"/>
      <c r="I560" s="121"/>
      <c r="J560" s="121"/>
      <c r="K560" s="121"/>
      <c r="L560" s="85"/>
      <c r="M560" s="85"/>
      <c r="N560" s="84"/>
      <c r="O560" s="84"/>
      <c r="P560" s="84"/>
      <c r="Q560" s="84"/>
      <c r="R560" s="84"/>
      <c r="S560" s="84"/>
      <c r="T560" s="84"/>
      <c r="U560" s="84"/>
    </row>
    <row r="561" spans="1:21" ht="15.75">
      <c r="A561" s="220"/>
      <c r="B561" s="220"/>
      <c r="C561" s="220"/>
      <c r="D561" s="220"/>
      <c r="E561" s="84"/>
      <c r="F561" s="83"/>
      <c r="G561" s="84"/>
      <c r="H561" s="84"/>
      <c r="I561" s="121"/>
      <c r="J561" s="121"/>
      <c r="K561" s="121"/>
      <c r="L561" s="85"/>
      <c r="M561" s="85"/>
      <c r="N561" s="84"/>
      <c r="O561" s="84"/>
      <c r="P561" s="84"/>
      <c r="Q561" s="84"/>
      <c r="R561" s="84"/>
      <c r="S561" s="84"/>
      <c r="T561" s="84"/>
      <c r="U561" s="84"/>
    </row>
    <row r="562" spans="1:21" ht="15.75">
      <c r="A562" s="220"/>
      <c r="B562" s="220"/>
      <c r="C562" s="220"/>
      <c r="D562" s="220"/>
      <c r="E562" s="84"/>
      <c r="F562" s="83"/>
      <c r="G562" s="84"/>
      <c r="H562" s="84"/>
      <c r="I562" s="121"/>
      <c r="J562" s="121"/>
      <c r="K562" s="121"/>
      <c r="L562" s="85"/>
      <c r="M562" s="85"/>
      <c r="N562" s="84"/>
      <c r="O562" s="84"/>
      <c r="P562" s="84"/>
      <c r="Q562" s="84"/>
      <c r="R562" s="84"/>
      <c r="S562" s="84"/>
      <c r="T562" s="84"/>
      <c r="U562" s="84"/>
    </row>
    <row r="563" spans="1:21" ht="15.75">
      <c r="A563" s="220"/>
      <c r="B563" s="220"/>
      <c r="C563" s="220"/>
      <c r="D563" s="220"/>
      <c r="E563" s="84"/>
      <c r="F563" s="83"/>
      <c r="G563" s="84"/>
      <c r="H563" s="84"/>
      <c r="I563" s="121"/>
      <c r="J563" s="121"/>
      <c r="K563" s="121"/>
      <c r="L563" s="85"/>
      <c r="M563" s="85"/>
      <c r="N563" s="84"/>
      <c r="O563" s="84"/>
      <c r="P563" s="84"/>
      <c r="Q563" s="84"/>
      <c r="R563" s="84"/>
      <c r="S563" s="84"/>
      <c r="T563" s="84"/>
      <c r="U563" s="84"/>
    </row>
    <row r="564" spans="1:21" ht="15.75">
      <c r="A564" s="220"/>
      <c r="B564" s="220"/>
      <c r="C564" s="220"/>
      <c r="D564" s="220"/>
      <c r="E564" s="84"/>
      <c r="F564" s="83"/>
      <c r="G564" s="84"/>
      <c r="H564" s="84"/>
      <c r="I564" s="121"/>
      <c r="J564" s="121"/>
      <c r="K564" s="121"/>
      <c r="L564" s="85"/>
      <c r="M564" s="85"/>
      <c r="N564" s="84"/>
      <c r="O564" s="84"/>
      <c r="P564" s="84"/>
      <c r="Q564" s="84"/>
      <c r="R564" s="84"/>
      <c r="S564" s="84"/>
      <c r="T564" s="84"/>
      <c r="U564" s="84"/>
    </row>
    <row r="565" spans="1:21" ht="15.75">
      <c r="A565" s="220"/>
      <c r="B565" s="220"/>
      <c r="C565" s="220"/>
      <c r="D565" s="220"/>
      <c r="E565" s="84"/>
      <c r="F565" s="83"/>
      <c r="G565" s="84"/>
      <c r="H565" s="84"/>
      <c r="I565" s="121"/>
      <c r="J565" s="121"/>
      <c r="K565" s="121"/>
      <c r="L565" s="85"/>
      <c r="M565" s="85"/>
      <c r="N565" s="84"/>
      <c r="O565" s="84"/>
      <c r="P565" s="84"/>
      <c r="Q565" s="84"/>
      <c r="R565" s="84"/>
      <c r="S565" s="84"/>
      <c r="T565" s="84"/>
      <c r="U565" s="84"/>
    </row>
    <row r="566" spans="1:21" ht="15.75">
      <c r="A566" s="220"/>
      <c r="B566" s="220"/>
      <c r="C566" s="220"/>
      <c r="D566" s="220"/>
      <c r="E566" s="84"/>
      <c r="F566" s="83"/>
      <c r="G566" s="84"/>
      <c r="H566" s="84"/>
      <c r="I566" s="121"/>
      <c r="J566" s="121"/>
      <c r="K566" s="121"/>
      <c r="L566" s="85"/>
      <c r="M566" s="85"/>
      <c r="N566" s="84"/>
      <c r="O566" s="84"/>
      <c r="P566" s="84"/>
      <c r="Q566" s="84"/>
      <c r="R566" s="84"/>
      <c r="S566" s="84"/>
      <c r="T566" s="84"/>
      <c r="U566" s="84"/>
    </row>
    <row r="567" spans="1:21" ht="15.75">
      <c r="A567" s="220"/>
      <c r="B567" s="220"/>
      <c r="C567" s="220"/>
      <c r="D567" s="220"/>
      <c r="E567" s="84"/>
      <c r="F567" s="83"/>
      <c r="G567" s="84"/>
      <c r="H567" s="84"/>
      <c r="I567" s="121"/>
      <c r="J567" s="121"/>
      <c r="K567" s="121"/>
      <c r="L567" s="85"/>
      <c r="M567" s="85"/>
      <c r="N567" s="84"/>
      <c r="O567" s="84"/>
      <c r="P567" s="84"/>
      <c r="Q567" s="84"/>
      <c r="R567" s="84"/>
      <c r="S567" s="84"/>
      <c r="T567" s="84"/>
      <c r="U567" s="84"/>
    </row>
    <row r="568" spans="1:21" ht="15.75">
      <c r="A568" s="220"/>
      <c r="B568" s="220"/>
      <c r="C568" s="220"/>
      <c r="D568" s="220"/>
      <c r="E568" s="84"/>
      <c r="F568" s="83"/>
      <c r="G568" s="84"/>
      <c r="H568" s="84"/>
      <c r="I568" s="121"/>
      <c r="J568" s="121"/>
      <c r="K568" s="121"/>
      <c r="L568" s="85"/>
      <c r="M568" s="85"/>
      <c r="N568" s="84"/>
      <c r="O568" s="84"/>
      <c r="P568" s="84"/>
      <c r="Q568" s="84"/>
      <c r="R568" s="84"/>
      <c r="S568" s="84"/>
      <c r="T568" s="84"/>
      <c r="U568" s="84"/>
    </row>
    <row r="569" spans="1:21" ht="15.75">
      <c r="A569" s="220"/>
      <c r="B569" s="220"/>
      <c r="C569" s="220"/>
      <c r="D569" s="220"/>
      <c r="E569" s="84"/>
      <c r="F569" s="83"/>
      <c r="G569" s="84"/>
      <c r="H569" s="84"/>
      <c r="I569" s="121"/>
      <c r="J569" s="121"/>
      <c r="K569" s="121"/>
      <c r="L569" s="85"/>
      <c r="M569" s="85"/>
      <c r="N569" s="84"/>
      <c r="O569" s="84"/>
      <c r="P569" s="84"/>
      <c r="Q569" s="84"/>
      <c r="R569" s="84"/>
      <c r="S569" s="84"/>
      <c r="T569" s="84"/>
      <c r="U569" s="84"/>
    </row>
    <row r="570" spans="1:21" ht="15.75">
      <c r="A570" s="220"/>
      <c r="B570" s="220"/>
      <c r="C570" s="220"/>
      <c r="D570" s="220"/>
      <c r="E570" s="84"/>
      <c r="F570" s="83"/>
      <c r="G570" s="84"/>
      <c r="H570" s="84"/>
      <c r="I570" s="121"/>
      <c r="J570" s="121"/>
      <c r="K570" s="121"/>
      <c r="L570" s="85"/>
      <c r="M570" s="85"/>
      <c r="N570" s="84"/>
      <c r="O570" s="84"/>
      <c r="P570" s="84"/>
      <c r="Q570" s="84"/>
      <c r="R570" s="84"/>
      <c r="S570" s="84"/>
      <c r="T570" s="84"/>
      <c r="U570" s="84"/>
    </row>
    <row r="571" spans="1:21" ht="15.75">
      <c r="A571" s="220"/>
      <c r="B571" s="220"/>
      <c r="C571" s="220"/>
      <c r="D571" s="220"/>
      <c r="E571" s="84"/>
      <c r="F571" s="83"/>
      <c r="G571" s="84"/>
      <c r="H571" s="84"/>
      <c r="I571" s="121"/>
      <c r="J571" s="121"/>
      <c r="K571" s="121"/>
      <c r="L571" s="85"/>
      <c r="M571" s="85"/>
      <c r="N571" s="84"/>
      <c r="O571" s="84"/>
      <c r="P571" s="84"/>
      <c r="Q571" s="84"/>
      <c r="R571" s="84"/>
      <c r="S571" s="84"/>
      <c r="T571" s="84"/>
      <c r="U571" s="84"/>
    </row>
    <row r="572" spans="1:21" ht="15.75">
      <c r="A572" s="220"/>
      <c r="B572" s="220"/>
      <c r="C572" s="220"/>
      <c r="D572" s="220"/>
      <c r="E572" s="84"/>
      <c r="F572" s="83"/>
      <c r="G572" s="84"/>
      <c r="H572" s="84"/>
      <c r="I572" s="121"/>
      <c r="J572" s="121"/>
      <c r="K572" s="121"/>
      <c r="L572" s="85"/>
      <c r="M572" s="85"/>
      <c r="N572" s="84"/>
      <c r="O572" s="84"/>
      <c r="P572" s="84"/>
      <c r="Q572" s="84"/>
      <c r="R572" s="84"/>
      <c r="S572" s="84"/>
      <c r="T572" s="84"/>
      <c r="U572" s="84"/>
    </row>
    <row r="573" spans="1:21" ht="15.75">
      <c r="A573" s="220"/>
      <c r="B573" s="220"/>
      <c r="C573" s="220"/>
      <c r="D573" s="220"/>
      <c r="E573" s="84"/>
      <c r="F573" s="83"/>
      <c r="G573" s="84"/>
      <c r="H573" s="84"/>
      <c r="I573" s="121"/>
      <c r="J573" s="121"/>
      <c r="K573" s="121"/>
      <c r="L573" s="85"/>
      <c r="M573" s="85"/>
      <c r="N573" s="84"/>
      <c r="O573" s="84"/>
      <c r="P573" s="84"/>
      <c r="Q573" s="84"/>
      <c r="R573" s="84"/>
      <c r="S573" s="84"/>
      <c r="T573" s="84"/>
      <c r="U573" s="84"/>
    </row>
    <row r="574" spans="1:21" ht="15.75">
      <c r="A574" s="220"/>
      <c r="B574" s="220"/>
      <c r="C574" s="220"/>
      <c r="D574" s="220"/>
      <c r="E574" s="84"/>
      <c r="F574" s="83"/>
      <c r="G574" s="84"/>
      <c r="H574" s="84"/>
      <c r="I574" s="121"/>
      <c r="J574" s="121"/>
      <c r="K574" s="121"/>
      <c r="L574" s="85"/>
      <c r="M574" s="85"/>
      <c r="N574" s="84"/>
      <c r="O574" s="84"/>
      <c r="P574" s="84"/>
      <c r="Q574" s="84"/>
      <c r="R574" s="84"/>
      <c r="S574" s="84"/>
      <c r="T574" s="84"/>
      <c r="U574" s="84"/>
    </row>
    <row r="575" spans="1:21" ht="15.75">
      <c r="A575" s="220"/>
      <c r="B575" s="220"/>
      <c r="C575" s="220"/>
      <c r="D575" s="220"/>
      <c r="E575" s="84"/>
      <c r="F575" s="83"/>
      <c r="G575" s="84"/>
      <c r="H575" s="84"/>
      <c r="I575" s="121"/>
      <c r="J575" s="121"/>
      <c r="K575" s="121"/>
      <c r="L575" s="85"/>
      <c r="M575" s="85"/>
      <c r="N575" s="84"/>
      <c r="O575" s="84"/>
      <c r="P575" s="84"/>
      <c r="Q575" s="84"/>
      <c r="R575" s="84"/>
      <c r="S575" s="84"/>
      <c r="T575" s="84"/>
      <c r="U575" s="84"/>
    </row>
    <row r="576" spans="1:21" ht="15.75">
      <c r="A576" s="220"/>
      <c r="B576" s="220"/>
      <c r="C576" s="220"/>
      <c r="D576" s="220"/>
      <c r="E576" s="84"/>
      <c r="F576" s="83"/>
      <c r="G576" s="84"/>
      <c r="H576" s="84"/>
      <c r="I576" s="121"/>
      <c r="J576" s="121"/>
      <c r="K576" s="121"/>
      <c r="L576" s="85"/>
      <c r="M576" s="85"/>
      <c r="N576" s="84"/>
      <c r="O576" s="84"/>
      <c r="P576" s="84"/>
      <c r="Q576" s="84"/>
      <c r="R576" s="84"/>
      <c r="S576" s="84"/>
      <c r="T576" s="84"/>
      <c r="U576" s="84"/>
    </row>
    <row r="577" spans="1:21" ht="15.75">
      <c r="A577" s="220"/>
      <c r="B577" s="220"/>
      <c r="C577" s="220"/>
      <c r="D577" s="220"/>
      <c r="E577" s="84"/>
      <c r="F577" s="83"/>
      <c r="G577" s="84"/>
      <c r="H577" s="84"/>
      <c r="I577" s="121"/>
      <c r="J577" s="121"/>
      <c r="K577" s="121"/>
      <c r="L577" s="85"/>
      <c r="M577" s="85"/>
      <c r="N577" s="84"/>
      <c r="O577" s="84"/>
      <c r="P577" s="84"/>
      <c r="Q577" s="84"/>
      <c r="R577" s="84"/>
      <c r="S577" s="84"/>
      <c r="T577" s="84"/>
      <c r="U577" s="84"/>
    </row>
    <row r="578" spans="1:21" ht="15.75">
      <c r="A578" s="220"/>
      <c r="B578" s="220"/>
      <c r="C578" s="220"/>
      <c r="D578" s="220"/>
      <c r="E578" s="84"/>
      <c r="F578" s="83"/>
      <c r="G578" s="84"/>
      <c r="H578" s="84"/>
      <c r="I578" s="121"/>
      <c r="J578" s="121"/>
      <c r="K578" s="121"/>
      <c r="L578" s="85"/>
      <c r="M578" s="85"/>
      <c r="N578" s="84"/>
      <c r="O578" s="84"/>
      <c r="P578" s="84"/>
      <c r="Q578" s="84"/>
      <c r="R578" s="84"/>
      <c r="S578" s="84"/>
      <c r="T578" s="84"/>
      <c r="U578" s="84"/>
    </row>
    <row r="579" spans="1:21" ht="15.75">
      <c r="A579" s="220"/>
      <c r="B579" s="220"/>
      <c r="C579" s="220"/>
      <c r="D579" s="220"/>
      <c r="E579" s="84"/>
      <c r="F579" s="83"/>
      <c r="G579" s="84"/>
      <c r="H579" s="84"/>
      <c r="I579" s="121"/>
      <c r="J579" s="121"/>
      <c r="K579" s="121"/>
      <c r="L579" s="85"/>
      <c r="M579" s="85"/>
      <c r="N579" s="84"/>
      <c r="O579" s="84"/>
      <c r="P579" s="84"/>
      <c r="Q579" s="84"/>
      <c r="R579" s="84"/>
      <c r="S579" s="84"/>
      <c r="T579" s="84"/>
      <c r="U579" s="84"/>
    </row>
    <row r="580" spans="1:21" ht="15.75">
      <c r="A580" s="220"/>
      <c r="B580" s="220"/>
      <c r="C580" s="220"/>
      <c r="D580" s="220"/>
      <c r="E580" s="84"/>
      <c r="F580" s="83"/>
      <c r="G580" s="84"/>
      <c r="H580" s="84"/>
      <c r="I580" s="121"/>
      <c r="J580" s="121"/>
      <c r="K580" s="121"/>
      <c r="L580" s="85"/>
      <c r="M580" s="85"/>
      <c r="N580" s="84"/>
      <c r="O580" s="84"/>
      <c r="P580" s="84"/>
      <c r="Q580" s="84"/>
      <c r="R580" s="84"/>
      <c r="S580" s="84"/>
      <c r="T580" s="84"/>
      <c r="U580" s="84"/>
    </row>
    <row r="581" spans="1:21" ht="15.75">
      <c r="A581" s="220"/>
      <c r="B581" s="220"/>
      <c r="C581" s="220"/>
      <c r="D581" s="220"/>
      <c r="E581" s="84"/>
      <c r="F581" s="83"/>
      <c r="G581" s="84"/>
      <c r="H581" s="84"/>
      <c r="I581" s="121"/>
      <c r="J581" s="121"/>
      <c r="K581" s="121"/>
      <c r="L581" s="85"/>
      <c r="M581" s="85"/>
      <c r="N581" s="84"/>
      <c r="O581" s="84"/>
      <c r="P581" s="84"/>
      <c r="Q581" s="84"/>
      <c r="R581" s="84"/>
      <c r="S581" s="84"/>
      <c r="T581" s="84"/>
      <c r="U581" s="84"/>
    </row>
    <row r="582" spans="1:21" ht="15.75">
      <c r="A582" s="220"/>
      <c r="B582" s="220"/>
      <c r="C582" s="220"/>
      <c r="D582" s="220"/>
      <c r="E582" s="84"/>
      <c r="F582" s="83"/>
      <c r="G582" s="84"/>
      <c r="H582" s="84"/>
      <c r="I582" s="121"/>
      <c r="J582" s="121"/>
      <c r="K582" s="121"/>
      <c r="L582" s="85"/>
      <c r="M582" s="85"/>
      <c r="N582" s="84"/>
      <c r="O582" s="84"/>
      <c r="P582" s="84"/>
      <c r="Q582" s="84"/>
      <c r="R582" s="84"/>
      <c r="S582" s="84"/>
      <c r="T582" s="84"/>
      <c r="U582" s="84"/>
    </row>
    <row r="583" spans="1:21" ht="15.75">
      <c r="A583" s="220"/>
      <c r="B583" s="220"/>
      <c r="C583" s="220"/>
      <c r="D583" s="220"/>
      <c r="E583" s="84"/>
      <c r="F583" s="83"/>
      <c r="G583" s="84"/>
      <c r="H583" s="84"/>
      <c r="I583" s="121"/>
      <c r="J583" s="121"/>
      <c r="K583" s="121"/>
      <c r="L583" s="85"/>
      <c r="M583" s="85"/>
      <c r="N583" s="84"/>
      <c r="O583" s="84"/>
      <c r="P583" s="84"/>
      <c r="Q583" s="84"/>
      <c r="R583" s="84"/>
      <c r="S583" s="84"/>
      <c r="T583" s="84"/>
      <c r="U583" s="84"/>
    </row>
    <row r="584" spans="1:21" ht="15.75">
      <c r="A584" s="220"/>
      <c r="B584" s="220"/>
      <c r="C584" s="220"/>
      <c r="D584" s="220"/>
      <c r="E584" s="84"/>
      <c r="F584" s="83"/>
      <c r="G584" s="84"/>
      <c r="H584" s="84"/>
      <c r="I584" s="121"/>
      <c r="J584" s="121"/>
      <c r="K584" s="121"/>
      <c r="L584" s="85"/>
      <c r="M584" s="85"/>
      <c r="N584" s="84"/>
      <c r="O584" s="84"/>
      <c r="P584" s="84"/>
      <c r="Q584" s="84"/>
      <c r="R584" s="84"/>
      <c r="S584" s="84"/>
      <c r="T584" s="84"/>
      <c r="U584" s="84"/>
    </row>
    <row r="585" spans="1:21" ht="15.75">
      <c r="A585" s="220"/>
      <c r="B585" s="220"/>
      <c r="C585" s="220"/>
      <c r="D585" s="220"/>
      <c r="E585" s="84"/>
      <c r="F585" s="83"/>
      <c r="G585" s="84"/>
      <c r="H585" s="84"/>
      <c r="I585" s="121"/>
      <c r="J585" s="121"/>
      <c r="K585" s="121"/>
      <c r="L585" s="85"/>
      <c r="M585" s="85"/>
      <c r="N585" s="84"/>
      <c r="O585" s="84"/>
      <c r="P585" s="84"/>
      <c r="Q585" s="84"/>
      <c r="R585" s="84"/>
      <c r="S585" s="84"/>
      <c r="T585" s="84"/>
      <c r="U585" s="84"/>
    </row>
    <row r="586" spans="1:21" ht="15.75">
      <c r="A586" s="220"/>
      <c r="B586" s="220"/>
      <c r="C586" s="220"/>
      <c r="D586" s="220"/>
      <c r="E586" s="84"/>
      <c r="F586" s="83"/>
      <c r="G586" s="84"/>
      <c r="H586" s="84"/>
      <c r="I586" s="121"/>
      <c r="J586" s="121"/>
      <c r="K586" s="121"/>
      <c r="L586" s="85"/>
      <c r="M586" s="85"/>
      <c r="N586" s="84"/>
      <c r="O586" s="84"/>
      <c r="P586" s="84"/>
      <c r="Q586" s="84"/>
      <c r="R586" s="84"/>
      <c r="S586" s="84"/>
      <c r="T586" s="84"/>
      <c r="U586" s="84"/>
    </row>
    <row r="587" spans="1:21" ht="15.75">
      <c r="A587" s="220"/>
      <c r="B587" s="220"/>
      <c r="C587" s="220"/>
      <c r="D587" s="220"/>
      <c r="E587" s="84"/>
      <c r="F587" s="83"/>
      <c r="G587" s="84"/>
      <c r="H587" s="84"/>
      <c r="I587" s="121"/>
      <c r="J587" s="121"/>
      <c r="K587" s="121"/>
      <c r="L587" s="85"/>
      <c r="M587" s="85"/>
      <c r="N587" s="84"/>
      <c r="O587" s="84"/>
      <c r="P587" s="84"/>
      <c r="Q587" s="84"/>
      <c r="R587" s="84"/>
      <c r="S587" s="84"/>
      <c r="T587" s="84"/>
      <c r="U587" s="84"/>
    </row>
    <row r="588" spans="1:21" ht="15.75">
      <c r="A588" s="220"/>
      <c r="B588" s="220"/>
      <c r="C588" s="220"/>
      <c r="D588" s="220"/>
      <c r="E588" s="84"/>
      <c r="F588" s="83"/>
      <c r="G588" s="84"/>
      <c r="H588" s="84"/>
      <c r="I588" s="121"/>
      <c r="J588" s="121"/>
      <c r="K588" s="121"/>
      <c r="L588" s="85"/>
      <c r="M588" s="85"/>
      <c r="N588" s="84"/>
      <c r="O588" s="84"/>
      <c r="P588" s="84"/>
      <c r="Q588" s="84"/>
      <c r="R588" s="84"/>
      <c r="S588" s="84"/>
      <c r="T588" s="84"/>
      <c r="U588" s="84"/>
    </row>
    <row r="589" spans="1:21" ht="15.75">
      <c r="A589" s="220"/>
      <c r="B589" s="220"/>
      <c r="C589" s="220"/>
      <c r="D589" s="220"/>
      <c r="E589" s="84"/>
      <c r="F589" s="83"/>
      <c r="G589" s="84"/>
      <c r="H589" s="84"/>
      <c r="I589" s="121"/>
      <c r="J589" s="121"/>
      <c r="K589" s="121"/>
      <c r="L589" s="85"/>
      <c r="M589" s="85"/>
      <c r="N589" s="84"/>
      <c r="O589" s="84"/>
      <c r="P589" s="84"/>
      <c r="Q589" s="84"/>
      <c r="R589" s="84"/>
      <c r="S589" s="84"/>
      <c r="T589" s="84"/>
      <c r="U589" s="84"/>
    </row>
    <row r="590" spans="1:21" ht="15.75">
      <c r="A590" s="220"/>
      <c r="B590" s="220"/>
      <c r="C590" s="220"/>
      <c r="D590" s="220"/>
      <c r="E590" s="84"/>
      <c r="F590" s="83"/>
      <c r="G590" s="84"/>
      <c r="H590" s="84"/>
      <c r="I590" s="121"/>
      <c r="J590" s="121"/>
      <c r="K590" s="121"/>
      <c r="L590" s="85"/>
      <c r="M590" s="85"/>
      <c r="N590" s="84"/>
      <c r="O590" s="84"/>
      <c r="P590" s="84"/>
      <c r="Q590" s="84"/>
      <c r="R590" s="84"/>
      <c r="S590" s="84"/>
      <c r="T590" s="84"/>
      <c r="U590" s="84"/>
    </row>
    <row r="591" spans="1:21" ht="15.75">
      <c r="A591" s="220"/>
      <c r="B591" s="220"/>
      <c r="C591" s="220"/>
      <c r="D591" s="220"/>
      <c r="E591" s="84"/>
      <c r="F591" s="83"/>
      <c r="G591" s="84"/>
      <c r="H591" s="84"/>
      <c r="I591" s="121"/>
      <c r="J591" s="121"/>
      <c r="K591" s="121"/>
      <c r="L591" s="85"/>
      <c r="M591" s="85"/>
      <c r="N591" s="84"/>
      <c r="O591" s="84"/>
      <c r="P591" s="84"/>
      <c r="Q591" s="84"/>
      <c r="R591" s="84"/>
      <c r="S591" s="84"/>
      <c r="T591" s="84"/>
      <c r="U591" s="84"/>
    </row>
    <row r="592" spans="1:21" ht="15.75">
      <c r="A592" s="220"/>
      <c r="B592" s="220"/>
      <c r="C592" s="220"/>
      <c r="D592" s="220"/>
      <c r="E592" s="84"/>
      <c r="F592" s="83"/>
      <c r="G592" s="84"/>
      <c r="H592" s="84"/>
      <c r="I592" s="121"/>
      <c r="J592" s="121"/>
      <c r="K592" s="121"/>
      <c r="L592" s="85"/>
      <c r="M592" s="85"/>
      <c r="N592" s="84"/>
      <c r="O592" s="84"/>
      <c r="P592" s="84"/>
      <c r="Q592" s="84"/>
      <c r="R592" s="84"/>
      <c r="S592" s="84"/>
      <c r="T592" s="84"/>
      <c r="U592" s="84"/>
    </row>
    <row r="593" spans="1:21" ht="15.75">
      <c r="A593" s="220"/>
      <c r="B593" s="220"/>
      <c r="C593" s="220"/>
      <c r="D593" s="220"/>
      <c r="E593" s="84"/>
      <c r="F593" s="83"/>
      <c r="G593" s="84"/>
      <c r="H593" s="84"/>
      <c r="I593" s="121"/>
      <c r="J593" s="121"/>
      <c r="K593" s="121"/>
      <c r="L593" s="85"/>
      <c r="M593" s="85"/>
      <c r="N593" s="84"/>
      <c r="O593" s="84"/>
      <c r="P593" s="84"/>
      <c r="Q593" s="84"/>
      <c r="R593" s="84"/>
      <c r="S593" s="84"/>
      <c r="T593" s="84"/>
      <c r="U593" s="84"/>
    </row>
    <row r="594" spans="1:21" ht="15.75">
      <c r="A594" s="220"/>
      <c r="B594" s="220"/>
      <c r="C594" s="220"/>
      <c r="D594" s="220"/>
      <c r="E594" s="84"/>
      <c r="F594" s="83"/>
      <c r="G594" s="84"/>
      <c r="H594" s="84"/>
      <c r="I594" s="121"/>
      <c r="J594" s="121"/>
      <c r="K594" s="121"/>
      <c r="L594" s="85"/>
      <c r="M594" s="85"/>
      <c r="N594" s="84"/>
      <c r="O594" s="84"/>
      <c r="P594" s="84"/>
      <c r="Q594" s="84"/>
      <c r="R594" s="84"/>
      <c r="S594" s="84"/>
      <c r="T594" s="84"/>
      <c r="U594" s="84"/>
    </row>
    <row r="595" spans="1:21" ht="15.75">
      <c r="A595" s="220"/>
      <c r="B595" s="220"/>
      <c r="C595" s="220"/>
      <c r="D595" s="220"/>
      <c r="E595" s="84"/>
      <c r="F595" s="83"/>
      <c r="G595" s="84"/>
      <c r="H595" s="84"/>
      <c r="I595" s="121"/>
      <c r="J595" s="121"/>
      <c r="K595" s="121"/>
      <c r="L595" s="85"/>
      <c r="M595" s="85"/>
      <c r="N595" s="84"/>
      <c r="O595" s="84"/>
      <c r="P595" s="84"/>
      <c r="Q595" s="84"/>
      <c r="R595" s="84"/>
      <c r="S595" s="84"/>
      <c r="T595" s="84"/>
      <c r="U595" s="84"/>
    </row>
    <row r="596" spans="1:21" ht="15.75">
      <c r="A596" s="220"/>
      <c r="B596" s="220"/>
      <c r="C596" s="220"/>
      <c r="D596" s="220"/>
      <c r="E596" s="84"/>
      <c r="F596" s="83"/>
      <c r="G596" s="84"/>
      <c r="H596" s="84"/>
      <c r="I596" s="121"/>
      <c r="J596" s="121"/>
      <c r="K596" s="121"/>
      <c r="L596" s="85"/>
      <c r="M596" s="85"/>
      <c r="N596" s="84"/>
      <c r="O596" s="84"/>
      <c r="P596" s="84"/>
      <c r="Q596" s="84"/>
      <c r="R596" s="84"/>
      <c r="S596" s="84"/>
      <c r="T596" s="84"/>
      <c r="U596" s="84"/>
    </row>
    <row r="597" spans="1:21" ht="15.75">
      <c r="A597" s="220"/>
      <c r="B597" s="220"/>
      <c r="C597" s="220"/>
      <c r="D597" s="220"/>
      <c r="E597" s="84"/>
      <c r="F597" s="83"/>
      <c r="G597" s="84"/>
      <c r="H597" s="84"/>
      <c r="I597" s="121"/>
      <c r="J597" s="121"/>
      <c r="K597" s="121"/>
      <c r="L597" s="85"/>
      <c r="M597" s="85"/>
      <c r="N597" s="84"/>
      <c r="O597" s="84"/>
      <c r="P597" s="84"/>
      <c r="Q597" s="84"/>
      <c r="R597" s="84"/>
      <c r="S597" s="84"/>
      <c r="T597" s="84"/>
      <c r="U597" s="84"/>
    </row>
    <row r="598" spans="1:21" ht="15.75">
      <c r="A598" s="220"/>
      <c r="B598" s="220"/>
      <c r="C598" s="220"/>
      <c r="D598" s="220"/>
      <c r="E598" s="84"/>
      <c r="F598" s="83"/>
      <c r="G598" s="84"/>
      <c r="H598" s="84"/>
      <c r="I598" s="121"/>
      <c r="J598" s="121"/>
      <c r="K598" s="121"/>
      <c r="L598" s="85"/>
      <c r="M598" s="85"/>
      <c r="N598" s="84"/>
      <c r="O598" s="84"/>
      <c r="P598" s="84"/>
      <c r="Q598" s="84"/>
      <c r="R598" s="84"/>
      <c r="S598" s="84"/>
      <c r="T598" s="84"/>
      <c r="U598" s="84"/>
    </row>
    <row r="599" spans="1:21" ht="15.75">
      <c r="A599" s="220"/>
      <c r="B599" s="220"/>
      <c r="C599" s="220"/>
      <c r="D599" s="220"/>
      <c r="E599" s="84"/>
      <c r="F599" s="83"/>
      <c r="G599" s="84"/>
      <c r="H599" s="84"/>
      <c r="I599" s="121"/>
      <c r="J599" s="121"/>
      <c r="K599" s="121"/>
      <c r="L599" s="85"/>
      <c r="M599" s="85"/>
      <c r="N599" s="84"/>
      <c r="O599" s="84"/>
      <c r="P599" s="84"/>
      <c r="Q599" s="84"/>
      <c r="R599" s="84"/>
      <c r="S599" s="84"/>
      <c r="T599" s="84"/>
      <c r="U599" s="84"/>
    </row>
    <row r="600" spans="1:21" ht="15.75">
      <c r="A600" s="220"/>
      <c r="B600" s="220"/>
      <c r="C600" s="220"/>
      <c r="D600" s="220"/>
      <c r="E600" s="84"/>
      <c r="F600" s="83"/>
      <c r="G600" s="84"/>
      <c r="H600" s="84"/>
      <c r="I600" s="121"/>
      <c r="J600" s="121"/>
      <c r="K600" s="121"/>
      <c r="L600" s="85"/>
      <c r="M600" s="85"/>
      <c r="N600" s="84"/>
      <c r="O600" s="84"/>
      <c r="P600" s="84"/>
      <c r="Q600" s="84"/>
      <c r="R600" s="84"/>
      <c r="S600" s="84"/>
      <c r="T600" s="84"/>
      <c r="U600" s="84"/>
    </row>
    <row r="601" spans="1:21" ht="15.75">
      <c r="A601" s="220"/>
      <c r="B601" s="220"/>
      <c r="C601" s="220"/>
      <c r="D601" s="220"/>
      <c r="E601" s="84"/>
      <c r="F601" s="83"/>
      <c r="G601" s="84"/>
      <c r="H601" s="84"/>
      <c r="I601" s="121"/>
      <c r="J601" s="121"/>
      <c r="K601" s="121"/>
      <c r="L601" s="85"/>
      <c r="M601" s="85"/>
      <c r="N601" s="84"/>
      <c r="O601" s="84"/>
      <c r="P601" s="84"/>
      <c r="Q601" s="84"/>
      <c r="R601" s="84"/>
      <c r="S601" s="84"/>
      <c r="T601" s="84"/>
      <c r="U601" s="84"/>
    </row>
    <row r="602" spans="1:21" ht="15.75">
      <c r="A602" s="220"/>
      <c r="B602" s="220"/>
      <c r="C602" s="220"/>
      <c r="D602" s="220"/>
      <c r="E602" s="84"/>
      <c r="F602" s="83"/>
      <c r="G602" s="84"/>
      <c r="H602" s="84"/>
      <c r="I602" s="121"/>
      <c r="J602" s="121"/>
      <c r="K602" s="121"/>
      <c r="L602" s="85"/>
      <c r="M602" s="85"/>
      <c r="N602" s="84"/>
      <c r="O602" s="84"/>
      <c r="P602" s="84"/>
      <c r="Q602" s="84"/>
      <c r="R602" s="84"/>
      <c r="S602" s="84"/>
      <c r="T602" s="84"/>
      <c r="U602" s="84"/>
    </row>
    <row r="603" spans="1:21" ht="15.75">
      <c r="A603" s="220"/>
      <c r="B603" s="220"/>
      <c r="C603" s="220"/>
      <c r="D603" s="220"/>
      <c r="E603" s="84"/>
      <c r="F603" s="83"/>
      <c r="G603" s="84"/>
      <c r="H603" s="84"/>
      <c r="I603" s="121"/>
      <c r="J603" s="121"/>
      <c r="K603" s="121"/>
      <c r="L603" s="85"/>
      <c r="M603" s="85"/>
      <c r="N603" s="84"/>
      <c r="O603" s="84"/>
      <c r="P603" s="84"/>
      <c r="Q603" s="84"/>
      <c r="R603" s="84"/>
      <c r="S603" s="84"/>
      <c r="T603" s="84"/>
      <c r="U603" s="84"/>
    </row>
    <row r="604" spans="1:21" ht="15.75">
      <c r="A604" s="220"/>
      <c r="B604" s="220"/>
      <c r="C604" s="220"/>
      <c r="D604" s="220"/>
      <c r="E604" s="84"/>
      <c r="F604" s="83"/>
      <c r="G604" s="84"/>
      <c r="H604" s="84"/>
      <c r="I604" s="121"/>
      <c r="J604" s="121"/>
      <c r="K604" s="121"/>
      <c r="L604" s="85"/>
      <c r="M604" s="85"/>
      <c r="N604" s="84"/>
      <c r="O604" s="84"/>
      <c r="P604" s="84"/>
      <c r="Q604" s="84"/>
      <c r="R604" s="84"/>
      <c r="S604" s="84"/>
      <c r="T604" s="84"/>
      <c r="U604" s="84"/>
    </row>
    <row r="605" spans="1:21" ht="15.75">
      <c r="A605" s="220"/>
      <c r="B605" s="220"/>
      <c r="C605" s="220"/>
      <c r="D605" s="220"/>
      <c r="E605" s="84"/>
      <c r="F605" s="83"/>
      <c r="G605" s="84"/>
      <c r="H605" s="84"/>
      <c r="I605" s="121"/>
      <c r="J605" s="121"/>
      <c r="K605" s="121"/>
      <c r="L605" s="85"/>
      <c r="M605" s="85"/>
      <c r="N605" s="84"/>
      <c r="O605" s="84"/>
      <c r="P605" s="84"/>
      <c r="Q605" s="84"/>
      <c r="R605" s="84"/>
      <c r="S605" s="84"/>
      <c r="T605" s="84"/>
      <c r="U605" s="84"/>
    </row>
    <row r="606" spans="1:21" ht="15.75">
      <c r="A606" s="220"/>
      <c r="B606" s="220"/>
      <c r="C606" s="220"/>
      <c r="D606" s="220"/>
      <c r="E606" s="84"/>
      <c r="F606" s="83"/>
      <c r="G606" s="84"/>
      <c r="H606" s="84"/>
      <c r="I606" s="121"/>
      <c r="J606" s="121"/>
      <c r="K606" s="121"/>
      <c r="L606" s="85"/>
      <c r="M606" s="85"/>
      <c r="N606" s="84"/>
      <c r="O606" s="84"/>
      <c r="P606" s="84"/>
      <c r="Q606" s="84"/>
      <c r="R606" s="84"/>
      <c r="S606" s="84"/>
      <c r="T606" s="84"/>
      <c r="U606" s="84"/>
    </row>
    <row r="607" spans="1:21" ht="15.75">
      <c r="A607" s="220"/>
      <c r="B607" s="220"/>
      <c r="C607" s="220"/>
      <c r="D607" s="220"/>
      <c r="E607" s="84"/>
      <c r="F607" s="83"/>
      <c r="G607" s="84"/>
      <c r="H607" s="84"/>
      <c r="I607" s="121"/>
      <c r="J607" s="121"/>
      <c r="K607" s="121"/>
      <c r="L607" s="85"/>
      <c r="M607" s="85"/>
      <c r="N607" s="84"/>
      <c r="O607" s="84"/>
      <c r="P607" s="84"/>
      <c r="Q607" s="84"/>
      <c r="R607" s="84"/>
      <c r="S607" s="84"/>
      <c r="T607" s="84"/>
      <c r="U607" s="84"/>
    </row>
    <row r="608" spans="1:21" ht="15.75">
      <c r="A608" s="220"/>
      <c r="B608" s="220"/>
      <c r="C608" s="220"/>
      <c r="D608" s="220"/>
      <c r="E608" s="84"/>
      <c r="F608" s="83"/>
      <c r="G608" s="84"/>
      <c r="H608" s="84"/>
      <c r="I608" s="121"/>
      <c r="J608" s="121"/>
      <c r="K608" s="121"/>
      <c r="L608" s="85"/>
      <c r="M608" s="85"/>
      <c r="N608" s="84"/>
      <c r="O608" s="84"/>
      <c r="P608" s="84"/>
      <c r="Q608" s="84"/>
      <c r="R608" s="84"/>
      <c r="S608" s="84"/>
      <c r="T608" s="84"/>
      <c r="U608" s="84"/>
    </row>
    <row r="609" spans="1:21" ht="15.75">
      <c r="A609" s="220"/>
      <c r="B609" s="220"/>
      <c r="C609" s="220"/>
      <c r="D609" s="220"/>
      <c r="E609" s="84"/>
      <c r="F609" s="83"/>
      <c r="G609" s="84"/>
      <c r="H609" s="84"/>
      <c r="I609" s="121"/>
      <c r="J609" s="121"/>
      <c r="K609" s="121"/>
      <c r="L609" s="85"/>
      <c r="M609" s="85"/>
      <c r="N609" s="84"/>
      <c r="O609" s="84"/>
      <c r="P609" s="84"/>
      <c r="Q609" s="84"/>
      <c r="R609" s="84"/>
      <c r="S609" s="84"/>
      <c r="T609" s="84"/>
      <c r="U609" s="84"/>
    </row>
    <row r="610" spans="1:21" ht="15.75">
      <c r="A610" s="220"/>
      <c r="B610" s="220"/>
      <c r="C610" s="220"/>
      <c r="D610" s="220"/>
      <c r="E610" s="84"/>
      <c r="F610" s="83"/>
      <c r="G610" s="84"/>
      <c r="H610" s="84"/>
      <c r="I610" s="121"/>
      <c r="J610" s="121"/>
      <c r="K610" s="121"/>
      <c r="L610" s="85"/>
      <c r="M610" s="85"/>
      <c r="N610" s="84"/>
      <c r="O610" s="84"/>
      <c r="P610" s="84"/>
      <c r="Q610" s="84"/>
      <c r="R610" s="84"/>
      <c r="S610" s="84"/>
      <c r="T610" s="84"/>
      <c r="U610" s="84"/>
    </row>
    <row r="611" spans="1:21" ht="15.75">
      <c r="A611" s="220"/>
      <c r="B611" s="220"/>
      <c r="C611" s="220"/>
      <c r="D611" s="220"/>
      <c r="E611" s="84"/>
      <c r="F611" s="83"/>
      <c r="G611" s="84"/>
      <c r="H611" s="84"/>
      <c r="I611" s="121"/>
      <c r="J611" s="121"/>
      <c r="K611" s="121"/>
      <c r="L611" s="85"/>
      <c r="M611" s="85"/>
      <c r="N611" s="84"/>
      <c r="O611" s="84"/>
      <c r="P611" s="84"/>
      <c r="Q611" s="84"/>
      <c r="R611" s="84"/>
      <c r="S611" s="84"/>
      <c r="T611" s="84"/>
      <c r="U611" s="84"/>
    </row>
    <row r="612" spans="1:21" ht="15.75">
      <c r="A612" s="220"/>
      <c r="B612" s="220"/>
      <c r="C612" s="220"/>
      <c r="D612" s="220"/>
      <c r="E612" s="84"/>
      <c r="F612" s="83"/>
      <c r="G612" s="84"/>
      <c r="H612" s="84"/>
      <c r="I612" s="121"/>
      <c r="J612" s="121"/>
      <c r="K612" s="121"/>
      <c r="L612" s="85"/>
      <c r="M612" s="85"/>
      <c r="N612" s="84"/>
      <c r="O612" s="84"/>
      <c r="P612" s="84"/>
      <c r="Q612" s="84"/>
      <c r="R612" s="84"/>
      <c r="S612" s="84"/>
      <c r="T612" s="84"/>
      <c r="U612" s="84"/>
    </row>
    <row r="613" spans="1:21" ht="15.75">
      <c r="A613" s="220"/>
      <c r="B613" s="220"/>
      <c r="C613" s="220"/>
      <c r="D613" s="220"/>
      <c r="E613" s="84"/>
      <c r="F613" s="83"/>
      <c r="G613" s="84"/>
      <c r="H613" s="84"/>
      <c r="I613" s="121"/>
      <c r="J613" s="121"/>
      <c r="K613" s="121"/>
      <c r="L613" s="85"/>
      <c r="M613" s="85"/>
      <c r="N613" s="84"/>
      <c r="O613" s="84"/>
      <c r="P613" s="84"/>
      <c r="Q613" s="84"/>
      <c r="R613" s="84"/>
      <c r="S613" s="84"/>
      <c r="T613" s="84"/>
      <c r="U613" s="84"/>
    </row>
    <row r="614" spans="1:21" ht="15.75">
      <c r="A614" s="220"/>
      <c r="B614" s="220"/>
      <c r="C614" s="220"/>
      <c r="D614" s="220"/>
      <c r="E614" s="84"/>
      <c r="F614" s="83"/>
      <c r="G614" s="84"/>
      <c r="H614" s="84"/>
      <c r="I614" s="121"/>
      <c r="J614" s="121"/>
      <c r="K614" s="121"/>
      <c r="L614" s="85"/>
      <c r="M614" s="85"/>
      <c r="N614" s="84"/>
      <c r="O614" s="84"/>
      <c r="P614" s="84"/>
      <c r="Q614" s="84"/>
      <c r="R614" s="84"/>
      <c r="S614" s="84"/>
      <c r="T614" s="84"/>
      <c r="U614" s="84"/>
    </row>
    <row r="615" spans="1:21" ht="15.75">
      <c r="A615" s="220"/>
      <c r="B615" s="220"/>
      <c r="C615" s="220"/>
      <c r="D615" s="220"/>
      <c r="E615" s="84"/>
      <c r="F615" s="83"/>
      <c r="G615" s="84"/>
      <c r="H615" s="84"/>
      <c r="I615" s="121"/>
      <c r="J615" s="121"/>
      <c r="K615" s="121"/>
      <c r="L615" s="85"/>
      <c r="M615" s="85"/>
      <c r="N615" s="84"/>
      <c r="O615" s="84"/>
      <c r="P615" s="84"/>
      <c r="Q615" s="84"/>
      <c r="R615" s="84"/>
      <c r="S615" s="84"/>
      <c r="T615" s="84"/>
      <c r="U615" s="84"/>
    </row>
    <row r="616" spans="1:21" ht="15.75">
      <c r="A616" s="220"/>
      <c r="B616" s="220"/>
      <c r="C616" s="220"/>
      <c r="D616" s="220"/>
      <c r="E616" s="84"/>
      <c r="F616" s="83"/>
      <c r="G616" s="84"/>
      <c r="H616" s="84"/>
      <c r="I616" s="121"/>
      <c r="J616" s="121"/>
      <c r="K616" s="121"/>
      <c r="L616" s="85"/>
      <c r="M616" s="85"/>
      <c r="N616" s="84"/>
      <c r="O616" s="84"/>
      <c r="P616" s="84"/>
      <c r="Q616" s="84"/>
      <c r="R616" s="84"/>
      <c r="S616" s="84"/>
      <c r="T616" s="84"/>
      <c r="U616" s="84"/>
    </row>
    <row r="617" spans="1:21" ht="15.75">
      <c r="A617" s="220"/>
      <c r="B617" s="220"/>
      <c r="C617" s="220"/>
      <c r="D617" s="220"/>
      <c r="E617" s="84"/>
      <c r="F617" s="83"/>
      <c r="G617" s="84"/>
      <c r="H617" s="84"/>
      <c r="I617" s="121"/>
      <c r="J617" s="121"/>
      <c r="K617" s="121"/>
      <c r="L617" s="85"/>
      <c r="M617" s="85"/>
      <c r="N617" s="84"/>
      <c r="O617" s="84"/>
      <c r="P617" s="84"/>
      <c r="Q617" s="84"/>
      <c r="R617" s="84"/>
      <c r="S617" s="84"/>
      <c r="T617" s="84"/>
      <c r="U617" s="84"/>
    </row>
    <row r="618" spans="1:21" ht="15.75">
      <c r="A618" s="220"/>
      <c r="B618" s="220"/>
      <c r="C618" s="220"/>
      <c r="D618" s="220"/>
      <c r="E618" s="84"/>
      <c r="F618" s="83"/>
      <c r="G618" s="84"/>
      <c r="H618" s="84"/>
      <c r="I618" s="121"/>
      <c r="J618" s="121"/>
      <c r="K618" s="121"/>
      <c r="L618" s="85"/>
      <c r="M618" s="85"/>
      <c r="N618" s="84"/>
      <c r="O618" s="84"/>
      <c r="P618" s="84"/>
      <c r="Q618" s="84"/>
      <c r="R618" s="84"/>
      <c r="S618" s="84"/>
      <c r="T618" s="84"/>
      <c r="U618" s="84"/>
    </row>
    <row r="619" spans="1:21" ht="15.75">
      <c r="A619" s="220"/>
      <c r="B619" s="220"/>
      <c r="C619" s="220"/>
      <c r="D619" s="220"/>
      <c r="E619" s="84"/>
      <c r="F619" s="83"/>
      <c r="G619" s="84"/>
      <c r="H619" s="84"/>
      <c r="I619" s="121"/>
      <c r="J619" s="121"/>
      <c r="K619" s="121"/>
      <c r="L619" s="85"/>
      <c r="M619" s="85"/>
      <c r="N619" s="84"/>
      <c r="O619" s="84"/>
      <c r="P619" s="84"/>
      <c r="Q619" s="84"/>
      <c r="R619" s="84"/>
      <c r="S619" s="84"/>
      <c r="T619" s="84"/>
      <c r="U619" s="84"/>
    </row>
    <row r="620" spans="1:21" ht="15.75">
      <c r="A620" s="220"/>
      <c r="B620" s="220"/>
      <c r="C620" s="220"/>
      <c r="D620" s="220"/>
      <c r="E620" s="84"/>
      <c r="F620" s="83"/>
      <c r="G620" s="84"/>
      <c r="H620" s="84"/>
      <c r="I620" s="121"/>
      <c r="J620" s="121"/>
      <c r="K620" s="121"/>
      <c r="L620" s="85"/>
      <c r="M620" s="85"/>
      <c r="N620" s="84"/>
      <c r="O620" s="84"/>
      <c r="P620" s="84"/>
      <c r="Q620" s="84"/>
      <c r="R620" s="84"/>
      <c r="S620" s="84"/>
      <c r="T620" s="84"/>
      <c r="U620" s="84"/>
    </row>
    <row r="621" spans="1:21" ht="15.75">
      <c r="A621" s="220"/>
      <c r="B621" s="220"/>
      <c r="C621" s="220"/>
      <c r="D621" s="220"/>
      <c r="E621" s="84"/>
      <c r="F621" s="83"/>
      <c r="G621" s="84"/>
      <c r="H621" s="84"/>
      <c r="I621" s="121"/>
      <c r="J621" s="121"/>
      <c r="K621" s="121"/>
      <c r="L621" s="85"/>
      <c r="M621" s="85"/>
      <c r="N621" s="84"/>
      <c r="O621" s="84"/>
      <c r="P621" s="84"/>
      <c r="Q621" s="84"/>
      <c r="R621" s="84"/>
      <c r="S621" s="84"/>
      <c r="T621" s="84"/>
      <c r="U621" s="84"/>
    </row>
    <row r="622" spans="1:21" ht="15.75">
      <c r="A622" s="220"/>
      <c r="B622" s="220"/>
      <c r="C622" s="220"/>
      <c r="D622" s="220"/>
      <c r="E622" s="84"/>
      <c r="F622" s="83"/>
      <c r="G622" s="84"/>
      <c r="H622" s="84"/>
      <c r="I622" s="121"/>
      <c r="J622" s="121"/>
      <c r="K622" s="121"/>
      <c r="L622" s="85"/>
      <c r="M622" s="85"/>
      <c r="N622" s="84"/>
      <c r="O622" s="84"/>
      <c r="P622" s="84"/>
      <c r="Q622" s="84"/>
      <c r="R622" s="84"/>
      <c r="S622" s="84"/>
      <c r="T622" s="84"/>
      <c r="U622" s="84"/>
    </row>
    <row r="623" spans="1:21" ht="15.75">
      <c r="A623" s="220"/>
      <c r="B623" s="220"/>
      <c r="C623" s="220"/>
      <c r="D623" s="220"/>
      <c r="E623" s="84"/>
      <c r="F623" s="83"/>
      <c r="G623" s="84"/>
      <c r="H623" s="84"/>
      <c r="I623" s="121"/>
      <c r="J623" s="121"/>
      <c r="K623" s="121"/>
      <c r="L623" s="85"/>
      <c r="M623" s="85"/>
      <c r="N623" s="84"/>
      <c r="O623" s="84"/>
      <c r="P623" s="84"/>
      <c r="Q623" s="84"/>
      <c r="R623" s="84"/>
      <c r="S623" s="84"/>
      <c r="T623" s="84"/>
      <c r="U623" s="84"/>
    </row>
    <row r="624" spans="1:21" ht="15.75">
      <c r="A624" s="220"/>
      <c r="B624" s="220"/>
      <c r="C624" s="220"/>
      <c r="D624" s="220"/>
      <c r="E624" s="84"/>
      <c r="F624" s="83"/>
      <c r="G624" s="84"/>
      <c r="H624" s="84"/>
      <c r="I624" s="121"/>
      <c r="J624" s="121"/>
      <c r="K624" s="121"/>
      <c r="L624" s="85"/>
      <c r="M624" s="85"/>
      <c r="N624" s="84"/>
      <c r="O624" s="84"/>
      <c r="P624" s="84"/>
      <c r="Q624" s="84"/>
      <c r="R624" s="84"/>
      <c r="S624" s="84"/>
      <c r="T624" s="84"/>
      <c r="U624" s="84"/>
    </row>
    <row r="625" spans="1:21" ht="15.75">
      <c r="A625" s="220"/>
      <c r="B625" s="220"/>
      <c r="C625" s="220"/>
      <c r="D625" s="220"/>
      <c r="E625" s="84"/>
      <c r="F625" s="83"/>
      <c r="G625" s="84"/>
      <c r="H625" s="84"/>
      <c r="I625" s="121"/>
      <c r="J625" s="121"/>
      <c r="K625" s="121"/>
      <c r="L625" s="85"/>
      <c r="M625" s="85"/>
      <c r="N625" s="84"/>
      <c r="O625" s="84"/>
      <c r="P625" s="84"/>
      <c r="Q625" s="84"/>
      <c r="R625" s="84"/>
      <c r="S625" s="84"/>
      <c r="T625" s="84"/>
      <c r="U625" s="84"/>
    </row>
    <row r="626" spans="1:21" ht="15.75">
      <c r="A626" s="220"/>
      <c r="B626" s="220"/>
      <c r="C626" s="220"/>
      <c r="D626" s="220"/>
      <c r="E626" s="84"/>
      <c r="F626" s="83"/>
      <c r="G626" s="84"/>
      <c r="H626" s="84"/>
      <c r="I626" s="121"/>
      <c r="J626" s="121"/>
      <c r="K626" s="121"/>
      <c r="L626" s="85"/>
      <c r="M626" s="85"/>
      <c r="N626" s="84"/>
      <c r="O626" s="84"/>
      <c r="P626" s="84"/>
      <c r="Q626" s="84"/>
      <c r="R626" s="84"/>
      <c r="S626" s="84"/>
      <c r="T626" s="84"/>
      <c r="U626" s="84"/>
    </row>
    <row r="627" spans="1:21" ht="15.75">
      <c r="A627" s="220"/>
      <c r="B627" s="220"/>
      <c r="C627" s="220"/>
      <c r="D627" s="220"/>
      <c r="E627" s="84"/>
      <c r="F627" s="83"/>
      <c r="G627" s="84"/>
      <c r="H627" s="84"/>
      <c r="I627" s="121"/>
      <c r="J627" s="121"/>
      <c r="K627" s="121"/>
      <c r="L627" s="85"/>
      <c r="M627" s="85"/>
      <c r="N627" s="84"/>
      <c r="O627" s="84"/>
      <c r="P627" s="84"/>
      <c r="Q627" s="84"/>
      <c r="R627" s="84"/>
      <c r="S627" s="84"/>
      <c r="T627" s="84"/>
      <c r="U627" s="84"/>
    </row>
    <row r="628" spans="1:21" ht="15.75">
      <c r="A628" s="220"/>
      <c r="B628" s="220"/>
      <c r="C628" s="220"/>
      <c r="D628" s="220"/>
      <c r="E628" s="84"/>
      <c r="F628" s="83"/>
      <c r="G628" s="84"/>
      <c r="H628" s="84"/>
      <c r="I628" s="121"/>
      <c r="J628" s="121"/>
      <c r="K628" s="121"/>
      <c r="L628" s="85"/>
      <c r="M628" s="85"/>
      <c r="N628" s="84"/>
      <c r="O628" s="84"/>
      <c r="P628" s="84"/>
      <c r="Q628" s="84"/>
      <c r="R628" s="84"/>
      <c r="S628" s="84"/>
      <c r="T628" s="84"/>
      <c r="U628" s="84"/>
    </row>
    <row r="629" spans="1:21" ht="15.75">
      <c r="A629" s="220"/>
      <c r="B629" s="220"/>
      <c r="C629" s="220"/>
      <c r="D629" s="220"/>
      <c r="E629" s="84"/>
      <c r="F629" s="83"/>
      <c r="G629" s="84"/>
      <c r="H629" s="84"/>
      <c r="I629" s="121"/>
      <c r="J629" s="121"/>
      <c r="K629" s="121"/>
      <c r="L629" s="85"/>
      <c r="M629" s="85"/>
      <c r="N629" s="84"/>
      <c r="O629" s="84"/>
      <c r="P629" s="84"/>
      <c r="Q629" s="84"/>
      <c r="R629" s="84"/>
      <c r="S629" s="84"/>
      <c r="T629" s="84"/>
      <c r="U629" s="84"/>
    </row>
    <row r="630" spans="1:21" ht="15.75">
      <c r="A630" s="220"/>
      <c r="B630" s="220"/>
      <c r="C630" s="220"/>
      <c r="D630" s="220"/>
      <c r="E630" s="84"/>
      <c r="F630" s="83"/>
      <c r="G630" s="84"/>
      <c r="H630" s="84"/>
      <c r="I630" s="121"/>
      <c r="J630" s="121"/>
      <c r="K630" s="121"/>
      <c r="L630" s="85"/>
      <c r="M630" s="85"/>
      <c r="N630" s="84"/>
      <c r="O630" s="84"/>
      <c r="P630" s="84"/>
      <c r="Q630" s="84"/>
      <c r="R630" s="84"/>
      <c r="S630" s="84"/>
      <c r="T630" s="84"/>
      <c r="U630" s="84"/>
    </row>
    <row r="631" spans="1:21" ht="15.75">
      <c r="A631" s="220"/>
      <c r="B631" s="220"/>
      <c r="C631" s="220"/>
      <c r="D631" s="220"/>
      <c r="E631" s="84"/>
      <c r="F631" s="83"/>
      <c r="G631" s="84"/>
      <c r="H631" s="84"/>
      <c r="I631" s="121"/>
      <c r="J631" s="121"/>
      <c r="K631" s="121"/>
      <c r="L631" s="85"/>
      <c r="M631" s="85"/>
      <c r="N631" s="84"/>
      <c r="O631" s="84"/>
      <c r="P631" s="84"/>
      <c r="Q631" s="84"/>
      <c r="R631" s="84"/>
      <c r="S631" s="84"/>
      <c r="T631" s="84"/>
      <c r="U631" s="84"/>
    </row>
    <row r="632" spans="1:21" ht="15.75">
      <c r="A632" s="220"/>
      <c r="B632" s="220"/>
      <c r="C632" s="220"/>
      <c r="D632" s="220"/>
      <c r="E632" s="84"/>
      <c r="F632" s="83"/>
      <c r="G632" s="84"/>
      <c r="H632" s="84"/>
      <c r="I632" s="121"/>
      <c r="J632" s="121"/>
      <c r="K632" s="121"/>
      <c r="L632" s="85"/>
      <c r="M632" s="85"/>
      <c r="N632" s="84"/>
      <c r="O632" s="84"/>
      <c r="P632" s="84"/>
      <c r="Q632" s="84"/>
      <c r="R632" s="84"/>
      <c r="S632" s="84"/>
      <c r="T632" s="84"/>
      <c r="U632" s="84"/>
    </row>
    <row r="633" spans="1:21" ht="15.75">
      <c r="A633" s="220"/>
      <c r="B633" s="220"/>
      <c r="C633" s="220"/>
      <c r="D633" s="220"/>
      <c r="E633" s="84"/>
      <c r="F633" s="83"/>
      <c r="G633" s="84"/>
      <c r="H633" s="84"/>
      <c r="I633" s="121"/>
      <c r="J633" s="121"/>
      <c r="K633" s="121"/>
      <c r="L633" s="85"/>
      <c r="M633" s="85"/>
      <c r="N633" s="84"/>
      <c r="O633" s="84"/>
      <c r="P633" s="84"/>
      <c r="Q633" s="84"/>
      <c r="R633" s="84"/>
      <c r="S633" s="84"/>
      <c r="T633" s="84"/>
      <c r="U633" s="84"/>
    </row>
    <row r="634" spans="1:21" ht="15.75">
      <c r="A634" s="220"/>
      <c r="B634" s="220"/>
      <c r="C634" s="220"/>
      <c r="D634" s="220"/>
      <c r="E634" s="84"/>
      <c r="F634" s="83"/>
      <c r="G634" s="84"/>
      <c r="H634" s="84"/>
      <c r="I634" s="121"/>
      <c r="J634" s="121"/>
      <c r="K634" s="121"/>
      <c r="L634" s="85"/>
      <c r="M634" s="85"/>
      <c r="N634" s="84"/>
      <c r="O634" s="84"/>
      <c r="P634" s="84"/>
      <c r="Q634" s="84"/>
      <c r="R634" s="84"/>
      <c r="S634" s="84"/>
      <c r="T634" s="84"/>
      <c r="U634" s="84"/>
    </row>
    <row r="635" spans="1:21" ht="15.75">
      <c r="A635" s="220"/>
      <c r="B635" s="220"/>
      <c r="C635" s="220"/>
      <c r="D635" s="220"/>
      <c r="E635" s="84"/>
      <c r="F635" s="83"/>
      <c r="G635" s="84"/>
      <c r="H635" s="84"/>
      <c r="I635" s="121"/>
      <c r="J635" s="121"/>
      <c r="K635" s="121"/>
      <c r="L635" s="85"/>
      <c r="M635" s="85"/>
      <c r="N635" s="84"/>
      <c r="O635" s="84"/>
      <c r="P635" s="84"/>
      <c r="Q635" s="84"/>
      <c r="R635" s="84"/>
      <c r="S635" s="84"/>
      <c r="T635" s="84"/>
      <c r="U635" s="84"/>
    </row>
    <row r="636" spans="1:21" ht="15.75">
      <c r="A636" s="220"/>
      <c r="B636" s="220"/>
      <c r="C636" s="220"/>
      <c r="D636" s="220"/>
      <c r="E636" s="84"/>
      <c r="F636" s="83"/>
      <c r="G636" s="84"/>
      <c r="H636" s="84"/>
      <c r="I636" s="121"/>
      <c r="J636" s="121"/>
      <c r="K636" s="121"/>
      <c r="L636" s="85"/>
      <c r="M636" s="85"/>
      <c r="N636" s="84"/>
      <c r="O636" s="84"/>
      <c r="P636" s="84"/>
      <c r="Q636" s="84"/>
      <c r="R636" s="84"/>
      <c r="S636" s="84"/>
      <c r="T636" s="84"/>
      <c r="U636" s="84"/>
    </row>
    <row r="637" spans="1:21" ht="15.75">
      <c r="A637" s="220"/>
      <c r="B637" s="220"/>
      <c r="C637" s="220"/>
      <c r="D637" s="220"/>
      <c r="E637" s="84"/>
      <c r="F637" s="83"/>
      <c r="G637" s="84"/>
      <c r="H637" s="84"/>
      <c r="I637" s="121"/>
      <c r="J637" s="121"/>
      <c r="K637" s="121"/>
      <c r="L637" s="85"/>
      <c r="M637" s="85"/>
      <c r="N637" s="84"/>
      <c r="O637" s="84"/>
      <c r="P637" s="84"/>
      <c r="Q637" s="84"/>
      <c r="R637" s="84"/>
      <c r="S637" s="84"/>
      <c r="T637" s="84"/>
      <c r="U637" s="84"/>
    </row>
    <row r="638" spans="1:21" ht="15.75">
      <c r="A638" s="220"/>
      <c r="B638" s="220"/>
      <c r="C638" s="220"/>
      <c r="D638" s="220"/>
      <c r="E638" s="84"/>
      <c r="F638" s="83"/>
      <c r="G638" s="84"/>
      <c r="H638" s="84"/>
      <c r="I638" s="121"/>
      <c r="J638" s="121"/>
      <c r="K638" s="121"/>
      <c r="L638" s="85"/>
      <c r="M638" s="85"/>
      <c r="N638" s="84"/>
      <c r="O638" s="84"/>
      <c r="P638" s="84"/>
      <c r="Q638" s="84"/>
      <c r="R638" s="84"/>
      <c r="S638" s="84"/>
      <c r="T638" s="84"/>
      <c r="U638" s="84"/>
    </row>
    <row r="639" spans="1:21" ht="15.75">
      <c r="A639" s="220"/>
      <c r="B639" s="220"/>
      <c r="C639" s="220"/>
      <c r="D639" s="220"/>
      <c r="E639" s="84"/>
      <c r="F639" s="83"/>
      <c r="G639" s="84"/>
      <c r="H639" s="84"/>
      <c r="I639" s="121"/>
      <c r="J639" s="121"/>
      <c r="K639" s="121"/>
      <c r="L639" s="85"/>
      <c r="M639" s="85"/>
      <c r="N639" s="84"/>
      <c r="O639" s="84"/>
      <c r="P639" s="84"/>
      <c r="Q639" s="84"/>
      <c r="R639" s="84"/>
      <c r="S639" s="84"/>
      <c r="T639" s="84"/>
      <c r="U639" s="84"/>
    </row>
    <row r="640" spans="1:21" ht="15.75">
      <c r="A640" s="220"/>
      <c r="B640" s="220"/>
      <c r="C640" s="220"/>
      <c r="D640" s="220"/>
      <c r="E640" s="84"/>
      <c r="F640" s="83"/>
      <c r="G640" s="84"/>
      <c r="H640" s="84"/>
      <c r="I640" s="121"/>
      <c r="J640" s="121"/>
      <c r="K640" s="121"/>
      <c r="L640" s="85"/>
      <c r="M640" s="85"/>
      <c r="N640" s="84"/>
      <c r="O640" s="84"/>
      <c r="P640" s="84"/>
      <c r="Q640" s="84"/>
      <c r="R640" s="84"/>
      <c r="S640" s="84"/>
      <c r="T640" s="84"/>
      <c r="U640" s="84"/>
    </row>
    <row r="641" spans="1:21" ht="15.75">
      <c r="A641" s="220"/>
      <c r="B641" s="220"/>
      <c r="C641" s="220"/>
      <c r="D641" s="220"/>
      <c r="E641" s="84"/>
      <c r="F641" s="83"/>
      <c r="G641" s="84"/>
      <c r="H641" s="84"/>
      <c r="I641" s="121"/>
      <c r="J641" s="121"/>
      <c r="K641" s="121"/>
      <c r="L641" s="85"/>
      <c r="M641" s="85"/>
      <c r="N641" s="84"/>
      <c r="O641" s="84"/>
      <c r="P641" s="84"/>
      <c r="Q641" s="84"/>
      <c r="R641" s="84"/>
      <c r="S641" s="84"/>
      <c r="T641" s="84"/>
      <c r="U641" s="84"/>
    </row>
    <row r="642" spans="1:21" ht="15.75">
      <c r="A642" s="220"/>
      <c r="B642" s="220"/>
      <c r="C642" s="220"/>
      <c r="D642" s="220"/>
      <c r="E642" s="84"/>
      <c r="F642" s="83"/>
      <c r="G642" s="84"/>
      <c r="H642" s="84"/>
      <c r="I642" s="121"/>
      <c r="J642" s="121"/>
      <c r="K642" s="121"/>
      <c r="L642" s="85"/>
      <c r="M642" s="85"/>
      <c r="N642" s="84"/>
      <c r="O642" s="84"/>
      <c r="P642" s="84"/>
      <c r="Q642" s="84"/>
      <c r="R642" s="84"/>
      <c r="S642" s="84"/>
      <c r="T642" s="84"/>
      <c r="U642" s="84"/>
    </row>
    <row r="643" spans="1:21" ht="15.75">
      <c r="A643" s="220"/>
      <c r="B643" s="220"/>
      <c r="C643" s="220"/>
      <c r="D643" s="220"/>
      <c r="E643" s="84"/>
      <c r="F643" s="83"/>
      <c r="G643" s="84"/>
      <c r="H643" s="84"/>
      <c r="I643" s="121"/>
      <c r="J643" s="121"/>
      <c r="K643" s="121"/>
      <c r="L643" s="85"/>
      <c r="M643" s="85"/>
      <c r="N643" s="84"/>
      <c r="O643" s="84"/>
      <c r="P643" s="84"/>
      <c r="Q643" s="84"/>
      <c r="R643" s="84"/>
      <c r="S643" s="84"/>
      <c r="T643" s="84"/>
      <c r="U643" s="84"/>
    </row>
    <row r="644" spans="1:21" ht="15.75">
      <c r="A644" s="220"/>
      <c r="B644" s="220"/>
      <c r="C644" s="220"/>
      <c r="D644" s="220"/>
      <c r="E644" s="84"/>
      <c r="F644" s="83"/>
      <c r="G644" s="84"/>
      <c r="H644" s="84"/>
      <c r="I644" s="121"/>
      <c r="J644" s="121"/>
      <c r="K644" s="121"/>
      <c r="L644" s="85"/>
      <c r="M644" s="85"/>
      <c r="N644" s="84"/>
      <c r="O644" s="84"/>
      <c r="P644" s="84"/>
      <c r="Q644" s="84"/>
      <c r="R644" s="84"/>
      <c r="S644" s="84"/>
      <c r="T644" s="84"/>
      <c r="U644" s="84"/>
    </row>
    <row r="645" spans="1:21" ht="15.75">
      <c r="A645" s="220"/>
      <c r="B645" s="220"/>
      <c r="C645" s="220"/>
      <c r="D645" s="220"/>
      <c r="E645" s="84"/>
      <c r="F645" s="83"/>
      <c r="G645" s="84"/>
      <c r="H645" s="84"/>
      <c r="I645" s="121"/>
      <c r="J645" s="121"/>
      <c r="K645" s="121"/>
      <c r="L645" s="85"/>
      <c r="M645" s="85"/>
      <c r="N645" s="84"/>
      <c r="O645" s="84"/>
      <c r="P645" s="84"/>
      <c r="Q645" s="84"/>
      <c r="R645" s="84"/>
      <c r="S645" s="84"/>
      <c r="T645" s="84"/>
      <c r="U645" s="84"/>
    </row>
    <row r="646" spans="1:21" ht="15.75">
      <c r="A646" s="220"/>
      <c r="B646" s="220"/>
      <c r="C646" s="220"/>
      <c r="D646" s="220"/>
      <c r="E646" s="84"/>
      <c r="F646" s="83"/>
      <c r="G646" s="84"/>
      <c r="H646" s="84"/>
      <c r="I646" s="121"/>
      <c r="J646" s="121"/>
      <c r="K646" s="121"/>
      <c r="L646" s="85"/>
      <c r="M646" s="85"/>
      <c r="N646" s="84"/>
      <c r="O646" s="84"/>
      <c r="P646" s="84"/>
      <c r="Q646" s="84"/>
      <c r="R646" s="84"/>
      <c r="S646" s="84"/>
      <c r="T646" s="84"/>
      <c r="U646" s="84"/>
    </row>
    <row r="647" spans="1:21" ht="15.75">
      <c r="A647" s="220"/>
      <c r="B647" s="220"/>
      <c r="C647" s="220"/>
      <c r="D647" s="220"/>
      <c r="E647" s="84"/>
      <c r="F647" s="83"/>
      <c r="G647" s="84"/>
      <c r="H647" s="84"/>
      <c r="I647" s="121"/>
      <c r="J647" s="121"/>
      <c r="K647" s="121"/>
      <c r="L647" s="85"/>
      <c r="M647" s="85"/>
      <c r="N647" s="84"/>
      <c r="O647" s="84"/>
      <c r="P647" s="84"/>
      <c r="Q647" s="84"/>
      <c r="R647" s="84"/>
      <c r="S647" s="84"/>
      <c r="T647" s="84"/>
      <c r="U647" s="84"/>
    </row>
    <row r="648" spans="1:21" ht="15.75">
      <c r="A648" s="220"/>
      <c r="B648" s="220"/>
      <c r="C648" s="220"/>
      <c r="D648" s="220"/>
      <c r="E648" s="84"/>
      <c r="F648" s="83"/>
      <c r="G648" s="84"/>
      <c r="H648" s="84"/>
      <c r="I648" s="121"/>
      <c r="J648" s="121"/>
      <c r="K648" s="121"/>
      <c r="L648" s="85"/>
      <c r="M648" s="85"/>
      <c r="N648" s="84"/>
      <c r="O648" s="84"/>
      <c r="P648" s="84"/>
      <c r="Q648" s="84"/>
      <c r="R648" s="84"/>
      <c r="S648" s="84"/>
      <c r="T648" s="84"/>
      <c r="U648" s="84"/>
    </row>
    <row r="649" spans="1:21" ht="15.75">
      <c r="A649" s="220"/>
      <c r="B649" s="220"/>
      <c r="C649" s="220"/>
      <c r="D649" s="220"/>
      <c r="E649" s="84"/>
      <c r="F649" s="83"/>
      <c r="G649" s="84"/>
      <c r="H649" s="84"/>
      <c r="I649" s="121"/>
      <c r="J649" s="121"/>
      <c r="K649" s="121"/>
      <c r="L649" s="85"/>
      <c r="M649" s="85"/>
      <c r="N649" s="84"/>
      <c r="O649" s="84"/>
      <c r="P649" s="84"/>
      <c r="Q649" s="84"/>
      <c r="R649" s="84"/>
      <c r="S649" s="84"/>
      <c r="T649" s="84"/>
      <c r="U649" s="84"/>
    </row>
    <row r="650" spans="1:21" ht="15.75">
      <c r="A650" s="220"/>
      <c r="B650" s="220"/>
      <c r="C650" s="220"/>
      <c r="D650" s="220"/>
      <c r="E650" s="84"/>
      <c r="F650" s="83"/>
      <c r="G650" s="84"/>
      <c r="H650" s="84"/>
      <c r="I650" s="121"/>
      <c r="J650" s="121"/>
      <c r="K650" s="121"/>
      <c r="L650" s="85"/>
      <c r="M650" s="85"/>
      <c r="N650" s="84"/>
      <c r="O650" s="84"/>
      <c r="P650" s="84"/>
      <c r="Q650" s="84"/>
      <c r="R650" s="84"/>
      <c r="S650" s="84"/>
      <c r="T650" s="84"/>
      <c r="U650" s="84"/>
    </row>
    <row r="651" spans="1:21" ht="15.75">
      <c r="A651" s="220"/>
      <c r="B651" s="220"/>
      <c r="C651" s="220"/>
      <c r="D651" s="220"/>
      <c r="E651" s="84"/>
      <c r="F651" s="83"/>
      <c r="G651" s="84"/>
      <c r="H651" s="84"/>
      <c r="I651" s="121"/>
      <c r="J651" s="121"/>
      <c r="K651" s="121"/>
      <c r="L651" s="85"/>
      <c r="M651" s="85"/>
      <c r="N651" s="84"/>
      <c r="O651" s="84"/>
      <c r="P651" s="84"/>
      <c r="Q651" s="84"/>
      <c r="R651" s="84"/>
      <c r="S651" s="84"/>
      <c r="T651" s="84"/>
      <c r="U651" s="84"/>
    </row>
    <row r="652" spans="1:21" ht="15.75">
      <c r="A652" s="220"/>
      <c r="B652" s="220"/>
      <c r="C652" s="220"/>
      <c r="D652" s="220"/>
      <c r="E652" s="84"/>
      <c r="F652" s="83"/>
      <c r="G652" s="84"/>
      <c r="H652" s="84"/>
      <c r="I652" s="121"/>
      <c r="J652" s="121"/>
      <c r="K652" s="121"/>
      <c r="L652" s="85"/>
      <c r="M652" s="85"/>
      <c r="N652" s="84"/>
      <c r="O652" s="84"/>
      <c r="P652" s="84"/>
      <c r="Q652" s="84"/>
      <c r="R652" s="84"/>
      <c r="S652" s="84"/>
      <c r="T652" s="84"/>
      <c r="U652" s="84"/>
    </row>
    <row r="653" spans="1:21" ht="15.75">
      <c r="A653" s="220"/>
      <c r="B653" s="220"/>
      <c r="C653" s="220"/>
      <c r="D653" s="220"/>
      <c r="E653" s="84"/>
      <c r="F653" s="83"/>
      <c r="G653" s="84"/>
      <c r="H653" s="84"/>
      <c r="I653" s="121"/>
      <c r="J653" s="121"/>
      <c r="K653" s="121"/>
      <c r="L653" s="85"/>
      <c r="M653" s="85"/>
      <c r="N653" s="84"/>
      <c r="O653" s="84"/>
      <c r="P653" s="84"/>
      <c r="Q653" s="84"/>
      <c r="R653" s="84"/>
      <c r="S653" s="84"/>
      <c r="T653" s="84"/>
      <c r="U653" s="84"/>
    </row>
    <row r="654" spans="1:21" ht="15.75">
      <c r="A654" s="220"/>
      <c r="B654" s="220"/>
      <c r="C654" s="220"/>
      <c r="D654" s="220"/>
      <c r="E654" s="84"/>
      <c r="F654" s="83"/>
      <c r="G654" s="84"/>
      <c r="H654" s="84"/>
      <c r="I654" s="121"/>
      <c r="J654" s="121"/>
      <c r="K654" s="121"/>
      <c r="L654" s="85"/>
      <c r="M654" s="85"/>
      <c r="N654" s="84"/>
      <c r="O654" s="84"/>
      <c r="P654" s="84"/>
      <c r="Q654" s="84"/>
      <c r="R654" s="84"/>
      <c r="S654" s="84"/>
      <c r="T654" s="84"/>
      <c r="U654" s="84"/>
    </row>
    <row r="655" spans="1:21" ht="15.75">
      <c r="A655" s="220"/>
      <c r="B655" s="220"/>
      <c r="C655" s="220"/>
      <c r="D655" s="220"/>
      <c r="E655" s="84"/>
      <c r="F655" s="83"/>
      <c r="G655" s="84"/>
      <c r="H655" s="84"/>
      <c r="I655" s="121"/>
      <c r="J655" s="121"/>
      <c r="K655" s="121"/>
      <c r="L655" s="85"/>
      <c r="M655" s="85"/>
      <c r="N655" s="84"/>
      <c r="O655" s="84"/>
      <c r="P655" s="84"/>
      <c r="Q655" s="84"/>
      <c r="R655" s="84"/>
      <c r="S655" s="84"/>
      <c r="T655" s="84"/>
      <c r="U655" s="84"/>
    </row>
    <row r="656" spans="1:21" ht="15.75">
      <c r="A656" s="220"/>
      <c r="B656" s="220"/>
      <c r="C656" s="220"/>
      <c r="D656" s="220"/>
      <c r="E656" s="84"/>
      <c r="F656" s="83"/>
      <c r="G656" s="84"/>
      <c r="H656" s="84"/>
      <c r="I656" s="121"/>
      <c r="J656" s="121"/>
      <c r="K656" s="121"/>
      <c r="L656" s="85"/>
      <c r="M656" s="85"/>
      <c r="N656" s="84"/>
      <c r="O656" s="84"/>
      <c r="P656" s="84"/>
      <c r="Q656" s="84"/>
      <c r="R656" s="84"/>
      <c r="S656" s="84"/>
      <c r="T656" s="84"/>
      <c r="U656" s="84"/>
    </row>
    <row r="657" spans="1:21" ht="15.75">
      <c r="A657" s="220"/>
      <c r="B657" s="220"/>
      <c r="C657" s="220"/>
      <c r="D657" s="220"/>
      <c r="E657" s="84"/>
      <c r="F657" s="83"/>
      <c r="G657" s="84"/>
      <c r="H657" s="84"/>
      <c r="I657" s="121"/>
      <c r="J657" s="121"/>
      <c r="K657" s="121"/>
      <c r="L657" s="85"/>
      <c r="M657" s="85"/>
      <c r="N657" s="84"/>
      <c r="O657" s="84"/>
      <c r="P657" s="84"/>
      <c r="Q657" s="84"/>
      <c r="R657" s="84"/>
      <c r="S657" s="84"/>
      <c r="T657" s="84"/>
      <c r="U657" s="84"/>
    </row>
    <row r="658" spans="1:21" ht="15.75">
      <c r="A658" s="220"/>
      <c r="B658" s="220"/>
      <c r="C658" s="220"/>
      <c r="D658" s="220"/>
      <c r="E658" s="84"/>
      <c r="F658" s="83"/>
      <c r="G658" s="84"/>
      <c r="H658" s="84"/>
      <c r="I658" s="121"/>
      <c r="J658" s="121"/>
      <c r="K658" s="121"/>
      <c r="L658" s="85"/>
      <c r="M658" s="85"/>
      <c r="N658" s="84"/>
      <c r="O658" s="84"/>
      <c r="P658" s="84"/>
      <c r="Q658" s="84"/>
      <c r="R658" s="84"/>
      <c r="S658" s="84"/>
      <c r="T658" s="84"/>
      <c r="U658" s="84"/>
    </row>
    <row r="659" spans="1:21" ht="15.75">
      <c r="A659" s="220"/>
      <c r="B659" s="220"/>
      <c r="C659" s="220"/>
      <c r="D659" s="220"/>
      <c r="E659" s="84"/>
      <c r="F659" s="83"/>
      <c r="G659" s="84"/>
      <c r="H659" s="84"/>
      <c r="I659" s="121"/>
      <c r="J659" s="121"/>
      <c r="K659" s="121"/>
      <c r="L659" s="85"/>
      <c r="M659" s="85"/>
      <c r="N659" s="84"/>
      <c r="O659" s="84"/>
      <c r="P659" s="84"/>
      <c r="Q659" s="84"/>
      <c r="R659" s="84"/>
      <c r="S659" s="84"/>
      <c r="T659" s="84"/>
      <c r="U659" s="84"/>
    </row>
    <row r="660" spans="1:21" ht="15.75">
      <c r="A660" s="220"/>
      <c r="B660" s="220"/>
      <c r="C660" s="220"/>
      <c r="D660" s="220"/>
      <c r="E660" s="84"/>
      <c r="F660" s="83"/>
      <c r="G660" s="84"/>
      <c r="H660" s="84"/>
      <c r="I660" s="121"/>
      <c r="J660" s="121"/>
      <c r="K660" s="121"/>
      <c r="L660" s="85"/>
      <c r="M660" s="85"/>
      <c r="N660" s="84"/>
      <c r="O660" s="84"/>
      <c r="P660" s="84"/>
      <c r="Q660" s="84"/>
      <c r="R660" s="84"/>
      <c r="S660" s="84"/>
      <c r="T660" s="84"/>
      <c r="U660" s="84"/>
    </row>
    <row r="661" spans="1:21" ht="15.75">
      <c r="A661" s="220"/>
      <c r="B661" s="220"/>
      <c r="C661" s="220"/>
      <c r="D661" s="220"/>
      <c r="E661" s="84"/>
      <c r="F661" s="83"/>
      <c r="G661" s="84"/>
      <c r="H661" s="84"/>
      <c r="I661" s="121"/>
      <c r="J661" s="121"/>
      <c r="K661" s="121"/>
      <c r="L661" s="85"/>
      <c r="M661" s="85"/>
      <c r="N661" s="84"/>
      <c r="O661" s="84"/>
      <c r="P661" s="84"/>
      <c r="Q661" s="84"/>
      <c r="R661" s="84"/>
      <c r="S661" s="84"/>
      <c r="T661" s="84"/>
      <c r="U661" s="84"/>
    </row>
    <row r="662" spans="1:21" ht="15.75">
      <c r="A662" s="220"/>
      <c r="B662" s="220"/>
      <c r="C662" s="220"/>
      <c r="D662" s="220"/>
      <c r="E662" s="84"/>
      <c r="F662" s="83"/>
      <c r="G662" s="84"/>
      <c r="H662" s="84"/>
      <c r="I662" s="121"/>
      <c r="J662" s="121"/>
      <c r="K662" s="121"/>
      <c r="L662" s="85"/>
      <c r="M662" s="85"/>
      <c r="N662" s="84"/>
      <c r="O662" s="84"/>
      <c r="P662" s="84"/>
      <c r="Q662" s="84"/>
      <c r="R662" s="84"/>
      <c r="S662" s="84"/>
      <c r="T662" s="84"/>
      <c r="U662" s="84"/>
    </row>
    <row r="663" spans="1:21" ht="15.75">
      <c r="A663" s="220"/>
      <c r="B663" s="220"/>
      <c r="C663" s="220"/>
      <c r="D663" s="220"/>
      <c r="E663" s="84"/>
      <c r="F663" s="83"/>
      <c r="G663" s="84"/>
      <c r="H663" s="84"/>
      <c r="I663" s="121"/>
      <c r="J663" s="121"/>
      <c r="K663" s="121"/>
      <c r="L663" s="85"/>
      <c r="M663" s="85"/>
      <c r="N663" s="84"/>
      <c r="O663" s="84"/>
      <c r="P663" s="84"/>
      <c r="Q663" s="84"/>
      <c r="R663" s="84"/>
      <c r="S663" s="84"/>
      <c r="T663" s="84"/>
      <c r="U663" s="84"/>
    </row>
    <row r="664" spans="1:21" ht="15.75">
      <c r="A664" s="220"/>
      <c r="B664" s="220"/>
      <c r="C664" s="220"/>
      <c r="D664" s="220"/>
      <c r="E664" s="84"/>
      <c r="F664" s="83"/>
      <c r="G664" s="84"/>
      <c r="H664" s="84"/>
      <c r="I664" s="121"/>
      <c r="J664" s="121"/>
      <c r="K664" s="121"/>
      <c r="L664" s="85"/>
      <c r="M664" s="85"/>
      <c r="N664" s="84"/>
      <c r="O664" s="84"/>
      <c r="P664" s="84"/>
      <c r="Q664" s="84"/>
      <c r="R664" s="84"/>
      <c r="S664" s="84"/>
      <c r="T664" s="84"/>
      <c r="U664" s="84"/>
    </row>
    <row r="665" spans="1:21" ht="15.75">
      <c r="A665" s="220"/>
      <c r="B665" s="220"/>
      <c r="C665" s="220"/>
      <c r="D665" s="220"/>
      <c r="E665" s="84"/>
      <c r="F665" s="83"/>
      <c r="G665" s="84"/>
      <c r="H665" s="84"/>
      <c r="I665" s="121"/>
      <c r="J665" s="121"/>
      <c r="K665" s="121"/>
      <c r="L665" s="85"/>
      <c r="M665" s="85"/>
      <c r="N665" s="84"/>
      <c r="O665" s="84"/>
      <c r="P665" s="84"/>
      <c r="Q665" s="84"/>
      <c r="R665" s="84"/>
      <c r="S665" s="84"/>
      <c r="T665" s="84"/>
      <c r="U665" s="84"/>
    </row>
    <row r="666" spans="1:21" ht="15.75">
      <c r="A666" s="220"/>
      <c r="B666" s="220"/>
      <c r="C666" s="220"/>
      <c r="D666" s="220"/>
      <c r="E666" s="84"/>
      <c r="F666" s="83"/>
      <c r="G666" s="84"/>
      <c r="H666" s="84"/>
      <c r="I666" s="121"/>
      <c r="J666" s="121"/>
      <c r="K666" s="121"/>
      <c r="L666" s="85"/>
      <c r="M666" s="85"/>
      <c r="N666" s="84"/>
      <c r="O666" s="84"/>
      <c r="P666" s="84"/>
      <c r="Q666" s="84"/>
      <c r="R666" s="84"/>
      <c r="S666" s="84"/>
      <c r="T666" s="84"/>
      <c r="U666" s="84"/>
    </row>
    <row r="667" spans="1:21" ht="15.75">
      <c r="A667" s="220"/>
      <c r="B667" s="220"/>
      <c r="C667" s="220"/>
      <c r="D667" s="220"/>
      <c r="E667" s="84"/>
      <c r="F667" s="83"/>
      <c r="G667" s="84"/>
      <c r="H667" s="84"/>
      <c r="I667" s="121"/>
      <c r="J667" s="121"/>
      <c r="K667" s="121"/>
      <c r="L667" s="85"/>
      <c r="M667" s="85"/>
      <c r="N667" s="84"/>
      <c r="O667" s="84"/>
      <c r="P667" s="84"/>
      <c r="Q667" s="84"/>
      <c r="R667" s="84"/>
      <c r="S667" s="84"/>
      <c r="T667" s="84"/>
      <c r="U667" s="84"/>
    </row>
    <row r="668" spans="1:21" ht="15.75">
      <c r="A668" s="220"/>
      <c r="B668" s="220"/>
      <c r="C668" s="220"/>
      <c r="D668" s="220"/>
      <c r="E668" s="84"/>
      <c r="F668" s="83"/>
      <c r="G668" s="84"/>
      <c r="H668" s="84"/>
      <c r="I668" s="121"/>
      <c r="J668" s="121"/>
      <c r="K668" s="121"/>
      <c r="L668" s="85"/>
      <c r="M668" s="85"/>
      <c r="N668" s="84"/>
      <c r="O668" s="84"/>
      <c r="P668" s="84"/>
      <c r="Q668" s="84"/>
      <c r="R668" s="84"/>
      <c r="S668" s="84"/>
      <c r="T668" s="84"/>
      <c r="U668" s="84"/>
    </row>
    <row r="669" spans="1:21" ht="15.75">
      <c r="A669" s="220"/>
      <c r="B669" s="220"/>
      <c r="C669" s="220"/>
      <c r="D669" s="220"/>
      <c r="E669" s="84"/>
      <c r="F669" s="83"/>
      <c r="G669" s="84"/>
      <c r="H669" s="84"/>
      <c r="I669" s="121"/>
      <c r="J669" s="121"/>
      <c r="K669" s="121"/>
      <c r="L669" s="85"/>
      <c r="M669" s="85"/>
      <c r="N669" s="84"/>
      <c r="O669" s="84"/>
      <c r="P669" s="84"/>
      <c r="Q669" s="84"/>
      <c r="R669" s="84"/>
      <c r="S669" s="84"/>
      <c r="T669" s="84"/>
      <c r="U669" s="84"/>
    </row>
    <row r="670" spans="1:21" ht="15.75">
      <c r="A670" s="220"/>
      <c r="B670" s="220"/>
      <c r="C670" s="220"/>
      <c r="D670" s="220"/>
      <c r="E670" s="84"/>
      <c r="F670" s="83"/>
      <c r="G670" s="84"/>
      <c r="H670" s="84"/>
      <c r="I670" s="121"/>
      <c r="J670" s="121"/>
      <c r="K670" s="121"/>
      <c r="L670" s="85"/>
      <c r="M670" s="85"/>
      <c r="N670" s="84"/>
      <c r="O670" s="84"/>
      <c r="P670" s="84"/>
      <c r="Q670" s="84"/>
      <c r="R670" s="84"/>
      <c r="S670" s="84"/>
      <c r="T670" s="84"/>
      <c r="U670" s="84"/>
    </row>
    <row r="671" spans="1:21" ht="15.75">
      <c r="A671" s="220"/>
      <c r="B671" s="220"/>
      <c r="C671" s="220"/>
      <c r="D671" s="220"/>
      <c r="E671" s="84"/>
      <c r="F671" s="83"/>
      <c r="G671" s="84"/>
      <c r="H671" s="84"/>
      <c r="I671" s="121"/>
      <c r="J671" s="121"/>
      <c r="K671" s="121"/>
      <c r="L671" s="85"/>
      <c r="M671" s="85"/>
      <c r="N671" s="84"/>
      <c r="O671" s="84"/>
      <c r="P671" s="84"/>
      <c r="Q671" s="84"/>
      <c r="R671" s="84"/>
      <c r="S671" s="84"/>
      <c r="T671" s="84"/>
      <c r="U671" s="84"/>
    </row>
    <row r="672" spans="1:21" ht="15.75">
      <c r="A672" s="220"/>
      <c r="B672" s="220"/>
      <c r="C672" s="220"/>
      <c r="D672" s="220"/>
      <c r="E672" s="84"/>
      <c r="F672" s="83"/>
      <c r="G672" s="84"/>
      <c r="H672" s="84"/>
      <c r="I672" s="121"/>
      <c r="J672" s="121"/>
      <c r="K672" s="121"/>
      <c r="L672" s="85"/>
      <c r="M672" s="85"/>
      <c r="N672" s="84"/>
      <c r="O672" s="84"/>
      <c r="P672" s="84"/>
      <c r="Q672" s="84"/>
      <c r="R672" s="84"/>
      <c r="S672" s="84"/>
      <c r="T672" s="84"/>
      <c r="U672" s="84"/>
    </row>
    <row r="673" spans="1:21" ht="15.75">
      <c r="A673" s="220"/>
      <c r="B673" s="220"/>
      <c r="C673" s="220"/>
      <c r="D673" s="220"/>
      <c r="E673" s="84"/>
      <c r="F673" s="83"/>
      <c r="G673" s="84"/>
      <c r="H673" s="84"/>
      <c r="I673" s="121"/>
      <c r="J673" s="121"/>
      <c r="K673" s="121"/>
      <c r="L673" s="85"/>
      <c r="M673" s="85"/>
      <c r="N673" s="84"/>
      <c r="O673" s="84"/>
      <c r="P673" s="84"/>
      <c r="Q673" s="84"/>
      <c r="R673" s="84"/>
      <c r="S673" s="84"/>
      <c r="T673" s="84"/>
      <c r="U673" s="84"/>
    </row>
    <row r="674" spans="1:21" ht="15.75">
      <c r="A674" s="220"/>
      <c r="B674" s="220"/>
      <c r="C674" s="220"/>
      <c r="D674" s="220"/>
      <c r="E674" s="84"/>
      <c r="F674" s="83"/>
      <c r="G674" s="84"/>
      <c r="H674" s="84"/>
      <c r="I674" s="121"/>
      <c r="J674" s="121"/>
      <c r="K674" s="121"/>
      <c r="L674" s="85"/>
      <c r="M674" s="85"/>
      <c r="N674" s="84"/>
      <c r="O674" s="84"/>
      <c r="P674" s="84"/>
      <c r="Q674" s="84"/>
      <c r="R674" s="84"/>
      <c r="S674" s="84"/>
      <c r="T674" s="84"/>
      <c r="U674" s="84"/>
    </row>
    <row r="675" spans="1:21" ht="15.75">
      <c r="A675" s="220"/>
      <c r="B675" s="220"/>
      <c r="C675" s="220"/>
      <c r="D675" s="220"/>
      <c r="E675" s="84"/>
      <c r="F675" s="83"/>
      <c r="G675" s="84"/>
      <c r="H675" s="84"/>
      <c r="I675" s="121"/>
      <c r="J675" s="121"/>
      <c r="K675" s="121"/>
      <c r="L675" s="85"/>
      <c r="M675" s="85"/>
      <c r="N675" s="84"/>
      <c r="O675" s="84"/>
      <c r="P675" s="84"/>
      <c r="Q675" s="84"/>
      <c r="R675" s="84"/>
      <c r="S675" s="84"/>
      <c r="T675" s="84"/>
      <c r="U675" s="84"/>
    </row>
    <row r="676" spans="1:21" ht="15.75">
      <c r="A676" s="220"/>
      <c r="B676" s="220"/>
      <c r="C676" s="220"/>
      <c r="D676" s="220"/>
      <c r="E676" s="84"/>
      <c r="F676" s="83"/>
      <c r="G676" s="84"/>
      <c r="H676" s="84"/>
      <c r="I676" s="121"/>
      <c r="J676" s="121"/>
      <c r="K676" s="121"/>
      <c r="L676" s="85"/>
      <c r="M676" s="85"/>
      <c r="N676" s="84"/>
      <c r="O676" s="84"/>
      <c r="P676" s="84"/>
      <c r="Q676" s="84"/>
      <c r="R676" s="84"/>
      <c r="S676" s="84"/>
      <c r="T676" s="84"/>
      <c r="U676" s="84"/>
    </row>
    <row r="677" spans="1:21" ht="15.75">
      <c r="A677" s="220"/>
      <c r="B677" s="220"/>
      <c r="C677" s="220"/>
      <c r="D677" s="220"/>
      <c r="E677" s="84"/>
      <c r="F677" s="83"/>
      <c r="G677" s="84"/>
      <c r="H677" s="84"/>
      <c r="I677" s="121"/>
      <c r="J677" s="121"/>
      <c r="K677" s="121"/>
      <c r="L677" s="85"/>
      <c r="M677" s="85"/>
      <c r="N677" s="84"/>
      <c r="O677" s="84"/>
      <c r="P677" s="84"/>
      <c r="Q677" s="84"/>
      <c r="R677" s="84"/>
      <c r="S677" s="84"/>
      <c r="T677" s="84"/>
      <c r="U677" s="84"/>
    </row>
    <row r="678" spans="1:21" ht="15.75">
      <c r="A678" s="220"/>
      <c r="B678" s="220"/>
      <c r="C678" s="220"/>
      <c r="D678" s="220"/>
      <c r="E678" s="84"/>
      <c r="F678" s="83"/>
      <c r="G678" s="84"/>
      <c r="H678" s="84"/>
      <c r="I678" s="121"/>
      <c r="J678" s="121"/>
      <c r="K678" s="121"/>
      <c r="L678" s="85"/>
      <c r="M678" s="85"/>
      <c r="N678" s="84"/>
      <c r="O678" s="84"/>
      <c r="P678" s="84"/>
      <c r="Q678" s="84"/>
      <c r="R678" s="84"/>
      <c r="S678" s="84"/>
      <c r="T678" s="84"/>
      <c r="U678" s="84"/>
    </row>
    <row r="679" spans="1:21" ht="15.75">
      <c r="A679" s="220"/>
      <c r="B679" s="220"/>
      <c r="C679" s="220"/>
      <c r="D679" s="220"/>
      <c r="E679" s="84"/>
      <c r="F679" s="83"/>
      <c r="G679" s="84"/>
      <c r="H679" s="84"/>
      <c r="I679" s="121"/>
      <c r="J679" s="121"/>
      <c r="K679" s="121"/>
      <c r="L679" s="85"/>
      <c r="M679" s="85"/>
      <c r="N679" s="84"/>
      <c r="O679" s="84"/>
      <c r="P679" s="84"/>
      <c r="Q679" s="84"/>
      <c r="R679" s="84"/>
      <c r="S679" s="84"/>
      <c r="T679" s="84"/>
      <c r="U679" s="84"/>
    </row>
    <row r="680" spans="1:21" ht="15.75">
      <c r="A680" s="220"/>
      <c r="B680" s="220"/>
      <c r="C680" s="220"/>
      <c r="D680" s="220"/>
      <c r="E680" s="84"/>
      <c r="F680" s="83"/>
      <c r="G680" s="84"/>
      <c r="H680" s="84"/>
      <c r="I680" s="121"/>
      <c r="J680" s="121"/>
      <c r="K680" s="121"/>
      <c r="L680" s="85"/>
      <c r="M680" s="85"/>
      <c r="N680" s="84"/>
      <c r="O680" s="84"/>
      <c r="P680" s="84"/>
      <c r="Q680" s="84"/>
      <c r="R680" s="84"/>
      <c r="S680" s="84"/>
      <c r="T680" s="84"/>
      <c r="U680" s="84"/>
    </row>
    <row r="681" spans="1:21" ht="15.75">
      <c r="A681" s="220"/>
      <c r="B681" s="220"/>
      <c r="C681" s="220"/>
      <c r="D681" s="220"/>
      <c r="E681" s="84"/>
      <c r="F681" s="83"/>
      <c r="G681" s="84"/>
      <c r="H681" s="84"/>
      <c r="I681" s="121"/>
      <c r="J681" s="121"/>
      <c r="K681" s="121"/>
      <c r="L681" s="85"/>
      <c r="M681" s="85"/>
      <c r="N681" s="84"/>
      <c r="O681" s="84"/>
      <c r="P681" s="84"/>
      <c r="Q681" s="84"/>
      <c r="R681" s="84"/>
      <c r="S681" s="84"/>
      <c r="T681" s="84"/>
      <c r="U681" s="84"/>
    </row>
    <row r="682" spans="1:21" ht="15.75">
      <c r="A682" s="220"/>
      <c r="B682" s="220"/>
      <c r="C682" s="220"/>
      <c r="D682" s="220"/>
      <c r="E682" s="84"/>
      <c r="F682" s="83"/>
      <c r="G682" s="84"/>
      <c r="H682" s="84"/>
      <c r="I682" s="121"/>
      <c r="J682" s="121"/>
      <c r="K682" s="121"/>
      <c r="L682" s="85"/>
      <c r="M682" s="85"/>
      <c r="N682" s="84"/>
      <c r="O682" s="84"/>
      <c r="P682" s="84"/>
      <c r="Q682" s="84"/>
      <c r="R682" s="84"/>
      <c r="S682" s="84"/>
      <c r="T682" s="84"/>
      <c r="U682" s="84"/>
    </row>
    <row r="683" spans="1:21" ht="15.75">
      <c r="A683" s="220"/>
      <c r="B683" s="220"/>
      <c r="C683" s="220"/>
      <c r="D683" s="220"/>
      <c r="E683" s="84"/>
      <c r="F683" s="83"/>
      <c r="G683" s="84"/>
      <c r="H683" s="84"/>
      <c r="I683" s="121"/>
      <c r="J683" s="121"/>
      <c r="K683" s="121"/>
      <c r="L683" s="85"/>
      <c r="M683" s="85"/>
      <c r="N683" s="84"/>
      <c r="O683" s="84"/>
      <c r="P683" s="84"/>
      <c r="Q683" s="84"/>
      <c r="R683" s="84"/>
      <c r="S683" s="84"/>
      <c r="T683" s="84"/>
      <c r="U683" s="84"/>
    </row>
    <row r="684" spans="1:21" ht="15.75">
      <c r="A684" s="220"/>
      <c r="B684" s="220"/>
      <c r="C684" s="220"/>
      <c r="D684" s="220"/>
      <c r="E684" s="84"/>
      <c r="F684" s="83"/>
      <c r="G684" s="84"/>
      <c r="H684" s="84"/>
      <c r="I684" s="121"/>
      <c r="J684" s="121"/>
      <c r="K684" s="121"/>
      <c r="L684" s="85"/>
      <c r="M684" s="85"/>
      <c r="N684" s="84"/>
      <c r="O684" s="84"/>
      <c r="P684" s="84"/>
      <c r="Q684" s="84"/>
      <c r="R684" s="84"/>
      <c r="S684" s="84"/>
      <c r="T684" s="84"/>
      <c r="U684" s="84"/>
    </row>
    <row r="685" spans="1:21" ht="15.75">
      <c r="A685" s="220"/>
      <c r="B685" s="220"/>
      <c r="C685" s="220"/>
      <c r="D685" s="220"/>
      <c r="E685" s="84"/>
      <c r="F685" s="83"/>
      <c r="G685" s="84"/>
      <c r="H685" s="84"/>
      <c r="I685" s="121"/>
      <c r="J685" s="121"/>
      <c r="K685" s="121"/>
      <c r="L685" s="85"/>
      <c r="M685" s="85"/>
      <c r="N685" s="84"/>
      <c r="O685" s="84"/>
      <c r="P685" s="84"/>
      <c r="Q685" s="84"/>
      <c r="R685" s="84"/>
      <c r="S685" s="84"/>
      <c r="T685" s="84"/>
      <c r="U685" s="84"/>
    </row>
    <row r="686" spans="1:21" ht="15.75">
      <c r="A686" s="220"/>
      <c r="B686" s="220"/>
      <c r="C686" s="220"/>
      <c r="D686" s="220"/>
      <c r="E686" s="84"/>
      <c r="F686" s="83"/>
      <c r="G686" s="84"/>
      <c r="H686" s="84"/>
      <c r="I686" s="121"/>
      <c r="J686" s="121"/>
      <c r="K686" s="121"/>
      <c r="L686" s="85"/>
      <c r="M686" s="85"/>
      <c r="N686" s="84"/>
      <c r="O686" s="84"/>
      <c r="P686" s="84"/>
      <c r="Q686" s="84"/>
      <c r="R686" s="84"/>
      <c r="S686" s="84"/>
      <c r="T686" s="84"/>
      <c r="U686" s="84"/>
    </row>
    <row r="687" spans="1:21" ht="15.75">
      <c r="A687" s="220"/>
      <c r="B687" s="220"/>
      <c r="C687" s="220"/>
      <c r="D687" s="220"/>
      <c r="E687" s="84"/>
      <c r="F687" s="83"/>
      <c r="G687" s="84"/>
      <c r="H687" s="84"/>
      <c r="I687" s="121"/>
      <c r="J687" s="121"/>
      <c r="K687" s="121"/>
      <c r="L687" s="85"/>
      <c r="M687" s="85"/>
      <c r="N687" s="84"/>
      <c r="O687" s="84"/>
      <c r="P687" s="84"/>
      <c r="Q687" s="84"/>
      <c r="R687" s="84"/>
      <c r="S687" s="84"/>
      <c r="T687" s="84"/>
      <c r="U687" s="84"/>
    </row>
    <row r="688" spans="1:21" ht="15.75">
      <c r="A688" s="220"/>
      <c r="B688" s="220"/>
      <c r="C688" s="220"/>
      <c r="D688" s="220"/>
      <c r="E688" s="84"/>
      <c r="F688" s="83"/>
      <c r="G688" s="84"/>
      <c r="H688" s="84"/>
      <c r="I688" s="121"/>
      <c r="J688" s="121"/>
      <c r="K688" s="121"/>
      <c r="L688" s="85"/>
      <c r="M688" s="85"/>
      <c r="N688" s="84"/>
      <c r="O688" s="84"/>
      <c r="P688" s="84"/>
      <c r="Q688" s="84"/>
      <c r="R688" s="84"/>
      <c r="S688" s="84"/>
      <c r="T688" s="84"/>
      <c r="U688" s="84"/>
    </row>
    <row r="689" spans="1:21" ht="15.75">
      <c r="A689" s="220"/>
      <c r="B689" s="220"/>
      <c r="C689" s="220"/>
      <c r="D689" s="220"/>
      <c r="E689" s="84"/>
      <c r="F689" s="83"/>
      <c r="G689" s="84"/>
      <c r="H689" s="84"/>
      <c r="I689" s="121"/>
      <c r="J689" s="121"/>
      <c r="K689" s="121"/>
      <c r="L689" s="85"/>
      <c r="M689" s="85"/>
      <c r="N689" s="84"/>
      <c r="O689" s="84"/>
      <c r="P689" s="84"/>
      <c r="Q689" s="84"/>
      <c r="R689" s="84"/>
      <c r="S689" s="84"/>
      <c r="T689" s="84"/>
      <c r="U689" s="84"/>
    </row>
    <row r="690" spans="1:21" ht="15.75">
      <c r="A690" s="220"/>
      <c r="B690" s="220"/>
      <c r="C690" s="220"/>
      <c r="D690" s="220"/>
      <c r="E690" s="84"/>
      <c r="F690" s="83"/>
      <c r="G690" s="84"/>
      <c r="H690" s="84"/>
      <c r="I690" s="121"/>
      <c r="J690" s="121"/>
      <c r="K690" s="121"/>
      <c r="L690" s="85"/>
      <c r="M690" s="85"/>
      <c r="N690" s="84"/>
      <c r="O690" s="84"/>
      <c r="P690" s="84"/>
      <c r="Q690" s="84"/>
      <c r="R690" s="84"/>
      <c r="S690" s="84"/>
      <c r="T690" s="84"/>
      <c r="U690" s="84"/>
    </row>
    <row r="691" spans="1:21" ht="15.75">
      <c r="A691" s="220"/>
      <c r="B691" s="220"/>
      <c r="C691" s="220"/>
      <c r="D691" s="220"/>
      <c r="E691" s="84"/>
      <c r="F691" s="83"/>
      <c r="G691" s="84"/>
      <c r="H691" s="84"/>
      <c r="I691" s="121"/>
      <c r="J691" s="121"/>
      <c r="K691" s="121"/>
      <c r="L691" s="85"/>
      <c r="M691" s="85"/>
      <c r="N691" s="84"/>
      <c r="O691" s="84"/>
      <c r="P691" s="84"/>
      <c r="Q691" s="84"/>
      <c r="R691" s="84"/>
      <c r="S691" s="84"/>
      <c r="T691" s="84"/>
      <c r="U691" s="84"/>
    </row>
    <row r="692" spans="1:21" ht="15.75">
      <c r="A692" s="220"/>
      <c r="B692" s="220"/>
      <c r="C692" s="220"/>
      <c r="D692" s="220"/>
      <c r="E692" s="84"/>
      <c r="F692" s="83"/>
      <c r="G692" s="84"/>
      <c r="H692" s="84"/>
      <c r="I692" s="121"/>
      <c r="J692" s="121"/>
      <c r="K692" s="121"/>
      <c r="L692" s="85"/>
      <c r="M692" s="85"/>
      <c r="N692" s="84"/>
      <c r="O692" s="84"/>
      <c r="P692" s="84"/>
      <c r="Q692" s="84"/>
      <c r="R692" s="84"/>
      <c r="S692" s="84"/>
      <c r="T692" s="84"/>
      <c r="U692" s="84"/>
    </row>
    <row r="693" spans="1:21" ht="15.75">
      <c r="A693" s="220"/>
      <c r="B693" s="220"/>
      <c r="C693" s="220"/>
      <c r="D693" s="220"/>
      <c r="E693" s="84"/>
      <c r="F693" s="83"/>
      <c r="G693" s="84"/>
      <c r="H693" s="84"/>
      <c r="I693" s="121"/>
      <c r="J693" s="121"/>
      <c r="K693" s="121"/>
      <c r="L693" s="85"/>
      <c r="M693" s="85"/>
      <c r="N693" s="84"/>
      <c r="O693" s="84"/>
      <c r="P693" s="84"/>
      <c r="Q693" s="84"/>
      <c r="R693" s="84"/>
      <c r="S693" s="84"/>
      <c r="T693" s="84"/>
      <c r="U693" s="84"/>
    </row>
    <row r="694" spans="1:21" ht="15.75">
      <c r="A694" s="220"/>
      <c r="B694" s="220"/>
      <c r="C694" s="220"/>
      <c r="D694" s="220"/>
      <c r="E694" s="84"/>
      <c r="F694" s="83"/>
      <c r="G694" s="84"/>
      <c r="H694" s="84"/>
      <c r="I694" s="121"/>
      <c r="J694" s="121"/>
      <c r="K694" s="121"/>
      <c r="L694" s="85"/>
      <c r="M694" s="85"/>
      <c r="N694" s="84"/>
      <c r="O694" s="84"/>
      <c r="P694" s="84"/>
      <c r="Q694" s="84"/>
      <c r="R694" s="84"/>
      <c r="S694" s="84"/>
      <c r="T694" s="84"/>
      <c r="U694" s="84"/>
    </row>
    <row r="695" spans="1:21" ht="15.75">
      <c r="A695" s="220"/>
      <c r="B695" s="220"/>
      <c r="C695" s="220"/>
      <c r="D695" s="220"/>
      <c r="E695" s="84"/>
      <c r="F695" s="83"/>
      <c r="G695" s="84"/>
      <c r="H695" s="84"/>
      <c r="I695" s="121"/>
      <c r="J695" s="121"/>
      <c r="K695" s="121"/>
      <c r="L695" s="85"/>
      <c r="M695" s="85"/>
      <c r="N695" s="84"/>
      <c r="O695" s="84"/>
      <c r="P695" s="84"/>
      <c r="Q695" s="84"/>
      <c r="R695" s="84"/>
      <c r="S695" s="84"/>
      <c r="T695" s="84"/>
      <c r="U695" s="84"/>
    </row>
    <row r="696" spans="1:21" ht="15.75">
      <c r="A696" s="220"/>
      <c r="B696" s="220"/>
      <c r="C696" s="220"/>
      <c r="D696" s="220"/>
      <c r="E696" s="84"/>
      <c r="F696" s="83"/>
      <c r="G696" s="84"/>
      <c r="H696" s="84"/>
      <c r="I696" s="121"/>
      <c r="J696" s="121"/>
      <c r="K696" s="121"/>
      <c r="L696" s="85"/>
      <c r="M696" s="85"/>
      <c r="N696" s="84"/>
      <c r="O696" s="84"/>
      <c r="P696" s="84"/>
      <c r="Q696" s="84"/>
      <c r="R696" s="84"/>
      <c r="S696" s="84"/>
      <c r="T696" s="84"/>
      <c r="U696" s="84"/>
    </row>
    <row r="697" spans="1:21" ht="15.75">
      <c r="A697" s="220"/>
      <c r="B697" s="220"/>
      <c r="C697" s="220"/>
      <c r="D697" s="220"/>
      <c r="E697" s="84"/>
      <c r="F697" s="83"/>
      <c r="G697" s="84"/>
      <c r="H697" s="84"/>
      <c r="I697" s="121"/>
      <c r="J697" s="121"/>
      <c r="K697" s="121"/>
      <c r="L697" s="85"/>
      <c r="M697" s="85"/>
      <c r="N697" s="84"/>
      <c r="O697" s="84"/>
      <c r="P697" s="84"/>
      <c r="Q697" s="84"/>
      <c r="R697" s="84"/>
      <c r="S697" s="84"/>
      <c r="T697" s="84"/>
      <c r="U697" s="84"/>
    </row>
    <row r="698" spans="1:21" ht="15.75">
      <c r="A698" s="220"/>
      <c r="B698" s="220"/>
      <c r="C698" s="220"/>
      <c r="D698" s="220"/>
      <c r="E698" s="84"/>
      <c r="F698" s="83"/>
      <c r="G698" s="84"/>
      <c r="H698" s="84"/>
      <c r="I698" s="121"/>
      <c r="J698" s="121"/>
      <c r="K698" s="121"/>
      <c r="L698" s="85"/>
      <c r="M698" s="85"/>
      <c r="N698" s="84"/>
      <c r="O698" s="84"/>
      <c r="P698" s="84"/>
      <c r="Q698" s="84"/>
      <c r="R698" s="84"/>
      <c r="S698" s="84"/>
      <c r="T698" s="84"/>
      <c r="U698" s="84"/>
    </row>
    <row r="699" spans="1:21" ht="15.75">
      <c r="A699" s="220"/>
      <c r="B699" s="220"/>
      <c r="C699" s="220"/>
      <c r="D699" s="220"/>
      <c r="E699" s="84"/>
      <c r="F699" s="83"/>
      <c r="G699" s="84"/>
      <c r="H699" s="84"/>
      <c r="I699" s="121"/>
      <c r="J699" s="121"/>
      <c r="K699" s="121"/>
      <c r="L699" s="85"/>
      <c r="M699" s="85"/>
      <c r="N699" s="84"/>
      <c r="O699" s="84"/>
      <c r="P699" s="84"/>
      <c r="Q699" s="84"/>
      <c r="R699" s="84"/>
      <c r="S699" s="84"/>
      <c r="T699" s="84"/>
      <c r="U699" s="84"/>
    </row>
    <row r="700" spans="1:21" ht="15.75">
      <c r="A700" s="220"/>
      <c r="B700" s="220"/>
      <c r="C700" s="220"/>
      <c r="D700" s="220"/>
      <c r="E700" s="84"/>
      <c r="F700" s="83"/>
      <c r="G700" s="84"/>
      <c r="H700" s="84"/>
      <c r="I700" s="121"/>
      <c r="J700" s="121"/>
      <c r="K700" s="121"/>
      <c r="L700" s="85"/>
      <c r="M700" s="85"/>
      <c r="N700" s="84"/>
      <c r="O700" s="84"/>
      <c r="P700" s="84"/>
      <c r="Q700" s="84"/>
      <c r="R700" s="84"/>
      <c r="S700" s="84"/>
      <c r="T700" s="84"/>
      <c r="U700" s="84"/>
    </row>
    <row r="701" spans="1:21" ht="15.75">
      <c r="A701" s="220"/>
      <c r="B701" s="220"/>
      <c r="C701" s="220"/>
      <c r="D701" s="220"/>
      <c r="E701" s="84"/>
      <c r="F701" s="83"/>
      <c r="G701" s="84"/>
      <c r="H701" s="84"/>
      <c r="I701" s="121"/>
      <c r="J701" s="121"/>
      <c r="K701" s="121"/>
      <c r="L701" s="85"/>
      <c r="M701" s="85"/>
      <c r="N701" s="84"/>
      <c r="O701" s="84"/>
      <c r="P701" s="84"/>
      <c r="Q701" s="84"/>
      <c r="R701" s="84"/>
      <c r="S701" s="84"/>
      <c r="T701" s="84"/>
      <c r="U701" s="84"/>
    </row>
    <row r="702" spans="1:21" ht="15.75">
      <c r="A702" s="220"/>
      <c r="B702" s="220"/>
      <c r="C702" s="220"/>
      <c r="D702" s="220"/>
      <c r="E702" s="84"/>
      <c r="F702" s="83"/>
      <c r="G702" s="84"/>
      <c r="H702" s="84"/>
      <c r="I702" s="121"/>
      <c r="J702" s="121"/>
      <c r="K702" s="121"/>
      <c r="L702" s="85"/>
      <c r="M702" s="85"/>
      <c r="N702" s="84"/>
      <c r="O702" s="84"/>
      <c r="P702" s="84"/>
      <c r="Q702" s="84"/>
      <c r="R702" s="84"/>
      <c r="S702" s="84"/>
      <c r="T702" s="84"/>
      <c r="U702" s="84"/>
    </row>
    <row r="703" spans="1:21" ht="15.75">
      <c r="A703" s="220"/>
      <c r="B703" s="220"/>
      <c r="C703" s="220"/>
      <c r="D703" s="220"/>
      <c r="E703" s="84"/>
      <c r="F703" s="83"/>
      <c r="G703" s="84"/>
      <c r="H703" s="84"/>
      <c r="I703" s="121"/>
      <c r="J703" s="121"/>
      <c r="K703" s="121"/>
      <c r="L703" s="85"/>
      <c r="M703" s="85"/>
      <c r="N703" s="84"/>
      <c r="O703" s="84"/>
      <c r="P703" s="84"/>
      <c r="Q703" s="84"/>
      <c r="R703" s="84"/>
      <c r="S703" s="84"/>
      <c r="T703" s="84"/>
      <c r="U703" s="84"/>
    </row>
    <row r="704" spans="1:21" ht="15.75">
      <c r="A704" s="220"/>
      <c r="B704" s="220"/>
      <c r="C704" s="220"/>
      <c r="D704" s="220"/>
      <c r="E704" s="84"/>
      <c r="F704" s="83"/>
      <c r="G704" s="84"/>
      <c r="H704" s="84"/>
      <c r="I704" s="121"/>
      <c r="J704" s="121"/>
      <c r="K704" s="121"/>
      <c r="L704" s="85"/>
      <c r="M704" s="85"/>
      <c r="N704" s="84"/>
      <c r="O704" s="84"/>
      <c r="P704" s="84"/>
      <c r="Q704" s="84"/>
      <c r="R704" s="84"/>
      <c r="S704" s="84"/>
      <c r="T704" s="84"/>
      <c r="U704" s="84"/>
    </row>
    <row r="705" spans="1:21" ht="15.75">
      <c r="A705" s="220"/>
      <c r="B705" s="220"/>
      <c r="C705" s="220"/>
      <c r="D705" s="220"/>
      <c r="E705" s="84"/>
      <c r="F705" s="83"/>
      <c r="G705" s="84"/>
      <c r="H705" s="84"/>
      <c r="I705" s="121"/>
      <c r="J705" s="121"/>
      <c r="K705" s="121"/>
      <c r="L705" s="85"/>
      <c r="M705" s="85"/>
      <c r="N705" s="84"/>
      <c r="O705" s="84"/>
      <c r="P705" s="84"/>
      <c r="Q705" s="84"/>
      <c r="R705" s="84"/>
      <c r="S705" s="84"/>
      <c r="T705" s="84"/>
      <c r="U705" s="84"/>
    </row>
    <row r="706" spans="1:21" ht="15.75">
      <c r="A706" s="220"/>
      <c r="B706" s="220"/>
      <c r="C706" s="220"/>
      <c r="D706" s="220"/>
      <c r="E706" s="84"/>
      <c r="F706" s="83"/>
      <c r="G706" s="84"/>
      <c r="H706" s="84"/>
      <c r="I706" s="121"/>
      <c r="J706" s="121"/>
      <c r="K706" s="121"/>
      <c r="L706" s="85"/>
      <c r="M706" s="85"/>
      <c r="N706" s="84"/>
      <c r="O706" s="84"/>
      <c r="P706" s="84"/>
      <c r="Q706" s="84"/>
      <c r="R706" s="84"/>
      <c r="S706" s="84"/>
      <c r="T706" s="84"/>
      <c r="U706" s="84"/>
    </row>
    <row r="707" spans="1:21" ht="15.75">
      <c r="A707" s="220"/>
      <c r="B707" s="220"/>
      <c r="C707" s="220"/>
      <c r="D707" s="220"/>
      <c r="E707" s="84"/>
      <c r="F707" s="83"/>
      <c r="G707" s="84"/>
      <c r="H707" s="84"/>
      <c r="I707" s="121"/>
      <c r="J707" s="121"/>
      <c r="K707" s="121"/>
      <c r="L707" s="85"/>
      <c r="M707" s="85"/>
      <c r="N707" s="84"/>
      <c r="O707" s="84"/>
      <c r="P707" s="84"/>
      <c r="Q707" s="84"/>
      <c r="R707" s="84"/>
      <c r="S707" s="84"/>
      <c r="T707" s="84"/>
      <c r="U707" s="84"/>
    </row>
    <row r="708" spans="1:21" ht="15.75">
      <c r="A708" s="220"/>
      <c r="B708" s="220"/>
      <c r="C708" s="220"/>
      <c r="D708" s="220"/>
      <c r="E708" s="84"/>
      <c r="F708" s="83"/>
      <c r="G708" s="84"/>
      <c r="H708" s="84"/>
      <c r="I708" s="121"/>
      <c r="J708" s="121"/>
      <c r="K708" s="121"/>
      <c r="L708" s="85"/>
      <c r="M708" s="85"/>
      <c r="N708" s="84"/>
      <c r="O708" s="84"/>
      <c r="P708" s="84"/>
      <c r="Q708" s="84"/>
      <c r="R708" s="84"/>
      <c r="S708" s="84"/>
      <c r="T708" s="84"/>
      <c r="U708" s="84"/>
    </row>
    <row r="709" spans="1:21" ht="15.75">
      <c r="A709" s="220"/>
      <c r="B709" s="220"/>
      <c r="C709" s="220"/>
      <c r="D709" s="220"/>
      <c r="E709" s="84"/>
      <c r="F709" s="83"/>
      <c r="G709" s="84"/>
      <c r="H709" s="84"/>
      <c r="I709" s="121"/>
      <c r="J709" s="121"/>
      <c r="K709" s="121"/>
      <c r="L709" s="85"/>
      <c r="M709" s="85"/>
      <c r="N709" s="84"/>
      <c r="O709" s="84"/>
      <c r="P709" s="84"/>
      <c r="Q709" s="84"/>
      <c r="R709" s="84"/>
      <c r="S709" s="84"/>
      <c r="T709" s="84"/>
      <c r="U709" s="84"/>
    </row>
    <row r="710" spans="1:21" ht="15.75">
      <c r="A710" s="220"/>
      <c r="B710" s="220"/>
      <c r="C710" s="220"/>
      <c r="D710" s="220"/>
      <c r="E710" s="84"/>
      <c r="F710" s="83"/>
      <c r="G710" s="84"/>
      <c r="H710" s="84"/>
      <c r="I710" s="121"/>
      <c r="J710" s="121"/>
      <c r="K710" s="121"/>
      <c r="L710" s="85"/>
      <c r="M710" s="85"/>
      <c r="N710" s="84"/>
      <c r="O710" s="84"/>
      <c r="P710" s="84"/>
      <c r="Q710" s="84"/>
      <c r="R710" s="84"/>
      <c r="S710" s="84"/>
      <c r="T710" s="84"/>
      <c r="U710" s="84"/>
    </row>
    <row r="711" spans="1:21" ht="15.75">
      <c r="A711" s="220"/>
      <c r="B711" s="220"/>
      <c r="C711" s="220"/>
      <c r="D711" s="220"/>
      <c r="E711" s="84"/>
      <c r="F711" s="83"/>
      <c r="G711" s="84"/>
      <c r="H711" s="84"/>
      <c r="I711" s="121"/>
      <c r="J711" s="121"/>
      <c r="K711" s="121"/>
      <c r="L711" s="85"/>
      <c r="M711" s="85"/>
      <c r="N711" s="84"/>
      <c r="O711" s="84"/>
      <c r="P711" s="84"/>
      <c r="Q711" s="84"/>
      <c r="R711" s="84"/>
      <c r="S711" s="84"/>
      <c r="T711" s="84"/>
      <c r="U711" s="84"/>
    </row>
    <row r="712" spans="1:21" ht="15.75">
      <c r="A712" s="220"/>
      <c r="B712" s="220"/>
      <c r="C712" s="220"/>
      <c r="D712" s="220"/>
      <c r="E712" s="84"/>
      <c r="F712" s="83"/>
      <c r="G712" s="84"/>
      <c r="H712" s="84"/>
      <c r="I712" s="121"/>
      <c r="J712" s="121"/>
      <c r="K712" s="121"/>
      <c r="L712" s="85"/>
      <c r="M712" s="85"/>
      <c r="N712" s="84"/>
      <c r="O712" s="84"/>
      <c r="P712" s="84"/>
      <c r="Q712" s="84"/>
      <c r="R712" s="84"/>
      <c r="S712" s="84"/>
      <c r="T712" s="84"/>
      <c r="U712" s="84"/>
    </row>
    <row r="713" spans="1:21" ht="15.75">
      <c r="A713" s="220"/>
      <c r="B713" s="220"/>
      <c r="C713" s="220"/>
      <c r="D713" s="220"/>
      <c r="E713" s="84"/>
      <c r="F713" s="83"/>
      <c r="G713" s="84"/>
      <c r="H713" s="84"/>
      <c r="I713" s="121"/>
      <c r="J713" s="121"/>
      <c r="K713" s="121"/>
      <c r="L713" s="85"/>
      <c r="M713" s="85"/>
      <c r="N713" s="84"/>
      <c r="O713" s="84"/>
      <c r="P713" s="84"/>
      <c r="Q713" s="84"/>
      <c r="R713" s="84"/>
      <c r="S713" s="84"/>
      <c r="T713" s="84"/>
      <c r="U713" s="84"/>
    </row>
    <row r="714" spans="1:21" ht="15.75">
      <c r="A714" s="220"/>
      <c r="B714" s="220"/>
      <c r="C714" s="220"/>
      <c r="D714" s="220"/>
      <c r="E714" s="84"/>
      <c r="F714" s="83"/>
      <c r="G714" s="84"/>
      <c r="H714" s="84"/>
      <c r="I714" s="121"/>
      <c r="J714" s="121"/>
      <c r="K714" s="121"/>
      <c r="L714" s="85"/>
      <c r="M714" s="85"/>
      <c r="N714" s="84"/>
      <c r="O714" s="84"/>
      <c r="P714" s="84"/>
      <c r="Q714" s="84"/>
      <c r="R714" s="84"/>
      <c r="S714" s="84"/>
      <c r="T714" s="84"/>
      <c r="U714" s="84"/>
    </row>
    <row r="715" spans="1:21" ht="15.75">
      <c r="A715" s="220"/>
      <c r="B715" s="220"/>
      <c r="C715" s="220"/>
      <c r="D715" s="220"/>
      <c r="E715" s="84"/>
      <c r="F715" s="83"/>
      <c r="G715" s="84"/>
      <c r="H715" s="84"/>
      <c r="I715" s="121"/>
      <c r="J715" s="121"/>
      <c r="K715" s="121"/>
      <c r="L715" s="85"/>
      <c r="M715" s="85"/>
      <c r="N715" s="84"/>
      <c r="O715" s="84"/>
      <c r="P715" s="84"/>
      <c r="Q715" s="84"/>
      <c r="R715" s="84"/>
      <c r="S715" s="84"/>
      <c r="T715" s="84"/>
      <c r="U715" s="84"/>
    </row>
    <row r="716" spans="1:21" ht="15.75">
      <c r="A716" s="220"/>
      <c r="B716" s="220"/>
      <c r="C716" s="220"/>
      <c r="D716" s="220"/>
      <c r="E716" s="84"/>
      <c r="F716" s="83"/>
      <c r="G716" s="84"/>
      <c r="H716" s="84"/>
      <c r="I716" s="121"/>
      <c r="J716" s="121"/>
      <c r="K716" s="121"/>
      <c r="L716" s="85"/>
      <c r="M716" s="85"/>
      <c r="N716" s="84"/>
      <c r="O716" s="84"/>
      <c r="P716" s="84"/>
      <c r="Q716" s="84"/>
      <c r="R716" s="84"/>
      <c r="S716" s="84"/>
      <c r="T716" s="84"/>
      <c r="U716" s="84"/>
    </row>
    <row r="717" spans="1:21" ht="15.75">
      <c r="A717" s="220"/>
      <c r="B717" s="220"/>
      <c r="C717" s="220"/>
      <c r="D717" s="220"/>
      <c r="E717" s="84"/>
      <c r="F717" s="83"/>
      <c r="G717" s="84"/>
      <c r="H717" s="84"/>
      <c r="I717" s="121"/>
      <c r="J717" s="121"/>
      <c r="K717" s="121"/>
      <c r="L717" s="85"/>
      <c r="M717" s="85"/>
      <c r="N717" s="84"/>
      <c r="O717" s="84"/>
      <c r="P717" s="84"/>
      <c r="Q717" s="84"/>
      <c r="R717" s="84"/>
      <c r="S717" s="84"/>
      <c r="T717" s="84"/>
      <c r="U717" s="84"/>
    </row>
    <row r="718" spans="1:21" ht="15.75">
      <c r="A718" s="220"/>
      <c r="B718" s="220"/>
      <c r="C718" s="220"/>
      <c r="D718" s="220"/>
      <c r="E718" s="84"/>
      <c r="F718" s="83"/>
      <c r="G718" s="84"/>
      <c r="H718" s="84"/>
      <c r="I718" s="121"/>
      <c r="J718" s="121"/>
      <c r="K718" s="121"/>
      <c r="L718" s="85"/>
      <c r="M718" s="85"/>
      <c r="N718" s="84"/>
      <c r="O718" s="84"/>
      <c r="P718" s="84"/>
      <c r="Q718" s="84"/>
      <c r="R718" s="84"/>
      <c r="S718" s="84"/>
      <c r="T718" s="84"/>
      <c r="U718" s="84"/>
    </row>
    <row r="719" spans="1:21" ht="15.75">
      <c r="A719" s="220"/>
      <c r="B719" s="220"/>
      <c r="C719" s="220"/>
      <c r="D719" s="220"/>
      <c r="E719" s="84"/>
      <c r="F719" s="83"/>
      <c r="G719" s="84"/>
      <c r="H719" s="84"/>
      <c r="I719" s="121"/>
      <c r="J719" s="121"/>
      <c r="K719" s="121"/>
      <c r="L719" s="85"/>
      <c r="M719" s="85"/>
      <c r="N719" s="84"/>
      <c r="O719" s="84"/>
      <c r="P719" s="84"/>
      <c r="Q719" s="84"/>
      <c r="R719" s="84"/>
      <c r="S719" s="84"/>
      <c r="T719" s="84"/>
      <c r="U719" s="84"/>
    </row>
    <row r="720" spans="1:21" ht="15.75">
      <c r="A720" s="220"/>
      <c r="B720" s="220"/>
      <c r="C720" s="220"/>
      <c r="D720" s="220"/>
      <c r="E720" s="84"/>
      <c r="F720" s="83"/>
      <c r="G720" s="84"/>
      <c r="H720" s="84"/>
      <c r="I720" s="121"/>
      <c r="J720" s="121"/>
      <c r="K720" s="121"/>
      <c r="L720" s="85"/>
      <c r="M720" s="85"/>
      <c r="N720" s="84"/>
      <c r="O720" s="84"/>
      <c r="P720" s="84"/>
      <c r="Q720" s="84"/>
      <c r="R720" s="84"/>
      <c r="S720" s="84"/>
      <c r="T720" s="84"/>
      <c r="U720" s="84"/>
    </row>
    <row r="721" spans="1:21" ht="15.75">
      <c r="A721" s="220"/>
      <c r="B721" s="220"/>
      <c r="C721" s="220"/>
      <c r="D721" s="220"/>
      <c r="E721" s="84"/>
      <c r="F721" s="83"/>
      <c r="G721" s="84"/>
      <c r="H721" s="84"/>
      <c r="I721" s="121"/>
      <c r="J721" s="121"/>
      <c r="K721" s="121"/>
      <c r="L721" s="85"/>
      <c r="M721" s="85"/>
      <c r="N721" s="84"/>
      <c r="O721" s="84"/>
      <c r="P721" s="84"/>
      <c r="Q721" s="84"/>
      <c r="R721" s="84"/>
      <c r="S721" s="84"/>
      <c r="T721" s="84"/>
      <c r="U721" s="84"/>
    </row>
    <row r="722" spans="1:21" ht="15.75">
      <c r="A722" s="220"/>
      <c r="B722" s="220"/>
      <c r="C722" s="220"/>
      <c r="D722" s="220"/>
      <c r="E722" s="84"/>
      <c r="F722" s="83"/>
      <c r="G722" s="84"/>
      <c r="H722" s="84"/>
      <c r="I722" s="121"/>
      <c r="J722" s="121"/>
      <c r="K722" s="121"/>
      <c r="L722" s="85"/>
      <c r="M722" s="85"/>
      <c r="N722" s="84"/>
      <c r="O722" s="84"/>
      <c r="P722" s="84"/>
      <c r="Q722" s="84"/>
      <c r="R722" s="84"/>
      <c r="S722" s="84"/>
      <c r="T722" s="84"/>
      <c r="U722" s="84"/>
    </row>
    <row r="723" spans="1:21" ht="15.75">
      <c r="A723" s="220"/>
      <c r="B723" s="220"/>
      <c r="C723" s="220"/>
      <c r="D723" s="220"/>
      <c r="E723" s="84"/>
      <c r="F723" s="83"/>
      <c r="G723" s="84"/>
      <c r="H723" s="84"/>
      <c r="I723" s="121"/>
      <c r="J723" s="121"/>
      <c r="K723" s="121"/>
      <c r="L723" s="85"/>
      <c r="M723" s="85"/>
      <c r="N723" s="84"/>
      <c r="O723" s="84"/>
      <c r="P723" s="84"/>
      <c r="Q723" s="84"/>
      <c r="R723" s="84"/>
      <c r="S723" s="84"/>
      <c r="T723" s="84"/>
      <c r="U723" s="84"/>
    </row>
    <row r="724" spans="1:21" ht="15.75">
      <c r="A724" s="220"/>
      <c r="B724" s="220"/>
      <c r="C724" s="220"/>
      <c r="D724" s="220"/>
      <c r="E724" s="84"/>
      <c r="F724" s="83"/>
      <c r="G724" s="84"/>
      <c r="H724" s="84"/>
      <c r="I724" s="121"/>
      <c r="J724" s="121"/>
      <c r="K724" s="121"/>
      <c r="L724" s="85"/>
      <c r="M724" s="85"/>
      <c r="N724" s="84"/>
      <c r="O724" s="84"/>
      <c r="P724" s="84"/>
      <c r="Q724" s="84"/>
      <c r="R724" s="84"/>
      <c r="S724" s="84"/>
      <c r="T724" s="84"/>
      <c r="U724" s="84"/>
    </row>
    <row r="725" spans="1:21" ht="15.75">
      <c r="A725" s="220"/>
      <c r="B725" s="220"/>
      <c r="C725" s="220"/>
      <c r="D725" s="220"/>
      <c r="E725" s="84"/>
      <c r="F725" s="83"/>
      <c r="G725" s="84"/>
      <c r="H725" s="84"/>
      <c r="I725" s="121"/>
      <c r="J725" s="121"/>
      <c r="K725" s="121"/>
      <c r="L725" s="85"/>
      <c r="M725" s="85"/>
      <c r="N725" s="84"/>
      <c r="O725" s="84"/>
      <c r="P725" s="84"/>
      <c r="Q725" s="84"/>
      <c r="R725" s="84"/>
      <c r="S725" s="84"/>
      <c r="T725" s="84"/>
      <c r="U725" s="84"/>
    </row>
    <row r="726" spans="1:21" ht="15.75">
      <c r="A726" s="220"/>
      <c r="B726" s="220"/>
      <c r="C726" s="220"/>
      <c r="D726" s="220"/>
      <c r="E726" s="84"/>
      <c r="F726" s="83"/>
      <c r="G726" s="84"/>
      <c r="H726" s="84"/>
      <c r="I726" s="121"/>
      <c r="J726" s="121"/>
      <c r="K726" s="121"/>
      <c r="L726" s="85"/>
      <c r="M726" s="85"/>
      <c r="N726" s="84"/>
      <c r="O726" s="84"/>
      <c r="P726" s="84"/>
      <c r="Q726" s="84"/>
      <c r="R726" s="84"/>
      <c r="S726" s="84"/>
      <c r="T726" s="84"/>
      <c r="U726" s="84"/>
    </row>
    <row r="727" spans="1:21" ht="15.75">
      <c r="A727" s="220"/>
      <c r="B727" s="220"/>
      <c r="C727" s="220"/>
      <c r="D727" s="220"/>
      <c r="E727" s="84"/>
      <c r="F727" s="83"/>
      <c r="G727" s="84"/>
      <c r="H727" s="84"/>
      <c r="I727" s="121"/>
      <c r="J727" s="121"/>
      <c r="K727" s="121"/>
      <c r="L727" s="85"/>
      <c r="M727" s="85"/>
      <c r="N727" s="84"/>
      <c r="O727" s="84"/>
      <c r="P727" s="84"/>
      <c r="Q727" s="84"/>
      <c r="R727" s="84"/>
      <c r="S727" s="84"/>
      <c r="T727" s="84"/>
      <c r="U727" s="84"/>
    </row>
    <row r="728" spans="1:21" ht="15.75">
      <c r="A728" s="220"/>
      <c r="B728" s="220"/>
      <c r="C728" s="220"/>
      <c r="D728" s="220"/>
      <c r="E728" s="84"/>
      <c r="F728" s="83"/>
      <c r="G728" s="84"/>
      <c r="H728" s="84"/>
      <c r="I728" s="121"/>
      <c r="J728" s="121"/>
      <c r="K728" s="121"/>
      <c r="L728" s="85"/>
      <c r="M728" s="85"/>
      <c r="N728" s="84"/>
      <c r="O728" s="84"/>
      <c r="P728" s="84"/>
      <c r="Q728" s="84"/>
      <c r="R728" s="84"/>
      <c r="S728" s="84"/>
      <c r="T728" s="84"/>
      <c r="U728" s="84"/>
    </row>
    <row r="729" spans="1:21" ht="15.75">
      <c r="A729" s="220"/>
      <c r="B729" s="220"/>
      <c r="C729" s="220"/>
      <c r="D729" s="220"/>
      <c r="E729" s="84"/>
      <c r="F729" s="83"/>
      <c r="G729" s="84"/>
      <c r="H729" s="84"/>
      <c r="I729" s="121"/>
      <c r="J729" s="121"/>
      <c r="K729" s="121"/>
      <c r="L729" s="85"/>
      <c r="M729" s="85"/>
      <c r="N729" s="84"/>
      <c r="O729" s="84"/>
      <c r="P729" s="84"/>
      <c r="Q729" s="84"/>
      <c r="R729" s="84"/>
      <c r="S729" s="84"/>
      <c r="T729" s="84"/>
      <c r="U729" s="84"/>
    </row>
    <row r="730" spans="1:21" ht="15.75">
      <c r="A730" s="220"/>
      <c r="B730" s="220"/>
      <c r="C730" s="220"/>
      <c r="D730" s="220"/>
      <c r="E730" s="84"/>
      <c r="F730" s="83"/>
      <c r="G730" s="84"/>
      <c r="H730" s="84"/>
      <c r="I730" s="121"/>
      <c r="J730" s="121"/>
      <c r="K730" s="121"/>
      <c r="L730" s="85"/>
      <c r="M730" s="85"/>
      <c r="N730" s="84"/>
      <c r="O730" s="84"/>
      <c r="P730" s="84"/>
      <c r="Q730" s="84"/>
      <c r="R730" s="84"/>
      <c r="S730" s="84"/>
      <c r="T730" s="84"/>
      <c r="U730" s="84"/>
    </row>
    <row r="731" spans="1:21" ht="15.75">
      <c r="A731" s="220"/>
      <c r="B731" s="220"/>
      <c r="C731" s="220"/>
      <c r="D731" s="220"/>
      <c r="E731" s="84"/>
      <c r="F731" s="83"/>
      <c r="G731" s="84"/>
      <c r="H731" s="84"/>
      <c r="I731" s="121"/>
      <c r="J731" s="121"/>
      <c r="K731" s="121"/>
      <c r="L731" s="85"/>
      <c r="M731" s="85"/>
      <c r="N731" s="84"/>
      <c r="O731" s="84"/>
      <c r="P731" s="84"/>
      <c r="Q731" s="84"/>
      <c r="R731" s="84"/>
      <c r="S731" s="84"/>
      <c r="T731" s="84"/>
      <c r="U731" s="84"/>
    </row>
    <row r="732" spans="1:21" ht="15.75">
      <c r="A732" s="220"/>
      <c r="B732" s="220"/>
      <c r="C732" s="220"/>
      <c r="D732" s="220"/>
      <c r="E732" s="84"/>
      <c r="F732" s="83"/>
      <c r="G732" s="84"/>
      <c r="H732" s="84"/>
      <c r="I732" s="121"/>
      <c r="J732" s="121"/>
      <c r="K732" s="121"/>
      <c r="L732" s="85"/>
      <c r="M732" s="85"/>
      <c r="N732" s="84"/>
      <c r="O732" s="84"/>
      <c r="P732" s="84"/>
      <c r="Q732" s="84"/>
      <c r="R732" s="84"/>
      <c r="S732" s="84"/>
      <c r="T732" s="84"/>
      <c r="U732" s="84"/>
    </row>
    <row r="733" spans="1:21" ht="15.75">
      <c r="A733" s="220"/>
      <c r="B733" s="220"/>
      <c r="C733" s="220"/>
      <c r="D733" s="220"/>
      <c r="E733" s="84"/>
      <c r="F733" s="83"/>
      <c r="G733" s="84"/>
      <c r="H733" s="84"/>
      <c r="I733" s="121"/>
      <c r="J733" s="121"/>
      <c r="K733" s="121"/>
      <c r="L733" s="85"/>
      <c r="M733" s="85"/>
      <c r="N733" s="84"/>
      <c r="O733" s="84"/>
      <c r="P733" s="84"/>
      <c r="Q733" s="84"/>
      <c r="R733" s="84"/>
      <c r="S733" s="84"/>
      <c r="T733" s="84"/>
      <c r="U733" s="84"/>
    </row>
    <row r="734" spans="1:21" ht="15.75">
      <c r="A734" s="220"/>
      <c r="B734" s="220"/>
      <c r="C734" s="220"/>
      <c r="D734" s="220"/>
      <c r="E734" s="84"/>
      <c r="F734" s="83"/>
      <c r="G734" s="84"/>
      <c r="H734" s="84"/>
      <c r="I734" s="121"/>
      <c r="J734" s="121"/>
      <c r="K734" s="121"/>
      <c r="L734" s="85"/>
      <c r="M734" s="85"/>
      <c r="N734" s="84"/>
      <c r="O734" s="84"/>
      <c r="P734" s="84"/>
      <c r="Q734" s="84"/>
      <c r="R734" s="84"/>
      <c r="S734" s="84"/>
      <c r="T734" s="84"/>
      <c r="U734" s="84"/>
    </row>
    <row r="735" spans="1:21" ht="15.75">
      <c r="A735" s="220"/>
      <c r="B735" s="220"/>
      <c r="C735" s="220"/>
      <c r="D735" s="220"/>
      <c r="E735" s="84"/>
      <c r="F735" s="83"/>
      <c r="G735" s="84"/>
      <c r="H735" s="84"/>
      <c r="I735" s="121"/>
      <c r="J735" s="121"/>
      <c r="K735" s="121"/>
      <c r="L735" s="85"/>
      <c r="M735" s="85"/>
      <c r="N735" s="84"/>
      <c r="O735" s="84"/>
      <c r="P735" s="84"/>
      <c r="Q735" s="84"/>
      <c r="R735" s="84"/>
      <c r="S735" s="84"/>
      <c r="T735" s="84"/>
      <c r="U735" s="84"/>
    </row>
    <row r="736" spans="1:21" ht="15.75">
      <c r="A736" s="220"/>
      <c r="B736" s="220"/>
      <c r="C736" s="220"/>
      <c r="D736" s="220"/>
      <c r="E736" s="84"/>
      <c r="F736" s="83"/>
      <c r="G736" s="84"/>
      <c r="H736" s="84"/>
      <c r="I736" s="121"/>
      <c r="J736" s="121"/>
      <c r="K736" s="121"/>
      <c r="L736" s="85"/>
      <c r="M736" s="85"/>
      <c r="N736" s="84"/>
      <c r="O736" s="84"/>
      <c r="P736" s="84"/>
      <c r="Q736" s="84"/>
      <c r="R736" s="84"/>
      <c r="S736" s="84"/>
      <c r="T736" s="84"/>
      <c r="U736" s="84"/>
    </row>
    <row r="737" spans="1:21" ht="15.75">
      <c r="A737" s="220"/>
      <c r="B737" s="220"/>
      <c r="C737" s="220"/>
      <c r="D737" s="220"/>
      <c r="E737" s="84"/>
      <c r="F737" s="83"/>
      <c r="G737" s="84"/>
      <c r="H737" s="84"/>
      <c r="I737" s="121"/>
      <c r="J737" s="121"/>
      <c r="K737" s="121"/>
      <c r="L737" s="85"/>
      <c r="M737" s="85"/>
      <c r="N737" s="84"/>
      <c r="O737" s="84"/>
      <c r="P737" s="84"/>
      <c r="Q737" s="84"/>
      <c r="R737" s="84"/>
      <c r="S737" s="84"/>
      <c r="T737" s="84"/>
      <c r="U737" s="84"/>
    </row>
    <row r="738" spans="1:21" ht="15.75">
      <c r="A738" s="220"/>
      <c r="B738" s="220"/>
      <c r="C738" s="220"/>
      <c r="D738" s="220"/>
      <c r="E738" s="84"/>
      <c r="F738" s="83"/>
      <c r="G738" s="84"/>
      <c r="H738" s="84"/>
      <c r="I738" s="121"/>
      <c r="J738" s="121"/>
      <c r="K738" s="121"/>
      <c r="L738" s="85"/>
      <c r="M738" s="85"/>
      <c r="N738" s="84"/>
      <c r="O738" s="84"/>
      <c r="P738" s="84"/>
      <c r="Q738" s="84"/>
      <c r="R738" s="84"/>
      <c r="S738" s="84"/>
      <c r="T738" s="84"/>
      <c r="U738" s="84"/>
    </row>
    <row r="739" spans="1:21" ht="15.75">
      <c r="A739" s="220"/>
      <c r="B739" s="220"/>
      <c r="C739" s="220"/>
      <c r="D739" s="220"/>
      <c r="E739" s="84"/>
      <c r="F739" s="83"/>
      <c r="G739" s="84"/>
      <c r="H739" s="84"/>
      <c r="I739" s="121"/>
      <c r="J739" s="121"/>
      <c r="K739" s="121"/>
      <c r="L739" s="85"/>
      <c r="M739" s="85"/>
      <c r="N739" s="84"/>
      <c r="O739" s="84"/>
      <c r="P739" s="84"/>
      <c r="Q739" s="84"/>
      <c r="R739" s="84"/>
      <c r="S739" s="84"/>
      <c r="T739" s="84"/>
      <c r="U739" s="84"/>
    </row>
    <row r="740" spans="1:21" ht="15.75">
      <c r="A740" s="220"/>
      <c r="B740" s="220"/>
      <c r="C740" s="220"/>
      <c r="D740" s="220"/>
      <c r="E740" s="84"/>
      <c r="F740" s="83"/>
      <c r="G740" s="84"/>
      <c r="H740" s="84"/>
      <c r="I740" s="121"/>
      <c r="J740" s="121"/>
      <c r="K740" s="121"/>
      <c r="L740" s="85"/>
      <c r="M740" s="85"/>
      <c r="N740" s="84"/>
      <c r="O740" s="84"/>
      <c r="P740" s="84"/>
      <c r="Q740" s="84"/>
      <c r="R740" s="84"/>
      <c r="S740" s="84"/>
      <c r="T740" s="84"/>
      <c r="U740" s="84"/>
    </row>
    <row r="741" spans="1:21" ht="15.75">
      <c r="A741" s="220"/>
      <c r="B741" s="220"/>
      <c r="C741" s="220"/>
      <c r="D741" s="220"/>
      <c r="E741" s="84"/>
      <c r="F741" s="83"/>
      <c r="G741" s="84"/>
      <c r="H741" s="84"/>
      <c r="I741" s="121"/>
      <c r="J741" s="121"/>
      <c r="K741" s="121"/>
      <c r="L741" s="85"/>
      <c r="M741" s="85"/>
      <c r="N741" s="84"/>
      <c r="O741" s="84"/>
      <c r="P741" s="84"/>
      <c r="Q741" s="84"/>
      <c r="R741" s="84"/>
      <c r="S741" s="84"/>
      <c r="T741" s="84"/>
      <c r="U741" s="84"/>
    </row>
    <row r="742" spans="1:21" ht="15.75">
      <c r="A742" s="220"/>
      <c r="B742" s="220"/>
      <c r="C742" s="220"/>
      <c r="D742" s="220"/>
      <c r="E742" s="84"/>
      <c r="F742" s="83"/>
      <c r="G742" s="84"/>
      <c r="H742" s="84"/>
      <c r="I742" s="121"/>
      <c r="J742" s="121"/>
      <c r="K742" s="121"/>
      <c r="L742" s="85"/>
      <c r="M742" s="85"/>
      <c r="N742" s="84"/>
      <c r="O742" s="84"/>
      <c r="P742" s="84"/>
      <c r="Q742" s="84"/>
      <c r="R742" s="84"/>
      <c r="S742" s="84"/>
      <c r="T742" s="84"/>
      <c r="U742" s="84"/>
    </row>
    <row r="743" spans="1:21" ht="15.75">
      <c r="A743" s="220"/>
      <c r="B743" s="220"/>
      <c r="C743" s="220"/>
      <c r="D743" s="220"/>
      <c r="E743" s="84"/>
      <c r="F743" s="83"/>
      <c r="G743" s="84"/>
      <c r="H743" s="84"/>
      <c r="I743" s="121"/>
      <c r="J743" s="121"/>
      <c r="K743" s="121"/>
      <c r="L743" s="85"/>
      <c r="M743" s="85"/>
      <c r="N743" s="84"/>
      <c r="O743" s="84"/>
      <c r="P743" s="84"/>
      <c r="Q743" s="84"/>
      <c r="R743" s="84"/>
      <c r="S743" s="84"/>
      <c r="T743" s="84"/>
      <c r="U743" s="84"/>
    </row>
    <row r="744" spans="1:21" ht="15.75">
      <c r="A744" s="220"/>
      <c r="B744" s="220"/>
      <c r="C744" s="220"/>
      <c r="D744" s="220"/>
      <c r="E744" s="84"/>
      <c r="F744" s="83"/>
      <c r="G744" s="84"/>
      <c r="H744" s="84"/>
      <c r="I744" s="121"/>
      <c r="J744" s="121"/>
      <c r="K744" s="121"/>
      <c r="L744" s="85"/>
      <c r="M744" s="85"/>
      <c r="N744" s="84"/>
      <c r="O744" s="84"/>
      <c r="P744" s="84"/>
      <c r="Q744" s="84"/>
      <c r="R744" s="84"/>
      <c r="S744" s="84"/>
      <c r="T744" s="84"/>
      <c r="U744" s="84"/>
    </row>
    <row r="745" spans="1:21" ht="15.75">
      <c r="A745" s="220"/>
      <c r="B745" s="220"/>
      <c r="C745" s="220"/>
      <c r="D745" s="220"/>
      <c r="E745" s="84"/>
      <c r="F745" s="83"/>
      <c r="G745" s="84"/>
      <c r="H745" s="84"/>
      <c r="I745" s="121"/>
      <c r="J745" s="121"/>
      <c r="K745" s="121"/>
      <c r="L745" s="85"/>
      <c r="M745" s="85"/>
      <c r="N745" s="84"/>
      <c r="O745" s="84"/>
      <c r="P745" s="84"/>
      <c r="Q745" s="84"/>
      <c r="R745" s="84"/>
      <c r="S745" s="84"/>
      <c r="T745" s="84"/>
      <c r="U745" s="84"/>
    </row>
    <row r="746" spans="1:21" ht="15.75">
      <c r="A746" s="220"/>
      <c r="B746" s="220"/>
      <c r="C746" s="220"/>
      <c r="D746" s="220"/>
      <c r="E746" s="84"/>
      <c r="F746" s="83"/>
      <c r="G746" s="84"/>
      <c r="H746" s="84"/>
      <c r="I746" s="121"/>
      <c r="J746" s="121"/>
      <c r="K746" s="121"/>
      <c r="L746" s="85"/>
      <c r="M746" s="85"/>
      <c r="N746" s="84"/>
      <c r="O746" s="84"/>
      <c r="P746" s="84"/>
      <c r="Q746" s="84"/>
      <c r="R746" s="84"/>
      <c r="S746" s="84"/>
      <c r="T746" s="84"/>
      <c r="U746" s="84"/>
    </row>
    <row r="747" spans="1:21" ht="15.75">
      <c r="A747" s="220"/>
      <c r="B747" s="220"/>
      <c r="C747" s="220"/>
      <c r="D747" s="220"/>
      <c r="E747" s="84"/>
      <c r="F747" s="83"/>
      <c r="G747" s="84"/>
      <c r="H747" s="84"/>
      <c r="I747" s="121"/>
      <c r="J747" s="121"/>
      <c r="K747" s="121"/>
      <c r="L747" s="85"/>
      <c r="M747" s="85"/>
      <c r="N747" s="84"/>
      <c r="O747" s="84"/>
      <c r="P747" s="84"/>
      <c r="Q747" s="84"/>
      <c r="R747" s="84"/>
      <c r="S747" s="84"/>
      <c r="T747" s="84"/>
      <c r="U747" s="84"/>
    </row>
    <row r="748" spans="1:21" ht="15.75">
      <c r="A748" s="220"/>
      <c r="B748" s="220"/>
      <c r="C748" s="220"/>
      <c r="D748" s="220"/>
      <c r="E748" s="84"/>
      <c r="F748" s="83"/>
      <c r="G748" s="84"/>
      <c r="H748" s="84"/>
      <c r="I748" s="121"/>
      <c r="J748" s="121"/>
      <c r="K748" s="121"/>
      <c r="L748" s="85"/>
      <c r="M748" s="85"/>
      <c r="N748" s="84"/>
      <c r="O748" s="84"/>
      <c r="P748" s="84"/>
      <c r="Q748" s="84"/>
      <c r="R748" s="84"/>
      <c r="S748" s="84"/>
      <c r="T748" s="84"/>
      <c r="U748" s="84"/>
    </row>
    <row r="749" spans="1:21" ht="15.75">
      <c r="A749" s="220"/>
      <c r="B749" s="220"/>
      <c r="C749" s="220"/>
      <c r="D749" s="220"/>
      <c r="E749" s="84"/>
      <c r="F749" s="83"/>
      <c r="G749" s="84"/>
      <c r="H749" s="84"/>
      <c r="I749" s="121"/>
      <c r="J749" s="121"/>
      <c r="K749" s="121"/>
      <c r="L749" s="85"/>
      <c r="M749" s="85"/>
      <c r="N749" s="84"/>
      <c r="O749" s="84"/>
      <c r="P749" s="84"/>
      <c r="Q749" s="84"/>
      <c r="R749" s="84"/>
      <c r="S749" s="84"/>
      <c r="T749" s="84"/>
      <c r="U749" s="84"/>
    </row>
    <row r="750" spans="1:21" ht="15.75">
      <c r="A750" s="220"/>
      <c r="B750" s="220"/>
      <c r="C750" s="220"/>
      <c r="D750" s="220"/>
      <c r="E750" s="84"/>
      <c r="F750" s="83"/>
      <c r="G750" s="84"/>
      <c r="H750" s="84"/>
      <c r="I750" s="121"/>
      <c r="J750" s="121"/>
      <c r="K750" s="121"/>
      <c r="L750" s="85"/>
      <c r="M750" s="85"/>
      <c r="N750" s="84"/>
      <c r="O750" s="84"/>
      <c r="P750" s="84"/>
      <c r="Q750" s="84"/>
      <c r="R750" s="84"/>
      <c r="S750" s="84"/>
      <c r="T750" s="84"/>
      <c r="U750" s="84"/>
    </row>
    <row r="751" spans="1:21" ht="15.75">
      <c r="A751" s="220"/>
      <c r="B751" s="220"/>
      <c r="C751" s="220"/>
      <c r="D751" s="220"/>
      <c r="E751" s="84"/>
      <c r="F751" s="83"/>
      <c r="G751" s="84"/>
      <c r="H751" s="84"/>
      <c r="I751" s="121"/>
      <c r="J751" s="121"/>
      <c r="K751" s="121"/>
      <c r="L751" s="85"/>
      <c r="M751" s="85"/>
      <c r="N751" s="84"/>
      <c r="O751" s="84"/>
      <c r="P751" s="84"/>
      <c r="Q751" s="84"/>
      <c r="R751" s="84"/>
      <c r="S751" s="84"/>
      <c r="T751" s="84"/>
      <c r="U751" s="84"/>
    </row>
    <row r="752" spans="1:21" ht="15.75">
      <c r="A752" s="220"/>
      <c r="B752" s="220"/>
      <c r="C752" s="220"/>
      <c r="D752" s="220"/>
      <c r="E752" s="84"/>
      <c r="F752" s="83"/>
      <c r="G752" s="84"/>
      <c r="H752" s="84"/>
      <c r="I752" s="121"/>
      <c r="J752" s="121"/>
      <c r="K752" s="121"/>
      <c r="L752" s="85"/>
      <c r="M752" s="85"/>
      <c r="N752" s="84"/>
      <c r="O752" s="84"/>
      <c r="P752" s="84"/>
      <c r="Q752" s="84"/>
      <c r="R752" s="84"/>
      <c r="S752" s="84"/>
      <c r="T752" s="84"/>
      <c r="U752" s="84"/>
    </row>
    <row r="753" spans="1:21" ht="15.75">
      <c r="A753" s="220"/>
      <c r="B753" s="220"/>
      <c r="C753" s="220"/>
      <c r="D753" s="220"/>
      <c r="E753" s="84"/>
      <c r="F753" s="83"/>
      <c r="G753" s="84"/>
      <c r="H753" s="84"/>
      <c r="I753" s="121"/>
      <c r="J753" s="121"/>
      <c r="K753" s="121"/>
      <c r="L753" s="85"/>
      <c r="M753" s="85"/>
      <c r="N753" s="84"/>
      <c r="O753" s="84"/>
      <c r="P753" s="84"/>
      <c r="Q753" s="84"/>
      <c r="R753" s="84"/>
      <c r="S753" s="84"/>
      <c r="T753" s="84"/>
      <c r="U753" s="84"/>
    </row>
    <row r="754" spans="1:21" ht="15.75">
      <c r="A754" s="220"/>
      <c r="B754" s="220"/>
      <c r="C754" s="220"/>
      <c r="D754" s="220"/>
      <c r="E754" s="84"/>
      <c r="F754" s="83"/>
      <c r="G754" s="84"/>
      <c r="H754" s="84"/>
      <c r="I754" s="121"/>
      <c r="J754" s="121"/>
      <c r="K754" s="121"/>
      <c r="L754" s="85"/>
      <c r="M754" s="85"/>
      <c r="N754" s="84"/>
      <c r="O754" s="84"/>
      <c r="P754" s="84"/>
      <c r="Q754" s="84"/>
      <c r="R754" s="84"/>
      <c r="S754" s="84"/>
      <c r="T754" s="84"/>
      <c r="U754" s="84"/>
    </row>
    <row r="755" spans="1:21" ht="15.75">
      <c r="A755" s="220"/>
      <c r="B755" s="220"/>
      <c r="C755" s="220"/>
      <c r="D755" s="220"/>
      <c r="E755" s="84"/>
      <c r="F755" s="83"/>
      <c r="G755" s="84"/>
      <c r="H755" s="84"/>
      <c r="I755" s="121"/>
      <c r="J755" s="121"/>
      <c r="K755" s="121"/>
      <c r="L755" s="85"/>
      <c r="M755" s="85"/>
      <c r="N755" s="84"/>
      <c r="O755" s="84"/>
      <c r="P755" s="84"/>
      <c r="Q755" s="84"/>
      <c r="R755" s="84"/>
      <c r="S755" s="84"/>
      <c r="T755" s="84"/>
      <c r="U755" s="84"/>
    </row>
    <row r="756" spans="1:21" ht="15.75">
      <c r="A756" s="220"/>
      <c r="B756" s="220"/>
      <c r="C756" s="220"/>
      <c r="D756" s="220"/>
      <c r="E756" s="84"/>
      <c r="F756" s="83"/>
      <c r="G756" s="84"/>
      <c r="H756" s="84"/>
      <c r="I756" s="121"/>
      <c r="J756" s="121"/>
      <c r="K756" s="121"/>
      <c r="L756" s="85"/>
      <c r="M756" s="85"/>
      <c r="N756" s="84"/>
      <c r="O756" s="84"/>
      <c r="P756" s="84"/>
      <c r="Q756" s="84"/>
      <c r="R756" s="84"/>
      <c r="S756" s="84"/>
      <c r="T756" s="84"/>
      <c r="U756" s="84"/>
    </row>
    <row r="757" spans="1:21" ht="15.75">
      <c r="A757" s="220"/>
      <c r="B757" s="220"/>
      <c r="C757" s="220"/>
      <c r="D757" s="220"/>
      <c r="E757" s="84"/>
      <c r="F757" s="83"/>
      <c r="G757" s="84"/>
      <c r="H757" s="84"/>
      <c r="I757" s="121"/>
      <c r="J757" s="121"/>
      <c r="K757" s="121"/>
      <c r="L757" s="85"/>
      <c r="M757" s="85"/>
      <c r="N757" s="84"/>
      <c r="O757" s="84"/>
      <c r="P757" s="84"/>
      <c r="Q757" s="84"/>
      <c r="R757" s="84"/>
      <c r="S757" s="84"/>
      <c r="T757" s="84"/>
      <c r="U757" s="84"/>
    </row>
    <row r="758" spans="1:21" ht="15.75">
      <c r="A758" s="220"/>
      <c r="B758" s="220"/>
      <c r="C758" s="220"/>
      <c r="D758" s="220"/>
      <c r="E758" s="84"/>
      <c r="F758" s="83"/>
      <c r="G758" s="84"/>
      <c r="H758" s="84"/>
      <c r="I758" s="121"/>
      <c r="J758" s="121"/>
      <c r="K758" s="121"/>
      <c r="L758" s="85"/>
      <c r="M758" s="85"/>
      <c r="N758" s="84"/>
      <c r="O758" s="84"/>
      <c r="P758" s="84"/>
      <c r="Q758" s="84"/>
      <c r="R758" s="84"/>
      <c r="S758" s="84"/>
      <c r="T758" s="84"/>
      <c r="U758" s="84"/>
    </row>
    <row r="759" spans="1:21" ht="15.75">
      <c r="A759" s="220"/>
      <c r="B759" s="220"/>
      <c r="C759" s="220"/>
      <c r="D759" s="220"/>
      <c r="E759" s="84"/>
      <c r="F759" s="83"/>
      <c r="G759" s="84"/>
      <c r="H759" s="84"/>
      <c r="I759" s="121"/>
      <c r="J759" s="121"/>
      <c r="K759" s="121"/>
      <c r="L759" s="85"/>
      <c r="M759" s="85"/>
      <c r="N759" s="84"/>
      <c r="O759" s="84"/>
      <c r="P759" s="84"/>
      <c r="Q759" s="84"/>
      <c r="R759" s="84"/>
      <c r="S759" s="84"/>
      <c r="T759" s="84"/>
      <c r="U759" s="84"/>
    </row>
    <row r="760" spans="1:21" ht="15.75">
      <c r="A760" s="220"/>
      <c r="B760" s="220"/>
      <c r="C760" s="220"/>
      <c r="D760" s="220"/>
      <c r="E760" s="84"/>
      <c r="F760" s="83"/>
      <c r="G760" s="84"/>
      <c r="H760" s="84"/>
      <c r="I760" s="121"/>
      <c r="J760" s="121"/>
      <c r="K760" s="121"/>
      <c r="L760" s="85"/>
      <c r="M760" s="85"/>
      <c r="N760" s="84"/>
      <c r="O760" s="84"/>
      <c r="P760" s="84"/>
      <c r="Q760" s="84"/>
      <c r="R760" s="84"/>
      <c r="S760" s="84"/>
      <c r="T760" s="84"/>
      <c r="U760" s="84"/>
    </row>
    <row r="761" spans="1:21" ht="15.75">
      <c r="A761" s="220"/>
      <c r="B761" s="220"/>
      <c r="C761" s="220"/>
      <c r="D761" s="220"/>
      <c r="E761" s="84"/>
      <c r="F761" s="83"/>
      <c r="G761" s="84"/>
      <c r="H761" s="84"/>
      <c r="I761" s="121"/>
      <c r="J761" s="121"/>
      <c r="K761" s="121"/>
      <c r="L761" s="85"/>
      <c r="M761" s="85"/>
      <c r="N761" s="84"/>
      <c r="O761" s="84"/>
      <c r="P761" s="84"/>
      <c r="Q761" s="84"/>
      <c r="R761" s="84"/>
      <c r="S761" s="84"/>
      <c r="T761" s="84"/>
      <c r="U761" s="84"/>
    </row>
    <row r="762" spans="1:21" ht="15.75">
      <c r="A762" s="220"/>
      <c r="B762" s="220"/>
      <c r="C762" s="220"/>
      <c r="D762" s="220"/>
      <c r="E762" s="84"/>
      <c r="F762" s="83"/>
      <c r="G762" s="84"/>
      <c r="H762" s="84"/>
      <c r="I762" s="121"/>
      <c r="J762" s="121"/>
      <c r="K762" s="121"/>
      <c r="L762" s="85"/>
      <c r="M762" s="85"/>
      <c r="N762" s="84"/>
      <c r="O762" s="84"/>
      <c r="P762" s="84"/>
      <c r="Q762" s="84"/>
      <c r="R762" s="84"/>
      <c r="S762" s="84"/>
      <c r="T762" s="84"/>
      <c r="U762" s="84"/>
    </row>
    <row r="763" spans="1:21" ht="15.75">
      <c r="A763" s="220"/>
      <c r="B763" s="220"/>
      <c r="C763" s="220"/>
      <c r="D763" s="220"/>
      <c r="E763" s="84"/>
      <c r="F763" s="83"/>
      <c r="G763" s="84"/>
      <c r="H763" s="84"/>
      <c r="I763" s="121"/>
      <c r="J763" s="121"/>
      <c r="K763" s="121"/>
      <c r="L763" s="85"/>
      <c r="M763" s="85"/>
      <c r="N763" s="84"/>
      <c r="O763" s="84"/>
      <c r="P763" s="84"/>
      <c r="Q763" s="84"/>
      <c r="R763" s="84"/>
      <c r="S763" s="84"/>
      <c r="T763" s="84"/>
      <c r="U763" s="84"/>
    </row>
    <row r="764" spans="1:21" ht="15.75">
      <c r="A764" s="220"/>
      <c r="B764" s="220"/>
      <c r="C764" s="220"/>
      <c r="D764" s="220"/>
      <c r="E764" s="84"/>
      <c r="F764" s="83"/>
      <c r="G764" s="84"/>
      <c r="H764" s="84"/>
      <c r="I764" s="121"/>
      <c r="J764" s="121"/>
      <c r="K764" s="121"/>
      <c r="L764" s="85"/>
      <c r="M764" s="85"/>
      <c r="N764" s="84"/>
      <c r="O764" s="84"/>
      <c r="P764" s="84"/>
      <c r="Q764" s="84"/>
      <c r="R764" s="84"/>
      <c r="S764" s="84"/>
      <c r="T764" s="84"/>
      <c r="U764" s="84"/>
    </row>
    <row r="765" spans="1:21" ht="15.75">
      <c r="A765" s="220"/>
      <c r="B765" s="220"/>
      <c r="C765" s="220"/>
      <c r="D765" s="220"/>
      <c r="E765" s="84"/>
      <c r="F765" s="83"/>
      <c r="G765" s="84"/>
      <c r="H765" s="84"/>
      <c r="I765" s="121"/>
      <c r="J765" s="121"/>
      <c r="K765" s="121"/>
      <c r="L765" s="85"/>
      <c r="M765" s="85"/>
      <c r="N765" s="84"/>
      <c r="O765" s="84"/>
      <c r="P765" s="84"/>
      <c r="Q765" s="84"/>
      <c r="R765" s="84"/>
      <c r="S765" s="84"/>
      <c r="T765" s="84"/>
      <c r="U765" s="84"/>
    </row>
    <row r="766" spans="1:21" ht="15.75">
      <c r="A766" s="220"/>
      <c r="B766" s="220"/>
      <c r="C766" s="220"/>
      <c r="D766" s="220"/>
      <c r="E766" s="84"/>
      <c r="F766" s="83"/>
      <c r="G766" s="84"/>
      <c r="H766" s="84"/>
      <c r="I766" s="121"/>
      <c r="J766" s="121"/>
      <c r="K766" s="121"/>
      <c r="L766" s="85"/>
      <c r="M766" s="85"/>
      <c r="N766" s="84"/>
      <c r="O766" s="84"/>
      <c r="P766" s="84"/>
      <c r="Q766" s="84"/>
      <c r="R766" s="84"/>
      <c r="S766" s="84"/>
      <c r="T766" s="84"/>
      <c r="U766" s="84"/>
    </row>
    <row r="767" spans="1:21" ht="15.75">
      <c r="A767" s="220"/>
      <c r="B767" s="220"/>
      <c r="C767" s="220"/>
      <c r="D767" s="220"/>
      <c r="E767" s="84"/>
      <c r="F767" s="83"/>
      <c r="G767" s="84"/>
      <c r="H767" s="84"/>
      <c r="I767" s="121"/>
      <c r="J767" s="121"/>
      <c r="K767" s="121"/>
      <c r="L767" s="85"/>
      <c r="M767" s="85"/>
      <c r="N767" s="84"/>
      <c r="O767" s="84"/>
      <c r="P767" s="84"/>
      <c r="Q767" s="84"/>
      <c r="R767" s="84"/>
      <c r="S767" s="84"/>
      <c r="T767" s="84"/>
      <c r="U767" s="84"/>
    </row>
    <row r="768" spans="1:21" ht="15.75">
      <c r="A768" s="220"/>
      <c r="B768" s="220"/>
      <c r="C768" s="220"/>
      <c r="D768" s="220"/>
      <c r="E768" s="84"/>
      <c r="F768" s="83"/>
      <c r="G768" s="84"/>
      <c r="H768" s="84"/>
      <c r="I768" s="121"/>
      <c r="J768" s="121"/>
      <c r="K768" s="121"/>
      <c r="L768" s="85"/>
      <c r="M768" s="85"/>
      <c r="N768" s="84"/>
      <c r="O768" s="84"/>
      <c r="P768" s="84"/>
      <c r="Q768" s="84"/>
      <c r="R768" s="84"/>
      <c r="S768" s="84"/>
      <c r="T768" s="84"/>
      <c r="U768" s="84"/>
    </row>
    <row r="769" spans="1:21" ht="15.75">
      <c r="A769" s="220"/>
      <c r="B769" s="220"/>
      <c r="C769" s="220"/>
      <c r="D769" s="220"/>
      <c r="E769" s="84"/>
      <c r="F769" s="83"/>
      <c r="G769" s="84"/>
      <c r="H769" s="84"/>
      <c r="I769" s="121"/>
      <c r="J769" s="121"/>
      <c r="K769" s="121"/>
      <c r="L769" s="85"/>
      <c r="M769" s="85"/>
      <c r="N769" s="84"/>
      <c r="O769" s="84"/>
      <c r="P769" s="84"/>
      <c r="Q769" s="84"/>
      <c r="R769" s="84"/>
      <c r="S769" s="84"/>
      <c r="T769" s="84"/>
      <c r="U769" s="84"/>
    </row>
    <row r="770" spans="1:21" ht="15.75">
      <c r="A770" s="220"/>
      <c r="B770" s="220"/>
      <c r="C770" s="220"/>
      <c r="D770" s="220"/>
      <c r="E770" s="84"/>
      <c r="F770" s="83"/>
      <c r="G770" s="84"/>
      <c r="H770" s="84"/>
      <c r="I770" s="121"/>
      <c r="J770" s="121"/>
      <c r="K770" s="121"/>
      <c r="L770" s="85"/>
      <c r="M770" s="85"/>
      <c r="N770" s="84"/>
      <c r="O770" s="84"/>
      <c r="P770" s="84"/>
      <c r="Q770" s="84"/>
      <c r="R770" s="84"/>
      <c r="S770" s="84"/>
      <c r="T770" s="84"/>
      <c r="U770" s="84"/>
    </row>
    <row r="771" spans="1:21" ht="15.75">
      <c r="A771" s="220"/>
      <c r="B771" s="220"/>
      <c r="C771" s="220"/>
      <c r="D771" s="220"/>
      <c r="E771" s="84"/>
      <c r="F771" s="83"/>
      <c r="G771" s="84"/>
      <c r="H771" s="84"/>
      <c r="I771" s="121"/>
      <c r="J771" s="121"/>
      <c r="K771" s="121"/>
      <c r="L771" s="85"/>
      <c r="M771" s="85"/>
      <c r="N771" s="84"/>
      <c r="O771" s="84"/>
      <c r="P771" s="84"/>
      <c r="Q771" s="84"/>
      <c r="R771" s="84"/>
      <c r="S771" s="84"/>
      <c r="T771" s="84"/>
      <c r="U771" s="84"/>
    </row>
    <row r="772" spans="1:21" ht="15.75">
      <c r="A772" s="220"/>
      <c r="B772" s="220"/>
      <c r="C772" s="220"/>
      <c r="D772" s="220"/>
      <c r="E772" s="84"/>
      <c r="F772" s="83"/>
      <c r="G772" s="84"/>
      <c r="H772" s="84"/>
      <c r="I772" s="121"/>
      <c r="J772" s="121"/>
      <c r="K772" s="121"/>
      <c r="L772" s="85"/>
      <c r="M772" s="85"/>
      <c r="N772" s="84"/>
      <c r="O772" s="84"/>
      <c r="P772" s="84"/>
      <c r="Q772" s="84"/>
      <c r="R772" s="84"/>
      <c r="S772" s="84"/>
      <c r="T772" s="84"/>
      <c r="U772" s="84"/>
    </row>
    <row r="773" spans="1:21" ht="15.75">
      <c r="A773" s="220"/>
      <c r="B773" s="220"/>
      <c r="C773" s="220"/>
      <c r="D773" s="220"/>
      <c r="E773" s="84"/>
      <c r="F773" s="83"/>
      <c r="G773" s="84"/>
      <c r="H773" s="84"/>
      <c r="I773" s="121"/>
      <c r="J773" s="121"/>
      <c r="K773" s="121"/>
      <c r="L773" s="85"/>
      <c r="M773" s="85"/>
      <c r="N773" s="84"/>
      <c r="O773" s="84"/>
      <c r="P773" s="84"/>
      <c r="Q773" s="84"/>
      <c r="R773" s="84"/>
      <c r="S773" s="84"/>
      <c r="T773" s="84"/>
      <c r="U773" s="84"/>
    </row>
    <row r="774" spans="1:21" ht="15.75">
      <c r="A774" s="220"/>
      <c r="B774" s="220"/>
      <c r="C774" s="220"/>
      <c r="D774" s="220"/>
      <c r="E774" s="84"/>
      <c r="F774" s="83"/>
      <c r="G774" s="84"/>
      <c r="H774" s="84"/>
      <c r="I774" s="121"/>
      <c r="J774" s="121"/>
      <c r="K774" s="121"/>
      <c r="L774" s="85"/>
      <c r="M774" s="85"/>
      <c r="N774" s="84"/>
      <c r="O774" s="84"/>
      <c r="P774" s="84"/>
      <c r="Q774" s="84"/>
      <c r="R774" s="84"/>
      <c r="S774" s="84"/>
      <c r="T774" s="84"/>
      <c r="U774" s="84"/>
    </row>
    <row r="775" spans="1:21" ht="15.75">
      <c r="A775" s="220"/>
      <c r="B775" s="220"/>
      <c r="C775" s="220"/>
      <c r="D775" s="220"/>
      <c r="E775" s="84"/>
      <c r="F775" s="83"/>
      <c r="G775" s="84"/>
      <c r="H775" s="84"/>
      <c r="I775" s="121"/>
      <c r="J775" s="121"/>
      <c r="K775" s="121"/>
      <c r="L775" s="85"/>
      <c r="M775" s="85"/>
      <c r="N775" s="84"/>
      <c r="O775" s="84"/>
      <c r="P775" s="84"/>
      <c r="Q775" s="84"/>
      <c r="R775" s="84"/>
      <c r="S775" s="84"/>
      <c r="T775" s="84"/>
      <c r="U775" s="84"/>
    </row>
    <row r="776" spans="1:21" ht="15.75">
      <c r="A776" s="220"/>
      <c r="B776" s="220"/>
      <c r="C776" s="220"/>
      <c r="D776" s="220"/>
      <c r="E776" s="84"/>
      <c r="F776" s="83"/>
      <c r="G776" s="84"/>
      <c r="H776" s="84"/>
      <c r="I776" s="121"/>
      <c r="J776" s="121"/>
      <c r="K776" s="121"/>
      <c r="L776" s="85"/>
      <c r="M776" s="85"/>
      <c r="N776" s="84"/>
      <c r="O776" s="84"/>
      <c r="P776" s="84"/>
      <c r="Q776" s="84"/>
      <c r="R776" s="84"/>
      <c r="S776" s="84"/>
      <c r="T776" s="84"/>
      <c r="U776" s="84"/>
    </row>
    <row r="777" spans="1:21" ht="15.75">
      <c r="A777" s="220"/>
      <c r="B777" s="220"/>
      <c r="C777" s="220"/>
      <c r="D777" s="220"/>
      <c r="E777" s="84"/>
      <c r="F777" s="83"/>
      <c r="G777" s="84"/>
      <c r="H777" s="84"/>
      <c r="I777" s="121"/>
      <c r="J777" s="121"/>
      <c r="K777" s="121"/>
      <c r="L777" s="85"/>
      <c r="M777" s="85"/>
      <c r="N777" s="84"/>
      <c r="O777" s="84"/>
      <c r="P777" s="84"/>
      <c r="Q777" s="84"/>
      <c r="R777" s="84"/>
      <c r="S777" s="84"/>
      <c r="T777" s="84"/>
      <c r="U777" s="84"/>
    </row>
    <row r="778" spans="1:21" ht="15.75">
      <c r="A778" s="220"/>
      <c r="B778" s="220"/>
      <c r="C778" s="220"/>
      <c r="D778" s="220"/>
      <c r="E778" s="84"/>
      <c r="F778" s="83"/>
      <c r="G778" s="84"/>
      <c r="H778" s="84"/>
      <c r="I778" s="121"/>
      <c r="J778" s="121"/>
      <c r="K778" s="121"/>
      <c r="L778" s="85"/>
      <c r="M778" s="85"/>
      <c r="N778" s="84"/>
      <c r="O778" s="84"/>
      <c r="P778" s="84"/>
      <c r="Q778" s="84"/>
      <c r="R778" s="84"/>
      <c r="S778" s="84"/>
      <c r="T778" s="84"/>
      <c r="U778" s="84"/>
    </row>
    <row r="779" spans="1:21" ht="15.75">
      <c r="A779" s="220"/>
      <c r="B779" s="220"/>
      <c r="C779" s="220"/>
      <c r="D779" s="220"/>
      <c r="E779" s="84"/>
      <c r="F779" s="83"/>
      <c r="G779" s="84"/>
      <c r="H779" s="84"/>
      <c r="I779" s="121"/>
      <c r="J779" s="121"/>
      <c r="K779" s="121"/>
      <c r="L779" s="85"/>
      <c r="M779" s="85"/>
      <c r="N779" s="84"/>
      <c r="O779" s="84"/>
      <c r="P779" s="84"/>
      <c r="Q779" s="84"/>
      <c r="R779" s="84"/>
      <c r="S779" s="84"/>
      <c r="T779" s="84"/>
      <c r="U779" s="84"/>
    </row>
    <row r="780" spans="1:21" ht="15.75">
      <c r="A780" s="220"/>
      <c r="B780" s="220"/>
      <c r="C780" s="220"/>
      <c r="D780" s="220"/>
      <c r="E780" s="84"/>
      <c r="F780" s="83"/>
      <c r="G780" s="84"/>
      <c r="H780" s="84"/>
      <c r="I780" s="121"/>
      <c r="J780" s="121"/>
      <c r="K780" s="121"/>
      <c r="L780" s="85"/>
      <c r="M780" s="85"/>
      <c r="N780" s="84"/>
      <c r="O780" s="84"/>
      <c r="P780" s="84"/>
      <c r="Q780" s="84"/>
      <c r="R780" s="84"/>
      <c r="S780" s="84"/>
      <c r="T780" s="84"/>
      <c r="U780" s="84"/>
    </row>
    <row r="781" spans="1:21" ht="15.75">
      <c r="A781" s="220"/>
      <c r="B781" s="220"/>
      <c r="C781" s="220"/>
      <c r="D781" s="220"/>
      <c r="E781" s="84"/>
      <c r="F781" s="83"/>
      <c r="G781" s="84"/>
      <c r="H781" s="84"/>
      <c r="I781" s="121"/>
      <c r="J781" s="121"/>
      <c r="K781" s="121"/>
      <c r="L781" s="85"/>
      <c r="M781" s="85"/>
      <c r="N781" s="84"/>
      <c r="O781" s="84"/>
      <c r="P781" s="84"/>
      <c r="Q781" s="84"/>
      <c r="R781" s="84"/>
      <c r="S781" s="84"/>
      <c r="T781" s="84"/>
      <c r="U781" s="84"/>
    </row>
    <row r="782" spans="1:21" ht="15.75">
      <c r="A782" s="220"/>
      <c r="B782" s="220"/>
      <c r="C782" s="220"/>
      <c r="D782" s="220"/>
      <c r="E782" s="84"/>
      <c r="F782" s="83"/>
      <c r="G782" s="84"/>
      <c r="H782" s="84"/>
      <c r="I782" s="121"/>
      <c r="J782" s="121"/>
      <c r="K782" s="121"/>
      <c r="L782" s="85"/>
      <c r="M782" s="85"/>
      <c r="N782" s="84"/>
      <c r="O782" s="84"/>
      <c r="P782" s="84"/>
      <c r="Q782" s="84"/>
      <c r="R782" s="84"/>
      <c r="S782" s="84"/>
      <c r="T782" s="84"/>
      <c r="U782" s="84"/>
    </row>
    <row r="783" spans="1:21" ht="15.75">
      <c r="A783" s="220"/>
      <c r="B783" s="220"/>
      <c r="C783" s="220"/>
      <c r="D783" s="220"/>
      <c r="E783" s="84"/>
      <c r="F783" s="83"/>
      <c r="G783" s="84"/>
      <c r="H783" s="84"/>
      <c r="I783" s="121"/>
      <c r="J783" s="121"/>
      <c r="K783" s="121"/>
      <c r="L783" s="85"/>
      <c r="M783" s="85"/>
      <c r="N783" s="84"/>
      <c r="O783" s="84"/>
      <c r="P783" s="84"/>
      <c r="Q783" s="84"/>
      <c r="R783" s="84"/>
      <c r="S783" s="84"/>
      <c r="T783" s="84"/>
      <c r="U783" s="84"/>
    </row>
    <row r="784" spans="1:21" ht="15.75">
      <c r="A784" s="220"/>
      <c r="B784" s="220"/>
      <c r="C784" s="220"/>
      <c r="D784" s="220"/>
      <c r="E784" s="84"/>
      <c r="F784" s="83"/>
      <c r="G784" s="84"/>
      <c r="H784" s="84"/>
      <c r="I784" s="121"/>
      <c r="J784" s="121"/>
      <c r="K784" s="121"/>
      <c r="L784" s="85"/>
      <c r="M784" s="85"/>
      <c r="N784" s="84"/>
      <c r="O784" s="84"/>
      <c r="P784" s="84"/>
      <c r="Q784" s="84"/>
      <c r="R784" s="84"/>
      <c r="S784" s="84"/>
      <c r="T784" s="84"/>
      <c r="U784" s="84"/>
    </row>
    <row r="785" spans="1:21" ht="15.75">
      <c r="A785" s="220"/>
      <c r="B785" s="220"/>
      <c r="C785" s="220"/>
      <c r="D785" s="220"/>
      <c r="E785" s="84"/>
      <c r="F785" s="83"/>
      <c r="G785" s="84"/>
      <c r="H785" s="84"/>
      <c r="I785" s="121"/>
      <c r="J785" s="121"/>
      <c r="K785" s="121"/>
      <c r="L785" s="85"/>
      <c r="M785" s="85"/>
      <c r="N785" s="84"/>
      <c r="O785" s="84"/>
      <c r="P785" s="84"/>
      <c r="Q785" s="84"/>
      <c r="R785" s="84"/>
      <c r="S785" s="84"/>
      <c r="T785" s="84"/>
      <c r="U785" s="84"/>
    </row>
    <row r="786" spans="1:21" ht="15.75">
      <c r="A786" s="220"/>
      <c r="B786" s="220"/>
      <c r="C786" s="220"/>
      <c r="D786" s="220"/>
      <c r="E786" s="84"/>
      <c r="F786" s="83"/>
      <c r="G786" s="84"/>
      <c r="H786" s="84"/>
      <c r="I786" s="121"/>
      <c r="J786" s="121"/>
      <c r="K786" s="121"/>
      <c r="L786" s="85"/>
      <c r="M786" s="85"/>
      <c r="N786" s="84"/>
      <c r="O786" s="84"/>
      <c r="P786" s="84"/>
      <c r="Q786" s="84"/>
      <c r="R786" s="84"/>
      <c r="S786" s="84"/>
      <c r="T786" s="84"/>
      <c r="U786" s="84"/>
    </row>
    <row r="787" spans="1:21" ht="15.75">
      <c r="A787" s="220"/>
      <c r="B787" s="220"/>
      <c r="C787" s="220"/>
      <c r="D787" s="220"/>
      <c r="E787" s="84"/>
      <c r="F787" s="83"/>
      <c r="G787" s="84"/>
      <c r="H787" s="84"/>
      <c r="I787" s="121"/>
      <c r="J787" s="121"/>
      <c r="K787" s="121"/>
      <c r="L787" s="85"/>
      <c r="M787" s="85"/>
      <c r="N787" s="84"/>
      <c r="O787" s="84"/>
      <c r="P787" s="84"/>
      <c r="Q787" s="84"/>
      <c r="R787" s="84"/>
      <c r="S787" s="84"/>
      <c r="T787" s="84"/>
      <c r="U787" s="84"/>
    </row>
    <row r="788" spans="1:21" ht="15.75">
      <c r="A788" s="220"/>
      <c r="B788" s="220"/>
      <c r="C788" s="220"/>
      <c r="D788" s="220"/>
      <c r="E788" s="84"/>
      <c r="F788" s="83"/>
      <c r="G788" s="84"/>
      <c r="H788" s="84"/>
      <c r="I788" s="121"/>
      <c r="J788" s="121"/>
      <c r="K788" s="121"/>
      <c r="L788" s="85"/>
      <c r="M788" s="85"/>
      <c r="N788" s="84"/>
      <c r="O788" s="84"/>
      <c r="P788" s="84"/>
      <c r="Q788" s="84"/>
      <c r="R788" s="84"/>
      <c r="S788" s="84"/>
      <c r="T788" s="84"/>
      <c r="U788" s="84"/>
    </row>
    <row r="789" spans="1:21" ht="15.75">
      <c r="A789" s="220"/>
      <c r="B789" s="220"/>
      <c r="C789" s="220"/>
      <c r="D789" s="220"/>
      <c r="E789" s="84"/>
      <c r="F789" s="83"/>
      <c r="G789" s="84"/>
      <c r="H789" s="84"/>
      <c r="I789" s="121"/>
      <c r="J789" s="121"/>
      <c r="K789" s="121"/>
      <c r="L789" s="85"/>
      <c r="M789" s="85"/>
      <c r="N789" s="84"/>
      <c r="O789" s="84"/>
      <c r="P789" s="84"/>
      <c r="Q789" s="84"/>
      <c r="R789" s="84"/>
      <c r="S789" s="84"/>
      <c r="T789" s="84"/>
      <c r="U789" s="84"/>
    </row>
    <row r="790" spans="1:21" ht="15.75">
      <c r="A790" s="220"/>
      <c r="B790" s="220"/>
      <c r="C790" s="220"/>
      <c r="D790" s="220"/>
      <c r="E790" s="84"/>
      <c r="F790" s="83"/>
      <c r="G790" s="84"/>
      <c r="H790" s="84"/>
      <c r="I790" s="121"/>
      <c r="J790" s="121"/>
      <c r="K790" s="121"/>
      <c r="L790" s="85"/>
      <c r="M790" s="85"/>
      <c r="N790" s="84"/>
      <c r="O790" s="84"/>
      <c r="P790" s="84"/>
      <c r="Q790" s="84"/>
      <c r="R790" s="84"/>
      <c r="S790" s="84"/>
      <c r="T790" s="84"/>
      <c r="U790" s="84"/>
    </row>
    <row r="791" spans="1:21" ht="15.75">
      <c r="A791" s="220"/>
      <c r="B791" s="220"/>
      <c r="C791" s="220"/>
      <c r="D791" s="220"/>
      <c r="E791" s="84"/>
      <c r="F791" s="83"/>
      <c r="G791" s="84"/>
      <c r="H791" s="84"/>
      <c r="I791" s="121"/>
      <c r="J791" s="121"/>
      <c r="K791" s="121"/>
      <c r="L791" s="85"/>
      <c r="M791" s="85"/>
      <c r="N791" s="84"/>
      <c r="O791" s="84"/>
      <c r="P791" s="84"/>
      <c r="Q791" s="84"/>
      <c r="R791" s="84"/>
      <c r="S791" s="84"/>
      <c r="T791" s="84"/>
      <c r="U791" s="84"/>
    </row>
    <row r="792" spans="1:21" ht="15.75">
      <c r="A792" s="220"/>
      <c r="B792" s="220"/>
      <c r="C792" s="220"/>
      <c r="D792" s="220"/>
      <c r="E792" s="84"/>
      <c r="F792" s="83"/>
      <c r="G792" s="84"/>
      <c r="H792" s="84"/>
      <c r="I792" s="121"/>
      <c r="J792" s="121"/>
      <c r="K792" s="121"/>
      <c r="L792" s="85"/>
      <c r="M792" s="85"/>
      <c r="N792" s="84"/>
      <c r="O792" s="84"/>
      <c r="P792" s="84"/>
      <c r="Q792" s="84"/>
      <c r="R792" s="84"/>
      <c r="S792" s="84"/>
      <c r="T792" s="84"/>
      <c r="U792" s="84"/>
    </row>
    <row r="793" spans="1:21" ht="15.75">
      <c r="A793" s="220"/>
      <c r="B793" s="220"/>
      <c r="C793" s="220"/>
      <c r="D793" s="220"/>
      <c r="E793" s="84"/>
      <c r="F793" s="83"/>
      <c r="G793" s="84"/>
      <c r="H793" s="84"/>
      <c r="I793" s="121"/>
      <c r="J793" s="121"/>
      <c r="K793" s="121"/>
      <c r="L793" s="85"/>
      <c r="M793" s="85"/>
      <c r="N793" s="84"/>
      <c r="O793" s="84"/>
      <c r="P793" s="84"/>
      <c r="Q793" s="84"/>
      <c r="R793" s="84"/>
      <c r="S793" s="84"/>
      <c r="T793" s="84"/>
      <c r="U793" s="84"/>
    </row>
    <row r="794" spans="1:21" ht="15.75">
      <c r="A794" s="220"/>
      <c r="B794" s="220"/>
      <c r="C794" s="220"/>
      <c r="D794" s="220"/>
      <c r="E794" s="84"/>
      <c r="F794" s="83"/>
      <c r="G794" s="84"/>
      <c r="H794" s="84"/>
      <c r="I794" s="121"/>
      <c r="J794" s="121"/>
      <c r="K794" s="121"/>
      <c r="L794" s="85"/>
      <c r="M794" s="85"/>
      <c r="N794" s="84"/>
      <c r="O794" s="84"/>
      <c r="P794" s="84"/>
      <c r="Q794" s="84"/>
      <c r="R794" s="84"/>
      <c r="S794" s="84"/>
      <c r="T794" s="84"/>
      <c r="U794" s="84"/>
    </row>
    <row r="795" spans="1:21" ht="15.75">
      <c r="A795" s="220"/>
      <c r="B795" s="220"/>
      <c r="C795" s="220"/>
      <c r="D795" s="220"/>
      <c r="E795" s="84"/>
      <c r="F795" s="83"/>
      <c r="G795" s="84"/>
      <c r="H795" s="84"/>
      <c r="I795" s="121"/>
      <c r="J795" s="121"/>
      <c r="K795" s="121"/>
      <c r="L795" s="85"/>
      <c r="M795" s="85"/>
      <c r="N795" s="84"/>
      <c r="O795" s="84"/>
      <c r="P795" s="84"/>
      <c r="Q795" s="84"/>
      <c r="R795" s="84"/>
      <c r="S795" s="84"/>
      <c r="T795" s="84"/>
      <c r="U795" s="84"/>
    </row>
    <row r="796" spans="1:21" ht="15.75">
      <c r="A796" s="220"/>
      <c r="B796" s="220"/>
      <c r="C796" s="220"/>
      <c r="D796" s="220"/>
      <c r="E796" s="84"/>
      <c r="F796" s="83"/>
      <c r="G796" s="84"/>
      <c r="H796" s="84"/>
      <c r="I796" s="121"/>
      <c r="J796" s="121"/>
      <c r="K796" s="121"/>
      <c r="L796" s="85"/>
      <c r="M796" s="85"/>
      <c r="N796" s="84"/>
      <c r="O796" s="84"/>
      <c r="P796" s="84"/>
      <c r="Q796" s="84"/>
      <c r="R796" s="84"/>
      <c r="S796" s="84"/>
      <c r="T796" s="84"/>
      <c r="U796" s="84"/>
    </row>
    <row r="797" spans="1:21" ht="15.75">
      <c r="A797" s="220"/>
      <c r="B797" s="220"/>
      <c r="C797" s="220"/>
      <c r="D797" s="220"/>
      <c r="E797" s="84"/>
      <c r="F797" s="83"/>
      <c r="G797" s="84"/>
      <c r="H797" s="84"/>
      <c r="I797" s="121"/>
      <c r="J797" s="121"/>
      <c r="K797" s="121"/>
      <c r="L797" s="85"/>
      <c r="M797" s="85"/>
      <c r="N797" s="84"/>
      <c r="O797" s="84"/>
      <c r="P797" s="84"/>
      <c r="Q797" s="84"/>
      <c r="R797" s="84"/>
      <c r="S797" s="84"/>
      <c r="T797" s="84"/>
      <c r="U797" s="84"/>
    </row>
    <row r="798" spans="1:21" ht="15.75">
      <c r="A798" s="220"/>
      <c r="B798" s="220"/>
      <c r="C798" s="220"/>
      <c r="D798" s="220"/>
      <c r="E798" s="84"/>
      <c r="F798" s="83"/>
      <c r="G798" s="84"/>
      <c r="H798" s="84"/>
      <c r="I798" s="121"/>
      <c r="J798" s="121"/>
      <c r="K798" s="121"/>
      <c r="L798" s="85"/>
      <c r="M798" s="85"/>
      <c r="N798" s="84"/>
      <c r="O798" s="84"/>
      <c r="P798" s="84"/>
      <c r="Q798" s="84"/>
      <c r="R798" s="84"/>
      <c r="S798" s="84"/>
      <c r="T798" s="84"/>
      <c r="U798" s="84"/>
    </row>
    <row r="799" spans="1:21" ht="15.75">
      <c r="A799" s="220"/>
      <c r="B799" s="220"/>
      <c r="C799" s="220"/>
      <c r="D799" s="220"/>
      <c r="E799" s="84"/>
      <c r="F799" s="83"/>
      <c r="G799" s="84"/>
      <c r="H799" s="84"/>
      <c r="I799" s="121"/>
      <c r="J799" s="121"/>
      <c r="K799" s="121"/>
      <c r="L799" s="85"/>
      <c r="M799" s="85"/>
      <c r="N799" s="84"/>
      <c r="O799" s="84"/>
      <c r="P799" s="84"/>
      <c r="Q799" s="84"/>
      <c r="R799" s="84"/>
      <c r="S799" s="84"/>
      <c r="T799" s="84"/>
      <c r="U799" s="84"/>
    </row>
    <row r="800" spans="1:21" ht="15.75">
      <c r="A800" s="220"/>
      <c r="B800" s="220"/>
      <c r="C800" s="220"/>
      <c r="D800" s="220"/>
      <c r="E800" s="84"/>
      <c r="F800" s="83"/>
      <c r="G800" s="84"/>
      <c r="H800" s="84"/>
      <c r="I800" s="121"/>
      <c r="J800" s="121"/>
      <c r="K800" s="121"/>
      <c r="L800" s="85"/>
      <c r="M800" s="85"/>
      <c r="N800" s="84"/>
      <c r="O800" s="84"/>
      <c r="P800" s="84"/>
      <c r="Q800" s="84"/>
      <c r="R800" s="84"/>
      <c r="S800" s="84"/>
      <c r="T800" s="84"/>
      <c r="U800" s="84"/>
    </row>
    <row r="801" spans="1:21" ht="15.75">
      <c r="A801" s="220"/>
      <c r="B801" s="220"/>
      <c r="C801" s="220"/>
      <c r="D801" s="220"/>
      <c r="E801" s="84"/>
      <c r="F801" s="83"/>
      <c r="G801" s="84"/>
      <c r="H801" s="84"/>
      <c r="I801" s="121"/>
      <c r="J801" s="121"/>
      <c r="K801" s="121"/>
      <c r="L801" s="85"/>
      <c r="M801" s="85"/>
      <c r="N801" s="84"/>
      <c r="O801" s="84"/>
      <c r="P801" s="84"/>
      <c r="Q801" s="84"/>
      <c r="R801" s="84"/>
      <c r="S801" s="84"/>
      <c r="T801" s="84"/>
      <c r="U801" s="84"/>
    </row>
    <row r="802" spans="1:21" ht="15.75">
      <c r="A802" s="220"/>
      <c r="B802" s="220"/>
      <c r="C802" s="220"/>
      <c r="D802" s="220"/>
      <c r="E802" s="84"/>
      <c r="F802" s="83"/>
      <c r="G802" s="84"/>
      <c r="H802" s="84"/>
      <c r="I802" s="121"/>
      <c r="J802" s="121"/>
      <c r="K802" s="121"/>
      <c r="L802" s="85"/>
      <c r="M802" s="85"/>
      <c r="N802" s="84"/>
      <c r="O802" s="84"/>
      <c r="P802" s="84"/>
      <c r="Q802" s="84"/>
      <c r="R802" s="84"/>
      <c r="S802" s="84"/>
      <c r="T802" s="84"/>
      <c r="U802" s="84"/>
    </row>
    <row r="803" spans="1:21" ht="15.75">
      <c r="A803" s="220"/>
      <c r="B803" s="220"/>
      <c r="C803" s="220"/>
      <c r="D803" s="220"/>
      <c r="E803" s="84"/>
      <c r="F803" s="83"/>
      <c r="G803" s="84"/>
      <c r="H803" s="84"/>
      <c r="I803" s="121"/>
      <c r="J803" s="121"/>
      <c r="K803" s="121"/>
      <c r="L803" s="85"/>
      <c r="M803" s="85"/>
      <c r="N803" s="84"/>
      <c r="O803" s="84"/>
      <c r="P803" s="84"/>
      <c r="Q803" s="84"/>
      <c r="R803" s="84"/>
      <c r="S803" s="84"/>
      <c r="T803" s="84"/>
      <c r="U803" s="84"/>
    </row>
    <row r="804" spans="1:21" ht="15.75">
      <c r="A804" s="220"/>
      <c r="B804" s="220"/>
      <c r="C804" s="220"/>
      <c r="D804" s="220"/>
      <c r="E804" s="84"/>
      <c r="F804" s="83"/>
      <c r="G804" s="84"/>
      <c r="H804" s="84"/>
      <c r="I804" s="121"/>
      <c r="J804" s="121"/>
      <c r="K804" s="121"/>
      <c r="L804" s="85"/>
      <c r="M804" s="85"/>
      <c r="N804" s="84"/>
      <c r="O804" s="84"/>
      <c r="P804" s="84"/>
      <c r="Q804" s="84"/>
      <c r="R804" s="84"/>
      <c r="S804" s="84"/>
      <c r="T804" s="84"/>
      <c r="U804" s="84"/>
    </row>
    <row r="805" spans="1:21" ht="15.75">
      <c r="A805" s="220"/>
      <c r="B805" s="220"/>
      <c r="C805" s="220"/>
      <c r="D805" s="220"/>
      <c r="E805" s="84"/>
      <c r="F805" s="83"/>
      <c r="G805" s="84"/>
      <c r="H805" s="84"/>
      <c r="I805" s="121"/>
      <c r="J805" s="121"/>
      <c r="K805" s="121"/>
      <c r="L805" s="85"/>
      <c r="M805" s="85"/>
      <c r="N805" s="84"/>
      <c r="O805" s="84"/>
      <c r="P805" s="84"/>
      <c r="Q805" s="84"/>
      <c r="R805" s="84"/>
      <c r="S805" s="84"/>
      <c r="T805" s="84"/>
      <c r="U805" s="84"/>
    </row>
    <row r="806" spans="1:21" ht="15.75">
      <c r="A806" s="220"/>
      <c r="B806" s="220"/>
      <c r="C806" s="220"/>
      <c r="D806" s="220"/>
      <c r="E806" s="84"/>
      <c r="F806" s="83"/>
      <c r="G806" s="84"/>
      <c r="H806" s="84"/>
      <c r="I806" s="121"/>
      <c r="J806" s="121"/>
      <c r="K806" s="121"/>
      <c r="L806" s="85"/>
      <c r="M806" s="85"/>
      <c r="N806" s="84"/>
      <c r="O806" s="84"/>
      <c r="P806" s="84"/>
      <c r="Q806" s="84"/>
      <c r="R806" s="84"/>
      <c r="S806" s="84"/>
      <c r="T806" s="84"/>
      <c r="U806" s="84"/>
    </row>
    <row r="807" spans="1:21" ht="15.75">
      <c r="A807" s="220"/>
      <c r="B807" s="220"/>
      <c r="C807" s="220"/>
      <c r="D807" s="220"/>
      <c r="E807" s="84"/>
      <c r="F807" s="83"/>
      <c r="G807" s="84"/>
      <c r="H807" s="84"/>
      <c r="I807" s="121"/>
      <c r="J807" s="121"/>
      <c r="K807" s="121"/>
      <c r="L807" s="85"/>
      <c r="M807" s="85"/>
      <c r="N807" s="84"/>
      <c r="O807" s="84"/>
      <c r="P807" s="84"/>
      <c r="Q807" s="84"/>
      <c r="R807" s="84"/>
      <c r="S807" s="84"/>
      <c r="T807" s="84"/>
      <c r="U807" s="84"/>
    </row>
    <row r="808" spans="1:21" ht="15.75">
      <c r="A808" s="220"/>
      <c r="B808" s="220"/>
      <c r="C808" s="220"/>
      <c r="D808" s="220"/>
      <c r="E808" s="84"/>
      <c r="F808" s="83"/>
      <c r="G808" s="84"/>
      <c r="H808" s="84"/>
      <c r="I808" s="121"/>
      <c r="J808" s="121"/>
      <c r="K808" s="121"/>
      <c r="L808" s="85"/>
      <c r="M808" s="85"/>
      <c r="N808" s="84"/>
      <c r="O808" s="84"/>
      <c r="P808" s="84"/>
      <c r="Q808" s="84"/>
      <c r="R808" s="84"/>
      <c r="S808" s="84"/>
      <c r="T808" s="84"/>
      <c r="U808" s="84"/>
    </row>
    <row r="809" spans="1:21" ht="15.75">
      <c r="A809" s="220"/>
      <c r="B809" s="220"/>
      <c r="C809" s="220"/>
      <c r="D809" s="220"/>
      <c r="E809" s="84"/>
      <c r="F809" s="83"/>
      <c r="G809" s="84"/>
      <c r="H809" s="84"/>
      <c r="I809" s="121"/>
      <c r="J809" s="121"/>
      <c r="K809" s="121"/>
      <c r="L809" s="85"/>
      <c r="M809" s="85"/>
      <c r="N809" s="84"/>
      <c r="O809" s="84"/>
      <c r="P809" s="84"/>
      <c r="Q809" s="84"/>
      <c r="R809" s="84"/>
      <c r="S809" s="84"/>
      <c r="T809" s="84"/>
      <c r="U809" s="84"/>
    </row>
    <row r="810" spans="1:21" ht="15.75">
      <c r="A810" s="220"/>
      <c r="B810" s="220"/>
      <c r="C810" s="220"/>
      <c r="D810" s="220"/>
      <c r="E810" s="84"/>
      <c r="F810" s="83"/>
      <c r="G810" s="84"/>
      <c r="H810" s="84"/>
      <c r="I810" s="121"/>
      <c r="J810" s="121"/>
      <c r="K810" s="121"/>
      <c r="L810" s="85"/>
      <c r="M810" s="85"/>
      <c r="N810" s="84"/>
      <c r="O810" s="84"/>
      <c r="P810" s="84"/>
      <c r="Q810" s="84"/>
      <c r="R810" s="84"/>
      <c r="S810" s="84"/>
      <c r="T810" s="84"/>
      <c r="U810" s="84"/>
    </row>
    <row r="811" spans="1:21" ht="15.75">
      <c r="A811" s="220"/>
      <c r="B811" s="220"/>
      <c r="C811" s="220"/>
      <c r="D811" s="220"/>
      <c r="E811" s="84"/>
      <c r="F811" s="83"/>
      <c r="G811" s="84"/>
      <c r="H811" s="84"/>
      <c r="I811" s="121"/>
      <c r="J811" s="121"/>
      <c r="K811" s="121"/>
      <c r="L811" s="85"/>
      <c r="M811" s="85"/>
      <c r="N811" s="84"/>
      <c r="O811" s="84"/>
      <c r="P811" s="84"/>
      <c r="Q811" s="84"/>
      <c r="R811" s="84"/>
      <c r="S811" s="84"/>
      <c r="T811" s="84"/>
      <c r="U811" s="84"/>
    </row>
    <row r="812" spans="1:21" ht="15.75">
      <c r="A812" s="220"/>
      <c r="B812" s="220"/>
      <c r="C812" s="220"/>
      <c r="D812" s="220"/>
      <c r="E812" s="84"/>
      <c r="F812" s="83"/>
      <c r="G812" s="84"/>
      <c r="H812" s="84"/>
      <c r="I812" s="121"/>
      <c r="J812" s="121"/>
      <c r="K812" s="121"/>
      <c r="L812" s="85"/>
      <c r="M812" s="85"/>
      <c r="N812" s="84"/>
      <c r="O812" s="84"/>
      <c r="P812" s="84"/>
      <c r="Q812" s="84"/>
      <c r="R812" s="84"/>
      <c r="S812" s="84"/>
      <c r="T812" s="84"/>
      <c r="U812" s="84"/>
    </row>
    <row r="813" spans="1:21" ht="15.75">
      <c r="A813" s="220"/>
      <c r="B813" s="220"/>
      <c r="C813" s="220"/>
      <c r="D813" s="220"/>
      <c r="E813" s="84"/>
      <c r="F813" s="83"/>
      <c r="G813" s="84"/>
      <c r="H813" s="84"/>
      <c r="I813" s="121"/>
      <c r="J813" s="121"/>
      <c r="K813" s="121"/>
      <c r="L813" s="85"/>
      <c r="M813" s="85"/>
      <c r="N813" s="84"/>
      <c r="O813" s="84"/>
      <c r="P813" s="84"/>
      <c r="Q813" s="84"/>
      <c r="R813" s="84"/>
      <c r="S813" s="84"/>
      <c r="T813" s="84"/>
      <c r="U813" s="84"/>
    </row>
    <row r="814" spans="1:21" ht="15.75">
      <c r="A814" s="220"/>
      <c r="B814" s="220"/>
      <c r="C814" s="220"/>
      <c r="D814" s="220"/>
      <c r="E814" s="84"/>
      <c r="F814" s="83"/>
      <c r="G814" s="84"/>
      <c r="H814" s="84"/>
      <c r="I814" s="121"/>
      <c r="J814" s="121"/>
      <c r="K814" s="121"/>
      <c r="L814" s="85"/>
      <c r="M814" s="85"/>
      <c r="N814" s="84"/>
      <c r="O814" s="84"/>
      <c r="P814" s="84"/>
      <c r="Q814" s="84"/>
      <c r="R814" s="84"/>
      <c r="S814" s="84"/>
      <c r="T814" s="84"/>
      <c r="U814" s="84"/>
    </row>
    <row r="815" spans="1:21" ht="15.75">
      <c r="A815" s="220"/>
      <c r="B815" s="220"/>
      <c r="C815" s="220"/>
      <c r="D815" s="220"/>
      <c r="E815" s="84"/>
      <c r="F815" s="83"/>
      <c r="G815" s="84"/>
      <c r="H815" s="84"/>
      <c r="I815" s="121"/>
      <c r="J815" s="121"/>
      <c r="K815" s="121"/>
      <c r="L815" s="85"/>
      <c r="M815" s="85"/>
      <c r="N815" s="84"/>
      <c r="O815" s="84"/>
      <c r="P815" s="84"/>
      <c r="Q815" s="84"/>
      <c r="R815" s="84"/>
      <c r="S815" s="84"/>
      <c r="T815" s="84"/>
      <c r="U815" s="84"/>
    </row>
    <row r="816" spans="1:21" ht="15.75">
      <c r="A816" s="220"/>
      <c r="B816" s="220"/>
      <c r="C816" s="220"/>
      <c r="D816" s="220"/>
      <c r="E816" s="84"/>
      <c r="F816" s="83"/>
      <c r="G816" s="84"/>
      <c r="H816" s="84"/>
      <c r="I816" s="121"/>
      <c r="J816" s="121"/>
      <c r="K816" s="121"/>
      <c r="L816" s="85"/>
      <c r="M816" s="85"/>
      <c r="N816" s="84"/>
      <c r="O816" s="84"/>
      <c r="P816" s="84"/>
      <c r="Q816" s="84"/>
      <c r="R816" s="84"/>
      <c r="S816" s="84"/>
      <c r="T816" s="84"/>
      <c r="U816" s="84"/>
    </row>
    <row r="817" spans="1:21" ht="15.75">
      <c r="A817" s="220"/>
      <c r="B817" s="220"/>
      <c r="C817" s="220"/>
      <c r="D817" s="220"/>
      <c r="E817" s="84"/>
      <c r="F817" s="83"/>
      <c r="G817" s="84"/>
      <c r="H817" s="84"/>
      <c r="I817" s="121"/>
      <c r="J817" s="121"/>
      <c r="K817" s="121"/>
      <c r="L817" s="85"/>
      <c r="M817" s="85"/>
      <c r="N817" s="84"/>
      <c r="O817" s="84"/>
      <c r="P817" s="84"/>
      <c r="Q817" s="84"/>
      <c r="R817" s="84"/>
      <c r="S817" s="84"/>
      <c r="T817" s="84"/>
      <c r="U817" s="84"/>
    </row>
    <row r="818" spans="1:21" ht="15.75">
      <c r="A818" s="220"/>
      <c r="B818" s="220"/>
      <c r="C818" s="220"/>
      <c r="D818" s="220"/>
      <c r="E818" s="84"/>
      <c r="F818" s="83"/>
      <c r="G818" s="84"/>
      <c r="H818" s="84"/>
      <c r="I818" s="121"/>
      <c r="J818" s="121"/>
      <c r="K818" s="121"/>
      <c r="L818" s="85"/>
      <c r="M818" s="85"/>
      <c r="N818" s="84"/>
      <c r="O818" s="84"/>
      <c r="P818" s="84"/>
      <c r="Q818" s="84"/>
      <c r="R818" s="84"/>
      <c r="S818" s="84"/>
      <c r="T818" s="84"/>
      <c r="U818" s="84"/>
    </row>
    <row r="819" spans="1:21" ht="15.75">
      <c r="A819" s="220"/>
      <c r="B819" s="220"/>
      <c r="C819" s="220"/>
      <c r="D819" s="220"/>
      <c r="E819" s="84"/>
      <c r="F819" s="83"/>
      <c r="G819" s="84"/>
      <c r="H819" s="84"/>
      <c r="I819" s="121"/>
      <c r="J819" s="121"/>
      <c r="K819" s="121"/>
      <c r="L819" s="85"/>
      <c r="M819" s="85"/>
      <c r="N819" s="84"/>
      <c r="O819" s="84"/>
      <c r="P819" s="84"/>
      <c r="Q819" s="84"/>
      <c r="R819" s="84"/>
      <c r="S819" s="84"/>
      <c r="T819" s="84"/>
      <c r="U819" s="84"/>
    </row>
    <row r="820" spans="1:21" ht="15.75">
      <c r="A820" s="220"/>
      <c r="B820" s="220"/>
      <c r="C820" s="220"/>
      <c r="D820" s="220"/>
      <c r="E820" s="84"/>
      <c r="F820" s="83"/>
      <c r="G820" s="84"/>
      <c r="H820" s="84"/>
      <c r="I820" s="121"/>
      <c r="J820" s="121"/>
      <c r="K820" s="121"/>
      <c r="L820" s="85"/>
      <c r="M820" s="85"/>
      <c r="N820" s="84"/>
      <c r="O820" s="84"/>
      <c r="P820" s="84"/>
      <c r="Q820" s="84"/>
      <c r="R820" s="84"/>
      <c r="S820" s="84"/>
      <c r="T820" s="84"/>
      <c r="U820" s="84"/>
    </row>
    <row r="821" spans="1:21" ht="15.75">
      <c r="A821" s="220"/>
      <c r="B821" s="220"/>
      <c r="C821" s="220"/>
      <c r="D821" s="220"/>
      <c r="E821" s="84"/>
      <c r="F821" s="83"/>
      <c r="G821" s="84"/>
      <c r="H821" s="84"/>
      <c r="I821" s="121"/>
      <c r="J821" s="121"/>
      <c r="K821" s="121"/>
      <c r="L821" s="85"/>
      <c r="M821" s="85"/>
      <c r="N821" s="84"/>
      <c r="O821" s="84"/>
      <c r="P821" s="84"/>
      <c r="Q821" s="84"/>
      <c r="R821" s="84"/>
      <c r="S821" s="84"/>
      <c r="T821" s="84"/>
      <c r="U821" s="84"/>
    </row>
    <row r="822" spans="1:21" ht="15.75">
      <c r="A822" s="220"/>
      <c r="B822" s="220"/>
      <c r="C822" s="220"/>
      <c r="D822" s="220"/>
      <c r="E822" s="84"/>
      <c r="F822" s="83"/>
      <c r="G822" s="84"/>
      <c r="H822" s="84"/>
      <c r="I822" s="121"/>
      <c r="J822" s="121"/>
      <c r="K822" s="121"/>
      <c r="L822" s="85"/>
      <c r="M822" s="85"/>
      <c r="N822" s="84"/>
      <c r="O822" s="84"/>
      <c r="P822" s="84"/>
      <c r="Q822" s="84"/>
      <c r="R822" s="84"/>
      <c r="S822" s="84"/>
      <c r="T822" s="84"/>
      <c r="U822" s="84"/>
    </row>
    <row r="823" spans="1:21" ht="15.75">
      <c r="A823" s="220"/>
      <c r="B823" s="220"/>
      <c r="C823" s="220"/>
      <c r="D823" s="220"/>
      <c r="E823" s="84"/>
      <c r="F823" s="83"/>
      <c r="G823" s="84"/>
      <c r="H823" s="84"/>
      <c r="I823" s="121"/>
      <c r="J823" s="121"/>
      <c r="K823" s="121"/>
      <c r="L823" s="85"/>
      <c r="M823" s="85"/>
      <c r="N823" s="84"/>
      <c r="O823" s="84"/>
      <c r="P823" s="84"/>
      <c r="Q823" s="84"/>
      <c r="R823" s="84"/>
      <c r="S823" s="84"/>
      <c r="T823" s="84"/>
      <c r="U823" s="84"/>
    </row>
    <row r="824" spans="1:21" ht="15.75">
      <c r="A824" s="220"/>
      <c r="B824" s="220"/>
      <c r="C824" s="220"/>
      <c r="D824" s="220"/>
      <c r="E824" s="84"/>
      <c r="F824" s="83"/>
      <c r="G824" s="84"/>
      <c r="H824" s="84"/>
      <c r="I824" s="121"/>
      <c r="J824" s="121"/>
      <c r="K824" s="121"/>
      <c r="L824" s="85"/>
      <c r="M824" s="85"/>
      <c r="N824" s="84"/>
      <c r="O824" s="84"/>
      <c r="P824" s="84"/>
      <c r="Q824" s="84"/>
      <c r="R824" s="84"/>
      <c r="S824" s="84"/>
      <c r="T824" s="84"/>
      <c r="U824" s="84"/>
    </row>
    <row r="825" spans="1:21" ht="15.75">
      <c r="A825" s="220"/>
      <c r="B825" s="220"/>
      <c r="C825" s="220"/>
      <c r="D825" s="220"/>
      <c r="E825" s="84"/>
      <c r="F825" s="83"/>
      <c r="G825" s="84"/>
      <c r="H825" s="84"/>
      <c r="I825" s="121"/>
      <c r="J825" s="121"/>
      <c r="K825" s="121"/>
      <c r="L825" s="85"/>
      <c r="M825" s="85"/>
      <c r="N825" s="84"/>
      <c r="O825" s="84"/>
      <c r="P825" s="84"/>
      <c r="Q825" s="84"/>
      <c r="R825" s="84"/>
      <c r="S825" s="84"/>
      <c r="T825" s="84"/>
      <c r="U825" s="84"/>
    </row>
    <row r="826" spans="1:21" ht="15.75">
      <c r="A826" s="220"/>
      <c r="B826" s="220"/>
      <c r="C826" s="220"/>
      <c r="D826" s="220"/>
      <c r="E826" s="84"/>
      <c r="F826" s="83"/>
      <c r="G826" s="84"/>
      <c r="H826" s="84"/>
      <c r="I826" s="121"/>
      <c r="J826" s="121"/>
      <c r="K826" s="121"/>
      <c r="L826" s="85"/>
      <c r="M826" s="85"/>
      <c r="N826" s="84"/>
      <c r="O826" s="84"/>
      <c r="P826" s="84"/>
      <c r="Q826" s="84"/>
      <c r="R826" s="84"/>
      <c r="S826" s="84"/>
      <c r="T826" s="84"/>
      <c r="U826" s="84"/>
    </row>
    <row r="827" spans="1:21" ht="15.75">
      <c r="A827" s="220"/>
      <c r="B827" s="220"/>
      <c r="C827" s="220"/>
      <c r="D827" s="220"/>
      <c r="E827" s="84"/>
      <c r="F827" s="83"/>
      <c r="G827" s="84"/>
      <c r="H827" s="84"/>
      <c r="I827" s="121"/>
      <c r="J827" s="121"/>
      <c r="K827" s="121"/>
      <c r="L827" s="85"/>
      <c r="M827" s="85"/>
      <c r="N827" s="84"/>
      <c r="O827" s="84"/>
      <c r="P827" s="84"/>
      <c r="Q827" s="84"/>
      <c r="R827" s="84"/>
      <c r="S827" s="84"/>
      <c r="T827" s="84"/>
      <c r="U827" s="84"/>
    </row>
    <row r="828" spans="1:21" ht="15.75">
      <c r="A828" s="220"/>
      <c r="B828" s="220"/>
      <c r="C828" s="220"/>
      <c r="D828" s="220"/>
      <c r="E828" s="84"/>
      <c r="F828" s="83"/>
      <c r="G828" s="84"/>
      <c r="H828" s="84"/>
      <c r="I828" s="121"/>
      <c r="J828" s="121"/>
      <c r="K828" s="121"/>
      <c r="L828" s="85"/>
      <c r="M828" s="85"/>
      <c r="N828" s="84"/>
      <c r="O828" s="84"/>
      <c r="P828" s="84"/>
      <c r="Q828" s="84"/>
      <c r="R828" s="84"/>
      <c r="S828" s="84"/>
      <c r="T828" s="84"/>
      <c r="U828" s="84"/>
    </row>
    <row r="829" spans="1:21" ht="15.75">
      <c r="A829" s="220"/>
      <c r="B829" s="220"/>
      <c r="C829" s="220"/>
      <c r="D829" s="220"/>
      <c r="E829" s="84"/>
      <c r="F829" s="83"/>
      <c r="G829" s="84"/>
      <c r="H829" s="84"/>
      <c r="I829" s="121"/>
      <c r="J829" s="121"/>
      <c r="K829" s="121"/>
      <c r="L829" s="85"/>
      <c r="M829" s="85"/>
      <c r="N829" s="84"/>
      <c r="O829" s="84"/>
      <c r="P829" s="84"/>
      <c r="Q829" s="84"/>
      <c r="R829" s="84"/>
      <c r="S829" s="84"/>
      <c r="T829" s="84"/>
      <c r="U829" s="84"/>
    </row>
    <row r="830" spans="1:21" ht="15.75">
      <c r="A830" s="220"/>
      <c r="B830" s="220"/>
      <c r="C830" s="220"/>
      <c r="D830" s="220"/>
      <c r="E830" s="84"/>
      <c r="F830" s="83"/>
      <c r="G830" s="84"/>
      <c r="H830" s="84"/>
      <c r="I830" s="121"/>
      <c r="J830" s="121"/>
      <c r="K830" s="121"/>
      <c r="L830" s="85"/>
      <c r="M830" s="85"/>
      <c r="N830" s="84"/>
      <c r="O830" s="84"/>
      <c r="P830" s="84"/>
      <c r="Q830" s="84"/>
      <c r="R830" s="84"/>
      <c r="S830" s="84"/>
      <c r="T830" s="84"/>
      <c r="U830" s="84"/>
    </row>
    <row r="831" spans="1:21" ht="15.75">
      <c r="A831" s="220"/>
      <c r="B831" s="220"/>
      <c r="C831" s="220"/>
      <c r="D831" s="220"/>
      <c r="E831" s="84"/>
      <c r="F831" s="83"/>
      <c r="G831" s="84"/>
      <c r="H831" s="84"/>
      <c r="I831" s="121"/>
      <c r="J831" s="121"/>
      <c r="K831" s="121"/>
      <c r="L831" s="85"/>
      <c r="M831" s="85"/>
      <c r="N831" s="84"/>
      <c r="O831" s="84"/>
      <c r="P831" s="84"/>
      <c r="Q831" s="84"/>
      <c r="R831" s="84"/>
      <c r="S831" s="84"/>
      <c r="T831" s="84"/>
      <c r="U831" s="84"/>
    </row>
    <row r="832" spans="1:21" ht="15.75">
      <c r="A832" s="220"/>
      <c r="B832" s="220"/>
      <c r="C832" s="220"/>
      <c r="D832" s="220"/>
      <c r="E832" s="84"/>
      <c r="F832" s="83"/>
      <c r="G832" s="84"/>
      <c r="H832" s="84"/>
      <c r="I832" s="121"/>
      <c r="J832" s="121"/>
      <c r="K832" s="121"/>
      <c r="L832" s="85"/>
      <c r="M832" s="85"/>
      <c r="N832" s="84"/>
      <c r="O832" s="84"/>
      <c r="P832" s="84"/>
      <c r="Q832" s="84"/>
      <c r="R832" s="84"/>
      <c r="S832" s="84"/>
      <c r="T832" s="84"/>
      <c r="U832" s="84"/>
    </row>
    <row r="833" spans="1:21" ht="15.75">
      <c r="A833" s="220"/>
      <c r="B833" s="220"/>
      <c r="C833" s="220"/>
      <c r="D833" s="220"/>
      <c r="E833" s="84"/>
      <c r="F833" s="83"/>
      <c r="G833" s="84"/>
      <c r="H833" s="84"/>
      <c r="I833" s="121"/>
      <c r="J833" s="121"/>
      <c r="K833" s="121"/>
      <c r="L833" s="85"/>
      <c r="M833" s="85"/>
      <c r="N833" s="84"/>
      <c r="O833" s="84"/>
      <c r="P833" s="84"/>
      <c r="Q833" s="84"/>
      <c r="R833" s="84"/>
      <c r="S833" s="84"/>
      <c r="T833" s="84"/>
      <c r="U833" s="84"/>
    </row>
    <row r="834" spans="1:21" ht="15.75">
      <c r="A834" s="220"/>
      <c r="B834" s="220"/>
      <c r="C834" s="220"/>
      <c r="D834" s="220"/>
      <c r="E834" s="84"/>
      <c r="F834" s="83"/>
      <c r="G834" s="84"/>
      <c r="H834" s="84"/>
      <c r="I834" s="121"/>
      <c r="J834" s="121"/>
      <c r="K834" s="121"/>
      <c r="L834" s="85"/>
      <c r="M834" s="85"/>
      <c r="N834" s="84"/>
      <c r="O834" s="84"/>
      <c r="P834" s="84"/>
      <c r="Q834" s="84"/>
      <c r="R834" s="84"/>
      <c r="S834" s="84"/>
      <c r="T834" s="84"/>
      <c r="U834" s="84"/>
    </row>
    <row r="835" spans="1:21" ht="15.75">
      <c r="A835" s="220"/>
      <c r="B835" s="220"/>
      <c r="C835" s="220"/>
      <c r="D835" s="220"/>
      <c r="E835" s="84"/>
      <c r="F835" s="83"/>
      <c r="G835" s="84"/>
      <c r="H835" s="84"/>
      <c r="I835" s="121"/>
      <c r="J835" s="121"/>
      <c r="K835" s="121"/>
      <c r="L835" s="85"/>
      <c r="M835" s="85"/>
      <c r="N835" s="84"/>
      <c r="O835" s="84"/>
      <c r="P835" s="84"/>
      <c r="Q835" s="84"/>
      <c r="R835" s="84"/>
      <c r="S835" s="84"/>
      <c r="T835" s="84"/>
      <c r="U835" s="84"/>
    </row>
    <row r="836" spans="1:21" ht="15.75">
      <c r="A836" s="220"/>
      <c r="B836" s="220"/>
      <c r="C836" s="220"/>
      <c r="D836" s="220"/>
      <c r="E836" s="84"/>
      <c r="F836" s="83"/>
      <c r="G836" s="84"/>
      <c r="H836" s="84"/>
      <c r="I836" s="121"/>
      <c r="J836" s="121"/>
      <c r="K836" s="121"/>
      <c r="L836" s="85"/>
      <c r="M836" s="85"/>
      <c r="N836" s="84"/>
      <c r="O836" s="84"/>
      <c r="P836" s="84"/>
      <c r="Q836" s="84"/>
      <c r="R836" s="84"/>
      <c r="S836" s="84"/>
      <c r="T836" s="84"/>
      <c r="U836" s="84"/>
    </row>
    <row r="837" spans="1:21" ht="15.75">
      <c r="A837" s="220"/>
      <c r="B837" s="220"/>
      <c r="C837" s="220"/>
      <c r="D837" s="220"/>
      <c r="E837" s="84"/>
      <c r="F837" s="83"/>
      <c r="G837" s="84"/>
      <c r="H837" s="84"/>
      <c r="I837" s="121"/>
      <c r="J837" s="121"/>
      <c r="K837" s="121"/>
      <c r="L837" s="85"/>
      <c r="M837" s="85"/>
      <c r="N837" s="84"/>
      <c r="O837" s="84"/>
      <c r="P837" s="84"/>
      <c r="Q837" s="84"/>
      <c r="R837" s="84"/>
      <c r="S837" s="84"/>
      <c r="T837" s="84"/>
      <c r="U837" s="84"/>
    </row>
    <row r="838" spans="1:21" ht="15.75">
      <c r="A838" s="220"/>
      <c r="B838" s="220"/>
      <c r="C838" s="220"/>
      <c r="D838" s="220"/>
      <c r="E838" s="84"/>
      <c r="F838" s="83"/>
      <c r="G838" s="84"/>
      <c r="H838" s="84"/>
      <c r="I838" s="121"/>
      <c r="J838" s="121"/>
      <c r="K838" s="121"/>
      <c r="L838" s="85"/>
      <c r="M838" s="85"/>
      <c r="N838" s="84"/>
      <c r="O838" s="84"/>
      <c r="P838" s="84"/>
      <c r="Q838" s="84"/>
      <c r="R838" s="84"/>
      <c r="S838" s="84"/>
      <c r="T838" s="84"/>
      <c r="U838" s="84"/>
    </row>
    <row r="839" spans="1:21" ht="15.75">
      <c r="A839" s="220"/>
      <c r="B839" s="220"/>
      <c r="C839" s="220"/>
      <c r="D839" s="220"/>
      <c r="E839" s="84"/>
      <c r="F839" s="83"/>
      <c r="G839" s="84"/>
      <c r="H839" s="84"/>
      <c r="I839" s="121"/>
      <c r="J839" s="121"/>
      <c r="K839" s="121"/>
      <c r="L839" s="85"/>
      <c r="M839" s="85"/>
      <c r="N839" s="84"/>
      <c r="O839" s="84"/>
      <c r="P839" s="84"/>
      <c r="Q839" s="84"/>
      <c r="R839" s="84"/>
      <c r="S839" s="84"/>
      <c r="T839" s="84"/>
      <c r="U839" s="84"/>
    </row>
    <row r="840" spans="1:21" ht="15.75">
      <c r="A840" s="220"/>
      <c r="B840" s="220"/>
      <c r="C840" s="220"/>
      <c r="D840" s="220"/>
      <c r="E840" s="84"/>
      <c r="F840" s="83"/>
      <c r="G840" s="84"/>
      <c r="H840" s="84"/>
      <c r="I840" s="121"/>
      <c r="J840" s="121"/>
      <c r="K840" s="121"/>
      <c r="L840" s="85"/>
      <c r="M840" s="85"/>
      <c r="N840" s="84"/>
      <c r="O840" s="84"/>
      <c r="P840" s="84"/>
      <c r="Q840" s="84"/>
      <c r="R840" s="84"/>
      <c r="S840" s="84"/>
      <c r="T840" s="84"/>
      <c r="U840" s="84"/>
    </row>
    <row r="841" spans="1:21" ht="15.75">
      <c r="A841" s="220"/>
      <c r="B841" s="220"/>
      <c r="C841" s="220"/>
      <c r="D841" s="220"/>
      <c r="E841" s="84"/>
      <c r="F841" s="83"/>
      <c r="G841" s="84"/>
      <c r="H841" s="84"/>
      <c r="I841" s="121"/>
      <c r="J841" s="121"/>
      <c r="K841" s="121"/>
      <c r="L841" s="85"/>
      <c r="M841" s="85"/>
      <c r="N841" s="84"/>
      <c r="O841" s="84"/>
      <c r="P841" s="84"/>
      <c r="Q841" s="84"/>
      <c r="R841" s="84"/>
      <c r="S841" s="84"/>
      <c r="T841" s="84"/>
      <c r="U841" s="84"/>
    </row>
    <row r="842" spans="1:21" ht="15.75">
      <c r="A842" s="220"/>
      <c r="B842" s="220"/>
      <c r="C842" s="220"/>
      <c r="D842" s="220"/>
      <c r="E842" s="84"/>
      <c r="F842" s="83"/>
      <c r="G842" s="84"/>
      <c r="H842" s="84"/>
      <c r="I842" s="121"/>
      <c r="J842" s="121"/>
      <c r="K842" s="121"/>
      <c r="L842" s="85"/>
      <c r="M842" s="85"/>
      <c r="N842" s="84"/>
      <c r="O842" s="84"/>
      <c r="P842" s="84"/>
      <c r="Q842" s="84"/>
      <c r="R842" s="84"/>
      <c r="S842" s="84"/>
      <c r="T842" s="84"/>
      <c r="U842" s="84"/>
    </row>
    <row r="843" spans="1:21" ht="15.75">
      <c r="A843" s="220"/>
      <c r="B843" s="220"/>
      <c r="C843" s="220"/>
      <c r="D843" s="220"/>
      <c r="E843" s="84"/>
      <c r="F843" s="83"/>
      <c r="G843" s="84"/>
      <c r="H843" s="84"/>
      <c r="I843" s="121"/>
      <c r="J843" s="121"/>
      <c r="K843" s="121"/>
      <c r="L843" s="85"/>
      <c r="M843" s="85"/>
      <c r="N843" s="84"/>
      <c r="O843" s="84"/>
      <c r="P843" s="84"/>
      <c r="Q843" s="84"/>
      <c r="R843" s="84"/>
      <c r="S843" s="84"/>
      <c r="T843" s="84"/>
      <c r="U843" s="84"/>
    </row>
    <row r="844" spans="1:21" ht="15.75">
      <c r="A844" s="220"/>
      <c r="B844" s="220"/>
      <c r="C844" s="220"/>
      <c r="D844" s="220"/>
      <c r="E844" s="84"/>
      <c r="F844" s="83"/>
      <c r="G844" s="84"/>
      <c r="H844" s="84"/>
      <c r="I844" s="121"/>
      <c r="J844" s="121"/>
      <c r="K844" s="121"/>
      <c r="L844" s="85"/>
      <c r="M844" s="85"/>
      <c r="N844" s="84"/>
      <c r="O844" s="84"/>
      <c r="P844" s="84"/>
      <c r="Q844" s="84"/>
      <c r="R844" s="84"/>
      <c r="S844" s="84"/>
      <c r="T844" s="84"/>
      <c r="U844" s="84"/>
    </row>
    <row r="845" spans="1:21" ht="15.75">
      <c r="A845" s="220"/>
      <c r="B845" s="220"/>
      <c r="C845" s="220"/>
      <c r="D845" s="220"/>
      <c r="E845" s="84"/>
      <c r="F845" s="83"/>
      <c r="G845" s="84"/>
      <c r="H845" s="84"/>
      <c r="I845" s="121"/>
      <c r="J845" s="121"/>
      <c r="K845" s="121"/>
      <c r="L845" s="85"/>
      <c r="M845" s="85"/>
      <c r="N845" s="84"/>
      <c r="O845" s="84"/>
      <c r="P845" s="84"/>
      <c r="Q845" s="84"/>
      <c r="R845" s="84"/>
      <c r="S845" s="84"/>
      <c r="T845" s="84"/>
      <c r="U845" s="84"/>
    </row>
    <row r="846" spans="1:21" ht="15.75">
      <c r="A846" s="220"/>
      <c r="B846" s="220"/>
      <c r="C846" s="220"/>
      <c r="D846" s="220"/>
      <c r="E846" s="84"/>
      <c r="F846" s="83"/>
      <c r="G846" s="84"/>
      <c r="H846" s="84"/>
      <c r="I846" s="121"/>
      <c r="J846" s="121"/>
      <c r="K846" s="121"/>
      <c r="L846" s="85"/>
      <c r="M846" s="85"/>
      <c r="N846" s="84"/>
      <c r="O846" s="84"/>
      <c r="P846" s="84"/>
      <c r="Q846" s="84"/>
      <c r="R846" s="84"/>
      <c r="S846" s="84"/>
      <c r="T846" s="84"/>
      <c r="U846" s="84"/>
    </row>
    <row r="847" spans="1:21" ht="15.75">
      <c r="A847" s="220"/>
      <c r="B847" s="220"/>
      <c r="C847" s="220"/>
      <c r="D847" s="220"/>
      <c r="E847" s="84"/>
      <c r="F847" s="83"/>
      <c r="G847" s="84"/>
      <c r="H847" s="84"/>
      <c r="I847" s="121"/>
      <c r="J847" s="121"/>
      <c r="K847" s="121"/>
      <c r="L847" s="85"/>
      <c r="M847" s="85"/>
      <c r="N847" s="84"/>
      <c r="O847" s="84"/>
      <c r="P847" s="84"/>
      <c r="Q847" s="84"/>
      <c r="R847" s="84"/>
      <c r="S847" s="84"/>
      <c r="T847" s="84"/>
      <c r="U847" s="84"/>
    </row>
    <row r="848" spans="1:21" ht="15.75">
      <c r="A848" s="220"/>
      <c r="B848" s="220"/>
      <c r="C848" s="220"/>
      <c r="D848" s="220"/>
      <c r="E848" s="84"/>
      <c r="F848" s="83"/>
      <c r="G848" s="84"/>
      <c r="H848" s="84"/>
      <c r="I848" s="121"/>
      <c r="J848" s="121"/>
      <c r="K848" s="121"/>
      <c r="L848" s="85"/>
      <c r="M848" s="85"/>
      <c r="N848" s="84"/>
      <c r="O848" s="84"/>
      <c r="P848" s="84"/>
      <c r="Q848" s="84"/>
      <c r="R848" s="84"/>
      <c r="S848" s="84"/>
      <c r="T848" s="84"/>
      <c r="U848" s="84"/>
    </row>
    <row r="849" spans="1:21" ht="15.75">
      <c r="A849" s="220"/>
      <c r="B849" s="220"/>
      <c r="C849" s="220"/>
      <c r="D849" s="220"/>
      <c r="E849" s="84"/>
      <c r="F849" s="83"/>
      <c r="G849" s="84"/>
      <c r="H849" s="84"/>
      <c r="I849" s="121"/>
      <c r="J849" s="121"/>
      <c r="K849" s="121"/>
      <c r="L849" s="85"/>
      <c r="M849" s="85"/>
      <c r="N849" s="84"/>
      <c r="O849" s="84"/>
      <c r="P849" s="84"/>
      <c r="Q849" s="84"/>
      <c r="R849" s="84"/>
      <c r="S849" s="84"/>
      <c r="T849" s="84"/>
      <c r="U849" s="84"/>
    </row>
    <row r="850" spans="1:21" ht="15.75">
      <c r="A850" s="220"/>
      <c r="B850" s="220"/>
      <c r="C850" s="220"/>
      <c r="D850" s="220"/>
      <c r="E850" s="84"/>
      <c r="F850" s="83"/>
      <c r="G850" s="84"/>
      <c r="H850" s="84"/>
      <c r="I850" s="121"/>
      <c r="J850" s="121"/>
      <c r="K850" s="121"/>
      <c r="L850" s="85"/>
      <c r="M850" s="85"/>
      <c r="N850" s="84"/>
      <c r="O850" s="84"/>
      <c r="P850" s="84"/>
      <c r="Q850" s="84"/>
      <c r="R850" s="84"/>
      <c r="S850" s="84"/>
      <c r="T850" s="84"/>
      <c r="U850" s="84"/>
    </row>
    <row r="851" spans="1:21" ht="15.75">
      <c r="A851" s="220"/>
      <c r="B851" s="220"/>
      <c r="C851" s="220"/>
      <c r="D851" s="220"/>
      <c r="E851" s="84"/>
      <c r="F851" s="83"/>
      <c r="G851" s="84"/>
      <c r="H851" s="84"/>
      <c r="I851" s="121"/>
      <c r="J851" s="121"/>
      <c r="K851" s="121"/>
      <c r="L851" s="85"/>
      <c r="M851" s="85"/>
      <c r="N851" s="84"/>
      <c r="O851" s="84"/>
      <c r="P851" s="84"/>
      <c r="Q851" s="84"/>
      <c r="R851" s="84"/>
      <c r="S851" s="84"/>
      <c r="T851" s="84"/>
      <c r="U851" s="84"/>
    </row>
    <row r="852" spans="1:21" ht="15.75">
      <c r="A852" s="220"/>
      <c r="B852" s="220"/>
      <c r="C852" s="220"/>
      <c r="D852" s="220"/>
      <c r="E852" s="84"/>
      <c r="F852" s="83"/>
      <c r="G852" s="84"/>
      <c r="H852" s="84"/>
      <c r="I852" s="121"/>
      <c r="J852" s="121"/>
      <c r="K852" s="121"/>
      <c r="L852" s="85"/>
      <c r="M852" s="85"/>
      <c r="N852" s="84"/>
      <c r="O852" s="84"/>
      <c r="P852" s="84"/>
      <c r="Q852" s="84"/>
      <c r="R852" s="84"/>
      <c r="S852" s="84"/>
      <c r="T852" s="84"/>
      <c r="U852" s="84"/>
    </row>
    <row r="853" spans="1:21" ht="15.75">
      <c r="A853" s="220"/>
      <c r="B853" s="220"/>
      <c r="C853" s="220"/>
      <c r="D853" s="220"/>
      <c r="E853" s="84"/>
      <c r="F853" s="83"/>
      <c r="G853" s="84"/>
      <c r="H853" s="84"/>
      <c r="I853" s="121"/>
      <c r="J853" s="121"/>
      <c r="K853" s="121"/>
      <c r="L853" s="85"/>
      <c r="M853" s="85"/>
      <c r="N853" s="84"/>
      <c r="O853" s="84"/>
      <c r="P853" s="84"/>
      <c r="Q853" s="84"/>
      <c r="R853" s="84"/>
      <c r="S853" s="84"/>
      <c r="T853" s="84"/>
      <c r="U853" s="84"/>
    </row>
    <row r="854" spans="1:21" ht="15.75">
      <c r="A854" s="220"/>
      <c r="B854" s="220"/>
      <c r="C854" s="220"/>
      <c r="D854" s="220"/>
      <c r="E854" s="84"/>
      <c r="F854" s="83"/>
      <c r="G854" s="84"/>
      <c r="H854" s="84"/>
      <c r="I854" s="121"/>
      <c r="J854" s="121"/>
      <c r="K854" s="121"/>
      <c r="L854" s="85"/>
      <c r="M854" s="85"/>
      <c r="N854" s="84"/>
      <c r="O854" s="84"/>
      <c r="P854" s="84"/>
      <c r="Q854" s="84"/>
      <c r="R854" s="84"/>
      <c r="S854" s="84"/>
      <c r="T854" s="84"/>
      <c r="U854" s="84"/>
    </row>
    <row r="855" spans="1:21" ht="15.75">
      <c r="A855" s="220"/>
      <c r="B855" s="220"/>
      <c r="C855" s="220"/>
      <c r="D855" s="220"/>
      <c r="E855" s="84"/>
      <c r="F855" s="83"/>
      <c r="G855" s="84"/>
      <c r="H855" s="84"/>
      <c r="I855" s="121"/>
      <c r="J855" s="121"/>
      <c r="K855" s="121"/>
      <c r="L855" s="85"/>
      <c r="M855" s="85"/>
      <c r="N855" s="84"/>
      <c r="O855" s="84"/>
      <c r="P855" s="84"/>
      <c r="Q855" s="84"/>
      <c r="R855" s="84"/>
      <c r="S855" s="84"/>
      <c r="T855" s="84"/>
      <c r="U855" s="84"/>
    </row>
    <row r="856" spans="1:21" ht="15.75">
      <c r="A856" s="220"/>
      <c r="B856" s="220"/>
      <c r="C856" s="220"/>
      <c r="D856" s="220"/>
      <c r="E856" s="84"/>
      <c r="F856" s="83"/>
      <c r="G856" s="84"/>
      <c r="H856" s="84"/>
      <c r="I856" s="121"/>
      <c r="J856" s="121"/>
      <c r="K856" s="121"/>
      <c r="L856" s="85"/>
      <c r="M856" s="85"/>
      <c r="N856" s="84"/>
      <c r="O856" s="84"/>
      <c r="P856" s="84"/>
      <c r="Q856" s="84"/>
      <c r="R856" s="84"/>
      <c r="S856" s="84"/>
      <c r="T856" s="84"/>
      <c r="U856" s="84"/>
    </row>
    <row r="857" spans="1:21" ht="15.75">
      <c r="A857" s="220"/>
      <c r="B857" s="220"/>
      <c r="C857" s="220"/>
      <c r="D857" s="220"/>
      <c r="E857" s="84"/>
      <c r="F857" s="83"/>
      <c r="G857" s="84"/>
      <c r="H857" s="84"/>
      <c r="I857" s="121"/>
      <c r="J857" s="121"/>
      <c r="K857" s="121"/>
      <c r="L857" s="85"/>
      <c r="M857" s="85"/>
      <c r="N857" s="84"/>
      <c r="O857" s="84"/>
      <c r="P857" s="84"/>
      <c r="Q857" s="84"/>
      <c r="R857" s="84"/>
      <c r="S857" s="84"/>
      <c r="T857" s="84"/>
      <c r="U857" s="84"/>
    </row>
    <row r="858" spans="1:21" ht="15.75">
      <c r="A858" s="220"/>
      <c r="B858" s="220"/>
      <c r="C858" s="220"/>
      <c r="D858" s="220"/>
      <c r="E858" s="84"/>
      <c r="F858" s="83"/>
      <c r="G858" s="84"/>
      <c r="H858" s="84"/>
      <c r="I858" s="121"/>
      <c r="J858" s="121"/>
      <c r="K858" s="121"/>
      <c r="L858" s="85"/>
      <c r="M858" s="85"/>
      <c r="N858" s="84"/>
      <c r="O858" s="84"/>
      <c r="P858" s="84"/>
      <c r="Q858" s="84"/>
      <c r="R858" s="84"/>
      <c r="S858" s="84"/>
      <c r="T858" s="84"/>
      <c r="U858" s="84"/>
    </row>
    <row r="859" spans="1:21" ht="15.75">
      <c r="A859" s="220"/>
      <c r="B859" s="220"/>
      <c r="C859" s="220"/>
      <c r="D859" s="220"/>
      <c r="E859" s="84"/>
      <c r="F859" s="83"/>
      <c r="G859" s="84"/>
      <c r="H859" s="84"/>
      <c r="I859" s="121"/>
      <c r="J859" s="121"/>
      <c r="K859" s="121"/>
      <c r="L859" s="85"/>
      <c r="M859" s="85"/>
      <c r="N859" s="84"/>
      <c r="O859" s="84"/>
      <c r="P859" s="84"/>
      <c r="Q859" s="84"/>
      <c r="R859" s="84"/>
      <c r="S859" s="84"/>
      <c r="T859" s="84"/>
      <c r="U859" s="84"/>
    </row>
    <row r="860" spans="1:21" ht="15.75">
      <c r="A860" s="220"/>
      <c r="B860" s="220"/>
      <c r="C860" s="220"/>
      <c r="D860" s="220"/>
      <c r="E860" s="84"/>
      <c r="F860" s="83"/>
      <c r="G860" s="84"/>
      <c r="H860" s="84"/>
      <c r="I860" s="121"/>
      <c r="J860" s="121"/>
      <c r="K860" s="121"/>
      <c r="L860" s="85"/>
      <c r="M860" s="85"/>
      <c r="N860" s="84"/>
      <c r="O860" s="84"/>
      <c r="P860" s="84"/>
      <c r="Q860" s="84"/>
      <c r="R860" s="84"/>
      <c r="S860" s="84"/>
      <c r="T860" s="84"/>
      <c r="U860" s="84"/>
    </row>
    <row r="861" spans="1:21" ht="15.75">
      <c r="A861" s="220"/>
      <c r="B861" s="220"/>
      <c r="C861" s="220"/>
      <c r="D861" s="220"/>
      <c r="E861" s="84"/>
      <c r="F861" s="83"/>
      <c r="G861" s="84"/>
      <c r="H861" s="84"/>
      <c r="I861" s="121"/>
      <c r="J861" s="121"/>
      <c r="K861" s="121"/>
      <c r="L861" s="85"/>
      <c r="M861" s="85"/>
      <c r="N861" s="84"/>
      <c r="O861" s="84"/>
      <c r="P861" s="84"/>
      <c r="Q861" s="84"/>
      <c r="R861" s="84"/>
      <c r="S861" s="84"/>
      <c r="T861" s="84"/>
      <c r="U861" s="84"/>
    </row>
    <row r="862" spans="1:21" ht="15.75">
      <c r="A862" s="220"/>
      <c r="B862" s="220"/>
      <c r="C862" s="220"/>
      <c r="D862" s="220"/>
      <c r="E862" s="84"/>
      <c r="F862" s="83"/>
      <c r="G862" s="84"/>
      <c r="H862" s="84"/>
      <c r="I862" s="121"/>
      <c r="J862" s="121"/>
      <c r="K862" s="121"/>
      <c r="L862" s="85"/>
      <c r="M862" s="85"/>
      <c r="N862" s="84"/>
      <c r="O862" s="84"/>
      <c r="P862" s="84"/>
      <c r="Q862" s="84"/>
      <c r="R862" s="84"/>
      <c r="S862" s="84"/>
      <c r="T862" s="84"/>
      <c r="U862" s="84"/>
    </row>
    <row r="863" spans="1:21" ht="15.75">
      <c r="A863" s="220"/>
      <c r="B863" s="220"/>
      <c r="C863" s="220"/>
      <c r="D863" s="220"/>
      <c r="E863" s="84"/>
      <c r="F863" s="83"/>
      <c r="G863" s="84"/>
      <c r="H863" s="84"/>
      <c r="I863" s="121"/>
      <c r="J863" s="121"/>
      <c r="K863" s="121"/>
      <c r="L863" s="85"/>
      <c r="M863" s="85"/>
      <c r="N863" s="84"/>
      <c r="O863" s="84"/>
      <c r="P863" s="84"/>
      <c r="Q863" s="84"/>
      <c r="R863" s="84"/>
      <c r="S863" s="84"/>
      <c r="T863" s="84"/>
      <c r="U863" s="84"/>
    </row>
    <row r="864" spans="1:21" ht="15.75">
      <c r="A864" s="220"/>
      <c r="B864" s="220"/>
      <c r="C864" s="220"/>
      <c r="D864" s="220"/>
      <c r="E864" s="84"/>
      <c r="F864" s="83"/>
      <c r="G864" s="84"/>
      <c r="H864" s="84"/>
      <c r="I864" s="121"/>
      <c r="J864" s="121"/>
      <c r="K864" s="121"/>
      <c r="L864" s="85"/>
      <c r="M864" s="85"/>
      <c r="N864" s="84"/>
      <c r="O864" s="84"/>
      <c r="P864" s="84"/>
      <c r="Q864" s="84"/>
      <c r="R864" s="84"/>
      <c r="S864" s="84"/>
      <c r="T864" s="84"/>
      <c r="U864" s="84"/>
    </row>
    <row r="865" spans="1:21" ht="15.75">
      <c r="A865" s="220"/>
      <c r="B865" s="220"/>
      <c r="C865" s="220"/>
      <c r="D865" s="220"/>
      <c r="E865" s="84"/>
      <c r="F865" s="83"/>
      <c r="G865" s="84"/>
      <c r="H865" s="84"/>
      <c r="I865" s="121"/>
      <c r="J865" s="121"/>
      <c r="K865" s="121"/>
      <c r="L865" s="85"/>
      <c r="M865" s="85"/>
      <c r="N865" s="84"/>
      <c r="O865" s="84"/>
      <c r="P865" s="84"/>
      <c r="Q865" s="84"/>
      <c r="R865" s="84"/>
      <c r="S865" s="84"/>
      <c r="T865" s="84"/>
      <c r="U865" s="84"/>
    </row>
    <row r="866" spans="1:21" ht="15.75">
      <c r="A866" s="220"/>
      <c r="B866" s="220"/>
      <c r="C866" s="220"/>
      <c r="D866" s="220"/>
      <c r="E866" s="84"/>
      <c r="F866" s="83"/>
      <c r="G866" s="84"/>
      <c r="H866" s="84"/>
      <c r="I866" s="121"/>
      <c r="J866" s="121"/>
      <c r="K866" s="121"/>
      <c r="L866" s="85"/>
      <c r="M866" s="85"/>
      <c r="N866" s="84"/>
      <c r="O866" s="84"/>
      <c r="P866" s="84"/>
      <c r="Q866" s="84"/>
      <c r="R866" s="84"/>
      <c r="S866" s="84"/>
      <c r="T866" s="84"/>
      <c r="U866" s="84"/>
    </row>
    <row r="867" spans="1:21" ht="15.75">
      <c r="A867" s="220"/>
      <c r="B867" s="220"/>
      <c r="C867" s="220"/>
      <c r="D867" s="220"/>
      <c r="E867" s="84"/>
      <c r="F867" s="83"/>
      <c r="G867" s="84"/>
      <c r="H867" s="84"/>
      <c r="I867" s="121"/>
      <c r="J867" s="121"/>
      <c r="K867" s="121"/>
      <c r="L867" s="85"/>
      <c r="M867" s="85"/>
      <c r="N867" s="84"/>
      <c r="O867" s="84"/>
      <c r="P867" s="84"/>
      <c r="Q867" s="84"/>
      <c r="R867" s="84"/>
      <c r="S867" s="84"/>
      <c r="T867" s="84"/>
      <c r="U867" s="84"/>
    </row>
    <row r="868" spans="1:21" ht="15.75">
      <c r="A868" s="220"/>
      <c r="B868" s="220"/>
      <c r="C868" s="220"/>
      <c r="D868" s="220"/>
      <c r="E868" s="84"/>
      <c r="F868" s="83"/>
      <c r="G868" s="84"/>
      <c r="H868" s="84"/>
      <c r="I868" s="121"/>
      <c r="J868" s="121"/>
      <c r="K868" s="121"/>
      <c r="L868" s="85"/>
      <c r="M868" s="85"/>
      <c r="N868" s="84"/>
      <c r="O868" s="84"/>
      <c r="P868" s="84"/>
      <c r="Q868" s="84"/>
      <c r="R868" s="84"/>
      <c r="S868" s="84"/>
      <c r="T868" s="84"/>
      <c r="U868" s="84"/>
    </row>
    <row r="869" spans="1:21" ht="15.75">
      <c r="A869" s="220"/>
      <c r="B869" s="220"/>
      <c r="C869" s="220"/>
      <c r="D869" s="220"/>
      <c r="E869" s="84"/>
      <c r="F869" s="83"/>
      <c r="G869" s="84"/>
      <c r="H869" s="84"/>
      <c r="I869" s="121"/>
      <c r="J869" s="121"/>
      <c r="K869" s="121"/>
      <c r="L869" s="85"/>
      <c r="M869" s="85"/>
      <c r="N869" s="84"/>
      <c r="O869" s="84"/>
      <c r="P869" s="84"/>
      <c r="Q869" s="84"/>
      <c r="R869" s="84"/>
      <c r="S869" s="84"/>
      <c r="T869" s="84"/>
      <c r="U869" s="84"/>
    </row>
    <row r="870" spans="1:21" ht="15.75">
      <c r="A870" s="220"/>
      <c r="B870" s="220"/>
      <c r="C870" s="220"/>
      <c r="D870" s="220"/>
      <c r="E870" s="84"/>
      <c r="F870" s="83"/>
      <c r="G870" s="84"/>
      <c r="H870" s="84"/>
      <c r="I870" s="121"/>
      <c r="J870" s="121"/>
      <c r="K870" s="121"/>
      <c r="L870" s="85"/>
      <c r="M870" s="85"/>
      <c r="N870" s="84"/>
      <c r="O870" s="84"/>
      <c r="P870" s="84"/>
      <c r="Q870" s="84"/>
      <c r="R870" s="84"/>
      <c r="S870" s="84"/>
      <c r="T870" s="84"/>
      <c r="U870" s="84"/>
    </row>
    <row r="871" spans="1:21" ht="15.75">
      <c r="A871" s="220"/>
      <c r="B871" s="220"/>
      <c r="C871" s="220"/>
      <c r="D871" s="220"/>
      <c r="E871" s="84"/>
      <c r="F871" s="83"/>
      <c r="G871" s="84"/>
      <c r="H871" s="84"/>
      <c r="I871" s="121"/>
      <c r="J871" s="121"/>
      <c r="K871" s="121"/>
      <c r="L871" s="85"/>
      <c r="M871" s="85"/>
      <c r="N871" s="84"/>
      <c r="O871" s="84"/>
      <c r="P871" s="84"/>
      <c r="Q871" s="84"/>
      <c r="R871" s="84"/>
      <c r="S871" s="84"/>
      <c r="T871" s="84"/>
      <c r="U871" s="84"/>
    </row>
    <row r="872" spans="1:21" ht="15.75">
      <c r="A872" s="220"/>
      <c r="B872" s="220"/>
      <c r="C872" s="220"/>
      <c r="D872" s="220"/>
      <c r="E872" s="84"/>
      <c r="F872" s="83"/>
      <c r="G872" s="84"/>
      <c r="H872" s="84"/>
      <c r="I872" s="121"/>
      <c r="J872" s="121"/>
      <c r="K872" s="121"/>
      <c r="L872" s="85"/>
      <c r="M872" s="85"/>
      <c r="N872" s="84"/>
      <c r="O872" s="84"/>
      <c r="P872" s="84"/>
      <c r="Q872" s="84"/>
      <c r="R872" s="84"/>
      <c r="S872" s="84"/>
      <c r="T872" s="84"/>
      <c r="U872" s="84"/>
    </row>
    <row r="873" spans="1:21" ht="15.75">
      <c r="A873" s="220"/>
      <c r="B873" s="220"/>
      <c r="C873" s="220"/>
      <c r="D873" s="220"/>
      <c r="E873" s="84"/>
      <c r="F873" s="83"/>
      <c r="G873" s="84"/>
      <c r="H873" s="84"/>
      <c r="I873" s="121"/>
      <c r="J873" s="121"/>
      <c r="K873" s="121"/>
      <c r="L873" s="85"/>
      <c r="M873" s="85"/>
      <c r="N873" s="84"/>
      <c r="O873" s="84"/>
      <c r="P873" s="84"/>
      <c r="Q873" s="84"/>
      <c r="R873" s="84"/>
      <c r="S873" s="84"/>
      <c r="T873" s="84"/>
      <c r="U873" s="84"/>
    </row>
    <row r="874" spans="1:21" ht="15.75">
      <c r="A874" s="220"/>
      <c r="B874" s="220"/>
      <c r="C874" s="220"/>
      <c r="D874" s="220"/>
      <c r="E874" s="84"/>
      <c r="F874" s="83"/>
      <c r="G874" s="84"/>
      <c r="H874" s="84"/>
      <c r="I874" s="121"/>
      <c r="J874" s="121"/>
      <c r="K874" s="121"/>
      <c r="L874" s="85"/>
      <c r="M874" s="85"/>
      <c r="N874" s="84"/>
      <c r="O874" s="84"/>
      <c r="P874" s="84"/>
      <c r="Q874" s="84"/>
      <c r="R874" s="84"/>
      <c r="S874" s="84"/>
      <c r="T874" s="84"/>
      <c r="U874" s="84"/>
    </row>
    <row r="875" spans="1:21" ht="15.75">
      <c r="A875" s="220"/>
      <c r="B875" s="220"/>
      <c r="C875" s="220"/>
      <c r="D875" s="220"/>
      <c r="E875" s="84"/>
      <c r="F875" s="83"/>
      <c r="G875" s="84"/>
      <c r="H875" s="84"/>
      <c r="I875" s="121"/>
      <c r="J875" s="121"/>
      <c r="K875" s="121"/>
      <c r="L875" s="85"/>
      <c r="M875" s="85"/>
      <c r="N875" s="84"/>
      <c r="O875" s="84"/>
      <c r="P875" s="84"/>
      <c r="Q875" s="84"/>
      <c r="R875" s="84"/>
      <c r="S875" s="84"/>
      <c r="T875" s="84"/>
      <c r="U875" s="84"/>
    </row>
    <row r="876" spans="1:21" ht="15.75">
      <c r="A876" s="220"/>
      <c r="B876" s="220"/>
      <c r="C876" s="220"/>
      <c r="D876" s="220"/>
      <c r="E876" s="84"/>
      <c r="F876" s="83"/>
      <c r="G876" s="84"/>
      <c r="H876" s="84"/>
      <c r="I876" s="121"/>
      <c r="J876" s="121"/>
      <c r="K876" s="121"/>
      <c r="L876" s="85"/>
      <c r="M876" s="85"/>
      <c r="N876" s="84"/>
      <c r="O876" s="84"/>
      <c r="P876" s="84"/>
      <c r="Q876" s="84"/>
      <c r="R876" s="84"/>
      <c r="S876" s="84"/>
      <c r="T876" s="84"/>
      <c r="U876" s="84"/>
    </row>
    <row r="877" spans="1:21" ht="15.75">
      <c r="A877" s="220"/>
      <c r="B877" s="220"/>
      <c r="C877" s="220"/>
      <c r="D877" s="220"/>
      <c r="E877" s="84"/>
      <c r="F877" s="83"/>
      <c r="G877" s="84"/>
      <c r="H877" s="84"/>
      <c r="I877" s="121"/>
      <c r="J877" s="121"/>
      <c r="K877" s="121"/>
      <c r="L877" s="85"/>
      <c r="M877" s="85"/>
      <c r="N877" s="84"/>
      <c r="O877" s="84"/>
      <c r="P877" s="84"/>
      <c r="Q877" s="84"/>
      <c r="R877" s="84"/>
      <c r="S877" s="84"/>
      <c r="T877" s="84"/>
      <c r="U877" s="84"/>
    </row>
    <row r="878" spans="1:21" ht="15.75">
      <c r="A878" s="220"/>
      <c r="B878" s="220"/>
      <c r="C878" s="220"/>
      <c r="D878" s="220"/>
      <c r="E878" s="84"/>
      <c r="F878" s="83"/>
      <c r="G878" s="84"/>
      <c r="H878" s="84"/>
      <c r="I878" s="121"/>
      <c r="J878" s="121"/>
      <c r="K878" s="121"/>
      <c r="L878" s="85"/>
      <c r="M878" s="85"/>
      <c r="N878" s="84"/>
      <c r="O878" s="84"/>
      <c r="P878" s="84"/>
      <c r="Q878" s="84"/>
      <c r="R878" s="84"/>
      <c r="S878" s="84"/>
      <c r="T878" s="84"/>
      <c r="U878" s="84"/>
    </row>
    <row r="879" spans="1:21" ht="15.75">
      <c r="A879" s="220"/>
      <c r="B879" s="220"/>
      <c r="C879" s="220"/>
      <c r="D879" s="220"/>
      <c r="E879" s="84"/>
      <c r="F879" s="83"/>
      <c r="G879" s="84"/>
      <c r="H879" s="84"/>
      <c r="I879" s="121"/>
      <c r="J879" s="121"/>
      <c r="K879" s="121"/>
      <c r="L879" s="85"/>
      <c r="M879" s="85"/>
      <c r="N879" s="84"/>
      <c r="O879" s="84"/>
      <c r="P879" s="84"/>
      <c r="Q879" s="84"/>
      <c r="R879" s="84"/>
      <c r="S879" s="84"/>
      <c r="T879" s="84"/>
      <c r="U879" s="84"/>
    </row>
    <row r="880" spans="1:21" ht="15.75">
      <c r="A880" s="220"/>
      <c r="B880" s="220"/>
      <c r="C880" s="220"/>
      <c r="D880" s="220"/>
      <c r="E880" s="84"/>
      <c r="F880" s="83"/>
      <c r="G880" s="84"/>
      <c r="H880" s="84"/>
      <c r="I880" s="121"/>
      <c r="J880" s="121"/>
      <c r="K880" s="121"/>
      <c r="L880" s="85"/>
      <c r="M880" s="85"/>
      <c r="N880" s="84"/>
      <c r="O880" s="84"/>
      <c r="P880" s="84"/>
      <c r="Q880" s="84"/>
      <c r="R880" s="84"/>
      <c r="S880" s="84"/>
      <c r="T880" s="84"/>
      <c r="U880" s="84"/>
    </row>
    <row r="881" spans="1:21" ht="15.75">
      <c r="A881" s="220"/>
      <c r="B881" s="220"/>
      <c r="C881" s="220"/>
      <c r="D881" s="220"/>
      <c r="E881" s="84"/>
      <c r="F881" s="83"/>
      <c r="G881" s="84"/>
      <c r="H881" s="84"/>
      <c r="I881" s="121"/>
      <c r="J881" s="121"/>
      <c r="K881" s="121"/>
      <c r="L881" s="85"/>
      <c r="M881" s="85"/>
      <c r="N881" s="84"/>
      <c r="O881" s="84"/>
      <c r="P881" s="84"/>
      <c r="Q881" s="84"/>
      <c r="R881" s="84"/>
      <c r="S881" s="84"/>
      <c r="T881" s="84"/>
      <c r="U881" s="84"/>
    </row>
    <row r="882" spans="1:21" ht="15.75">
      <c r="A882" s="220"/>
      <c r="B882" s="220"/>
      <c r="C882" s="220"/>
      <c r="D882" s="220"/>
      <c r="E882" s="84"/>
      <c r="F882" s="83"/>
      <c r="G882" s="84"/>
      <c r="H882" s="84"/>
      <c r="I882" s="121"/>
      <c r="J882" s="121"/>
      <c r="K882" s="121"/>
      <c r="L882" s="85"/>
      <c r="M882" s="85"/>
      <c r="N882" s="84"/>
      <c r="O882" s="84"/>
      <c r="P882" s="84"/>
      <c r="Q882" s="84"/>
      <c r="R882" s="84"/>
      <c r="S882" s="84"/>
      <c r="T882" s="84"/>
      <c r="U882" s="84"/>
    </row>
    <row r="883" spans="1:21" ht="15.75">
      <c r="A883" s="220"/>
      <c r="B883" s="220"/>
      <c r="C883" s="220"/>
      <c r="D883" s="220"/>
      <c r="E883" s="84"/>
      <c r="F883" s="83"/>
      <c r="G883" s="84"/>
      <c r="H883" s="84"/>
      <c r="I883" s="121"/>
      <c r="J883" s="121"/>
      <c r="K883" s="121"/>
      <c r="L883" s="85"/>
      <c r="M883" s="85"/>
      <c r="N883" s="84"/>
      <c r="O883" s="84"/>
      <c r="P883" s="84"/>
      <c r="Q883" s="84"/>
      <c r="R883" s="84"/>
      <c r="S883" s="84"/>
      <c r="T883" s="84"/>
      <c r="U883" s="84"/>
    </row>
    <row r="884" spans="1:21" ht="15.75">
      <c r="A884" s="220"/>
      <c r="B884" s="220"/>
      <c r="C884" s="220"/>
      <c r="D884" s="220"/>
      <c r="E884" s="84"/>
      <c r="F884" s="83"/>
      <c r="G884" s="84"/>
      <c r="H884" s="84"/>
      <c r="I884" s="121"/>
      <c r="J884" s="121"/>
      <c r="K884" s="121"/>
      <c r="L884" s="85"/>
      <c r="M884" s="85"/>
      <c r="N884" s="84"/>
      <c r="O884" s="84"/>
      <c r="P884" s="84"/>
      <c r="Q884" s="84"/>
      <c r="R884" s="84"/>
      <c r="S884" s="84"/>
      <c r="T884" s="84"/>
      <c r="U884" s="84"/>
    </row>
    <row r="885" spans="1:21" ht="15.75">
      <c r="A885" s="220"/>
      <c r="B885" s="220"/>
      <c r="C885" s="220"/>
      <c r="D885" s="220"/>
      <c r="E885" s="84"/>
      <c r="F885" s="83"/>
      <c r="G885" s="84"/>
      <c r="H885" s="84"/>
      <c r="I885" s="121"/>
      <c r="J885" s="121"/>
      <c r="K885" s="121"/>
      <c r="L885" s="85"/>
      <c r="M885" s="85"/>
      <c r="N885" s="84"/>
      <c r="O885" s="84"/>
      <c r="P885" s="84"/>
      <c r="Q885" s="84"/>
      <c r="R885" s="84"/>
      <c r="S885" s="84"/>
      <c r="T885" s="84"/>
      <c r="U885" s="84"/>
    </row>
    <row r="886" spans="1:21" ht="15.75">
      <c r="A886" s="220"/>
      <c r="B886" s="220"/>
      <c r="C886" s="220"/>
      <c r="D886" s="220"/>
      <c r="E886" s="84"/>
      <c r="F886" s="83"/>
      <c r="G886" s="84"/>
      <c r="H886" s="84"/>
      <c r="I886" s="121"/>
      <c r="J886" s="121"/>
      <c r="K886" s="121"/>
      <c r="L886" s="85"/>
      <c r="M886" s="85"/>
      <c r="N886" s="84"/>
      <c r="O886" s="84"/>
      <c r="P886" s="84"/>
      <c r="Q886" s="84"/>
      <c r="R886" s="84"/>
      <c r="S886" s="84"/>
      <c r="T886" s="84"/>
      <c r="U886" s="84"/>
    </row>
    <row r="887" spans="1:21" ht="15.75">
      <c r="A887" s="220"/>
      <c r="B887" s="220"/>
      <c r="C887" s="220"/>
      <c r="D887" s="220"/>
      <c r="E887" s="84"/>
      <c r="F887" s="83"/>
      <c r="G887" s="84"/>
      <c r="H887" s="84"/>
      <c r="I887" s="121"/>
      <c r="J887" s="121"/>
      <c r="K887" s="121"/>
      <c r="L887" s="85"/>
      <c r="M887" s="85"/>
      <c r="N887" s="84"/>
      <c r="O887" s="84"/>
      <c r="P887" s="84"/>
      <c r="Q887" s="84"/>
      <c r="R887" s="84"/>
      <c r="S887" s="84"/>
      <c r="T887" s="84"/>
      <c r="U887" s="84"/>
    </row>
    <row r="888" spans="1:21" ht="15.75">
      <c r="A888" s="220"/>
      <c r="B888" s="220"/>
      <c r="C888" s="220"/>
      <c r="D888" s="220"/>
      <c r="E888" s="84"/>
      <c r="F888" s="83"/>
      <c r="G888" s="84"/>
      <c r="H888" s="84"/>
      <c r="I888" s="121"/>
      <c r="J888" s="121"/>
      <c r="K888" s="121"/>
      <c r="L888" s="85"/>
      <c r="M888" s="85"/>
      <c r="N888" s="84"/>
      <c r="O888" s="84"/>
      <c r="P888" s="84"/>
      <c r="Q888" s="84"/>
      <c r="R888" s="84"/>
      <c r="S888" s="84"/>
      <c r="T888" s="84"/>
      <c r="U888" s="84"/>
    </row>
    <row r="889" spans="1:21" ht="15.75">
      <c r="A889" s="220"/>
      <c r="B889" s="220"/>
      <c r="C889" s="220"/>
      <c r="D889" s="220"/>
      <c r="E889" s="84"/>
      <c r="F889" s="83"/>
      <c r="G889" s="84"/>
      <c r="H889" s="84"/>
      <c r="I889" s="121"/>
      <c r="J889" s="121"/>
      <c r="K889" s="121"/>
      <c r="L889" s="85"/>
      <c r="M889" s="85"/>
      <c r="N889" s="84"/>
      <c r="O889" s="84"/>
      <c r="P889" s="84"/>
      <c r="Q889" s="84"/>
      <c r="R889" s="84"/>
      <c r="S889" s="84"/>
      <c r="T889" s="84"/>
      <c r="U889" s="84"/>
    </row>
    <row r="890" spans="1:21" ht="15.75">
      <c r="A890" s="220"/>
      <c r="B890" s="220"/>
      <c r="C890" s="220"/>
      <c r="D890" s="220"/>
      <c r="E890" s="84"/>
      <c r="F890" s="83"/>
      <c r="G890" s="84"/>
      <c r="H890" s="84"/>
      <c r="I890" s="121"/>
      <c r="J890" s="121"/>
      <c r="K890" s="121"/>
      <c r="L890" s="85"/>
      <c r="M890" s="85"/>
      <c r="N890" s="84"/>
      <c r="O890" s="84"/>
      <c r="P890" s="84"/>
      <c r="Q890" s="84"/>
      <c r="R890" s="84"/>
      <c r="S890" s="84"/>
      <c r="T890" s="84"/>
      <c r="U890" s="84"/>
    </row>
    <row r="891" spans="1:21" ht="15.75">
      <c r="A891" s="220"/>
      <c r="B891" s="220"/>
      <c r="C891" s="220"/>
      <c r="D891" s="220"/>
      <c r="E891" s="84"/>
      <c r="F891" s="83"/>
      <c r="G891" s="84"/>
      <c r="H891" s="84"/>
      <c r="I891" s="121"/>
      <c r="J891" s="121"/>
      <c r="K891" s="121"/>
      <c r="L891" s="85"/>
      <c r="M891" s="85"/>
      <c r="N891" s="84"/>
      <c r="O891" s="84"/>
      <c r="P891" s="84"/>
      <c r="Q891" s="84"/>
      <c r="R891" s="84"/>
      <c r="S891" s="84"/>
      <c r="T891" s="84"/>
      <c r="U891" s="84"/>
    </row>
    <row r="892" spans="1:21" ht="15.75">
      <c r="A892" s="220"/>
      <c r="B892" s="220"/>
      <c r="C892" s="220"/>
      <c r="D892" s="220"/>
      <c r="E892" s="84"/>
      <c r="F892" s="83"/>
      <c r="G892" s="84"/>
      <c r="H892" s="84"/>
      <c r="I892" s="121"/>
      <c r="J892" s="121"/>
      <c r="K892" s="121"/>
      <c r="L892" s="85"/>
      <c r="M892" s="85"/>
      <c r="N892" s="84"/>
      <c r="O892" s="84"/>
      <c r="P892" s="84"/>
      <c r="Q892" s="84"/>
      <c r="R892" s="84"/>
      <c r="S892" s="84"/>
      <c r="T892" s="84"/>
      <c r="U892" s="84"/>
    </row>
    <row r="893" spans="1:21" ht="15.75">
      <c r="A893" s="220"/>
      <c r="B893" s="220"/>
      <c r="C893" s="220"/>
      <c r="D893" s="220"/>
      <c r="E893" s="84"/>
      <c r="F893" s="83"/>
      <c r="G893" s="84"/>
      <c r="H893" s="84"/>
      <c r="I893" s="121"/>
      <c r="J893" s="121"/>
      <c r="K893" s="121"/>
      <c r="L893" s="85"/>
      <c r="M893" s="85"/>
      <c r="N893" s="84"/>
      <c r="O893" s="84"/>
      <c r="P893" s="84"/>
      <c r="Q893" s="84"/>
      <c r="R893" s="84"/>
      <c r="S893" s="84"/>
      <c r="T893" s="84"/>
      <c r="U893" s="84"/>
    </row>
    <row r="894" spans="1:21" ht="15.75">
      <c r="A894" s="220"/>
      <c r="B894" s="220"/>
      <c r="C894" s="220"/>
      <c r="D894" s="220"/>
      <c r="E894" s="84"/>
      <c r="F894" s="83"/>
      <c r="G894" s="84"/>
      <c r="H894" s="84"/>
      <c r="I894" s="121"/>
      <c r="J894" s="121"/>
      <c r="K894" s="121"/>
      <c r="L894" s="85"/>
      <c r="M894" s="85"/>
      <c r="N894" s="84"/>
      <c r="O894" s="84"/>
      <c r="P894" s="84"/>
      <c r="Q894" s="84"/>
      <c r="R894" s="84"/>
      <c r="S894" s="84"/>
      <c r="T894" s="84"/>
      <c r="U894" s="84"/>
    </row>
    <row r="895" spans="1:21" ht="15.75">
      <c r="A895" s="220"/>
      <c r="B895" s="220"/>
      <c r="C895" s="220"/>
      <c r="D895" s="220"/>
      <c r="E895" s="84"/>
      <c r="F895" s="83"/>
      <c r="G895" s="84"/>
      <c r="H895" s="84"/>
      <c r="I895" s="121"/>
      <c r="J895" s="121"/>
      <c r="K895" s="121"/>
      <c r="L895" s="85"/>
      <c r="M895" s="85"/>
      <c r="N895" s="84"/>
      <c r="O895" s="84"/>
      <c r="P895" s="84"/>
      <c r="Q895" s="84"/>
      <c r="R895" s="84"/>
      <c r="S895" s="84"/>
      <c r="T895" s="84"/>
      <c r="U895" s="84"/>
    </row>
    <row r="896" spans="1:21" ht="15.75">
      <c r="A896" s="220"/>
      <c r="B896" s="220"/>
      <c r="C896" s="220"/>
      <c r="D896" s="220"/>
      <c r="E896" s="84"/>
      <c r="F896" s="83"/>
      <c r="G896" s="84"/>
      <c r="H896" s="84"/>
      <c r="I896" s="121"/>
      <c r="J896" s="121"/>
      <c r="K896" s="121"/>
      <c r="L896" s="85"/>
      <c r="M896" s="85"/>
      <c r="N896" s="84"/>
      <c r="O896" s="84"/>
      <c r="P896" s="84"/>
      <c r="Q896" s="84"/>
      <c r="R896" s="84"/>
      <c r="S896" s="84"/>
      <c r="T896" s="84"/>
      <c r="U896" s="84"/>
    </row>
    <row r="897" spans="1:21" ht="15.75">
      <c r="A897" s="220"/>
      <c r="B897" s="220"/>
      <c r="C897" s="220"/>
      <c r="D897" s="220"/>
      <c r="E897" s="84"/>
      <c r="F897" s="83"/>
      <c r="G897" s="84"/>
      <c r="H897" s="84"/>
      <c r="I897" s="121"/>
      <c r="J897" s="121"/>
      <c r="K897" s="121"/>
      <c r="L897" s="85"/>
      <c r="M897" s="85"/>
      <c r="N897" s="84"/>
      <c r="O897" s="84"/>
      <c r="P897" s="84"/>
      <c r="Q897" s="84"/>
      <c r="R897" s="84"/>
      <c r="S897" s="84"/>
      <c r="T897" s="84"/>
      <c r="U897" s="84"/>
    </row>
    <row r="898" spans="1:21" ht="15.75">
      <c r="A898" s="220"/>
      <c r="B898" s="220"/>
      <c r="C898" s="220"/>
      <c r="D898" s="220"/>
      <c r="E898" s="84"/>
      <c r="F898" s="83"/>
      <c r="G898" s="84"/>
      <c r="H898" s="84"/>
      <c r="I898" s="121"/>
      <c r="J898" s="121"/>
      <c r="K898" s="121"/>
      <c r="L898" s="85"/>
      <c r="M898" s="85"/>
      <c r="N898" s="84"/>
      <c r="O898" s="84"/>
      <c r="P898" s="84"/>
      <c r="Q898" s="84"/>
      <c r="R898" s="84"/>
      <c r="S898" s="84"/>
      <c r="T898" s="84"/>
      <c r="U898" s="84"/>
    </row>
    <row r="899" spans="1:21" ht="15.75">
      <c r="A899" s="220"/>
      <c r="B899" s="220"/>
      <c r="C899" s="220"/>
      <c r="D899" s="220"/>
      <c r="E899" s="84"/>
      <c r="F899" s="83"/>
      <c r="G899" s="84"/>
      <c r="H899" s="84"/>
      <c r="I899" s="121"/>
      <c r="J899" s="121"/>
      <c r="K899" s="121"/>
      <c r="L899" s="85"/>
      <c r="M899" s="85"/>
      <c r="N899" s="84"/>
      <c r="O899" s="84"/>
      <c r="P899" s="84"/>
      <c r="Q899" s="84"/>
      <c r="R899" s="84"/>
      <c r="S899" s="84"/>
      <c r="T899" s="84"/>
      <c r="U899" s="84"/>
    </row>
    <row r="900" spans="1:21" ht="15.75">
      <c r="A900" s="220"/>
      <c r="B900" s="220"/>
      <c r="C900" s="220"/>
      <c r="D900" s="220"/>
      <c r="E900" s="84"/>
      <c r="F900" s="83"/>
      <c r="G900" s="84"/>
      <c r="H900" s="84"/>
      <c r="I900" s="121"/>
      <c r="J900" s="121"/>
      <c r="K900" s="121"/>
      <c r="L900" s="85"/>
      <c r="M900" s="85"/>
      <c r="N900" s="84"/>
      <c r="O900" s="84"/>
      <c r="P900" s="84"/>
      <c r="Q900" s="84"/>
      <c r="R900" s="84"/>
      <c r="S900" s="84"/>
      <c r="T900" s="84"/>
      <c r="U900" s="84"/>
    </row>
    <row r="901" spans="1:21" ht="15.75">
      <c r="A901" s="220"/>
      <c r="B901" s="220"/>
      <c r="C901" s="220"/>
      <c r="D901" s="220"/>
      <c r="E901" s="84"/>
      <c r="F901" s="83"/>
      <c r="G901" s="84"/>
      <c r="H901" s="84"/>
      <c r="I901" s="121"/>
      <c r="J901" s="121"/>
      <c r="K901" s="121"/>
      <c r="L901" s="85"/>
      <c r="M901" s="85"/>
      <c r="N901" s="84"/>
      <c r="O901" s="84"/>
      <c r="P901" s="84"/>
      <c r="Q901" s="84"/>
      <c r="R901" s="84"/>
      <c r="S901" s="84"/>
      <c r="T901" s="84"/>
      <c r="U901" s="84"/>
    </row>
    <row r="902" spans="1:21" ht="15.75">
      <c r="A902" s="220"/>
      <c r="B902" s="220"/>
      <c r="C902" s="220"/>
      <c r="D902" s="220"/>
      <c r="E902" s="84"/>
      <c r="F902" s="83"/>
      <c r="G902" s="84"/>
      <c r="H902" s="84"/>
      <c r="I902" s="121"/>
      <c r="J902" s="121"/>
      <c r="K902" s="121"/>
      <c r="L902" s="85"/>
      <c r="M902" s="85"/>
      <c r="N902" s="84"/>
      <c r="O902" s="84"/>
      <c r="P902" s="84"/>
      <c r="Q902" s="84"/>
      <c r="R902" s="84"/>
      <c r="S902" s="84"/>
      <c r="T902" s="84"/>
      <c r="U902" s="84"/>
    </row>
    <row r="903" spans="1:21" ht="15.75">
      <c r="A903" s="220"/>
      <c r="B903" s="220"/>
      <c r="C903" s="220"/>
      <c r="D903" s="220"/>
      <c r="E903" s="84"/>
      <c r="F903" s="83"/>
      <c r="G903" s="84"/>
      <c r="H903" s="84"/>
      <c r="I903" s="121"/>
      <c r="J903" s="121"/>
      <c r="K903" s="121"/>
      <c r="L903" s="85"/>
      <c r="M903" s="85"/>
      <c r="N903" s="84"/>
      <c r="O903" s="84"/>
      <c r="P903" s="84"/>
      <c r="Q903" s="84"/>
      <c r="R903" s="84"/>
      <c r="S903" s="84"/>
      <c r="T903" s="84"/>
      <c r="U903" s="84"/>
    </row>
    <row r="904" spans="1:21" ht="15.75">
      <c r="A904" s="220"/>
      <c r="B904" s="220"/>
      <c r="C904" s="220"/>
      <c r="D904" s="220"/>
      <c r="E904" s="84"/>
      <c r="F904" s="83"/>
      <c r="G904" s="84"/>
      <c r="H904" s="84"/>
      <c r="I904" s="121"/>
      <c r="J904" s="121"/>
      <c r="K904" s="121"/>
      <c r="L904" s="85"/>
      <c r="M904" s="85"/>
      <c r="N904" s="84"/>
      <c r="O904" s="84"/>
      <c r="P904" s="84"/>
      <c r="Q904" s="84"/>
      <c r="R904" s="84"/>
      <c r="S904" s="84"/>
      <c r="T904" s="84"/>
      <c r="U904" s="84"/>
    </row>
    <row r="905" spans="1:21" ht="15.75">
      <c r="A905" s="220"/>
      <c r="B905" s="220"/>
      <c r="C905" s="220"/>
      <c r="D905" s="220"/>
      <c r="E905" s="84"/>
      <c r="F905" s="83"/>
      <c r="G905" s="84"/>
      <c r="H905" s="84"/>
      <c r="I905" s="121"/>
      <c r="J905" s="121"/>
      <c r="K905" s="121"/>
      <c r="L905" s="85"/>
      <c r="M905" s="85"/>
      <c r="N905" s="84"/>
      <c r="O905" s="84"/>
      <c r="P905" s="84"/>
      <c r="Q905" s="84"/>
      <c r="R905" s="84"/>
      <c r="S905" s="84"/>
      <c r="T905" s="84"/>
      <c r="U905" s="84"/>
    </row>
    <row r="906" spans="1:21" ht="15.75">
      <c r="A906" s="220"/>
      <c r="B906" s="220"/>
      <c r="C906" s="220"/>
      <c r="D906" s="220"/>
      <c r="E906" s="84"/>
      <c r="F906" s="83"/>
      <c r="G906" s="84"/>
      <c r="H906" s="84"/>
      <c r="I906" s="121"/>
      <c r="J906" s="121"/>
      <c r="K906" s="121"/>
      <c r="L906" s="85"/>
      <c r="M906" s="85"/>
      <c r="N906" s="84"/>
      <c r="O906" s="84"/>
      <c r="P906" s="84"/>
      <c r="Q906" s="84"/>
      <c r="R906" s="84"/>
      <c r="S906" s="84"/>
      <c r="T906" s="84"/>
      <c r="U906" s="84"/>
    </row>
    <row r="907" spans="1:21" ht="15.75">
      <c r="A907" s="220"/>
      <c r="B907" s="220"/>
      <c r="C907" s="220"/>
      <c r="D907" s="220"/>
      <c r="E907" s="84"/>
      <c r="F907" s="83"/>
      <c r="G907" s="84"/>
      <c r="H907" s="84"/>
      <c r="I907" s="121"/>
      <c r="J907" s="121"/>
      <c r="K907" s="121"/>
      <c r="L907" s="85"/>
      <c r="M907" s="85"/>
      <c r="N907" s="84"/>
      <c r="O907" s="84"/>
      <c r="P907" s="84"/>
      <c r="Q907" s="84"/>
      <c r="R907" s="84"/>
      <c r="S907" s="84"/>
      <c r="T907" s="84"/>
      <c r="U907" s="84"/>
    </row>
    <row r="908" spans="1:21" ht="15.75">
      <c r="A908" s="220"/>
      <c r="B908" s="220"/>
      <c r="C908" s="220"/>
      <c r="D908" s="220"/>
      <c r="E908" s="84"/>
      <c r="F908" s="83"/>
      <c r="G908" s="84"/>
      <c r="H908" s="84"/>
      <c r="I908" s="121"/>
      <c r="J908" s="121"/>
      <c r="K908" s="121"/>
      <c r="L908" s="85"/>
      <c r="M908" s="85"/>
      <c r="N908" s="84"/>
      <c r="O908" s="84"/>
      <c r="P908" s="84"/>
      <c r="Q908" s="84"/>
      <c r="R908" s="84"/>
      <c r="S908" s="84"/>
      <c r="T908" s="84"/>
      <c r="U908" s="84"/>
    </row>
    <row r="909" spans="1:21" ht="15.75">
      <c r="A909" s="220"/>
      <c r="B909" s="220"/>
      <c r="C909" s="220"/>
      <c r="D909" s="220"/>
      <c r="E909" s="84"/>
      <c r="F909" s="83"/>
      <c r="G909" s="84"/>
      <c r="H909" s="84"/>
      <c r="I909" s="121"/>
      <c r="J909" s="121"/>
      <c r="K909" s="121"/>
      <c r="L909" s="85"/>
      <c r="M909" s="85"/>
      <c r="N909" s="84"/>
      <c r="O909" s="84"/>
      <c r="P909" s="84"/>
      <c r="Q909" s="84"/>
      <c r="R909" s="84"/>
      <c r="S909" s="84"/>
      <c r="T909" s="84"/>
      <c r="U909" s="84"/>
    </row>
    <row r="910" spans="1:21" ht="15.75">
      <c r="A910" s="220"/>
      <c r="B910" s="220"/>
      <c r="C910" s="220"/>
      <c r="D910" s="220"/>
      <c r="E910" s="84"/>
      <c r="F910" s="83"/>
      <c r="G910" s="84"/>
      <c r="H910" s="84"/>
      <c r="I910" s="121"/>
      <c r="J910" s="121"/>
      <c r="K910" s="121"/>
      <c r="L910" s="85"/>
      <c r="M910" s="85"/>
      <c r="N910" s="84"/>
      <c r="O910" s="84"/>
      <c r="P910" s="84"/>
      <c r="Q910" s="84"/>
      <c r="R910" s="84"/>
      <c r="S910" s="84"/>
      <c r="T910" s="84"/>
      <c r="U910" s="84"/>
    </row>
    <row r="911" spans="1:21" ht="15.75">
      <c r="A911" s="220"/>
      <c r="B911" s="220"/>
      <c r="C911" s="220"/>
      <c r="D911" s="220"/>
      <c r="E911" s="84"/>
      <c r="F911" s="83"/>
      <c r="G911" s="84"/>
      <c r="H911" s="84"/>
      <c r="I911" s="121"/>
      <c r="J911" s="121"/>
      <c r="K911" s="121"/>
      <c r="L911" s="85"/>
      <c r="M911" s="85"/>
      <c r="N911" s="84"/>
      <c r="O911" s="84"/>
      <c r="P911" s="84"/>
      <c r="Q911" s="84"/>
      <c r="R911" s="84"/>
      <c r="S911" s="84"/>
      <c r="T911" s="84"/>
      <c r="U911" s="84"/>
    </row>
    <row r="912" spans="1:21" ht="15.75">
      <c r="A912" s="220"/>
      <c r="B912" s="220"/>
      <c r="C912" s="220"/>
      <c r="D912" s="220"/>
      <c r="E912" s="84"/>
      <c r="F912" s="83"/>
      <c r="G912" s="84"/>
      <c r="H912" s="84"/>
      <c r="I912" s="121"/>
      <c r="J912" s="121"/>
      <c r="K912" s="121"/>
      <c r="L912" s="85"/>
      <c r="M912" s="85"/>
      <c r="N912" s="84"/>
      <c r="O912" s="84"/>
      <c r="P912" s="84"/>
      <c r="Q912" s="84"/>
      <c r="R912" s="84"/>
      <c r="S912" s="84"/>
      <c r="T912" s="84"/>
      <c r="U912" s="84"/>
    </row>
    <row r="913" spans="1:21" ht="15.75">
      <c r="A913" s="220"/>
      <c r="B913" s="220"/>
      <c r="C913" s="220"/>
      <c r="D913" s="220"/>
      <c r="E913" s="84"/>
      <c r="F913" s="83"/>
      <c r="G913" s="84"/>
      <c r="H913" s="84"/>
      <c r="I913" s="121"/>
      <c r="J913" s="121"/>
      <c r="K913" s="121"/>
      <c r="L913" s="85"/>
      <c r="M913" s="85"/>
      <c r="N913" s="84"/>
      <c r="O913" s="84"/>
      <c r="P913" s="84"/>
      <c r="Q913" s="84"/>
      <c r="R913" s="84"/>
      <c r="S913" s="84"/>
      <c r="T913" s="84"/>
      <c r="U913" s="84"/>
    </row>
    <row r="914" spans="1:21" ht="15.75">
      <c r="A914" s="220"/>
      <c r="B914" s="220"/>
      <c r="C914" s="220"/>
      <c r="D914" s="220"/>
      <c r="E914" s="84"/>
      <c r="F914" s="83"/>
      <c r="G914" s="84"/>
      <c r="H914" s="84"/>
      <c r="I914" s="121"/>
      <c r="J914" s="121"/>
      <c r="K914" s="121"/>
      <c r="L914" s="85"/>
      <c r="M914" s="85"/>
      <c r="N914" s="84"/>
      <c r="O914" s="84"/>
      <c r="P914" s="84"/>
      <c r="Q914" s="84"/>
      <c r="R914" s="84"/>
      <c r="S914" s="84"/>
      <c r="T914" s="84"/>
      <c r="U914" s="84"/>
    </row>
    <row r="915" spans="1:21" ht="15.75">
      <c r="A915" s="220"/>
      <c r="B915" s="220"/>
      <c r="C915" s="220"/>
      <c r="D915" s="220"/>
      <c r="E915" s="84"/>
      <c r="F915" s="83"/>
      <c r="G915" s="84"/>
      <c r="H915" s="84"/>
      <c r="I915" s="121"/>
      <c r="J915" s="121"/>
      <c r="K915" s="121"/>
      <c r="L915" s="85"/>
      <c r="M915" s="85"/>
      <c r="N915" s="84"/>
      <c r="O915" s="84"/>
      <c r="P915" s="84"/>
      <c r="Q915" s="84"/>
      <c r="R915" s="84"/>
      <c r="S915" s="84"/>
      <c r="T915" s="84"/>
      <c r="U915" s="84"/>
    </row>
    <row r="916" spans="1:21" ht="15.75">
      <c r="A916" s="220"/>
      <c r="B916" s="220"/>
      <c r="C916" s="220"/>
      <c r="D916" s="220"/>
      <c r="E916" s="84"/>
      <c r="F916" s="83"/>
      <c r="G916" s="84"/>
      <c r="H916" s="84"/>
      <c r="I916" s="121"/>
      <c r="J916" s="121"/>
      <c r="K916" s="121"/>
      <c r="L916" s="85"/>
      <c r="M916" s="85"/>
      <c r="N916" s="84"/>
      <c r="O916" s="84"/>
      <c r="P916" s="84"/>
      <c r="Q916" s="84"/>
      <c r="R916" s="84"/>
      <c r="S916" s="84"/>
      <c r="T916" s="84"/>
      <c r="U916" s="84"/>
    </row>
    <row r="917" spans="1:21" ht="15.75">
      <c r="A917" s="220"/>
      <c r="B917" s="220"/>
      <c r="C917" s="220"/>
      <c r="D917" s="220"/>
      <c r="E917" s="84"/>
      <c r="F917" s="83"/>
      <c r="G917" s="84"/>
      <c r="H917" s="84"/>
      <c r="I917" s="121"/>
      <c r="J917" s="121"/>
      <c r="K917" s="121"/>
      <c r="L917" s="85"/>
      <c r="M917" s="85"/>
      <c r="N917" s="84"/>
      <c r="O917" s="84"/>
      <c r="P917" s="84"/>
      <c r="Q917" s="84"/>
      <c r="R917" s="84"/>
      <c r="S917" s="84"/>
      <c r="T917" s="84"/>
      <c r="U917" s="84"/>
    </row>
    <row r="918" spans="1:21" ht="15.75">
      <c r="A918" s="220"/>
      <c r="B918" s="220"/>
      <c r="C918" s="220"/>
      <c r="D918" s="220"/>
      <c r="E918" s="84"/>
      <c r="F918" s="83"/>
      <c r="G918" s="84"/>
      <c r="H918" s="84"/>
      <c r="I918" s="121"/>
      <c r="J918" s="121"/>
      <c r="K918" s="121"/>
      <c r="L918" s="85"/>
      <c r="M918" s="85"/>
      <c r="N918" s="84"/>
      <c r="O918" s="84"/>
      <c r="P918" s="84"/>
      <c r="Q918" s="84"/>
      <c r="R918" s="84"/>
      <c r="S918" s="84"/>
      <c r="T918" s="84"/>
      <c r="U918" s="84"/>
    </row>
    <row r="919" spans="1:21" ht="15.75">
      <c r="A919" s="220"/>
      <c r="B919" s="220"/>
      <c r="C919" s="220"/>
      <c r="D919" s="220"/>
      <c r="E919" s="84"/>
      <c r="F919" s="83"/>
      <c r="G919" s="84"/>
      <c r="H919" s="84"/>
      <c r="I919" s="121"/>
      <c r="J919" s="121"/>
      <c r="K919" s="121"/>
      <c r="L919" s="85"/>
      <c r="M919" s="85"/>
      <c r="N919" s="84"/>
      <c r="O919" s="84"/>
      <c r="P919" s="84"/>
      <c r="Q919" s="84"/>
      <c r="R919" s="84"/>
      <c r="S919" s="84"/>
      <c r="T919" s="84"/>
      <c r="U919" s="84"/>
    </row>
    <row r="920" spans="1:21" ht="15.75">
      <c r="A920" s="220"/>
      <c r="B920" s="220"/>
      <c r="C920" s="220"/>
      <c r="D920" s="220"/>
      <c r="E920" s="84"/>
      <c r="F920" s="83"/>
      <c r="G920" s="84"/>
      <c r="H920" s="84"/>
      <c r="I920" s="121"/>
      <c r="J920" s="121"/>
      <c r="K920" s="121"/>
      <c r="L920" s="85"/>
      <c r="M920" s="85"/>
      <c r="N920" s="84"/>
      <c r="O920" s="84"/>
      <c r="P920" s="84"/>
      <c r="Q920" s="84"/>
      <c r="R920" s="84"/>
      <c r="S920" s="84"/>
      <c r="T920" s="84"/>
      <c r="U920" s="84"/>
    </row>
    <row r="921" spans="1:21" ht="15.75">
      <c r="A921" s="220"/>
      <c r="B921" s="220"/>
      <c r="C921" s="220"/>
      <c r="D921" s="220"/>
      <c r="E921" s="84"/>
      <c r="F921" s="83"/>
      <c r="G921" s="84"/>
      <c r="H921" s="84"/>
      <c r="I921" s="121"/>
      <c r="J921" s="121"/>
      <c r="K921" s="121"/>
      <c r="L921" s="85"/>
      <c r="M921" s="85"/>
      <c r="N921" s="84"/>
      <c r="O921" s="84"/>
      <c r="P921" s="84"/>
      <c r="Q921" s="84"/>
      <c r="R921" s="84"/>
      <c r="S921" s="84"/>
      <c r="T921" s="84"/>
      <c r="U921" s="84"/>
    </row>
    <row r="922" spans="1:21" ht="15.75">
      <c r="A922" s="220"/>
      <c r="B922" s="220"/>
      <c r="C922" s="220"/>
      <c r="D922" s="220"/>
      <c r="E922" s="84"/>
      <c r="F922" s="83"/>
      <c r="G922" s="84"/>
      <c r="H922" s="84"/>
      <c r="I922" s="121"/>
      <c r="J922" s="121"/>
      <c r="K922" s="121"/>
      <c r="L922" s="85"/>
      <c r="M922" s="85"/>
      <c r="N922" s="84"/>
      <c r="O922" s="84"/>
      <c r="P922" s="84"/>
      <c r="Q922" s="84"/>
      <c r="R922" s="84"/>
      <c r="S922" s="84"/>
      <c r="T922" s="84"/>
      <c r="U922" s="84"/>
    </row>
    <row r="923" spans="1:21" ht="15.75">
      <c r="A923" s="220"/>
      <c r="B923" s="220"/>
      <c r="C923" s="220"/>
      <c r="D923" s="220"/>
      <c r="E923" s="84"/>
      <c r="F923" s="83"/>
      <c r="G923" s="84"/>
      <c r="H923" s="84"/>
      <c r="I923" s="121"/>
      <c r="J923" s="121"/>
      <c r="K923" s="121"/>
      <c r="L923" s="85"/>
      <c r="M923" s="85"/>
      <c r="N923" s="84"/>
      <c r="O923" s="84"/>
      <c r="P923" s="84"/>
      <c r="Q923" s="84"/>
      <c r="R923" s="84"/>
      <c r="S923" s="84"/>
      <c r="T923" s="84"/>
      <c r="U923" s="84"/>
    </row>
    <row r="924" spans="1:21" ht="15.75">
      <c r="A924" s="220"/>
      <c r="B924" s="220"/>
      <c r="C924" s="220"/>
      <c r="D924" s="220"/>
      <c r="E924" s="84"/>
      <c r="F924" s="83"/>
      <c r="G924" s="84"/>
      <c r="H924" s="84"/>
      <c r="I924" s="121"/>
      <c r="J924" s="121"/>
      <c r="K924" s="121"/>
      <c r="L924" s="85"/>
      <c r="M924" s="85"/>
      <c r="N924" s="84"/>
      <c r="O924" s="84"/>
      <c r="P924" s="84"/>
      <c r="Q924" s="84"/>
      <c r="R924" s="84"/>
      <c r="S924" s="84"/>
      <c r="T924" s="84"/>
      <c r="U924" s="84"/>
    </row>
    <row r="925" spans="1:21" ht="15.75">
      <c r="A925" s="220"/>
      <c r="B925" s="220"/>
      <c r="C925" s="220"/>
      <c r="D925" s="220"/>
      <c r="E925" s="84"/>
      <c r="F925" s="83"/>
      <c r="G925" s="84"/>
      <c r="H925" s="84"/>
      <c r="I925" s="121"/>
      <c r="J925" s="121"/>
      <c r="K925" s="121"/>
      <c r="L925" s="85"/>
      <c r="M925" s="85"/>
      <c r="N925" s="84"/>
      <c r="O925" s="84"/>
      <c r="P925" s="84"/>
      <c r="Q925" s="84"/>
      <c r="R925" s="84"/>
      <c r="S925" s="84"/>
      <c r="T925" s="84"/>
      <c r="U925" s="84"/>
    </row>
    <row r="926" spans="1:21" ht="15.75">
      <c r="A926" s="220"/>
      <c r="B926" s="220"/>
      <c r="C926" s="220"/>
      <c r="D926" s="220"/>
      <c r="E926" s="84"/>
      <c r="F926" s="83"/>
      <c r="G926" s="84"/>
      <c r="H926" s="84"/>
      <c r="I926" s="121"/>
      <c r="J926" s="121"/>
      <c r="K926" s="121"/>
      <c r="L926" s="85"/>
      <c r="M926" s="85"/>
      <c r="N926" s="84"/>
      <c r="O926" s="84"/>
      <c r="P926" s="84"/>
      <c r="Q926" s="84"/>
      <c r="R926" s="84"/>
      <c r="S926" s="84"/>
      <c r="T926" s="84"/>
      <c r="U926" s="84"/>
    </row>
    <row r="927" spans="1:21" ht="15.75">
      <c r="A927" s="220"/>
      <c r="B927" s="220"/>
      <c r="C927" s="220"/>
      <c r="D927" s="220"/>
      <c r="E927" s="84"/>
      <c r="F927" s="83"/>
      <c r="G927" s="84"/>
      <c r="H927" s="84"/>
      <c r="I927" s="121"/>
      <c r="J927" s="121"/>
      <c r="K927" s="121"/>
      <c r="L927" s="85"/>
      <c r="M927" s="85"/>
      <c r="N927" s="84"/>
      <c r="O927" s="84"/>
      <c r="P927" s="84"/>
      <c r="Q927" s="84"/>
      <c r="R927" s="84"/>
      <c r="S927" s="84"/>
      <c r="T927" s="84"/>
      <c r="U927" s="84"/>
    </row>
    <row r="928" spans="1:21" ht="15.75">
      <c r="A928" s="220"/>
      <c r="B928" s="220"/>
      <c r="C928" s="220"/>
      <c r="D928" s="220"/>
      <c r="E928" s="84"/>
      <c r="F928" s="83"/>
      <c r="G928" s="84"/>
      <c r="H928" s="84"/>
      <c r="I928" s="121"/>
      <c r="J928" s="121"/>
      <c r="K928" s="121"/>
      <c r="L928" s="85"/>
      <c r="M928" s="85"/>
      <c r="N928" s="84"/>
      <c r="O928" s="84"/>
      <c r="P928" s="84"/>
      <c r="Q928" s="84"/>
      <c r="R928" s="84"/>
      <c r="S928" s="84"/>
      <c r="T928" s="84"/>
      <c r="U928" s="84"/>
    </row>
    <row r="929" spans="1:21" ht="15.75">
      <c r="A929" s="220"/>
      <c r="B929" s="220"/>
      <c r="C929" s="220"/>
      <c r="D929" s="220"/>
      <c r="E929" s="84"/>
      <c r="F929" s="83"/>
      <c r="G929" s="84"/>
      <c r="H929" s="84"/>
      <c r="I929" s="121"/>
      <c r="J929" s="121"/>
      <c r="K929" s="121"/>
      <c r="L929" s="85"/>
      <c r="M929" s="85"/>
      <c r="N929" s="84"/>
      <c r="O929" s="84"/>
      <c r="P929" s="84"/>
      <c r="Q929" s="84"/>
      <c r="R929" s="84"/>
      <c r="S929" s="84"/>
      <c r="T929" s="84"/>
      <c r="U929" s="84"/>
    </row>
    <row r="930" spans="1:21" ht="15.75">
      <c r="A930" s="220"/>
      <c r="B930" s="220"/>
      <c r="C930" s="220"/>
      <c r="D930" s="220"/>
      <c r="E930" s="84"/>
      <c r="F930" s="83"/>
      <c r="G930" s="84"/>
      <c r="H930" s="84"/>
      <c r="I930" s="121"/>
      <c r="J930" s="121"/>
      <c r="K930" s="121"/>
      <c r="L930" s="85"/>
      <c r="M930" s="85"/>
      <c r="N930" s="84"/>
      <c r="O930" s="84"/>
      <c r="P930" s="84"/>
      <c r="Q930" s="84"/>
      <c r="R930" s="84"/>
      <c r="S930" s="84"/>
      <c r="T930" s="84"/>
      <c r="U930" s="84"/>
    </row>
    <row r="931" spans="1:21" ht="15.75">
      <c r="A931" s="220"/>
      <c r="B931" s="220"/>
      <c r="C931" s="220"/>
      <c r="D931" s="220"/>
      <c r="E931" s="84"/>
      <c r="F931" s="83"/>
      <c r="G931" s="84"/>
      <c r="H931" s="84"/>
      <c r="I931" s="121"/>
      <c r="J931" s="121"/>
      <c r="K931" s="121"/>
      <c r="L931" s="85"/>
      <c r="M931" s="85"/>
      <c r="N931" s="84"/>
      <c r="O931" s="84"/>
      <c r="P931" s="84"/>
      <c r="Q931" s="84"/>
      <c r="R931" s="84"/>
      <c r="S931" s="84"/>
      <c r="T931" s="84"/>
      <c r="U931" s="84"/>
    </row>
    <row r="932" spans="1:21" ht="15.75">
      <c r="A932" s="220"/>
      <c r="B932" s="220"/>
      <c r="C932" s="220"/>
      <c r="D932" s="220"/>
      <c r="E932" s="84"/>
      <c r="F932" s="83"/>
      <c r="G932" s="84"/>
      <c r="H932" s="84"/>
      <c r="I932" s="121"/>
      <c r="J932" s="121"/>
      <c r="K932" s="121"/>
      <c r="L932" s="85"/>
      <c r="M932" s="85"/>
      <c r="N932" s="84"/>
      <c r="O932" s="84"/>
      <c r="P932" s="84"/>
      <c r="Q932" s="84"/>
      <c r="R932" s="84"/>
      <c r="S932" s="84"/>
      <c r="T932" s="84"/>
      <c r="U932" s="84"/>
    </row>
    <row r="933" spans="1:21" ht="15.75">
      <c r="A933" s="220"/>
      <c r="B933" s="220"/>
      <c r="C933" s="220"/>
      <c r="D933" s="220"/>
      <c r="E933" s="84"/>
      <c r="F933" s="83"/>
      <c r="G933" s="84"/>
      <c r="H933" s="84"/>
      <c r="I933" s="121"/>
      <c r="J933" s="121"/>
      <c r="K933" s="121"/>
      <c r="L933" s="85"/>
      <c r="M933" s="85"/>
      <c r="N933" s="84"/>
      <c r="O933" s="84"/>
      <c r="P933" s="84"/>
      <c r="Q933" s="84"/>
      <c r="R933" s="84"/>
      <c r="S933" s="84"/>
      <c r="T933" s="84"/>
      <c r="U933" s="84"/>
    </row>
    <row r="934" spans="1:21" ht="15.75">
      <c r="A934" s="220"/>
      <c r="B934" s="220"/>
      <c r="C934" s="220"/>
      <c r="D934" s="220"/>
      <c r="E934" s="84"/>
      <c r="F934" s="83"/>
      <c r="G934" s="84"/>
      <c r="H934" s="84"/>
      <c r="I934" s="121"/>
      <c r="J934" s="121"/>
      <c r="K934" s="121"/>
      <c r="L934" s="85"/>
      <c r="M934" s="85"/>
      <c r="N934" s="84"/>
      <c r="O934" s="84"/>
      <c r="P934" s="84"/>
      <c r="Q934" s="84"/>
      <c r="R934" s="84"/>
      <c r="S934" s="84"/>
      <c r="T934" s="84"/>
      <c r="U934" s="84"/>
    </row>
    <row r="935" spans="1:21" ht="15.75">
      <c r="A935" s="220"/>
      <c r="B935" s="220"/>
      <c r="C935" s="220"/>
      <c r="D935" s="220"/>
      <c r="E935" s="84"/>
      <c r="F935" s="83"/>
      <c r="G935" s="84"/>
      <c r="H935" s="84"/>
      <c r="I935" s="121"/>
      <c r="J935" s="121"/>
      <c r="K935" s="121"/>
      <c r="L935" s="85"/>
      <c r="M935" s="85"/>
      <c r="N935" s="84"/>
      <c r="O935" s="84"/>
      <c r="P935" s="84"/>
      <c r="Q935" s="84"/>
      <c r="R935" s="84"/>
      <c r="S935" s="84"/>
      <c r="T935" s="84"/>
      <c r="U935" s="84"/>
    </row>
    <row r="936" spans="1:21" ht="15.75">
      <c r="A936" s="220"/>
      <c r="B936" s="220"/>
      <c r="C936" s="220"/>
      <c r="D936" s="220"/>
      <c r="E936" s="84"/>
      <c r="F936" s="83"/>
      <c r="G936" s="84"/>
      <c r="H936" s="84"/>
      <c r="I936" s="121"/>
      <c r="J936" s="121"/>
      <c r="K936" s="121"/>
      <c r="L936" s="85"/>
      <c r="M936" s="85"/>
      <c r="N936" s="84"/>
      <c r="O936" s="84"/>
      <c r="P936" s="84"/>
      <c r="Q936" s="84"/>
      <c r="R936" s="84"/>
      <c r="S936" s="84"/>
      <c r="T936" s="84"/>
      <c r="U936" s="84"/>
    </row>
    <row r="937" spans="1:21" ht="15.75">
      <c r="A937" s="220"/>
      <c r="B937" s="220"/>
      <c r="C937" s="220"/>
      <c r="D937" s="220"/>
      <c r="E937" s="84"/>
      <c r="F937" s="83"/>
      <c r="G937" s="84"/>
      <c r="H937" s="84"/>
      <c r="I937" s="121"/>
      <c r="J937" s="121"/>
      <c r="K937" s="121"/>
      <c r="L937" s="85"/>
      <c r="M937" s="85"/>
      <c r="N937" s="84"/>
      <c r="O937" s="84"/>
      <c r="P937" s="84"/>
      <c r="Q937" s="84"/>
      <c r="R937" s="84"/>
      <c r="S937" s="84"/>
      <c r="T937" s="84"/>
      <c r="U937" s="84"/>
    </row>
    <row r="938" spans="1:21" ht="15.75">
      <c r="A938" s="220"/>
      <c r="B938" s="220"/>
      <c r="C938" s="220"/>
      <c r="D938" s="220"/>
      <c r="E938" s="84"/>
      <c r="F938" s="83"/>
      <c r="G938" s="84"/>
      <c r="H938" s="84"/>
      <c r="I938" s="121"/>
      <c r="J938" s="121"/>
      <c r="K938" s="121"/>
      <c r="L938" s="85"/>
      <c r="M938" s="85"/>
      <c r="N938" s="84"/>
      <c r="O938" s="84"/>
      <c r="P938" s="84"/>
      <c r="Q938" s="84"/>
      <c r="R938" s="84"/>
      <c r="S938" s="84"/>
      <c r="T938" s="84"/>
      <c r="U938" s="84"/>
    </row>
    <row r="939" spans="1:21" ht="15.75">
      <c r="A939" s="220"/>
      <c r="B939" s="220"/>
      <c r="C939" s="220"/>
      <c r="D939" s="220"/>
      <c r="E939" s="84"/>
      <c r="F939" s="83"/>
      <c r="G939" s="84"/>
      <c r="H939" s="84"/>
      <c r="I939" s="121"/>
      <c r="J939" s="121"/>
      <c r="K939" s="121"/>
      <c r="L939" s="85"/>
      <c r="M939" s="85"/>
      <c r="N939" s="84"/>
      <c r="O939" s="84"/>
      <c r="P939" s="84"/>
      <c r="Q939" s="84"/>
      <c r="R939" s="84"/>
      <c r="S939" s="84"/>
      <c r="T939" s="84"/>
      <c r="U939" s="84"/>
    </row>
    <row r="940" spans="1:21" ht="15.75">
      <c r="A940" s="220"/>
      <c r="B940" s="220"/>
      <c r="C940" s="220"/>
      <c r="D940" s="220"/>
      <c r="E940" s="84"/>
      <c r="F940" s="83"/>
      <c r="G940" s="84"/>
      <c r="H940" s="84"/>
      <c r="I940" s="121"/>
      <c r="J940" s="121"/>
      <c r="K940" s="121"/>
      <c r="L940" s="85"/>
      <c r="M940" s="85"/>
      <c r="N940" s="84"/>
      <c r="O940" s="84"/>
      <c r="P940" s="84"/>
      <c r="Q940" s="84"/>
      <c r="R940" s="84"/>
      <c r="S940" s="84"/>
      <c r="T940" s="84"/>
      <c r="U940" s="84"/>
    </row>
    <row r="941" spans="1:21" ht="15.75">
      <c r="A941" s="220"/>
      <c r="B941" s="220"/>
      <c r="C941" s="220"/>
      <c r="D941" s="220"/>
      <c r="E941" s="84"/>
      <c r="F941" s="83"/>
      <c r="G941" s="84"/>
      <c r="H941" s="84"/>
      <c r="I941" s="121"/>
      <c r="J941" s="121"/>
      <c r="K941" s="121"/>
      <c r="L941" s="85"/>
      <c r="M941" s="85"/>
      <c r="N941" s="84"/>
      <c r="O941" s="84"/>
      <c r="P941" s="84"/>
      <c r="Q941" s="84"/>
      <c r="R941" s="84"/>
      <c r="S941" s="84"/>
      <c r="T941" s="84"/>
      <c r="U941" s="84"/>
    </row>
    <row r="942" spans="1:21" ht="15.75">
      <c r="A942" s="220"/>
      <c r="B942" s="220"/>
      <c r="C942" s="220"/>
      <c r="D942" s="220"/>
      <c r="E942" s="84"/>
      <c r="F942" s="83"/>
      <c r="G942" s="84"/>
      <c r="H942" s="84"/>
      <c r="I942" s="121"/>
      <c r="J942" s="121"/>
      <c r="K942" s="121"/>
      <c r="L942" s="85"/>
      <c r="M942" s="85"/>
      <c r="N942" s="84"/>
      <c r="O942" s="84"/>
      <c r="P942" s="84"/>
      <c r="Q942" s="84"/>
      <c r="R942" s="84"/>
      <c r="S942" s="84"/>
      <c r="T942" s="84"/>
      <c r="U942" s="84"/>
    </row>
    <row r="943" spans="1:21" ht="15.75">
      <c r="A943" s="220"/>
      <c r="B943" s="220"/>
      <c r="C943" s="220"/>
      <c r="D943" s="220"/>
      <c r="E943" s="84"/>
      <c r="F943" s="83"/>
      <c r="G943" s="84"/>
      <c r="H943" s="84"/>
      <c r="I943" s="121"/>
      <c r="J943" s="121"/>
      <c r="K943" s="121"/>
      <c r="L943" s="85"/>
      <c r="M943" s="85"/>
      <c r="N943" s="84"/>
      <c r="O943" s="84"/>
      <c r="P943" s="84"/>
      <c r="Q943" s="84"/>
      <c r="R943" s="84"/>
      <c r="S943" s="84"/>
      <c r="T943" s="84"/>
      <c r="U943" s="84"/>
    </row>
    <row r="944" spans="1:21" ht="15.75">
      <c r="A944" s="220"/>
      <c r="B944" s="220"/>
      <c r="C944" s="220"/>
      <c r="D944" s="220"/>
      <c r="E944" s="84"/>
      <c r="F944" s="83"/>
      <c r="G944" s="84"/>
      <c r="H944" s="84"/>
      <c r="I944" s="121"/>
      <c r="J944" s="121"/>
      <c r="K944" s="121"/>
      <c r="L944" s="85"/>
      <c r="M944" s="85"/>
      <c r="N944" s="84"/>
      <c r="O944" s="84"/>
      <c r="P944" s="84"/>
      <c r="Q944" s="84"/>
      <c r="R944" s="84"/>
      <c r="S944" s="84"/>
      <c r="T944" s="84"/>
      <c r="U944" s="84"/>
    </row>
    <row r="945" spans="1:21" ht="15.75">
      <c r="A945" s="220"/>
      <c r="B945" s="220"/>
      <c r="C945" s="220"/>
      <c r="D945" s="220"/>
      <c r="E945" s="84"/>
      <c r="F945" s="83"/>
      <c r="G945" s="84"/>
      <c r="H945" s="84"/>
      <c r="I945" s="121"/>
      <c r="J945" s="121"/>
      <c r="K945" s="121"/>
      <c r="L945" s="85"/>
      <c r="M945" s="85"/>
      <c r="N945" s="84"/>
      <c r="O945" s="84"/>
      <c r="P945" s="84"/>
      <c r="Q945" s="84"/>
      <c r="R945" s="84"/>
      <c r="S945" s="84"/>
      <c r="T945" s="84"/>
      <c r="U945" s="84"/>
    </row>
    <row r="946" spans="1:21" ht="15.75">
      <c r="A946" s="220"/>
      <c r="B946" s="220"/>
      <c r="C946" s="220"/>
      <c r="D946" s="220"/>
      <c r="E946" s="84"/>
      <c r="F946" s="83"/>
      <c r="G946" s="84"/>
      <c r="H946" s="84"/>
      <c r="I946" s="121"/>
      <c r="J946" s="121"/>
      <c r="K946" s="121"/>
      <c r="L946" s="85"/>
      <c r="M946" s="85"/>
      <c r="N946" s="84"/>
      <c r="O946" s="84"/>
      <c r="P946" s="84"/>
      <c r="Q946" s="84"/>
      <c r="R946" s="84"/>
      <c r="S946" s="84"/>
      <c r="T946" s="84"/>
      <c r="U946" s="84"/>
    </row>
    <row r="947" spans="1:21" ht="15.75">
      <c r="A947" s="220"/>
      <c r="B947" s="220"/>
      <c r="C947" s="220"/>
      <c r="D947" s="220"/>
      <c r="E947" s="84"/>
      <c r="F947" s="83"/>
      <c r="G947" s="84"/>
      <c r="H947" s="84"/>
      <c r="I947" s="121"/>
      <c r="J947" s="121"/>
      <c r="K947" s="121"/>
      <c r="L947" s="85"/>
      <c r="M947" s="85"/>
      <c r="N947" s="84"/>
      <c r="O947" s="84"/>
      <c r="P947" s="84"/>
      <c r="Q947" s="84"/>
      <c r="R947" s="84"/>
      <c r="S947" s="84"/>
      <c r="T947" s="84"/>
      <c r="U947" s="84"/>
    </row>
    <row r="948" spans="1:21" ht="15.75">
      <c r="A948" s="220"/>
      <c r="B948" s="220"/>
      <c r="C948" s="220"/>
      <c r="D948" s="220"/>
      <c r="E948" s="84"/>
      <c r="F948" s="83"/>
      <c r="G948" s="84"/>
      <c r="H948" s="84"/>
      <c r="I948" s="121"/>
      <c r="J948" s="121"/>
      <c r="K948" s="121"/>
      <c r="L948" s="85"/>
      <c r="M948" s="85"/>
      <c r="N948" s="84"/>
      <c r="O948" s="84"/>
      <c r="P948" s="84"/>
      <c r="Q948" s="84"/>
      <c r="R948" s="84"/>
      <c r="S948" s="84"/>
      <c r="T948" s="84"/>
      <c r="U948" s="84"/>
    </row>
    <row r="949" spans="1:21" ht="15.75">
      <c r="A949" s="220"/>
      <c r="B949" s="220"/>
      <c r="C949" s="220"/>
      <c r="D949" s="220"/>
      <c r="E949" s="84"/>
      <c r="F949" s="83"/>
      <c r="G949" s="84"/>
      <c r="H949" s="84"/>
      <c r="I949" s="121"/>
      <c r="J949" s="121"/>
      <c r="K949" s="121"/>
      <c r="L949" s="85"/>
      <c r="M949" s="85"/>
      <c r="N949" s="84"/>
      <c r="O949" s="84"/>
      <c r="P949" s="84"/>
      <c r="Q949" s="84"/>
      <c r="R949" s="84"/>
      <c r="S949" s="84"/>
      <c r="T949" s="84"/>
      <c r="U949" s="84"/>
    </row>
    <row r="950" spans="1:21" ht="15.75">
      <c r="A950" s="220"/>
      <c r="B950" s="220"/>
      <c r="C950" s="220"/>
      <c r="D950" s="220"/>
      <c r="E950" s="84"/>
      <c r="F950" s="83"/>
      <c r="G950" s="84"/>
      <c r="H950" s="84"/>
      <c r="I950" s="121"/>
      <c r="J950" s="121"/>
      <c r="K950" s="121"/>
      <c r="L950" s="85"/>
      <c r="M950" s="85"/>
      <c r="N950" s="84"/>
      <c r="O950" s="84"/>
      <c r="P950" s="84"/>
      <c r="Q950" s="84"/>
      <c r="R950" s="84"/>
      <c r="S950" s="84"/>
      <c r="T950" s="84"/>
      <c r="U950" s="84"/>
    </row>
    <row r="951" spans="1:21" ht="15.75">
      <c r="A951" s="220"/>
      <c r="B951" s="220"/>
      <c r="C951" s="220"/>
      <c r="D951" s="220"/>
      <c r="E951" s="84"/>
      <c r="F951" s="83"/>
      <c r="G951" s="84"/>
      <c r="H951" s="84"/>
      <c r="I951" s="121"/>
      <c r="J951" s="121"/>
      <c r="K951" s="121"/>
      <c r="L951" s="85"/>
      <c r="M951" s="85"/>
      <c r="N951" s="84"/>
      <c r="O951" s="84"/>
      <c r="P951" s="84"/>
      <c r="Q951" s="84"/>
      <c r="R951" s="84"/>
      <c r="S951" s="84"/>
      <c r="T951" s="84"/>
      <c r="U951" s="84"/>
    </row>
    <row r="952" spans="1:21" ht="15.75">
      <c r="A952" s="220"/>
      <c r="B952" s="220"/>
      <c r="C952" s="220"/>
      <c r="D952" s="220"/>
      <c r="E952" s="84"/>
      <c r="F952" s="83"/>
      <c r="G952" s="84"/>
      <c r="H952" s="84"/>
      <c r="I952" s="121"/>
      <c r="J952" s="121"/>
      <c r="K952" s="121"/>
      <c r="L952" s="85"/>
      <c r="M952" s="85"/>
      <c r="N952" s="84"/>
      <c r="O952" s="84"/>
      <c r="P952" s="84"/>
      <c r="Q952" s="84"/>
      <c r="R952" s="84"/>
      <c r="S952" s="84"/>
      <c r="T952" s="84"/>
      <c r="U952" s="84"/>
    </row>
    <row r="953" spans="1:21" ht="15.75">
      <c r="A953" s="220"/>
      <c r="B953" s="220"/>
      <c r="C953" s="220"/>
      <c r="D953" s="220"/>
      <c r="E953" s="84"/>
      <c r="F953" s="83"/>
      <c r="G953" s="84"/>
      <c r="H953" s="84"/>
      <c r="I953" s="121"/>
      <c r="J953" s="121"/>
      <c r="K953" s="121"/>
      <c r="L953" s="85"/>
      <c r="M953" s="85"/>
      <c r="N953" s="84"/>
      <c r="O953" s="84"/>
      <c r="P953" s="84"/>
      <c r="Q953" s="84"/>
      <c r="R953" s="84"/>
      <c r="S953" s="84"/>
      <c r="T953" s="84"/>
      <c r="U953" s="84"/>
    </row>
    <row r="954" spans="1:21" ht="15.75">
      <c r="A954" s="220"/>
      <c r="B954" s="220"/>
      <c r="C954" s="220"/>
      <c r="D954" s="220"/>
      <c r="E954" s="84"/>
      <c r="F954" s="83"/>
      <c r="G954" s="84"/>
      <c r="H954" s="84"/>
      <c r="I954" s="121"/>
      <c r="J954" s="121"/>
      <c r="K954" s="121"/>
      <c r="L954" s="85"/>
      <c r="M954" s="85"/>
      <c r="N954" s="84"/>
      <c r="O954" s="84"/>
      <c r="P954" s="84"/>
      <c r="Q954" s="84"/>
      <c r="R954" s="84"/>
      <c r="S954" s="84"/>
      <c r="T954" s="84"/>
      <c r="U954" s="84"/>
    </row>
    <row r="955" spans="1:21" ht="15.75">
      <c r="A955" s="220"/>
      <c r="B955" s="220"/>
      <c r="C955" s="220"/>
      <c r="D955" s="220"/>
      <c r="E955" s="84"/>
      <c r="F955" s="83"/>
      <c r="G955" s="84"/>
      <c r="H955" s="84"/>
      <c r="I955" s="121"/>
      <c r="J955" s="121"/>
      <c r="K955" s="121"/>
      <c r="L955" s="85"/>
      <c r="M955" s="85"/>
      <c r="N955" s="84"/>
      <c r="O955" s="84"/>
      <c r="P955" s="84"/>
      <c r="Q955" s="84"/>
      <c r="R955" s="84"/>
      <c r="S955" s="84"/>
      <c r="T955" s="84"/>
      <c r="U955" s="84"/>
    </row>
    <row r="956" spans="1:21" ht="15.75">
      <c r="A956" s="220"/>
      <c r="B956" s="220"/>
      <c r="C956" s="220"/>
      <c r="D956" s="220"/>
      <c r="E956" s="84"/>
      <c r="F956" s="83"/>
      <c r="G956" s="84"/>
      <c r="H956" s="84"/>
      <c r="I956" s="121"/>
      <c r="J956" s="121"/>
      <c r="K956" s="121"/>
      <c r="L956" s="85"/>
      <c r="M956" s="85"/>
      <c r="N956" s="84"/>
      <c r="O956" s="84"/>
      <c r="P956" s="84"/>
      <c r="Q956" s="84"/>
      <c r="R956" s="84"/>
      <c r="S956" s="84"/>
      <c r="T956" s="84"/>
      <c r="U956" s="84"/>
    </row>
    <row r="957" spans="1:21" ht="15.75">
      <c r="A957" s="220"/>
      <c r="B957" s="220"/>
      <c r="C957" s="220"/>
      <c r="D957" s="220"/>
      <c r="E957" s="84"/>
      <c r="F957" s="83"/>
      <c r="G957" s="84"/>
      <c r="H957" s="84"/>
      <c r="I957" s="121"/>
      <c r="J957" s="121"/>
      <c r="K957" s="121"/>
      <c r="L957" s="85"/>
      <c r="M957" s="85"/>
      <c r="N957" s="84"/>
      <c r="O957" s="84"/>
      <c r="P957" s="84"/>
      <c r="Q957" s="84"/>
      <c r="R957" s="84"/>
      <c r="S957" s="84"/>
      <c r="T957" s="84"/>
      <c r="U957" s="84"/>
    </row>
    <row r="958" spans="1:21" ht="15.75">
      <c r="A958" s="220"/>
      <c r="B958" s="220"/>
      <c r="C958" s="220"/>
      <c r="D958" s="220"/>
      <c r="E958" s="84"/>
      <c r="F958" s="83"/>
      <c r="G958" s="84"/>
      <c r="H958" s="84"/>
      <c r="I958" s="121"/>
      <c r="J958" s="121"/>
      <c r="K958" s="121"/>
      <c r="L958" s="85"/>
      <c r="M958" s="85"/>
      <c r="N958" s="84"/>
      <c r="O958" s="84"/>
      <c r="P958" s="84"/>
      <c r="Q958" s="84"/>
      <c r="R958" s="84"/>
      <c r="S958" s="84"/>
      <c r="T958" s="84"/>
      <c r="U958" s="84"/>
    </row>
    <row r="959" spans="1:21" ht="15.75">
      <c r="A959" s="220"/>
      <c r="B959" s="220"/>
      <c r="C959" s="220"/>
      <c r="D959" s="220"/>
      <c r="E959" s="84"/>
      <c r="F959" s="83"/>
      <c r="G959" s="84"/>
      <c r="H959" s="84"/>
      <c r="I959" s="121"/>
      <c r="J959" s="121"/>
      <c r="K959" s="121"/>
      <c r="L959" s="85"/>
      <c r="M959" s="85"/>
      <c r="N959" s="84"/>
      <c r="O959" s="84"/>
      <c r="P959" s="84"/>
      <c r="Q959" s="84"/>
      <c r="R959" s="84"/>
      <c r="S959" s="84"/>
      <c r="T959" s="84"/>
      <c r="U959" s="84"/>
    </row>
  </sheetData>
  <mergeCells count="137">
    <mergeCell ref="P7:Q7"/>
    <mergeCell ref="T7:U7"/>
    <mergeCell ref="A28:D28"/>
    <mergeCell ref="A29:D29"/>
    <mergeCell ref="A31:D31"/>
    <mergeCell ref="A15:D15"/>
    <mergeCell ref="A16:D16"/>
    <mergeCell ref="T8:U8"/>
    <mergeCell ref="P8:Q8"/>
    <mergeCell ref="N8:O8"/>
    <mergeCell ref="L8:M8"/>
    <mergeCell ref="A8:J8"/>
    <mergeCell ref="A20:D20"/>
    <mergeCell ref="A21:D21"/>
    <mergeCell ref="A11:D11"/>
    <mergeCell ref="A14:D14"/>
    <mergeCell ref="G19:G20"/>
    <mergeCell ref="H19:H20"/>
    <mergeCell ref="R7:S7"/>
    <mergeCell ref="R8:S8"/>
    <mergeCell ref="A24:D24"/>
    <mergeCell ref="A26:D26"/>
    <mergeCell ref="L7:M7"/>
    <mergeCell ref="N7:O7"/>
    <mergeCell ref="A112:D112"/>
    <mergeCell ref="A127:D127"/>
    <mergeCell ref="A74:D74"/>
    <mergeCell ref="A70:D70"/>
    <mergeCell ref="A83:D83"/>
    <mergeCell ref="A56:D56"/>
    <mergeCell ref="A57:D57"/>
    <mergeCell ref="A84:D84"/>
    <mergeCell ref="A85:D85"/>
    <mergeCell ref="A90:D90"/>
    <mergeCell ref="A61:D61"/>
    <mergeCell ref="A67:D67"/>
    <mergeCell ref="A62:D62"/>
    <mergeCell ref="A63:D63"/>
    <mergeCell ref="A66:D66"/>
    <mergeCell ref="A68:D68"/>
    <mergeCell ref="A71:D71"/>
    <mergeCell ref="A97:D97"/>
    <mergeCell ref="A102:D102"/>
    <mergeCell ref="A119:D119"/>
    <mergeCell ref="A99:D99"/>
    <mergeCell ref="A98:D98"/>
    <mergeCell ref="A34:D34"/>
    <mergeCell ref="A37:D37"/>
    <mergeCell ref="A38:D38"/>
    <mergeCell ref="A39:D39"/>
    <mergeCell ref="A41:D41"/>
    <mergeCell ref="A9:D9"/>
    <mergeCell ref="A13:D13"/>
    <mergeCell ref="A65:D65"/>
    <mergeCell ref="A64:D64"/>
    <mergeCell ref="A81:D81"/>
    <mergeCell ref="A82:D82"/>
    <mergeCell ref="A87:D87"/>
    <mergeCell ref="A59:D59"/>
    <mergeCell ref="A60:D60"/>
    <mergeCell ref="A69:D69"/>
    <mergeCell ref="A58:D58"/>
    <mergeCell ref="A53:D53"/>
    <mergeCell ref="A43:D43"/>
    <mergeCell ref="A42:D42"/>
    <mergeCell ref="A1:J2"/>
    <mergeCell ref="A12:D12"/>
    <mergeCell ref="A17:D17"/>
    <mergeCell ref="A19:D19"/>
    <mergeCell ref="A22:D22"/>
    <mergeCell ref="A54:D54"/>
    <mergeCell ref="A55:D55"/>
    <mergeCell ref="A52:D52"/>
    <mergeCell ref="A44:D44"/>
    <mergeCell ref="A23:D23"/>
    <mergeCell ref="A25:D25"/>
    <mergeCell ref="A27:D27"/>
    <mergeCell ref="A33:D33"/>
    <mergeCell ref="A30:D30"/>
    <mergeCell ref="A35:D35"/>
    <mergeCell ref="A48:D48"/>
    <mergeCell ref="A46:D46"/>
    <mergeCell ref="A47:D47"/>
    <mergeCell ref="A40:D40"/>
    <mergeCell ref="A32:D32"/>
    <mergeCell ref="A45:D45"/>
    <mergeCell ref="A36:D36"/>
    <mergeCell ref="A49:D49"/>
    <mergeCell ref="A50:D50"/>
    <mergeCell ref="A134:D134"/>
    <mergeCell ref="A131:D131"/>
    <mergeCell ref="A100:D100"/>
    <mergeCell ref="A101:D101"/>
    <mergeCell ref="A113:D113"/>
    <mergeCell ref="A124:D124"/>
    <mergeCell ref="A77:D77"/>
    <mergeCell ref="A88:D88"/>
    <mergeCell ref="A89:D89"/>
    <mergeCell ref="A93:D93"/>
    <mergeCell ref="A94:D94"/>
    <mergeCell ref="A107:D107"/>
    <mergeCell ref="A115:D115"/>
    <mergeCell ref="A78:D78"/>
    <mergeCell ref="A105:D105"/>
    <mergeCell ref="A118:D118"/>
    <mergeCell ref="A114:D114"/>
    <mergeCell ref="A116:D116"/>
    <mergeCell ref="A117:D117"/>
    <mergeCell ref="A129:D129"/>
    <mergeCell ref="A86:D86"/>
    <mergeCell ref="A91:D91"/>
    <mergeCell ref="A130:D130"/>
    <mergeCell ref="A106:D106"/>
    <mergeCell ref="A95:D95"/>
    <mergeCell ref="A75:D75"/>
    <mergeCell ref="A76:D76"/>
    <mergeCell ref="A79:D79"/>
    <mergeCell ref="A72:D72"/>
    <mergeCell ref="A73:D73"/>
    <mergeCell ref="A80:D80"/>
    <mergeCell ref="A132:D132"/>
    <mergeCell ref="A133:D133"/>
    <mergeCell ref="A111:D111"/>
    <mergeCell ref="A110:D110"/>
    <mergeCell ref="A92:D92"/>
    <mergeCell ref="A121:D121"/>
    <mergeCell ref="A122:D122"/>
    <mergeCell ref="A123:D123"/>
    <mergeCell ref="A125:D125"/>
    <mergeCell ref="A109:D109"/>
    <mergeCell ref="A128:D128"/>
    <mergeCell ref="A120:D120"/>
    <mergeCell ref="A126:D126"/>
    <mergeCell ref="A108:D108"/>
    <mergeCell ref="A103:D103"/>
    <mergeCell ref="A104:D104"/>
    <mergeCell ref="A96:D96"/>
  </mergeCells>
  <phoneticPr fontId="30" type="noConversion"/>
  <conditionalFormatting sqref="I11:K11 I19:K42">
    <cfRule type="containsText" dxfId="5" priority="1" operator="containsText" text="média">
      <formula>NOT(ISERROR(SEARCH("média",I11)))</formula>
    </cfRule>
    <cfRule type="containsText" dxfId="4" priority="2" operator="containsText" text="informado">
      <formula>NOT(ISERROR(SEARCH("informado",I11)))</formula>
    </cfRule>
  </conditionalFormatting>
  <conditionalFormatting sqref="J11:J16 I12:K17 I44:K50 I52:K52 I54:K67 I69:K70 I72:K83 I85:K85 I87:K90 I92:K94 I96:K98 I100:K100 I102:K119 I121:K125 I127:K128 I130:K130 I132:K134">
    <cfRule type="containsText" dxfId="3" priority="19" operator="containsText" text="média">
      <formula>NOT(ISERROR(SEARCH("média",I11)))</formula>
    </cfRule>
    <cfRule type="containsText" dxfId="2" priority="20" operator="containsText" text="informado">
      <formula>NOT(ISERROR(SEARCH("informado",I11)))</formula>
    </cfRule>
  </conditionalFormatting>
  <conditionalFormatting sqref="J9:K1048576 K1:K3">
    <cfRule type="containsText" dxfId="1" priority="15" operator="containsText" text="pendente">
      <formula>NOT(ISERROR(SEARCH("pendente",J1)))</formula>
    </cfRule>
  </conditionalFormatting>
  <conditionalFormatting sqref="K1:K3 J9:K1048576">
    <cfRule type="containsText" dxfId="0" priority="16" operator="containsText" text="lançado">
      <formula>NOT(ISERROR(SEARCH("lançado",J1)))</formula>
    </cfRule>
  </conditionalFormatting>
  <dataValidations count="2">
    <dataValidation type="list" allowBlank="1" showInputMessage="1" showErrorMessage="1" sqref="I85 I52 I92:I94 I127:I128 I69:I70 I121:I125 I102:I119 I130 I11:I17 I100 I54:I67 I87:I90 I44:I50 I132:I134 I96:I98 I72:I83 I19:I42" xr:uid="{4C02D32E-BBBD-41D1-91E0-2D2721EDE98E}">
      <formula1>"Informado no Formulário,Média"</formula1>
    </dataValidation>
    <dataValidation type="list" allowBlank="1" showInputMessage="1" showErrorMessage="1" sqref="K1:K3 J9:K1048576" xr:uid="{5E54CD52-906E-4DC9-9A11-B4021902E417}">
      <formula1>"Lançado Sienge,Pendente"</formula1>
    </dataValidation>
  </dataValidations>
  <pageMargins left="0.511811024" right="0.511811024" top="0.78740157499999996" bottom="0.78740157499999996" header="0" footer="0"/>
  <pageSetup paperSize="9" orientation="portrait" r:id="rId1"/>
  <drawing r:id="rId2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73125-5757-414C-BC47-564F5007D443}">
  <dimension ref="A1:H1605"/>
  <sheetViews>
    <sheetView topLeftCell="A97" workbookViewId="0">
      <selection activeCell="B121" sqref="B121"/>
    </sheetView>
  </sheetViews>
  <sheetFormatPr defaultColWidth="18.85546875" defaultRowHeight="12.75"/>
  <cols>
    <col min="1" max="1" width="18.7109375" style="209" bestFit="1" customWidth="1"/>
    <col min="2" max="2" width="50.42578125" style="209" bestFit="1" customWidth="1"/>
    <col min="3" max="16384" width="18.85546875" style="209"/>
  </cols>
  <sheetData>
    <row r="1" spans="1:8" ht="20.25">
      <c r="A1" s="260"/>
      <c r="B1" s="260"/>
      <c r="C1" s="261"/>
      <c r="D1" s="261"/>
      <c r="E1" s="261"/>
      <c r="F1" s="261"/>
      <c r="G1" s="261"/>
      <c r="H1" s="261"/>
    </row>
    <row r="2" spans="1:8" ht="20.25">
      <c r="A2" s="262"/>
      <c r="B2" s="262"/>
      <c r="C2" s="263"/>
      <c r="D2" s="263"/>
      <c r="E2" s="263"/>
      <c r="F2" s="263"/>
      <c r="G2" s="263"/>
      <c r="H2" s="263"/>
    </row>
    <row r="3" spans="1:8" ht="20.25">
      <c r="A3" s="264"/>
      <c r="B3" s="264"/>
      <c r="C3" s="265"/>
      <c r="D3" s="265"/>
      <c r="E3" s="265"/>
      <c r="F3" s="265"/>
      <c r="G3" s="265"/>
      <c r="H3" s="265"/>
    </row>
    <row r="4" spans="1:8" ht="13.5" thickBot="1">
      <c r="A4" s="266"/>
      <c r="B4" s="266"/>
      <c r="C4" s="267"/>
      <c r="D4" s="267"/>
      <c r="E4" s="267"/>
      <c r="F4" s="267"/>
      <c r="G4" s="267"/>
      <c r="H4" s="267"/>
    </row>
    <row r="5" spans="1:8" s="210" customFormat="1">
      <c r="A5" s="268" t="s">
        <v>0</v>
      </c>
      <c r="B5" s="269" t="s">
        <v>1455</v>
      </c>
      <c r="C5" s="270"/>
      <c r="D5" s="270"/>
      <c r="E5" s="270"/>
      <c r="F5" s="270"/>
      <c r="G5" s="270"/>
      <c r="H5" s="270"/>
    </row>
    <row r="6" spans="1:8" s="210" customFormat="1">
      <c r="A6" s="271" t="s">
        <v>1456</v>
      </c>
      <c r="B6" s="272" t="s">
        <v>1457</v>
      </c>
      <c r="C6" s="273"/>
      <c r="D6" s="273"/>
      <c r="E6" s="273"/>
      <c r="F6" s="273"/>
      <c r="G6" s="273"/>
      <c r="H6" s="273"/>
    </row>
    <row r="7" spans="1:8">
      <c r="A7" s="271" t="s">
        <v>1458</v>
      </c>
      <c r="B7" s="272"/>
      <c r="C7" s="270"/>
      <c r="D7" s="270"/>
      <c r="E7" s="270"/>
      <c r="F7" s="270"/>
      <c r="G7" s="270"/>
      <c r="H7" s="270"/>
    </row>
    <row r="8" spans="1:8" s="210" customFormat="1" ht="20.25">
      <c r="A8" s="271" t="s">
        <v>1459</v>
      </c>
      <c r="B8" s="272"/>
      <c r="C8" s="265"/>
      <c r="D8" s="265"/>
      <c r="E8" s="265"/>
      <c r="F8" s="265"/>
      <c r="G8" s="265"/>
      <c r="H8" s="265"/>
    </row>
    <row r="9" spans="1:8" s="210" customFormat="1">
      <c r="A9" s="271" t="s">
        <v>1460</v>
      </c>
      <c r="B9" s="272">
        <v>5438.9</v>
      </c>
      <c r="C9" s="274"/>
      <c r="D9" s="270"/>
      <c r="E9" s="270"/>
      <c r="F9" s="270"/>
      <c r="G9" s="270"/>
      <c r="H9" s="270"/>
    </row>
    <row r="10" spans="1:8" s="210" customFormat="1">
      <c r="A10" s="271" t="s">
        <v>1461</v>
      </c>
      <c r="B10" s="275">
        <v>44805</v>
      </c>
      <c r="C10" s="267"/>
      <c r="D10" s="267"/>
      <c r="E10" s="267"/>
      <c r="F10" s="267"/>
      <c r="G10" s="267"/>
      <c r="H10" s="267"/>
    </row>
    <row r="11" spans="1:8" s="210" customFormat="1" ht="13.5" thickBot="1">
      <c r="A11" s="276" t="s">
        <v>1462</v>
      </c>
      <c r="B11" s="277">
        <v>2623.42</v>
      </c>
      <c r="C11" s="274"/>
      <c r="D11" s="270"/>
      <c r="E11" s="270"/>
      <c r="F11" s="270"/>
      <c r="G11" s="270"/>
      <c r="H11" s="270"/>
    </row>
    <row r="12" spans="1:8">
      <c r="A12" s="270"/>
      <c r="B12" s="270"/>
      <c r="C12" s="270"/>
      <c r="D12" s="270"/>
      <c r="E12" s="270"/>
      <c r="F12" s="270"/>
      <c r="G12" s="270"/>
      <c r="H12" s="270"/>
    </row>
    <row r="13" spans="1:8">
      <c r="A13" s="270"/>
      <c r="B13" s="270"/>
      <c r="C13" s="270"/>
      <c r="D13" s="270"/>
      <c r="E13" s="270"/>
      <c r="F13" s="270"/>
      <c r="G13" s="270"/>
      <c r="H13" s="270"/>
    </row>
    <row r="14" spans="1:8">
      <c r="A14" s="267"/>
      <c r="B14" s="267"/>
      <c r="C14" s="267"/>
      <c r="D14" s="267"/>
      <c r="E14" s="267"/>
      <c r="F14" s="267"/>
      <c r="G14" s="267"/>
      <c r="H14" s="267"/>
    </row>
    <row r="15" spans="1:8" customFormat="1" ht="9.75" customHeight="1">
      <c r="A15" s="278" t="s">
        <v>204</v>
      </c>
      <c r="B15" s="279" t="s">
        <v>5</v>
      </c>
      <c r="C15" s="279" t="s">
        <v>205</v>
      </c>
      <c r="D15" s="279" t="s">
        <v>206</v>
      </c>
      <c r="E15" s="279" t="s">
        <v>207</v>
      </c>
      <c r="F15" s="279" t="s">
        <v>208</v>
      </c>
      <c r="G15" s="279"/>
      <c r="H15" s="279"/>
    </row>
    <row r="16" spans="1:8" customFormat="1" ht="9.75" customHeight="1">
      <c r="A16" s="280" t="s">
        <v>209</v>
      </c>
      <c r="B16" s="281" t="s">
        <v>211</v>
      </c>
      <c r="C16" s="281"/>
      <c r="D16" s="281"/>
      <c r="E16" s="281"/>
      <c r="F16" s="282">
        <v>236049.5</v>
      </c>
      <c r="G16" s="281"/>
      <c r="H16" s="281"/>
    </row>
    <row r="17" spans="1:8" customFormat="1" ht="9.75" customHeight="1">
      <c r="A17" s="280" t="s">
        <v>210</v>
      </c>
      <c r="B17" s="281" t="s">
        <v>211</v>
      </c>
      <c r="C17" s="281"/>
      <c r="D17" s="281"/>
      <c r="E17" s="281"/>
      <c r="F17" s="282">
        <v>236049.5</v>
      </c>
      <c r="G17" s="281"/>
      <c r="H17" s="281"/>
    </row>
    <row r="18" spans="1:8" customFormat="1" ht="9.75" customHeight="1">
      <c r="A18" s="280" t="s">
        <v>212</v>
      </c>
      <c r="B18" s="281" t="s">
        <v>213</v>
      </c>
      <c r="C18" s="281"/>
      <c r="D18" s="281"/>
      <c r="E18" s="281"/>
      <c r="F18" s="283">
        <v>12825</v>
      </c>
      <c r="G18" s="281"/>
      <c r="H18" s="281"/>
    </row>
    <row r="19" spans="1:8" customFormat="1" ht="9.75" customHeight="1">
      <c r="A19" s="284" t="s">
        <v>214</v>
      </c>
      <c r="B19" s="285" t="s">
        <v>1208</v>
      </c>
      <c r="C19" s="285" t="s">
        <v>59</v>
      </c>
      <c r="D19" s="286">
        <v>0</v>
      </c>
      <c r="E19" s="286">
        <v>0</v>
      </c>
      <c r="F19" s="287">
        <v>0</v>
      </c>
      <c r="G19" s="285"/>
      <c r="H19" s="285"/>
    </row>
    <row r="20" spans="1:8" customFormat="1" ht="9.75" customHeight="1">
      <c r="A20" s="284" t="s">
        <v>215</v>
      </c>
      <c r="B20" s="285" t="s">
        <v>1463</v>
      </c>
      <c r="C20" s="285" t="s">
        <v>59</v>
      </c>
      <c r="D20" s="286">
        <v>1</v>
      </c>
      <c r="E20" s="288">
        <v>1021</v>
      </c>
      <c r="F20" s="289">
        <v>1021</v>
      </c>
      <c r="G20" s="285"/>
      <c r="H20" s="285"/>
    </row>
    <row r="21" spans="1:8" customFormat="1" ht="9.75" customHeight="1">
      <c r="A21" s="284" t="s">
        <v>216</v>
      </c>
      <c r="B21" s="285" t="s">
        <v>1464</v>
      </c>
      <c r="C21" s="285" t="s">
        <v>59</v>
      </c>
      <c r="D21" s="286">
        <v>1</v>
      </c>
      <c r="E21" s="288">
        <v>3600</v>
      </c>
      <c r="F21" s="289">
        <v>3600</v>
      </c>
      <c r="G21" s="285"/>
      <c r="H21" s="285"/>
    </row>
    <row r="22" spans="1:8" customFormat="1" ht="9.75" customHeight="1">
      <c r="A22" s="284" t="s">
        <v>1465</v>
      </c>
      <c r="B22" s="285" t="s">
        <v>109</v>
      </c>
      <c r="C22" s="285" t="s">
        <v>59</v>
      </c>
      <c r="D22" s="286">
        <v>1</v>
      </c>
      <c r="E22" s="288">
        <v>8204</v>
      </c>
      <c r="F22" s="289">
        <v>8204</v>
      </c>
      <c r="G22" s="285"/>
      <c r="H22" s="285"/>
    </row>
    <row r="23" spans="1:8" customFormat="1" ht="9.75" customHeight="1">
      <c r="A23" s="284" t="s">
        <v>1466</v>
      </c>
      <c r="B23" s="285" t="s">
        <v>1210</v>
      </c>
      <c r="C23" s="285" t="s">
        <v>59</v>
      </c>
      <c r="D23" s="286">
        <v>0</v>
      </c>
      <c r="E23" s="286">
        <v>0</v>
      </c>
      <c r="F23" s="287">
        <v>0</v>
      </c>
      <c r="G23" s="285"/>
      <c r="H23" s="285"/>
    </row>
    <row r="24" spans="1:8" customFormat="1" ht="9.75" customHeight="1">
      <c r="A24" s="280" t="s">
        <v>217</v>
      </c>
      <c r="B24" s="281" t="s">
        <v>218</v>
      </c>
      <c r="C24" s="281"/>
      <c r="D24" s="281"/>
      <c r="E24" s="281"/>
      <c r="F24" s="282">
        <v>163650</v>
      </c>
      <c r="G24" s="281"/>
      <c r="H24" s="281"/>
    </row>
    <row r="25" spans="1:8" customFormat="1" ht="9.75" customHeight="1">
      <c r="A25" s="284" t="s">
        <v>219</v>
      </c>
      <c r="B25" s="285" t="s">
        <v>1467</v>
      </c>
      <c r="C25" s="285" t="s">
        <v>59</v>
      </c>
      <c r="D25" s="286">
        <v>1</v>
      </c>
      <c r="E25" s="290">
        <v>100000</v>
      </c>
      <c r="F25" s="291">
        <v>100000</v>
      </c>
      <c r="G25" s="285"/>
      <c r="H25" s="285"/>
    </row>
    <row r="26" spans="1:8" customFormat="1" ht="9.75" customHeight="1">
      <c r="A26" s="284" t="s">
        <v>221</v>
      </c>
      <c r="B26" s="285" t="s">
        <v>1468</v>
      </c>
      <c r="C26" s="285" t="s">
        <v>59</v>
      </c>
      <c r="D26" s="286">
        <v>1</v>
      </c>
      <c r="E26" s="292">
        <v>11200</v>
      </c>
      <c r="F26" s="293">
        <v>11200</v>
      </c>
      <c r="G26" s="285"/>
      <c r="H26" s="285"/>
    </row>
    <row r="27" spans="1:8" customFormat="1" ht="9.75" customHeight="1">
      <c r="A27" s="284" t="s">
        <v>222</v>
      </c>
      <c r="B27" s="285" t="s">
        <v>976</v>
      </c>
      <c r="C27" s="285" t="s">
        <v>59</v>
      </c>
      <c r="D27" s="286">
        <v>1</v>
      </c>
      <c r="E27" s="292">
        <v>52450</v>
      </c>
      <c r="F27" s="293">
        <v>52450</v>
      </c>
      <c r="G27" s="285"/>
      <c r="H27" s="285"/>
    </row>
    <row r="28" spans="1:8" customFormat="1" ht="9.75" customHeight="1">
      <c r="A28" s="284" t="s">
        <v>223</v>
      </c>
      <c r="B28" s="285" t="s">
        <v>1223</v>
      </c>
      <c r="C28" s="285" t="s">
        <v>59</v>
      </c>
      <c r="D28" s="286">
        <v>0</v>
      </c>
      <c r="E28" s="286">
        <v>0</v>
      </c>
      <c r="F28" s="287">
        <v>0</v>
      </c>
      <c r="G28" s="285"/>
      <c r="H28" s="285"/>
    </row>
    <row r="29" spans="1:8" customFormat="1" ht="9.75" customHeight="1">
      <c r="A29" s="284" t="s">
        <v>224</v>
      </c>
      <c r="B29" s="285" t="s">
        <v>1469</v>
      </c>
      <c r="C29" s="285" t="s">
        <v>59</v>
      </c>
      <c r="D29" s="286">
        <v>0</v>
      </c>
      <c r="E29" s="286">
        <v>0</v>
      </c>
      <c r="F29" s="287">
        <v>0</v>
      </c>
      <c r="G29" s="285"/>
      <c r="H29" s="285"/>
    </row>
    <row r="30" spans="1:8" customFormat="1" ht="9.75" customHeight="1">
      <c r="A30" s="284" t="s">
        <v>225</v>
      </c>
      <c r="B30" s="285" t="s">
        <v>1231</v>
      </c>
      <c r="C30" s="285" t="s">
        <v>59</v>
      </c>
      <c r="D30" s="286">
        <v>0</v>
      </c>
      <c r="E30" s="286">
        <v>0</v>
      </c>
      <c r="F30" s="287">
        <v>0</v>
      </c>
      <c r="G30" s="285"/>
      <c r="H30" s="285"/>
    </row>
    <row r="31" spans="1:8" customFormat="1" ht="9.75" customHeight="1">
      <c r="A31" s="280" t="s">
        <v>231</v>
      </c>
      <c r="B31" s="281" t="s">
        <v>232</v>
      </c>
      <c r="C31" s="281"/>
      <c r="D31" s="281"/>
      <c r="E31" s="281"/>
      <c r="F31" s="283">
        <v>27500</v>
      </c>
      <c r="G31" s="281"/>
      <c r="H31" s="281"/>
    </row>
    <row r="32" spans="1:8" customFormat="1" ht="9.75" customHeight="1">
      <c r="A32" s="284" t="s">
        <v>233</v>
      </c>
      <c r="B32" s="285" t="s">
        <v>1470</v>
      </c>
      <c r="C32" s="285" t="s">
        <v>59</v>
      </c>
      <c r="D32" s="286">
        <v>1</v>
      </c>
      <c r="E32" s="292">
        <v>27500</v>
      </c>
      <c r="F32" s="293">
        <v>27500</v>
      </c>
      <c r="G32" s="285"/>
      <c r="H32" s="285"/>
    </row>
    <row r="33" spans="1:8" customFormat="1" ht="9.75" customHeight="1">
      <c r="A33" s="280" t="s">
        <v>235</v>
      </c>
      <c r="B33" s="281" t="s">
        <v>236</v>
      </c>
      <c r="C33" s="281"/>
      <c r="D33" s="281"/>
      <c r="E33" s="281"/>
      <c r="F33" s="283">
        <v>32074.5</v>
      </c>
      <c r="G33" s="281"/>
      <c r="H33" s="281"/>
    </row>
    <row r="34" spans="1:8" customFormat="1" ht="9.75" customHeight="1">
      <c r="A34" s="284" t="s">
        <v>237</v>
      </c>
      <c r="B34" s="285" t="s">
        <v>1471</v>
      </c>
      <c r="C34" s="285" t="s">
        <v>280</v>
      </c>
      <c r="D34" s="288">
        <v>2138.3000000000002</v>
      </c>
      <c r="E34" s="294">
        <v>15</v>
      </c>
      <c r="F34" s="293">
        <v>32074.5</v>
      </c>
      <c r="G34" s="285"/>
      <c r="H34" s="285"/>
    </row>
    <row r="35" spans="1:8" customFormat="1" ht="9.75" customHeight="1">
      <c r="A35" s="280" t="s">
        <v>242</v>
      </c>
      <c r="B35" s="281" t="s">
        <v>1472</v>
      </c>
      <c r="C35" s="281"/>
      <c r="D35" s="281"/>
      <c r="E35" s="281"/>
      <c r="F35" s="282">
        <v>659910.94999999995</v>
      </c>
      <c r="G35" s="281"/>
      <c r="H35" s="281"/>
    </row>
    <row r="36" spans="1:8" customFormat="1" ht="9.75" customHeight="1">
      <c r="A36" s="280" t="s">
        <v>243</v>
      </c>
      <c r="B36" s="281" t="s">
        <v>1472</v>
      </c>
      <c r="C36" s="281"/>
      <c r="D36" s="281"/>
      <c r="E36" s="281"/>
      <c r="F36" s="282">
        <v>659910.94999999995</v>
      </c>
      <c r="G36" s="281"/>
      <c r="H36" s="281"/>
    </row>
    <row r="37" spans="1:8" customFormat="1" ht="9.75" customHeight="1">
      <c r="A37" s="280" t="s">
        <v>245</v>
      </c>
      <c r="B37" s="281" t="s">
        <v>1473</v>
      </c>
      <c r="C37" s="281"/>
      <c r="D37" s="281"/>
      <c r="E37" s="281"/>
      <c r="F37" s="282">
        <v>659910.94999999995</v>
      </c>
      <c r="G37" s="281"/>
      <c r="H37" s="281"/>
    </row>
    <row r="38" spans="1:8" customFormat="1" ht="9.75" customHeight="1">
      <c r="A38" s="284" t="s">
        <v>246</v>
      </c>
      <c r="B38" s="285" t="s">
        <v>79</v>
      </c>
      <c r="C38" s="285" t="s">
        <v>59</v>
      </c>
      <c r="D38" s="286">
        <v>1</v>
      </c>
      <c r="E38" s="292">
        <v>10000</v>
      </c>
      <c r="F38" s="293">
        <v>10000</v>
      </c>
      <c r="G38" s="285"/>
      <c r="H38" s="285"/>
    </row>
    <row r="39" spans="1:8" customFormat="1" ht="9.75" customHeight="1">
      <c r="A39" s="284" t="s">
        <v>1474</v>
      </c>
      <c r="B39" s="285" t="s">
        <v>142</v>
      </c>
      <c r="C39" s="285" t="s">
        <v>59</v>
      </c>
      <c r="D39" s="286">
        <v>1</v>
      </c>
      <c r="E39" s="288">
        <v>7000</v>
      </c>
      <c r="F39" s="289">
        <v>7000</v>
      </c>
      <c r="G39" s="285"/>
      <c r="H39" s="285"/>
    </row>
    <row r="40" spans="1:8" customFormat="1" ht="9.75" customHeight="1">
      <c r="A40" s="284" t="s">
        <v>1475</v>
      </c>
      <c r="B40" s="285" t="s">
        <v>112</v>
      </c>
      <c r="C40" s="285" t="s">
        <v>59</v>
      </c>
      <c r="D40" s="286">
        <v>1</v>
      </c>
      <c r="E40" s="292">
        <v>12500</v>
      </c>
      <c r="F40" s="293">
        <v>12500</v>
      </c>
      <c r="G40" s="285"/>
      <c r="H40" s="285"/>
    </row>
    <row r="41" spans="1:8" customFormat="1" ht="9.75" customHeight="1">
      <c r="A41" s="284" t="s">
        <v>1476</v>
      </c>
      <c r="B41" s="285" t="s">
        <v>1251</v>
      </c>
      <c r="C41" s="285" t="s">
        <v>59</v>
      </c>
      <c r="D41" s="286">
        <v>1</v>
      </c>
      <c r="E41" s="288">
        <v>5000</v>
      </c>
      <c r="F41" s="289">
        <v>5000</v>
      </c>
      <c r="G41" s="285"/>
      <c r="H41" s="285"/>
    </row>
    <row r="42" spans="1:8" customFormat="1" ht="9.75" customHeight="1">
      <c r="A42" s="284" t="s">
        <v>1477</v>
      </c>
      <c r="B42" s="285" t="s">
        <v>113</v>
      </c>
      <c r="C42" s="285" t="s">
        <v>59</v>
      </c>
      <c r="D42" s="286">
        <v>1</v>
      </c>
      <c r="E42" s="288">
        <v>3537.26</v>
      </c>
      <c r="F42" s="289">
        <v>3537.26</v>
      </c>
      <c r="G42" s="285"/>
      <c r="H42" s="285"/>
    </row>
    <row r="43" spans="1:8" customFormat="1" ht="9.75" customHeight="1">
      <c r="A43" s="284" t="s">
        <v>1478</v>
      </c>
      <c r="B43" s="285" t="s">
        <v>1479</v>
      </c>
      <c r="C43" s="285" t="s">
        <v>59</v>
      </c>
      <c r="D43" s="286">
        <v>1</v>
      </c>
      <c r="E43" s="288">
        <v>4000</v>
      </c>
      <c r="F43" s="289">
        <v>4000</v>
      </c>
      <c r="G43" s="285"/>
      <c r="H43" s="285"/>
    </row>
    <row r="44" spans="1:8" customFormat="1" ht="9.75" customHeight="1">
      <c r="A44" s="284" t="s">
        <v>1480</v>
      </c>
      <c r="B44" s="285" t="s">
        <v>1252</v>
      </c>
      <c r="C44" s="285" t="s">
        <v>59</v>
      </c>
      <c r="D44" s="286">
        <v>1</v>
      </c>
      <c r="E44" s="288">
        <v>1414.9</v>
      </c>
      <c r="F44" s="289">
        <v>1414.9</v>
      </c>
      <c r="G44" s="285"/>
      <c r="H44" s="285"/>
    </row>
    <row r="45" spans="1:8" customFormat="1" ht="9.75" customHeight="1">
      <c r="A45" s="284" t="s">
        <v>1481</v>
      </c>
      <c r="B45" s="285" t="s">
        <v>1253</v>
      </c>
      <c r="C45" s="285" t="s">
        <v>59</v>
      </c>
      <c r="D45" s="286">
        <v>1</v>
      </c>
      <c r="E45" s="292">
        <v>51458.79</v>
      </c>
      <c r="F45" s="293">
        <v>51458.79</v>
      </c>
      <c r="G45" s="285"/>
      <c r="H45" s="285"/>
    </row>
    <row r="46" spans="1:8" customFormat="1" ht="9.75" customHeight="1">
      <c r="A46" s="284" t="s">
        <v>1482</v>
      </c>
      <c r="B46" s="285" t="s">
        <v>1483</v>
      </c>
      <c r="C46" s="285" t="s">
        <v>59</v>
      </c>
      <c r="D46" s="286">
        <v>1</v>
      </c>
      <c r="E46" s="290">
        <v>500000</v>
      </c>
      <c r="F46" s="291">
        <v>500000</v>
      </c>
      <c r="G46" s="285"/>
      <c r="H46" s="285"/>
    </row>
    <row r="47" spans="1:8" customFormat="1" ht="9.75" customHeight="1">
      <c r="A47" s="284" t="s">
        <v>1484</v>
      </c>
      <c r="B47" s="285" t="s">
        <v>1485</v>
      </c>
      <c r="C47" s="285" t="s">
        <v>59</v>
      </c>
      <c r="D47" s="286">
        <v>1</v>
      </c>
      <c r="E47" s="292">
        <v>25000</v>
      </c>
      <c r="F47" s="293">
        <v>25000</v>
      </c>
      <c r="G47" s="285"/>
      <c r="H47" s="285"/>
    </row>
    <row r="48" spans="1:8" customFormat="1" ht="9.75" customHeight="1">
      <c r="A48" s="284" t="s">
        <v>1486</v>
      </c>
      <c r="B48" s="285" t="s">
        <v>1487</v>
      </c>
      <c r="C48" s="285" t="s">
        <v>59</v>
      </c>
      <c r="D48" s="286">
        <v>1</v>
      </c>
      <c r="E48" s="292">
        <v>40000</v>
      </c>
      <c r="F48" s="293">
        <v>40000</v>
      </c>
      <c r="G48" s="285"/>
      <c r="H48" s="285"/>
    </row>
    <row r="49" spans="1:8" customFormat="1" ht="9.75" customHeight="1">
      <c r="A49" s="280" t="s">
        <v>284</v>
      </c>
      <c r="B49" s="281" t="s">
        <v>244</v>
      </c>
      <c r="C49" s="281"/>
      <c r="D49" s="281"/>
      <c r="E49" s="281"/>
      <c r="F49" s="282">
        <v>229208.18</v>
      </c>
      <c r="G49" s="281"/>
      <c r="H49" s="281"/>
    </row>
    <row r="50" spans="1:8" customFormat="1" ht="9.75" customHeight="1">
      <c r="A50" s="280" t="s">
        <v>285</v>
      </c>
      <c r="B50" s="281" t="s">
        <v>244</v>
      </c>
      <c r="C50" s="281"/>
      <c r="D50" s="281"/>
      <c r="E50" s="281"/>
      <c r="F50" s="282">
        <v>229208.18</v>
      </c>
      <c r="G50" s="281"/>
      <c r="H50" s="281"/>
    </row>
    <row r="51" spans="1:8" customFormat="1" ht="9.75" customHeight="1">
      <c r="A51" s="280" t="s">
        <v>286</v>
      </c>
      <c r="B51" s="281" t="s">
        <v>1488</v>
      </c>
      <c r="C51" s="281"/>
      <c r="D51" s="281"/>
      <c r="E51" s="281"/>
      <c r="F51" s="283">
        <v>36000</v>
      </c>
      <c r="G51" s="281"/>
      <c r="H51" s="281"/>
    </row>
    <row r="52" spans="1:8" customFormat="1" ht="9.75" customHeight="1">
      <c r="A52" s="284" t="s">
        <v>288</v>
      </c>
      <c r="B52" s="285" t="s">
        <v>1489</v>
      </c>
      <c r="C52" s="285" t="s">
        <v>247</v>
      </c>
      <c r="D52" s="294">
        <v>34</v>
      </c>
      <c r="E52" s="288">
        <v>1058.8235</v>
      </c>
      <c r="F52" s="293">
        <v>36000</v>
      </c>
      <c r="G52" s="285"/>
      <c r="H52" s="285"/>
    </row>
    <row r="53" spans="1:8" customFormat="1" ht="9.75" customHeight="1">
      <c r="A53" s="280" t="s">
        <v>289</v>
      </c>
      <c r="B53" s="281" t="s">
        <v>1490</v>
      </c>
      <c r="C53" s="281"/>
      <c r="D53" s="281"/>
      <c r="E53" s="281"/>
      <c r="F53" s="282">
        <v>158515.41</v>
      </c>
      <c r="G53" s="281"/>
      <c r="H53" s="281"/>
    </row>
    <row r="54" spans="1:8" customFormat="1" ht="9.75" customHeight="1">
      <c r="A54" s="284" t="s">
        <v>291</v>
      </c>
      <c r="B54" s="285" t="s">
        <v>1491</v>
      </c>
      <c r="C54" s="285" t="s">
        <v>59</v>
      </c>
      <c r="D54" s="286">
        <v>1</v>
      </c>
      <c r="E54" s="288">
        <v>5000</v>
      </c>
      <c r="F54" s="289">
        <v>5000</v>
      </c>
      <c r="G54" s="285"/>
      <c r="H54" s="285"/>
    </row>
    <row r="55" spans="1:8" customFormat="1" ht="9.75" customHeight="1">
      <c r="A55" s="284" t="s">
        <v>293</v>
      </c>
      <c r="B55" s="285" t="s">
        <v>1492</v>
      </c>
      <c r="C55" s="285" t="s">
        <v>10</v>
      </c>
      <c r="D55" s="294">
        <v>94</v>
      </c>
      <c r="E55" s="295">
        <v>343.084</v>
      </c>
      <c r="F55" s="293">
        <v>32249.9</v>
      </c>
      <c r="G55" s="285"/>
      <c r="H55" s="285"/>
    </row>
    <row r="56" spans="1:8" customFormat="1" ht="9.75" customHeight="1">
      <c r="A56" s="284" t="s">
        <v>294</v>
      </c>
      <c r="B56" s="285" t="s">
        <v>1493</v>
      </c>
      <c r="C56" s="285" t="s">
        <v>10</v>
      </c>
      <c r="D56" s="295">
        <v>131.24</v>
      </c>
      <c r="E56" s="295">
        <v>176.34399999999999</v>
      </c>
      <c r="F56" s="293">
        <v>23143.39</v>
      </c>
      <c r="G56" s="285"/>
      <c r="H56" s="285"/>
    </row>
    <row r="57" spans="1:8" customFormat="1" ht="19.149999999999999" customHeight="1">
      <c r="A57" s="284" t="s">
        <v>295</v>
      </c>
      <c r="B57" s="285" t="s">
        <v>897</v>
      </c>
      <c r="C57" s="285" t="s">
        <v>10</v>
      </c>
      <c r="D57" s="295">
        <v>268.83</v>
      </c>
      <c r="E57" s="294">
        <v>19.497</v>
      </c>
      <c r="F57" s="289">
        <v>5241.38</v>
      </c>
      <c r="G57" s="285"/>
      <c r="H57" s="285"/>
    </row>
    <row r="58" spans="1:8" customFormat="1" ht="9.75" customHeight="1">
      <c r="A58" s="284" t="s">
        <v>296</v>
      </c>
      <c r="B58" s="285" t="s">
        <v>977</v>
      </c>
      <c r="C58" s="285" t="s">
        <v>14</v>
      </c>
      <c r="D58" s="295">
        <v>100.32</v>
      </c>
      <c r="E58" s="295">
        <v>129.21250000000001</v>
      </c>
      <c r="F58" s="293">
        <v>12962.6</v>
      </c>
      <c r="G58" s="285"/>
      <c r="H58" s="285"/>
    </row>
    <row r="59" spans="1:8" customFormat="1" ht="9.75" customHeight="1">
      <c r="A59" s="284" t="s">
        <v>297</v>
      </c>
      <c r="B59" s="285" t="s">
        <v>53</v>
      </c>
      <c r="C59" s="285" t="s">
        <v>59</v>
      </c>
      <c r="D59" s="286">
        <v>1</v>
      </c>
      <c r="E59" s="292">
        <v>13200</v>
      </c>
      <c r="F59" s="293">
        <v>13200</v>
      </c>
      <c r="G59" s="285"/>
      <c r="H59" s="285"/>
    </row>
    <row r="60" spans="1:8" customFormat="1" ht="9.75" customHeight="1">
      <c r="A60" s="284" t="s">
        <v>298</v>
      </c>
      <c r="B60" s="285" t="s">
        <v>1494</v>
      </c>
      <c r="C60" s="285" t="s">
        <v>10</v>
      </c>
      <c r="D60" s="295">
        <v>316.27999999999997</v>
      </c>
      <c r="E60" s="286">
        <v>9.5032999999999994</v>
      </c>
      <c r="F60" s="289">
        <v>3005.7</v>
      </c>
      <c r="G60" s="285"/>
      <c r="H60" s="285"/>
    </row>
    <row r="61" spans="1:8" customFormat="1" ht="9.75" customHeight="1">
      <c r="A61" s="284" t="s">
        <v>1495</v>
      </c>
      <c r="B61" s="285" t="s">
        <v>1496</v>
      </c>
      <c r="C61" s="285" t="s">
        <v>14</v>
      </c>
      <c r="D61" s="288">
        <v>4244.96</v>
      </c>
      <c r="E61" s="286">
        <v>3.3464999999999998</v>
      </c>
      <c r="F61" s="293">
        <v>14205.76</v>
      </c>
      <c r="G61" s="285"/>
      <c r="H61" s="285"/>
    </row>
    <row r="62" spans="1:8" customFormat="1" ht="9.75" customHeight="1">
      <c r="A62" s="284" t="s">
        <v>1497</v>
      </c>
      <c r="B62" s="285" t="s">
        <v>1275</v>
      </c>
      <c r="C62" s="285" t="s">
        <v>10</v>
      </c>
      <c r="D62" s="295">
        <v>316.27999999999997</v>
      </c>
      <c r="E62" s="295">
        <v>156.52799999999999</v>
      </c>
      <c r="F62" s="293">
        <v>49506.68</v>
      </c>
      <c r="G62" s="285"/>
      <c r="H62" s="285"/>
    </row>
    <row r="63" spans="1:8" customFormat="1" ht="9.75" customHeight="1">
      <c r="A63" s="280" t="s">
        <v>299</v>
      </c>
      <c r="B63" s="281" t="s">
        <v>1498</v>
      </c>
      <c r="C63" s="281"/>
      <c r="D63" s="281"/>
      <c r="E63" s="281"/>
      <c r="F63" s="296">
        <v>4570.41</v>
      </c>
      <c r="G63" s="281"/>
      <c r="H63" s="281"/>
    </row>
    <row r="64" spans="1:8" customFormat="1" ht="19.149999999999999" customHeight="1">
      <c r="A64" s="284" t="s">
        <v>301</v>
      </c>
      <c r="B64" s="285" t="s">
        <v>1279</v>
      </c>
      <c r="C64" s="285" t="s">
        <v>59</v>
      </c>
      <c r="D64" s="286">
        <v>1</v>
      </c>
      <c r="E64" s="288">
        <v>3500</v>
      </c>
      <c r="F64" s="289">
        <v>3500</v>
      </c>
      <c r="G64" s="285"/>
      <c r="H64" s="285"/>
    </row>
    <row r="65" spans="1:8" customFormat="1" ht="19.149999999999999" customHeight="1">
      <c r="A65" s="284" t="s">
        <v>1499</v>
      </c>
      <c r="B65" s="285" t="s">
        <v>1280</v>
      </c>
      <c r="C65" s="285" t="s">
        <v>59</v>
      </c>
      <c r="D65" s="286">
        <v>0</v>
      </c>
      <c r="E65" s="286">
        <v>0</v>
      </c>
      <c r="F65" s="287">
        <v>0</v>
      </c>
      <c r="G65" s="285"/>
      <c r="H65" s="285"/>
    </row>
    <row r="66" spans="1:8" customFormat="1" ht="19.149999999999999" customHeight="1">
      <c r="A66" s="284" t="s">
        <v>1500</v>
      </c>
      <c r="B66" s="285" t="s">
        <v>255</v>
      </c>
      <c r="C66" s="285" t="s">
        <v>59</v>
      </c>
      <c r="D66" s="286">
        <v>0</v>
      </c>
      <c r="E66" s="286">
        <v>0</v>
      </c>
      <c r="F66" s="287">
        <v>0</v>
      </c>
      <c r="G66" s="285"/>
      <c r="H66" s="285"/>
    </row>
    <row r="67" spans="1:8" customFormat="1" ht="9.75" customHeight="1">
      <c r="A67" s="284" t="s">
        <v>1501</v>
      </c>
      <c r="B67" s="285" t="s">
        <v>1502</v>
      </c>
      <c r="C67" s="285" t="s">
        <v>59</v>
      </c>
      <c r="D67" s="286">
        <v>1</v>
      </c>
      <c r="E67" s="288">
        <v>1070.4100000000001</v>
      </c>
      <c r="F67" s="289">
        <v>1070.4100000000001</v>
      </c>
      <c r="G67" s="285"/>
      <c r="H67" s="285"/>
    </row>
    <row r="68" spans="1:8" customFormat="1" ht="9.75" customHeight="1">
      <c r="A68" s="280" t="s">
        <v>302</v>
      </c>
      <c r="B68" s="281" t="s">
        <v>1503</v>
      </c>
      <c r="C68" s="281"/>
      <c r="D68" s="281"/>
      <c r="E68" s="281"/>
      <c r="F68" s="283">
        <v>30122.36</v>
      </c>
      <c r="G68" s="281"/>
      <c r="H68" s="281"/>
    </row>
    <row r="69" spans="1:8" customFormat="1" ht="9.75" customHeight="1">
      <c r="A69" s="284" t="s">
        <v>304</v>
      </c>
      <c r="B69" s="285" t="s">
        <v>270</v>
      </c>
      <c r="C69" s="285" t="s">
        <v>247</v>
      </c>
      <c r="D69" s="294">
        <v>34</v>
      </c>
      <c r="E69" s="295">
        <v>500</v>
      </c>
      <c r="F69" s="293">
        <v>17000</v>
      </c>
      <c r="G69" s="285"/>
      <c r="H69" s="285"/>
    </row>
    <row r="70" spans="1:8" customFormat="1" ht="9.75" customHeight="1">
      <c r="A70" s="284" t="s">
        <v>1504</v>
      </c>
      <c r="B70" s="285" t="s">
        <v>1283</v>
      </c>
      <c r="C70" s="285" t="s">
        <v>247</v>
      </c>
      <c r="D70" s="294">
        <v>34</v>
      </c>
      <c r="E70" s="295">
        <v>147.05879999999999</v>
      </c>
      <c r="F70" s="289">
        <v>5000</v>
      </c>
      <c r="G70" s="285"/>
      <c r="H70" s="285"/>
    </row>
    <row r="71" spans="1:8" customFormat="1" ht="9.75" customHeight="1">
      <c r="A71" s="284" t="s">
        <v>1505</v>
      </c>
      <c r="B71" s="285" t="s">
        <v>147</v>
      </c>
      <c r="C71" s="285" t="s">
        <v>59</v>
      </c>
      <c r="D71" s="286">
        <v>1</v>
      </c>
      <c r="E71" s="288">
        <v>2122.36</v>
      </c>
      <c r="F71" s="289">
        <v>2122.36</v>
      </c>
      <c r="G71" s="285"/>
      <c r="H71" s="285"/>
    </row>
    <row r="72" spans="1:8" customFormat="1" ht="9.75" customHeight="1">
      <c r="A72" s="284" t="s">
        <v>1506</v>
      </c>
      <c r="B72" s="285" t="s">
        <v>1284</v>
      </c>
      <c r="C72" s="285" t="s">
        <v>59</v>
      </c>
      <c r="D72" s="286">
        <v>4</v>
      </c>
      <c r="E72" s="288">
        <v>1500</v>
      </c>
      <c r="F72" s="289">
        <v>6000</v>
      </c>
      <c r="G72" s="285"/>
      <c r="H72" s="285"/>
    </row>
    <row r="73" spans="1:8" customFormat="1" ht="9.75" customHeight="1">
      <c r="A73" s="280" t="s">
        <v>308</v>
      </c>
      <c r="B73" s="281" t="s">
        <v>259</v>
      </c>
      <c r="C73" s="281"/>
      <c r="D73" s="281"/>
      <c r="E73" s="281"/>
      <c r="F73" s="282">
        <v>791658.2</v>
      </c>
      <c r="G73" s="281"/>
      <c r="H73" s="281"/>
    </row>
    <row r="74" spans="1:8" customFormat="1" ht="9.75" customHeight="1">
      <c r="A74" s="280" t="s">
        <v>310</v>
      </c>
      <c r="B74" s="281" t="s">
        <v>259</v>
      </c>
      <c r="C74" s="281"/>
      <c r="D74" s="281"/>
      <c r="E74" s="281"/>
      <c r="F74" s="282">
        <v>791658.2</v>
      </c>
      <c r="G74" s="281"/>
      <c r="H74" s="281"/>
    </row>
    <row r="75" spans="1:8" customFormat="1" ht="9.75" customHeight="1">
      <c r="A75" s="280" t="s">
        <v>312</v>
      </c>
      <c r="B75" s="281" t="s">
        <v>1507</v>
      </c>
      <c r="C75" s="281"/>
      <c r="D75" s="281"/>
      <c r="E75" s="281"/>
      <c r="F75" s="282">
        <v>540000</v>
      </c>
      <c r="G75" s="281"/>
      <c r="H75" s="281"/>
    </row>
    <row r="76" spans="1:8" customFormat="1" ht="9.75" customHeight="1">
      <c r="A76" s="284" t="s">
        <v>314</v>
      </c>
      <c r="B76" s="285" t="s">
        <v>1508</v>
      </c>
      <c r="C76" s="285" t="s">
        <v>247</v>
      </c>
      <c r="D76" s="294">
        <v>34</v>
      </c>
      <c r="E76" s="288">
        <v>8823.5293999999994</v>
      </c>
      <c r="F76" s="291">
        <v>300000</v>
      </c>
      <c r="G76" s="285"/>
      <c r="H76" s="285"/>
    </row>
    <row r="77" spans="1:8" customFormat="1" ht="9.75" customHeight="1">
      <c r="A77" s="284" t="s">
        <v>316</v>
      </c>
      <c r="B77" s="285" t="s">
        <v>262</v>
      </c>
      <c r="C77" s="285" t="s">
        <v>247</v>
      </c>
      <c r="D77" s="286">
        <v>0</v>
      </c>
      <c r="E77" s="286">
        <v>0</v>
      </c>
      <c r="F77" s="287">
        <v>0</v>
      </c>
      <c r="G77" s="285"/>
      <c r="H77" s="285"/>
    </row>
    <row r="78" spans="1:8" customFormat="1" ht="9.75" customHeight="1">
      <c r="A78" s="284" t="s">
        <v>318</v>
      </c>
      <c r="B78" s="285" t="s">
        <v>263</v>
      </c>
      <c r="C78" s="285" t="s">
        <v>247</v>
      </c>
      <c r="D78" s="294">
        <v>34</v>
      </c>
      <c r="E78" s="288">
        <v>1588.2353000000001</v>
      </c>
      <c r="F78" s="293">
        <v>54000</v>
      </c>
      <c r="G78" s="285"/>
      <c r="H78" s="285"/>
    </row>
    <row r="79" spans="1:8" customFormat="1" ht="9.75" customHeight="1">
      <c r="A79" s="284" t="s">
        <v>319</v>
      </c>
      <c r="B79" s="285" t="s">
        <v>1509</v>
      </c>
      <c r="C79" s="285" t="s">
        <v>247</v>
      </c>
      <c r="D79" s="294">
        <v>34</v>
      </c>
      <c r="E79" s="288">
        <v>2941.1765</v>
      </c>
      <c r="F79" s="291">
        <v>100000</v>
      </c>
      <c r="G79" s="285"/>
      <c r="H79" s="285"/>
    </row>
    <row r="80" spans="1:8" customFormat="1" ht="9.75" customHeight="1">
      <c r="A80" s="284" t="s">
        <v>980</v>
      </c>
      <c r="B80" s="285" t="s">
        <v>1510</v>
      </c>
      <c r="C80" s="285" t="s">
        <v>247</v>
      </c>
      <c r="D80" s="294">
        <v>34</v>
      </c>
      <c r="E80" s="288">
        <v>1470.5881999999999</v>
      </c>
      <c r="F80" s="293">
        <v>50000</v>
      </c>
      <c r="G80" s="285"/>
      <c r="H80" s="285"/>
    </row>
    <row r="81" spans="1:8" customFormat="1" ht="9.75" customHeight="1">
      <c r="A81" s="284" t="s">
        <v>1511</v>
      </c>
      <c r="B81" s="285" t="s">
        <v>1512</v>
      </c>
      <c r="C81" s="285" t="s">
        <v>247</v>
      </c>
      <c r="D81" s="294">
        <v>34</v>
      </c>
      <c r="E81" s="288">
        <v>1058.8235</v>
      </c>
      <c r="F81" s="293">
        <v>36000</v>
      </c>
      <c r="G81" s="285"/>
      <c r="H81" s="285"/>
    </row>
    <row r="82" spans="1:8" customFormat="1" ht="9.75" customHeight="1">
      <c r="A82" s="280" t="s">
        <v>321</v>
      </c>
      <c r="B82" s="281" t="s">
        <v>1513</v>
      </c>
      <c r="C82" s="281"/>
      <c r="D82" s="281"/>
      <c r="E82" s="281"/>
      <c r="F82" s="282">
        <v>125567.58</v>
      </c>
      <c r="G82" s="281"/>
      <c r="H82" s="281"/>
    </row>
    <row r="83" spans="1:8" customFormat="1" ht="9.75" customHeight="1">
      <c r="A83" s="284" t="s">
        <v>322</v>
      </c>
      <c r="B83" s="285" t="s">
        <v>902</v>
      </c>
      <c r="C83" s="285" t="s">
        <v>14</v>
      </c>
      <c r="D83" s="295">
        <v>600.35</v>
      </c>
      <c r="E83" s="286">
        <v>5.5</v>
      </c>
      <c r="F83" s="289">
        <v>3301.93</v>
      </c>
      <c r="G83" s="285"/>
      <c r="H83" s="285"/>
    </row>
    <row r="84" spans="1:8" customFormat="1" ht="9.75" customHeight="1">
      <c r="A84" s="284" t="s">
        <v>323</v>
      </c>
      <c r="B84" s="285" t="s">
        <v>1410</v>
      </c>
      <c r="C84" s="285" t="s">
        <v>59</v>
      </c>
      <c r="D84" s="286">
        <v>1</v>
      </c>
      <c r="E84" s="292">
        <v>11500</v>
      </c>
      <c r="F84" s="293">
        <v>11500</v>
      </c>
      <c r="G84" s="285"/>
      <c r="H84" s="285"/>
    </row>
    <row r="85" spans="1:8" customFormat="1" ht="9.75" customHeight="1">
      <c r="A85" s="284" t="s">
        <v>929</v>
      </c>
      <c r="B85" s="285" t="s">
        <v>1514</v>
      </c>
      <c r="C85" s="285" t="s">
        <v>59</v>
      </c>
      <c r="D85" s="286">
        <v>1</v>
      </c>
      <c r="E85" s="292">
        <v>60000</v>
      </c>
      <c r="F85" s="293">
        <v>60000</v>
      </c>
      <c r="G85" s="285"/>
      <c r="H85" s="285"/>
    </row>
    <row r="86" spans="1:8" customFormat="1" ht="9.75" customHeight="1">
      <c r="A86" s="284" t="s">
        <v>1515</v>
      </c>
      <c r="B86" s="285" t="s">
        <v>1516</v>
      </c>
      <c r="C86" s="285" t="s">
        <v>59</v>
      </c>
      <c r="D86" s="286">
        <v>1</v>
      </c>
      <c r="E86" s="288">
        <v>2815</v>
      </c>
      <c r="F86" s="289">
        <v>2815</v>
      </c>
      <c r="G86" s="285"/>
      <c r="H86" s="285"/>
    </row>
    <row r="87" spans="1:8" customFormat="1" ht="9.75" customHeight="1">
      <c r="A87" s="284" t="s">
        <v>1517</v>
      </c>
      <c r="B87" s="285" t="s">
        <v>1518</v>
      </c>
      <c r="C87" s="285" t="s">
        <v>59</v>
      </c>
      <c r="D87" s="286">
        <v>1</v>
      </c>
      <c r="E87" s="288">
        <v>5188</v>
      </c>
      <c r="F87" s="289">
        <v>5188</v>
      </c>
      <c r="G87" s="285"/>
      <c r="H87" s="285"/>
    </row>
    <row r="88" spans="1:8" customFormat="1" ht="9.75" customHeight="1">
      <c r="A88" s="284" t="s">
        <v>1519</v>
      </c>
      <c r="B88" s="285" t="s">
        <v>1520</v>
      </c>
      <c r="C88" s="285" t="s">
        <v>247</v>
      </c>
      <c r="D88" s="286">
        <v>0</v>
      </c>
      <c r="E88" s="286">
        <v>0</v>
      </c>
      <c r="F88" s="287">
        <v>0</v>
      </c>
      <c r="G88" s="285"/>
      <c r="H88" s="285"/>
    </row>
    <row r="89" spans="1:8" customFormat="1" ht="9.75" customHeight="1">
      <c r="A89" s="284" t="s">
        <v>1521</v>
      </c>
      <c r="B89" s="285" t="s">
        <v>1522</v>
      </c>
      <c r="C89" s="285" t="s">
        <v>59</v>
      </c>
      <c r="D89" s="286">
        <v>1</v>
      </c>
      <c r="E89" s="288">
        <v>2829.81</v>
      </c>
      <c r="F89" s="289">
        <v>2829.81</v>
      </c>
      <c r="G89" s="285"/>
      <c r="H89" s="285"/>
    </row>
    <row r="90" spans="1:8" customFormat="1" ht="9.75" customHeight="1">
      <c r="A90" s="284" t="s">
        <v>1523</v>
      </c>
      <c r="B90" s="285" t="s">
        <v>135</v>
      </c>
      <c r="C90" s="285" t="s">
        <v>59</v>
      </c>
      <c r="D90" s="286">
        <v>1</v>
      </c>
      <c r="E90" s="288">
        <v>8100</v>
      </c>
      <c r="F90" s="289">
        <v>8100</v>
      </c>
      <c r="G90" s="285"/>
      <c r="H90" s="285"/>
    </row>
    <row r="91" spans="1:8" customFormat="1" ht="9.75" customHeight="1">
      <c r="A91" s="284" t="s">
        <v>1524</v>
      </c>
      <c r="B91" s="285" t="s">
        <v>81</v>
      </c>
      <c r="C91" s="285" t="s">
        <v>59</v>
      </c>
      <c r="D91" s="286">
        <v>1</v>
      </c>
      <c r="E91" s="292">
        <v>20000</v>
      </c>
      <c r="F91" s="293">
        <v>20000</v>
      </c>
      <c r="G91" s="285"/>
      <c r="H91" s="285"/>
    </row>
    <row r="92" spans="1:8" customFormat="1" ht="9.75" customHeight="1">
      <c r="A92" s="284" t="s">
        <v>1525</v>
      </c>
      <c r="B92" s="285" t="s">
        <v>1526</v>
      </c>
      <c r="C92" s="285" t="s">
        <v>14</v>
      </c>
      <c r="D92" s="294">
        <v>66</v>
      </c>
      <c r="E92" s="295">
        <v>179.28550000000001</v>
      </c>
      <c r="F92" s="293">
        <v>11832.84</v>
      </c>
      <c r="G92" s="285"/>
      <c r="H92" s="285"/>
    </row>
    <row r="93" spans="1:8" customFormat="1" ht="9.75" customHeight="1">
      <c r="A93" s="280" t="s">
        <v>324</v>
      </c>
      <c r="B93" s="281" t="s">
        <v>1527</v>
      </c>
      <c r="C93" s="281"/>
      <c r="D93" s="281"/>
      <c r="E93" s="281"/>
      <c r="F93" s="282">
        <v>126090.62</v>
      </c>
      <c r="G93" s="281"/>
      <c r="H93" s="281"/>
    </row>
    <row r="94" spans="1:8" customFormat="1" ht="9.75" customHeight="1">
      <c r="A94" s="284" t="s">
        <v>325</v>
      </c>
      <c r="B94" s="285" t="s">
        <v>1528</v>
      </c>
      <c r="C94" s="285" t="s">
        <v>247</v>
      </c>
      <c r="D94" s="294">
        <v>34</v>
      </c>
      <c r="E94" s="295">
        <v>571.95000000000005</v>
      </c>
      <c r="F94" s="293">
        <v>19446.3</v>
      </c>
      <c r="G94" s="285"/>
      <c r="H94" s="285"/>
    </row>
    <row r="95" spans="1:8" customFormat="1" ht="9.75" customHeight="1">
      <c r="A95" s="284" t="s">
        <v>1529</v>
      </c>
      <c r="B95" s="285" t="s">
        <v>1530</v>
      </c>
      <c r="C95" s="285" t="s">
        <v>247</v>
      </c>
      <c r="D95" s="294">
        <v>34</v>
      </c>
      <c r="E95" s="295">
        <v>743.53</v>
      </c>
      <c r="F95" s="293">
        <v>25280.02</v>
      </c>
      <c r="G95" s="285"/>
      <c r="H95" s="285"/>
    </row>
    <row r="96" spans="1:8" customFormat="1" ht="9.75" customHeight="1">
      <c r="A96" s="284" t="s">
        <v>1531</v>
      </c>
      <c r="B96" s="285" t="s">
        <v>1532</v>
      </c>
      <c r="C96" s="285" t="s">
        <v>247</v>
      </c>
      <c r="D96" s="294">
        <v>34</v>
      </c>
      <c r="E96" s="295">
        <v>136.18</v>
      </c>
      <c r="F96" s="289">
        <v>4630.12</v>
      </c>
      <c r="G96" s="285"/>
      <c r="H96" s="285"/>
    </row>
    <row r="97" spans="1:8" customFormat="1" ht="9.75" customHeight="1">
      <c r="A97" s="284" t="s">
        <v>1533</v>
      </c>
      <c r="B97" s="285" t="s">
        <v>1534</v>
      </c>
      <c r="C97" s="285" t="s">
        <v>247</v>
      </c>
      <c r="D97" s="294">
        <v>34</v>
      </c>
      <c r="E97" s="294">
        <v>24.51</v>
      </c>
      <c r="F97" s="297">
        <v>833.34</v>
      </c>
      <c r="G97" s="285"/>
      <c r="H97" s="285"/>
    </row>
    <row r="98" spans="1:8" customFormat="1" ht="9.75" customHeight="1">
      <c r="A98" s="284" t="s">
        <v>1535</v>
      </c>
      <c r="B98" s="285" t="s">
        <v>1536</v>
      </c>
      <c r="C98" s="285" t="s">
        <v>247</v>
      </c>
      <c r="D98" s="294">
        <v>34</v>
      </c>
      <c r="E98" s="295">
        <v>282.98</v>
      </c>
      <c r="F98" s="289">
        <v>9621.32</v>
      </c>
      <c r="G98" s="285"/>
      <c r="H98" s="285"/>
    </row>
    <row r="99" spans="1:8" customFormat="1" ht="9.75" customHeight="1">
      <c r="A99" s="284" t="s">
        <v>1537</v>
      </c>
      <c r="B99" s="285" t="s">
        <v>1538</v>
      </c>
      <c r="C99" s="285" t="s">
        <v>247</v>
      </c>
      <c r="D99" s="294">
        <v>34</v>
      </c>
      <c r="E99" s="295">
        <v>272.36</v>
      </c>
      <c r="F99" s="289">
        <v>9260.24</v>
      </c>
      <c r="G99" s="285"/>
      <c r="H99" s="285"/>
    </row>
    <row r="100" spans="1:8" customFormat="1" ht="9.75" customHeight="1">
      <c r="A100" s="284" t="s">
        <v>1539</v>
      </c>
      <c r="B100" s="285" t="s">
        <v>1540</v>
      </c>
      <c r="C100" s="285" t="s">
        <v>59</v>
      </c>
      <c r="D100" s="286">
        <v>1</v>
      </c>
      <c r="E100" s="292">
        <v>16507.21</v>
      </c>
      <c r="F100" s="293">
        <v>16507.21</v>
      </c>
      <c r="G100" s="285"/>
      <c r="H100" s="285"/>
    </row>
    <row r="101" spans="1:8" customFormat="1" ht="9.75" customHeight="1">
      <c r="A101" s="284" t="s">
        <v>1541</v>
      </c>
      <c r="B101" s="285" t="s">
        <v>1329</v>
      </c>
      <c r="C101" s="285" t="s">
        <v>59</v>
      </c>
      <c r="D101" s="286">
        <v>1</v>
      </c>
      <c r="E101" s="288">
        <v>4630.05</v>
      </c>
      <c r="F101" s="289">
        <v>4630.05</v>
      </c>
      <c r="G101" s="285"/>
      <c r="H101" s="285"/>
    </row>
    <row r="102" spans="1:8" customFormat="1" ht="9.75" customHeight="1">
      <c r="A102" s="284" t="s">
        <v>1542</v>
      </c>
      <c r="B102" s="285" t="s">
        <v>1331</v>
      </c>
      <c r="C102" s="285" t="s">
        <v>59</v>
      </c>
      <c r="D102" s="286">
        <v>1</v>
      </c>
      <c r="E102" s="288">
        <v>4716.34</v>
      </c>
      <c r="F102" s="289">
        <v>4716.34</v>
      </c>
      <c r="G102" s="285"/>
      <c r="H102" s="285"/>
    </row>
    <row r="103" spans="1:8" customFormat="1" ht="9.75" customHeight="1">
      <c r="A103" s="284" t="s">
        <v>1543</v>
      </c>
      <c r="B103" s="285" t="s">
        <v>979</v>
      </c>
      <c r="C103" s="285" t="s">
        <v>247</v>
      </c>
      <c r="D103" s="286">
        <v>1</v>
      </c>
      <c r="E103" s="288">
        <v>1500</v>
      </c>
      <c r="F103" s="289">
        <v>1500</v>
      </c>
      <c r="G103" s="285"/>
      <c r="H103" s="285"/>
    </row>
    <row r="104" spans="1:8" customFormat="1" ht="9.75" customHeight="1">
      <c r="A104" s="284" t="s">
        <v>1544</v>
      </c>
      <c r="B104" s="285" t="s">
        <v>269</v>
      </c>
      <c r="C104" s="285" t="s">
        <v>247</v>
      </c>
      <c r="D104" s="294">
        <v>34</v>
      </c>
      <c r="E104" s="295">
        <v>306.56</v>
      </c>
      <c r="F104" s="293">
        <v>10423.040000000001</v>
      </c>
      <c r="G104" s="285"/>
      <c r="H104" s="285"/>
    </row>
    <row r="105" spans="1:8" customFormat="1" ht="9.75" customHeight="1">
      <c r="A105" s="284" t="s">
        <v>1545</v>
      </c>
      <c r="B105" s="285" t="s">
        <v>126</v>
      </c>
      <c r="C105" s="285" t="s">
        <v>247</v>
      </c>
      <c r="D105" s="294">
        <v>34</v>
      </c>
      <c r="E105" s="295">
        <v>259.39999999999998</v>
      </c>
      <c r="F105" s="289">
        <v>8819.6</v>
      </c>
      <c r="G105" s="285"/>
      <c r="H105" s="285"/>
    </row>
    <row r="106" spans="1:8" customFormat="1" ht="9.75" customHeight="1">
      <c r="A106" s="284" t="s">
        <v>1546</v>
      </c>
      <c r="B106" s="285" t="s">
        <v>127</v>
      </c>
      <c r="C106" s="285" t="s">
        <v>247</v>
      </c>
      <c r="D106" s="294">
        <v>34</v>
      </c>
      <c r="E106" s="295">
        <v>141.49</v>
      </c>
      <c r="F106" s="289">
        <v>4810.66</v>
      </c>
      <c r="G106" s="285"/>
      <c r="H106" s="285"/>
    </row>
    <row r="107" spans="1:8" customFormat="1" ht="9.75" customHeight="1">
      <c r="A107" s="284" t="s">
        <v>1547</v>
      </c>
      <c r="B107" s="285" t="s">
        <v>1548</v>
      </c>
      <c r="C107" s="285" t="s">
        <v>247</v>
      </c>
      <c r="D107" s="294">
        <v>34</v>
      </c>
      <c r="E107" s="295">
        <v>165.07</v>
      </c>
      <c r="F107" s="289">
        <v>5612.38</v>
      </c>
      <c r="G107" s="285"/>
      <c r="H107" s="285"/>
    </row>
    <row r="108" spans="1:8" customFormat="1" ht="9.75" customHeight="1">
      <c r="A108" s="280" t="s">
        <v>335</v>
      </c>
      <c r="B108" s="281" t="s">
        <v>275</v>
      </c>
      <c r="C108" s="281"/>
      <c r="D108" s="281"/>
      <c r="E108" s="281"/>
      <c r="F108" s="282">
        <v>796985.14</v>
      </c>
      <c r="G108" s="281"/>
      <c r="H108" s="281"/>
    </row>
    <row r="109" spans="1:8" customFormat="1" ht="9.75" customHeight="1">
      <c r="A109" s="280" t="s">
        <v>337</v>
      </c>
      <c r="B109" s="281" t="s">
        <v>275</v>
      </c>
      <c r="C109" s="281"/>
      <c r="D109" s="281"/>
      <c r="E109" s="281"/>
      <c r="F109" s="282">
        <v>796985.14</v>
      </c>
      <c r="G109" s="281"/>
      <c r="H109" s="281"/>
    </row>
    <row r="110" spans="1:8" customFormat="1" ht="9.75" customHeight="1">
      <c r="A110" s="280" t="s">
        <v>338</v>
      </c>
      <c r="B110" s="281" t="s">
        <v>1549</v>
      </c>
      <c r="C110" s="281"/>
      <c r="D110" s="281"/>
      <c r="E110" s="281"/>
      <c r="F110" s="283">
        <v>94435.14</v>
      </c>
      <c r="G110" s="281"/>
      <c r="H110" s="281"/>
    </row>
    <row r="111" spans="1:8" customFormat="1" ht="9.75" customHeight="1">
      <c r="A111" s="284" t="s">
        <v>339</v>
      </c>
      <c r="B111" s="285" t="s">
        <v>1550</v>
      </c>
      <c r="C111" s="285" t="s">
        <v>59</v>
      </c>
      <c r="D111" s="286">
        <v>1</v>
      </c>
      <c r="E111" s="292">
        <v>18327</v>
      </c>
      <c r="F111" s="293">
        <v>18327</v>
      </c>
      <c r="G111" s="285"/>
      <c r="H111" s="285"/>
    </row>
    <row r="112" spans="1:8" customFormat="1" ht="9.75" customHeight="1">
      <c r="A112" s="284" t="s">
        <v>340</v>
      </c>
      <c r="B112" s="285" t="s">
        <v>1551</v>
      </c>
      <c r="C112" s="285" t="s">
        <v>59</v>
      </c>
      <c r="D112" s="286">
        <v>1</v>
      </c>
      <c r="E112" s="292">
        <v>15000</v>
      </c>
      <c r="F112" s="293">
        <v>15000</v>
      </c>
      <c r="G112" s="285"/>
      <c r="H112" s="285"/>
    </row>
    <row r="113" spans="1:8" customFormat="1" ht="9.75" customHeight="1">
      <c r="A113" s="284" t="s">
        <v>341</v>
      </c>
      <c r="B113" s="285" t="s">
        <v>1552</v>
      </c>
      <c r="C113" s="285" t="s">
        <v>59</v>
      </c>
      <c r="D113" s="286">
        <v>1</v>
      </c>
      <c r="E113" s="292">
        <v>50000</v>
      </c>
      <c r="F113" s="293">
        <v>50000</v>
      </c>
      <c r="G113" s="285"/>
      <c r="H113" s="285"/>
    </row>
    <row r="114" spans="1:8" customFormat="1" ht="9.75" customHeight="1">
      <c r="A114" s="284" t="s">
        <v>342</v>
      </c>
      <c r="B114" s="285" t="s">
        <v>1553</v>
      </c>
      <c r="C114" s="285" t="s">
        <v>247</v>
      </c>
      <c r="D114" s="294">
        <v>34</v>
      </c>
      <c r="E114" s="295">
        <v>326.70999999999998</v>
      </c>
      <c r="F114" s="293">
        <v>11108.14</v>
      </c>
      <c r="G114" s="285"/>
      <c r="H114" s="285"/>
    </row>
    <row r="115" spans="1:8" customFormat="1" ht="9.75" customHeight="1">
      <c r="A115" s="280" t="s">
        <v>343</v>
      </c>
      <c r="B115" s="281" t="s">
        <v>1554</v>
      </c>
      <c r="C115" s="281"/>
      <c r="D115" s="281"/>
      <c r="E115" s="281"/>
      <c r="F115" s="282">
        <v>132750</v>
      </c>
      <c r="G115" s="281"/>
      <c r="H115" s="281"/>
    </row>
    <row r="116" spans="1:8" customFormat="1" ht="9.75" customHeight="1">
      <c r="A116" s="284" t="s">
        <v>344</v>
      </c>
      <c r="B116" s="285" t="s">
        <v>1555</v>
      </c>
      <c r="C116" s="285" t="s">
        <v>247</v>
      </c>
      <c r="D116" s="294">
        <v>17</v>
      </c>
      <c r="E116" s="288">
        <v>6750</v>
      </c>
      <c r="F116" s="291">
        <v>114750</v>
      </c>
      <c r="G116" s="285"/>
      <c r="H116" s="285"/>
    </row>
    <row r="117" spans="1:8" customFormat="1" ht="9.75" customHeight="1">
      <c r="A117" s="284" t="s">
        <v>345</v>
      </c>
      <c r="B117" s="285" t="s">
        <v>1556</v>
      </c>
      <c r="C117" s="285" t="s">
        <v>11</v>
      </c>
      <c r="D117" s="294">
        <v>18</v>
      </c>
      <c r="E117" s="288">
        <v>1000</v>
      </c>
      <c r="F117" s="293">
        <v>18000</v>
      </c>
      <c r="G117" s="285"/>
      <c r="H117" s="285"/>
    </row>
    <row r="118" spans="1:8" customFormat="1" ht="9.75" customHeight="1">
      <c r="A118" s="280" t="s">
        <v>346</v>
      </c>
      <c r="B118" s="281" t="s">
        <v>1557</v>
      </c>
      <c r="C118" s="281"/>
      <c r="D118" s="281"/>
      <c r="E118" s="281"/>
      <c r="F118" s="282">
        <v>569800</v>
      </c>
      <c r="G118" s="281"/>
      <c r="H118" s="281"/>
    </row>
    <row r="119" spans="1:8" customFormat="1" ht="9.75" customHeight="1">
      <c r="A119" s="284" t="s">
        <v>347</v>
      </c>
      <c r="B119" s="285" t="s">
        <v>1558</v>
      </c>
      <c r="C119" s="285" t="s">
        <v>59</v>
      </c>
      <c r="D119" s="286">
        <v>1</v>
      </c>
      <c r="E119" s="290">
        <v>275000</v>
      </c>
      <c r="F119" s="291">
        <v>275000</v>
      </c>
      <c r="G119" s="285"/>
      <c r="H119" s="285"/>
    </row>
    <row r="120" spans="1:8" customFormat="1" ht="9.75" customHeight="1">
      <c r="A120" s="284" t="s">
        <v>348</v>
      </c>
      <c r="B120" s="285" t="s">
        <v>1559</v>
      </c>
      <c r="C120" s="285" t="s">
        <v>247</v>
      </c>
      <c r="D120" s="294">
        <v>18</v>
      </c>
      <c r="E120" s="288">
        <v>4000</v>
      </c>
      <c r="F120" s="293">
        <v>72000</v>
      </c>
      <c r="G120" s="285"/>
      <c r="H120" s="285"/>
    </row>
    <row r="121" spans="1:8" customFormat="1" ht="9.75" customHeight="1">
      <c r="A121" s="284" t="s">
        <v>984</v>
      </c>
      <c r="B121" s="285" t="s">
        <v>1560</v>
      </c>
      <c r="C121" s="285" t="s">
        <v>11</v>
      </c>
      <c r="D121" s="286">
        <v>2</v>
      </c>
      <c r="E121" s="292">
        <v>25000</v>
      </c>
      <c r="F121" s="293">
        <v>50000</v>
      </c>
      <c r="G121" s="285"/>
      <c r="H121" s="285"/>
    </row>
    <row r="122" spans="1:8" customFormat="1" ht="9.75" customHeight="1">
      <c r="A122" s="284" t="s">
        <v>1561</v>
      </c>
      <c r="B122" s="285" t="s">
        <v>1562</v>
      </c>
      <c r="C122" s="285" t="s">
        <v>59</v>
      </c>
      <c r="D122" s="286">
        <v>1</v>
      </c>
      <c r="E122" s="292">
        <v>95000</v>
      </c>
      <c r="F122" s="293">
        <v>95000</v>
      </c>
      <c r="G122" s="285"/>
      <c r="H122" s="285"/>
    </row>
    <row r="123" spans="1:8" customFormat="1" ht="9.75" customHeight="1">
      <c r="A123" s="284" t="s">
        <v>1563</v>
      </c>
      <c r="B123" s="285" t="s">
        <v>1564</v>
      </c>
      <c r="C123" s="285" t="s">
        <v>11</v>
      </c>
      <c r="D123" s="286">
        <v>1</v>
      </c>
      <c r="E123" s="288">
        <v>3500</v>
      </c>
      <c r="F123" s="289">
        <v>3500</v>
      </c>
      <c r="G123" s="285"/>
      <c r="H123" s="285"/>
    </row>
    <row r="124" spans="1:8" customFormat="1" ht="9.75" customHeight="1">
      <c r="A124" s="284" t="s">
        <v>1565</v>
      </c>
      <c r="B124" s="285" t="s">
        <v>1566</v>
      </c>
      <c r="C124" s="285" t="s">
        <v>11</v>
      </c>
      <c r="D124" s="294">
        <v>16</v>
      </c>
      <c r="E124" s="288">
        <v>1300</v>
      </c>
      <c r="F124" s="293">
        <v>20800</v>
      </c>
      <c r="G124" s="285"/>
      <c r="H124" s="285"/>
    </row>
    <row r="125" spans="1:8" customFormat="1" ht="9.75" customHeight="1">
      <c r="A125" s="284" t="s">
        <v>1567</v>
      </c>
      <c r="B125" s="285" t="s">
        <v>1568</v>
      </c>
      <c r="C125" s="285" t="s">
        <v>11</v>
      </c>
      <c r="D125" s="286">
        <v>1</v>
      </c>
      <c r="E125" s="288">
        <v>3500</v>
      </c>
      <c r="F125" s="289">
        <v>3500</v>
      </c>
      <c r="G125" s="285"/>
      <c r="H125" s="285"/>
    </row>
    <row r="126" spans="1:8" customFormat="1" ht="9.75" customHeight="1">
      <c r="A126" s="284" t="s">
        <v>1569</v>
      </c>
      <c r="B126" s="285" t="s">
        <v>1570</v>
      </c>
      <c r="C126" s="285" t="s">
        <v>59</v>
      </c>
      <c r="D126" s="286">
        <v>1</v>
      </c>
      <c r="E126" s="292">
        <v>50000</v>
      </c>
      <c r="F126" s="293">
        <v>50000</v>
      </c>
      <c r="G126" s="285"/>
      <c r="H126" s="285"/>
    </row>
    <row r="127" spans="1:8" customFormat="1" ht="9.75" customHeight="1">
      <c r="A127" s="279" t="s">
        <v>277</v>
      </c>
      <c r="B127" s="279"/>
      <c r="C127" s="279"/>
      <c r="D127" s="279"/>
      <c r="E127" s="279"/>
      <c r="F127" s="298">
        <v>2713811.97</v>
      </c>
      <c r="G127" s="279"/>
      <c r="H127" s="279"/>
    </row>
    <row r="128" spans="1:8" customFormat="1" ht="10.9" customHeight="1">
      <c r="A128" s="299"/>
      <c r="B128" s="299"/>
      <c r="C128" s="299"/>
      <c r="D128" s="299"/>
      <c r="E128" s="299"/>
      <c r="F128" s="299"/>
      <c r="G128" s="299"/>
      <c r="H128" s="299"/>
    </row>
    <row r="129" spans="1:8" customFormat="1" ht="9.75" customHeight="1">
      <c r="A129" s="279" t="s">
        <v>0</v>
      </c>
      <c r="B129" s="279"/>
      <c r="C129" s="285"/>
      <c r="D129" s="285"/>
      <c r="E129" s="285"/>
      <c r="F129" s="285"/>
      <c r="G129" s="285"/>
      <c r="H129" s="285"/>
    </row>
    <row r="130" spans="1:8" customFormat="1" ht="9.75" customHeight="1">
      <c r="A130" s="279" t="s">
        <v>1571</v>
      </c>
      <c r="B130" s="279"/>
      <c r="C130" s="285"/>
      <c r="D130" s="285"/>
      <c r="E130" s="285"/>
      <c r="F130" s="285"/>
      <c r="G130" s="285"/>
      <c r="H130" s="285"/>
    </row>
    <row r="131" spans="1:8" customFormat="1" ht="9.75" customHeight="1">
      <c r="A131" s="279" t="s">
        <v>1572</v>
      </c>
      <c r="B131" s="279"/>
      <c r="C131" s="285"/>
      <c r="D131" s="285"/>
      <c r="E131" s="285"/>
      <c r="F131" s="285"/>
      <c r="G131" s="285"/>
      <c r="H131" s="285"/>
    </row>
    <row r="132" spans="1:8" customFormat="1" ht="9.75" customHeight="1">
      <c r="A132" s="279" t="s">
        <v>1458</v>
      </c>
      <c r="B132" s="279"/>
      <c r="C132" s="285"/>
      <c r="D132" s="285"/>
      <c r="E132" s="285"/>
      <c r="F132" s="285"/>
      <c r="G132" s="285"/>
      <c r="H132" s="285"/>
    </row>
    <row r="133" spans="1:8" customFormat="1" ht="9.75" customHeight="1">
      <c r="A133" s="279" t="s">
        <v>1573</v>
      </c>
      <c r="B133" s="279"/>
      <c r="C133" s="279"/>
      <c r="D133" s="279"/>
      <c r="E133" s="285"/>
      <c r="F133" s="285"/>
      <c r="G133" s="285"/>
      <c r="H133" s="285"/>
    </row>
    <row r="134" spans="1:8" customFormat="1" ht="9.75" customHeight="1">
      <c r="A134" s="279" t="s">
        <v>1574</v>
      </c>
      <c r="B134" s="279"/>
      <c r="C134" s="279"/>
      <c r="D134" s="279"/>
      <c r="E134" s="285"/>
      <c r="F134" s="285"/>
      <c r="G134" s="285"/>
      <c r="H134" s="285"/>
    </row>
    <row r="135" spans="1:8" customFormat="1" ht="9.75" customHeight="1">
      <c r="A135" s="279" t="s">
        <v>1575</v>
      </c>
      <c r="B135" s="279"/>
      <c r="C135" s="285"/>
      <c r="D135" s="285"/>
      <c r="E135" s="285"/>
      <c r="F135" s="285"/>
      <c r="G135" s="285"/>
      <c r="H135" s="285"/>
    </row>
    <row r="136" spans="1:8" customFormat="1" ht="10.9" customHeight="1">
      <c r="A136" s="299"/>
      <c r="B136" s="299"/>
      <c r="C136" s="299"/>
      <c r="D136" s="299"/>
      <c r="E136" s="299"/>
      <c r="F136" s="299"/>
      <c r="G136" s="299"/>
      <c r="H136" s="299"/>
    </row>
    <row r="137" spans="1:8" customFormat="1" ht="9.75" customHeight="1">
      <c r="A137" s="278" t="s">
        <v>204</v>
      </c>
      <c r="B137" s="279" t="s">
        <v>5</v>
      </c>
      <c r="C137" s="279" t="s">
        <v>205</v>
      </c>
      <c r="D137" s="279" t="s">
        <v>206</v>
      </c>
      <c r="E137" s="279" t="s">
        <v>207</v>
      </c>
      <c r="F137" s="279" t="s">
        <v>208</v>
      </c>
      <c r="G137" s="279"/>
      <c r="H137" s="279"/>
    </row>
    <row r="138" spans="1:8" customFormat="1" ht="9.75" customHeight="1">
      <c r="A138" s="280" t="s">
        <v>209</v>
      </c>
      <c r="B138" s="281" t="s">
        <v>278</v>
      </c>
      <c r="C138" s="281"/>
      <c r="D138" s="281"/>
      <c r="E138" s="281"/>
      <c r="F138" s="283">
        <v>65694.42</v>
      </c>
      <c r="G138" s="281"/>
      <c r="H138" s="281"/>
    </row>
    <row r="139" spans="1:8" customFormat="1" ht="9.75" customHeight="1">
      <c r="A139" s="280" t="s">
        <v>210</v>
      </c>
      <c r="B139" s="281" t="s">
        <v>278</v>
      </c>
      <c r="C139" s="281"/>
      <c r="D139" s="281"/>
      <c r="E139" s="281"/>
      <c r="F139" s="283">
        <v>65694.42</v>
      </c>
      <c r="G139" s="281"/>
      <c r="H139" s="281"/>
    </row>
    <row r="140" spans="1:8" customFormat="1" ht="9.75" customHeight="1">
      <c r="A140" s="280" t="s">
        <v>212</v>
      </c>
      <c r="B140" s="281" t="s">
        <v>279</v>
      </c>
      <c r="C140" s="281"/>
      <c r="D140" s="281"/>
      <c r="E140" s="281"/>
      <c r="F140" s="283">
        <v>20000.02</v>
      </c>
      <c r="G140" s="281"/>
      <c r="H140" s="281"/>
    </row>
    <row r="141" spans="1:8" customFormat="1" ht="9.75" customHeight="1">
      <c r="A141" s="284" t="s">
        <v>214</v>
      </c>
      <c r="B141" s="285" t="s">
        <v>1576</v>
      </c>
      <c r="C141" s="285" t="s">
        <v>280</v>
      </c>
      <c r="D141" s="295">
        <v>550.86900000000003</v>
      </c>
      <c r="E141" s="294">
        <v>36.3063</v>
      </c>
      <c r="F141" s="293">
        <v>20000.02</v>
      </c>
      <c r="G141" s="285"/>
      <c r="H141" s="285"/>
    </row>
    <row r="142" spans="1:8" customFormat="1" ht="9.75" customHeight="1">
      <c r="A142" s="280" t="s">
        <v>217</v>
      </c>
      <c r="B142" s="281" t="s">
        <v>281</v>
      </c>
      <c r="C142" s="281"/>
      <c r="D142" s="281"/>
      <c r="E142" s="281"/>
      <c r="F142" s="296">
        <v>9058.35</v>
      </c>
      <c r="G142" s="281"/>
      <c r="H142" s="281"/>
    </row>
    <row r="143" spans="1:8" customFormat="1" ht="9.75" customHeight="1">
      <c r="A143" s="284" t="s">
        <v>219</v>
      </c>
      <c r="B143" s="285" t="s">
        <v>1577</v>
      </c>
      <c r="C143" s="285" t="s">
        <v>280</v>
      </c>
      <c r="D143" s="295">
        <v>229.71</v>
      </c>
      <c r="E143" s="294">
        <v>37.44</v>
      </c>
      <c r="F143" s="289">
        <v>8600.34</v>
      </c>
      <c r="G143" s="285"/>
      <c r="H143" s="285"/>
    </row>
    <row r="144" spans="1:8" customFormat="1" ht="19.149999999999999" customHeight="1">
      <c r="A144" s="284" t="s">
        <v>221</v>
      </c>
      <c r="B144" s="285" t="s">
        <v>1578</v>
      </c>
      <c r="C144" s="285" t="s">
        <v>280</v>
      </c>
      <c r="D144" s="294">
        <v>53.01</v>
      </c>
      <c r="E144" s="286">
        <v>8.64</v>
      </c>
      <c r="F144" s="297">
        <v>458.01</v>
      </c>
      <c r="G144" s="285"/>
      <c r="H144" s="285"/>
    </row>
    <row r="145" spans="1:8" customFormat="1" ht="9.75" customHeight="1">
      <c r="A145" s="280" t="s">
        <v>231</v>
      </c>
      <c r="B145" s="281" t="s">
        <v>283</v>
      </c>
      <c r="C145" s="281"/>
      <c r="D145" s="281"/>
      <c r="E145" s="281"/>
      <c r="F145" s="296">
        <v>6636.02</v>
      </c>
      <c r="G145" s="281"/>
      <c r="H145" s="281"/>
    </row>
    <row r="146" spans="1:8" customFormat="1" ht="9.75" customHeight="1">
      <c r="A146" s="284" t="s">
        <v>233</v>
      </c>
      <c r="B146" s="285" t="s">
        <v>1579</v>
      </c>
      <c r="C146" s="285" t="s">
        <v>280</v>
      </c>
      <c r="D146" s="294">
        <v>33.56</v>
      </c>
      <c r="E146" s="295">
        <v>197.73599999999999</v>
      </c>
      <c r="F146" s="289">
        <v>6636.02</v>
      </c>
      <c r="G146" s="285"/>
      <c r="H146" s="285"/>
    </row>
    <row r="147" spans="1:8" customFormat="1" ht="9.75" customHeight="1">
      <c r="A147" s="280" t="s">
        <v>235</v>
      </c>
      <c r="B147" s="281" t="s">
        <v>1580</v>
      </c>
      <c r="C147" s="281"/>
      <c r="D147" s="281"/>
      <c r="E147" s="281"/>
      <c r="F147" s="283">
        <v>30000.03</v>
      </c>
      <c r="G147" s="281"/>
      <c r="H147" s="281"/>
    </row>
    <row r="148" spans="1:8" customFormat="1" ht="9.75" customHeight="1">
      <c r="A148" s="284" t="s">
        <v>237</v>
      </c>
      <c r="B148" s="285" t="s">
        <v>1581</v>
      </c>
      <c r="C148" s="285" t="s">
        <v>280</v>
      </c>
      <c r="D148" s="295">
        <v>600.35</v>
      </c>
      <c r="E148" s="294">
        <v>49.9709</v>
      </c>
      <c r="F148" s="293">
        <v>30000.03</v>
      </c>
      <c r="G148" s="285"/>
      <c r="H148" s="285"/>
    </row>
    <row r="149" spans="1:8" customFormat="1" ht="9.75" customHeight="1">
      <c r="A149" s="280" t="s">
        <v>242</v>
      </c>
      <c r="B149" s="281" t="s">
        <v>309</v>
      </c>
      <c r="C149" s="281"/>
      <c r="D149" s="281"/>
      <c r="E149" s="281"/>
      <c r="F149" s="282">
        <v>857974.46</v>
      </c>
      <c r="G149" s="281"/>
      <c r="H149" s="281"/>
    </row>
    <row r="150" spans="1:8" customFormat="1" ht="9.75" customHeight="1">
      <c r="A150" s="280" t="s">
        <v>243</v>
      </c>
      <c r="B150" s="281" t="s">
        <v>311</v>
      </c>
      <c r="C150" s="281"/>
      <c r="D150" s="281"/>
      <c r="E150" s="281"/>
      <c r="F150" s="282">
        <v>470344.59</v>
      </c>
      <c r="G150" s="281"/>
      <c r="H150" s="281"/>
    </row>
    <row r="151" spans="1:8" customFormat="1" ht="9.75" customHeight="1">
      <c r="A151" s="280" t="s">
        <v>245</v>
      </c>
      <c r="B151" s="281" t="s">
        <v>313</v>
      </c>
      <c r="C151" s="281"/>
      <c r="D151" s="281"/>
      <c r="E151" s="281"/>
      <c r="F151" s="282">
        <v>126480</v>
      </c>
      <c r="G151" s="281"/>
      <c r="H151" s="281"/>
    </row>
    <row r="152" spans="1:8" customFormat="1" ht="9.75" customHeight="1">
      <c r="A152" s="284" t="s">
        <v>246</v>
      </c>
      <c r="B152" s="285" t="s">
        <v>1582</v>
      </c>
      <c r="C152" s="285" t="s">
        <v>10</v>
      </c>
      <c r="D152" s="295">
        <v>308</v>
      </c>
      <c r="E152" s="294">
        <v>60</v>
      </c>
      <c r="F152" s="293">
        <v>18480</v>
      </c>
      <c r="G152" s="285"/>
      <c r="H152" s="285"/>
    </row>
    <row r="153" spans="1:8" customFormat="1" ht="9.75" customHeight="1">
      <c r="A153" s="284" t="s">
        <v>1474</v>
      </c>
      <c r="B153" s="285" t="s">
        <v>317</v>
      </c>
      <c r="C153" s="285" t="s">
        <v>10</v>
      </c>
      <c r="D153" s="288">
        <v>1350</v>
      </c>
      <c r="E153" s="294">
        <v>80</v>
      </c>
      <c r="F153" s="291">
        <v>108000</v>
      </c>
      <c r="G153" s="285"/>
      <c r="H153" s="285"/>
    </row>
    <row r="154" spans="1:8" customFormat="1" ht="9.75" customHeight="1">
      <c r="A154" s="280" t="s">
        <v>248</v>
      </c>
      <c r="B154" s="281" t="s">
        <v>290</v>
      </c>
      <c r="C154" s="281"/>
      <c r="D154" s="281"/>
      <c r="E154" s="281"/>
      <c r="F154" s="283">
        <v>25058.09</v>
      </c>
      <c r="G154" s="281"/>
      <c r="H154" s="281"/>
    </row>
    <row r="155" spans="1:8" customFormat="1" ht="19.149999999999999" customHeight="1">
      <c r="A155" s="284" t="s">
        <v>249</v>
      </c>
      <c r="B155" s="285" t="s">
        <v>928</v>
      </c>
      <c r="C155" s="285" t="s">
        <v>292</v>
      </c>
      <c r="D155" s="295">
        <v>472</v>
      </c>
      <c r="E155" s="286">
        <v>7.8628</v>
      </c>
      <c r="F155" s="289">
        <v>3711.24</v>
      </c>
      <c r="G155" s="285"/>
      <c r="H155" s="285"/>
    </row>
    <row r="156" spans="1:8" customFormat="1" ht="19.149999999999999" customHeight="1">
      <c r="A156" s="284" t="s">
        <v>250</v>
      </c>
      <c r="B156" s="285" t="s">
        <v>1583</v>
      </c>
      <c r="C156" s="285" t="s">
        <v>292</v>
      </c>
      <c r="D156" s="295">
        <v>225</v>
      </c>
      <c r="E156" s="286">
        <v>7.2454999999999998</v>
      </c>
      <c r="F156" s="289">
        <v>1630.24</v>
      </c>
      <c r="G156" s="285"/>
      <c r="H156" s="285"/>
    </row>
    <row r="157" spans="1:8" customFormat="1" ht="19.149999999999999" customHeight="1">
      <c r="A157" s="284" t="s">
        <v>251</v>
      </c>
      <c r="B157" s="285" t="s">
        <v>1584</v>
      </c>
      <c r="C157" s="285" t="s">
        <v>292</v>
      </c>
      <c r="D157" s="288">
        <v>2730</v>
      </c>
      <c r="E157" s="286">
        <v>7.2222</v>
      </c>
      <c r="F157" s="293">
        <v>19716.61</v>
      </c>
      <c r="G157" s="285"/>
      <c r="H157" s="285"/>
    </row>
    <row r="158" spans="1:8" customFormat="1" ht="9.75" customHeight="1">
      <c r="A158" s="280" t="s">
        <v>253</v>
      </c>
      <c r="B158" s="281" t="s">
        <v>300</v>
      </c>
      <c r="C158" s="281"/>
      <c r="D158" s="281"/>
      <c r="E158" s="281"/>
      <c r="F158" s="282">
        <v>318806.5</v>
      </c>
      <c r="G158" s="281"/>
      <c r="H158" s="281"/>
    </row>
    <row r="159" spans="1:8" customFormat="1" ht="19.149999999999999" customHeight="1">
      <c r="A159" s="284" t="s">
        <v>254</v>
      </c>
      <c r="B159" s="285" t="s">
        <v>1585</v>
      </c>
      <c r="C159" s="285" t="s">
        <v>280</v>
      </c>
      <c r="D159" s="295">
        <v>505</v>
      </c>
      <c r="E159" s="295">
        <v>631.29999999999995</v>
      </c>
      <c r="F159" s="291">
        <v>318806.5</v>
      </c>
      <c r="G159" s="285"/>
      <c r="H159" s="285"/>
    </row>
    <row r="160" spans="1:8" customFormat="1" ht="9.75" customHeight="1">
      <c r="A160" s="280" t="s">
        <v>258</v>
      </c>
      <c r="B160" s="281" t="s">
        <v>327</v>
      </c>
      <c r="C160" s="281"/>
      <c r="D160" s="281"/>
      <c r="E160" s="281"/>
      <c r="F160" s="282">
        <v>387629.87</v>
      </c>
      <c r="G160" s="281"/>
      <c r="H160" s="281"/>
    </row>
    <row r="161" spans="1:8" customFormat="1" ht="9.75" customHeight="1">
      <c r="A161" s="280" t="s">
        <v>260</v>
      </c>
      <c r="B161" s="281" t="s">
        <v>287</v>
      </c>
      <c r="C161" s="281"/>
      <c r="D161" s="281"/>
      <c r="E161" s="281"/>
      <c r="F161" s="283">
        <v>32783.78</v>
      </c>
      <c r="G161" s="281"/>
      <c r="H161" s="281"/>
    </row>
    <row r="162" spans="1:8" customFormat="1" ht="19.149999999999999" customHeight="1">
      <c r="A162" s="284" t="s">
        <v>261</v>
      </c>
      <c r="B162" s="285" t="s">
        <v>1586</v>
      </c>
      <c r="C162" s="285" t="s">
        <v>14</v>
      </c>
      <c r="D162" s="295">
        <v>665.2</v>
      </c>
      <c r="E162" s="294">
        <v>49.284100000000002</v>
      </c>
      <c r="F162" s="293">
        <v>32783.78</v>
      </c>
      <c r="G162" s="285"/>
      <c r="H162" s="285"/>
    </row>
    <row r="163" spans="1:8" customFormat="1" ht="9.75" customHeight="1">
      <c r="A163" s="280" t="s">
        <v>264</v>
      </c>
      <c r="B163" s="281" t="s">
        <v>290</v>
      </c>
      <c r="C163" s="281"/>
      <c r="D163" s="281"/>
      <c r="E163" s="281"/>
      <c r="F163" s="282">
        <v>120169.63</v>
      </c>
      <c r="G163" s="281"/>
      <c r="H163" s="281"/>
    </row>
    <row r="164" spans="1:8" customFormat="1" ht="19.149999999999999" customHeight="1">
      <c r="A164" s="284" t="s">
        <v>265</v>
      </c>
      <c r="B164" s="285" t="s">
        <v>1587</v>
      </c>
      <c r="C164" s="285" t="s">
        <v>292</v>
      </c>
      <c r="D164" s="295">
        <v>610</v>
      </c>
      <c r="E164" s="286">
        <v>7.9695999999999998</v>
      </c>
      <c r="F164" s="289">
        <v>4861.46</v>
      </c>
      <c r="G164" s="285"/>
      <c r="H164" s="285"/>
    </row>
    <row r="165" spans="1:8" customFormat="1" ht="19.149999999999999" customHeight="1">
      <c r="A165" s="284" t="s">
        <v>266</v>
      </c>
      <c r="B165" s="285" t="s">
        <v>1588</v>
      </c>
      <c r="C165" s="285" t="s">
        <v>292</v>
      </c>
      <c r="D165" s="295">
        <v>214.7</v>
      </c>
      <c r="E165" s="286">
        <v>7.9002999999999997</v>
      </c>
      <c r="F165" s="289">
        <v>1696.19</v>
      </c>
      <c r="G165" s="285"/>
      <c r="H165" s="285"/>
    </row>
    <row r="166" spans="1:8" customFormat="1" ht="19.149999999999999" customHeight="1">
      <c r="A166" s="284" t="s">
        <v>903</v>
      </c>
      <c r="B166" s="285" t="s">
        <v>1589</v>
      </c>
      <c r="C166" s="285" t="s">
        <v>292</v>
      </c>
      <c r="D166" s="295">
        <v>215</v>
      </c>
      <c r="E166" s="286">
        <v>7.5721999999999996</v>
      </c>
      <c r="F166" s="289">
        <v>1628.02</v>
      </c>
      <c r="G166" s="285"/>
      <c r="H166" s="285"/>
    </row>
    <row r="167" spans="1:8" customFormat="1" ht="19.149999999999999" customHeight="1">
      <c r="A167" s="284" t="s">
        <v>1590</v>
      </c>
      <c r="B167" s="285" t="s">
        <v>1591</v>
      </c>
      <c r="C167" s="285" t="s">
        <v>292</v>
      </c>
      <c r="D167" s="288">
        <v>2645</v>
      </c>
      <c r="E167" s="286">
        <v>7.2454999999999998</v>
      </c>
      <c r="F167" s="293">
        <v>19164.349999999999</v>
      </c>
      <c r="G167" s="285"/>
      <c r="H167" s="285"/>
    </row>
    <row r="168" spans="1:8" customFormat="1" ht="19.149999999999999" customHeight="1">
      <c r="A168" s="284" t="s">
        <v>1592</v>
      </c>
      <c r="B168" s="285" t="s">
        <v>1593</v>
      </c>
      <c r="C168" s="285" t="s">
        <v>292</v>
      </c>
      <c r="D168" s="288">
        <v>4620</v>
      </c>
      <c r="E168" s="286">
        <v>7.2222</v>
      </c>
      <c r="F168" s="293">
        <v>33366.559999999998</v>
      </c>
      <c r="G168" s="285"/>
      <c r="H168" s="285"/>
    </row>
    <row r="169" spans="1:8" customFormat="1" ht="19.149999999999999" customHeight="1">
      <c r="A169" s="284" t="s">
        <v>1594</v>
      </c>
      <c r="B169" s="285" t="s">
        <v>1595</v>
      </c>
      <c r="C169" s="285" t="s">
        <v>292</v>
      </c>
      <c r="D169" s="288">
        <v>8245</v>
      </c>
      <c r="E169" s="286">
        <v>7.2107999999999999</v>
      </c>
      <c r="F169" s="293">
        <v>59453.05</v>
      </c>
      <c r="G169" s="285"/>
      <c r="H169" s="285"/>
    </row>
    <row r="170" spans="1:8" customFormat="1" ht="9.75" customHeight="1">
      <c r="A170" s="280" t="s">
        <v>267</v>
      </c>
      <c r="B170" s="281" t="s">
        <v>300</v>
      </c>
      <c r="C170" s="281"/>
      <c r="D170" s="281"/>
      <c r="E170" s="281"/>
      <c r="F170" s="282">
        <v>103899.6</v>
      </c>
      <c r="G170" s="281"/>
      <c r="H170" s="281"/>
    </row>
    <row r="171" spans="1:8" customFormat="1" ht="19.149999999999999" customHeight="1">
      <c r="A171" s="284" t="s">
        <v>268</v>
      </c>
      <c r="B171" s="285" t="s">
        <v>1596</v>
      </c>
      <c r="C171" s="285" t="s">
        <v>280</v>
      </c>
      <c r="D171" s="295">
        <v>176.7</v>
      </c>
      <c r="E171" s="295">
        <v>588</v>
      </c>
      <c r="F171" s="291">
        <v>103899.6</v>
      </c>
      <c r="G171" s="285"/>
      <c r="H171" s="285"/>
    </row>
    <row r="172" spans="1:8" customFormat="1" ht="9.75" customHeight="1">
      <c r="A172" s="280" t="s">
        <v>271</v>
      </c>
      <c r="B172" s="281" t="s">
        <v>1597</v>
      </c>
      <c r="C172" s="281"/>
      <c r="D172" s="281"/>
      <c r="E172" s="281"/>
      <c r="F172" s="282">
        <v>130776.86</v>
      </c>
      <c r="G172" s="281"/>
      <c r="H172" s="281"/>
    </row>
    <row r="173" spans="1:8" customFormat="1" ht="19.149999999999999" customHeight="1">
      <c r="A173" s="284" t="s">
        <v>272</v>
      </c>
      <c r="B173" s="285" t="s">
        <v>1598</v>
      </c>
      <c r="C173" s="285" t="s">
        <v>14</v>
      </c>
      <c r="D173" s="295">
        <v>751.15800000000002</v>
      </c>
      <c r="E173" s="295">
        <v>170</v>
      </c>
      <c r="F173" s="291">
        <v>127696.86</v>
      </c>
      <c r="G173" s="285"/>
      <c r="H173" s="285"/>
    </row>
    <row r="174" spans="1:8" customFormat="1" ht="9.75" customHeight="1">
      <c r="A174" s="284" t="s">
        <v>273</v>
      </c>
      <c r="B174" s="285" t="s">
        <v>320</v>
      </c>
      <c r="C174" s="285" t="s">
        <v>11</v>
      </c>
      <c r="D174" s="294">
        <v>56</v>
      </c>
      <c r="E174" s="294">
        <v>55</v>
      </c>
      <c r="F174" s="289">
        <v>3080</v>
      </c>
      <c r="G174" s="285"/>
      <c r="H174" s="285"/>
    </row>
    <row r="175" spans="1:8" customFormat="1" ht="9.75" customHeight="1">
      <c r="A175" s="280" t="s">
        <v>284</v>
      </c>
      <c r="B175" s="281" t="s">
        <v>336</v>
      </c>
      <c r="C175" s="281"/>
      <c r="D175" s="281"/>
      <c r="E175" s="281"/>
      <c r="F175" s="300">
        <v>3146154.88</v>
      </c>
      <c r="G175" s="281"/>
      <c r="H175" s="281"/>
    </row>
    <row r="176" spans="1:8" customFormat="1" ht="9.75" customHeight="1">
      <c r="A176" s="280" t="s">
        <v>285</v>
      </c>
      <c r="B176" s="281" t="s">
        <v>985</v>
      </c>
      <c r="C176" s="281"/>
      <c r="D176" s="281"/>
      <c r="E176" s="281"/>
      <c r="F176" s="282">
        <v>216198.28</v>
      </c>
      <c r="G176" s="281"/>
      <c r="H176" s="281"/>
    </row>
    <row r="177" spans="1:8" customFormat="1" ht="9.75" customHeight="1">
      <c r="A177" s="280" t="s">
        <v>286</v>
      </c>
      <c r="B177" s="281" t="s">
        <v>287</v>
      </c>
      <c r="C177" s="281"/>
      <c r="D177" s="281"/>
      <c r="E177" s="281"/>
      <c r="F177" s="283">
        <v>13564.68</v>
      </c>
      <c r="G177" s="281"/>
      <c r="H177" s="281"/>
    </row>
    <row r="178" spans="1:8" customFormat="1" ht="9.75" customHeight="1">
      <c r="A178" s="284" t="s">
        <v>288</v>
      </c>
      <c r="B178" s="285" t="s">
        <v>1599</v>
      </c>
      <c r="C178" s="285" t="s">
        <v>14</v>
      </c>
      <c r="D178" s="295">
        <v>120</v>
      </c>
      <c r="E178" s="294">
        <v>25.466999999999999</v>
      </c>
      <c r="F178" s="289">
        <v>3056.04</v>
      </c>
      <c r="G178" s="285"/>
      <c r="H178" s="285"/>
    </row>
    <row r="179" spans="1:8" customFormat="1" ht="9.75" customHeight="1">
      <c r="A179" s="284" t="s">
        <v>1600</v>
      </c>
      <c r="B179" s="285" t="s">
        <v>1601</v>
      </c>
      <c r="C179" s="285" t="s">
        <v>14</v>
      </c>
      <c r="D179" s="295">
        <v>385.6</v>
      </c>
      <c r="E179" s="294">
        <v>27.252700000000001</v>
      </c>
      <c r="F179" s="293">
        <v>10508.64</v>
      </c>
      <c r="G179" s="285"/>
      <c r="H179" s="285"/>
    </row>
    <row r="180" spans="1:8" customFormat="1" ht="9.75" customHeight="1">
      <c r="A180" s="280" t="s">
        <v>289</v>
      </c>
      <c r="B180" s="281" t="s">
        <v>290</v>
      </c>
      <c r="C180" s="281"/>
      <c r="D180" s="281"/>
      <c r="E180" s="281"/>
      <c r="F180" s="283">
        <v>34605.64</v>
      </c>
      <c r="G180" s="281"/>
      <c r="H180" s="281"/>
    </row>
    <row r="181" spans="1:8" customFormat="1" ht="9.75" customHeight="1">
      <c r="A181" s="284" t="s">
        <v>291</v>
      </c>
      <c r="B181" s="285" t="s">
        <v>1602</v>
      </c>
      <c r="C181" s="285" t="s">
        <v>292</v>
      </c>
      <c r="D181" s="288">
        <v>2415</v>
      </c>
      <c r="E181" s="286">
        <v>7.7820999999999998</v>
      </c>
      <c r="F181" s="293">
        <v>18793.77</v>
      </c>
      <c r="G181" s="285"/>
      <c r="H181" s="285"/>
    </row>
    <row r="182" spans="1:8" customFormat="1" ht="9.75" customHeight="1">
      <c r="A182" s="284" t="s">
        <v>293</v>
      </c>
      <c r="B182" s="285" t="s">
        <v>1603</v>
      </c>
      <c r="C182" s="285" t="s">
        <v>292</v>
      </c>
      <c r="D182" s="295">
        <v>155</v>
      </c>
      <c r="E182" s="286">
        <v>7.9771000000000001</v>
      </c>
      <c r="F182" s="289">
        <v>1236.45</v>
      </c>
      <c r="G182" s="285"/>
      <c r="H182" s="285"/>
    </row>
    <row r="183" spans="1:8" customFormat="1" ht="9.75" customHeight="1">
      <c r="A183" s="284" t="s">
        <v>294</v>
      </c>
      <c r="B183" s="285" t="s">
        <v>1604</v>
      </c>
      <c r="C183" s="285" t="s">
        <v>292</v>
      </c>
      <c r="D183" s="295">
        <v>100</v>
      </c>
      <c r="E183" s="286">
        <v>7.6159999999999997</v>
      </c>
      <c r="F183" s="297">
        <v>761.6</v>
      </c>
      <c r="G183" s="285"/>
      <c r="H183" s="285"/>
    </row>
    <row r="184" spans="1:8" customFormat="1" ht="9.75" customHeight="1">
      <c r="A184" s="284" t="s">
        <v>295</v>
      </c>
      <c r="B184" s="285" t="s">
        <v>1605</v>
      </c>
      <c r="C184" s="285" t="s">
        <v>292</v>
      </c>
      <c r="D184" s="295">
        <v>255</v>
      </c>
      <c r="E184" s="286">
        <v>7.2561999999999998</v>
      </c>
      <c r="F184" s="289">
        <v>1850.33</v>
      </c>
      <c r="G184" s="285"/>
      <c r="H184" s="285"/>
    </row>
    <row r="185" spans="1:8" customFormat="1" ht="9.75" customHeight="1">
      <c r="A185" s="284" t="s">
        <v>296</v>
      </c>
      <c r="B185" s="285" t="s">
        <v>1606</v>
      </c>
      <c r="C185" s="285" t="s">
        <v>292</v>
      </c>
      <c r="D185" s="295">
        <v>600</v>
      </c>
      <c r="E185" s="286">
        <v>7.2328999999999999</v>
      </c>
      <c r="F185" s="289">
        <v>4339.74</v>
      </c>
      <c r="G185" s="285"/>
      <c r="H185" s="285"/>
    </row>
    <row r="186" spans="1:8" customFormat="1" ht="9.75" customHeight="1">
      <c r="A186" s="284" t="s">
        <v>297</v>
      </c>
      <c r="B186" s="285" t="s">
        <v>1607</v>
      </c>
      <c r="C186" s="285" t="s">
        <v>292</v>
      </c>
      <c r="D186" s="288">
        <v>1030</v>
      </c>
      <c r="E186" s="286">
        <v>7.4016999999999999</v>
      </c>
      <c r="F186" s="289">
        <v>7623.75</v>
      </c>
      <c r="G186" s="285"/>
      <c r="H186" s="285"/>
    </row>
    <row r="187" spans="1:8" customFormat="1" ht="9.75" customHeight="1">
      <c r="A187" s="280" t="s">
        <v>299</v>
      </c>
      <c r="B187" s="281" t="s">
        <v>300</v>
      </c>
      <c r="C187" s="281"/>
      <c r="D187" s="281"/>
      <c r="E187" s="281"/>
      <c r="F187" s="283">
        <v>53272.800000000003</v>
      </c>
      <c r="G187" s="281"/>
      <c r="H187" s="281"/>
    </row>
    <row r="188" spans="1:8" customFormat="1" ht="19.149999999999999" customHeight="1">
      <c r="A188" s="284" t="s">
        <v>301</v>
      </c>
      <c r="B188" s="285" t="s">
        <v>1608</v>
      </c>
      <c r="C188" s="285" t="s">
        <v>280</v>
      </c>
      <c r="D188" s="294">
        <v>90.6</v>
      </c>
      <c r="E188" s="295">
        <v>588</v>
      </c>
      <c r="F188" s="293">
        <v>53272.800000000003</v>
      </c>
      <c r="G188" s="285"/>
      <c r="H188" s="285"/>
    </row>
    <row r="189" spans="1:8" customFormat="1" ht="9.75" customHeight="1">
      <c r="A189" s="280" t="s">
        <v>302</v>
      </c>
      <c r="B189" s="281" t="s">
        <v>306</v>
      </c>
      <c r="C189" s="281"/>
      <c r="D189" s="281"/>
      <c r="E189" s="281"/>
      <c r="F189" s="283">
        <v>29620.86</v>
      </c>
      <c r="G189" s="281"/>
      <c r="H189" s="281"/>
    </row>
    <row r="190" spans="1:8" customFormat="1" ht="9.75" customHeight="1">
      <c r="A190" s="284" t="s">
        <v>304</v>
      </c>
      <c r="B190" s="285" t="s">
        <v>1609</v>
      </c>
      <c r="C190" s="285" t="s">
        <v>14</v>
      </c>
      <c r="D190" s="295">
        <v>500.79</v>
      </c>
      <c r="E190" s="294">
        <v>25.768999999999998</v>
      </c>
      <c r="F190" s="293">
        <v>12904.86</v>
      </c>
      <c r="G190" s="285"/>
      <c r="H190" s="285"/>
    </row>
    <row r="191" spans="1:8" customFormat="1" ht="9.75" customHeight="1">
      <c r="A191" s="284" t="s">
        <v>1504</v>
      </c>
      <c r="B191" s="285" t="s">
        <v>1610</v>
      </c>
      <c r="C191" s="285" t="s">
        <v>247</v>
      </c>
      <c r="D191" s="286">
        <v>1</v>
      </c>
      <c r="E191" s="292">
        <v>16716</v>
      </c>
      <c r="F191" s="293">
        <v>16716</v>
      </c>
      <c r="G191" s="285"/>
      <c r="H191" s="285"/>
    </row>
    <row r="192" spans="1:8" customFormat="1" ht="9.75" customHeight="1">
      <c r="A192" s="280" t="s">
        <v>305</v>
      </c>
      <c r="B192" s="281" t="s">
        <v>1597</v>
      </c>
      <c r="C192" s="281"/>
      <c r="D192" s="281"/>
      <c r="E192" s="281"/>
      <c r="F192" s="283">
        <v>85134.3</v>
      </c>
      <c r="G192" s="281"/>
      <c r="H192" s="281"/>
    </row>
    <row r="193" spans="1:8" customFormat="1" ht="19.149999999999999" customHeight="1">
      <c r="A193" s="284" t="s">
        <v>307</v>
      </c>
      <c r="B193" s="285" t="s">
        <v>1611</v>
      </c>
      <c r="C193" s="285" t="s">
        <v>14</v>
      </c>
      <c r="D193" s="295">
        <v>500.79</v>
      </c>
      <c r="E193" s="295">
        <v>170</v>
      </c>
      <c r="F193" s="293">
        <v>85134.3</v>
      </c>
      <c r="G193" s="285"/>
      <c r="H193" s="285"/>
    </row>
    <row r="194" spans="1:8" customFormat="1" ht="9.75" customHeight="1">
      <c r="A194" s="280" t="s">
        <v>905</v>
      </c>
      <c r="B194" s="281" t="s">
        <v>1612</v>
      </c>
      <c r="C194" s="281"/>
      <c r="D194" s="281"/>
      <c r="E194" s="281"/>
      <c r="F194" s="282">
        <v>281404.5</v>
      </c>
      <c r="G194" s="281"/>
      <c r="H194" s="281"/>
    </row>
    <row r="195" spans="1:8" customFormat="1" ht="9.75" customHeight="1">
      <c r="A195" s="280" t="s">
        <v>906</v>
      </c>
      <c r="B195" s="281" t="s">
        <v>287</v>
      </c>
      <c r="C195" s="281"/>
      <c r="D195" s="281"/>
      <c r="E195" s="281"/>
      <c r="F195" s="283">
        <v>17107.11</v>
      </c>
      <c r="G195" s="281"/>
      <c r="H195" s="281"/>
    </row>
    <row r="196" spans="1:8" customFormat="1" ht="9.75" customHeight="1">
      <c r="A196" s="284" t="s">
        <v>907</v>
      </c>
      <c r="B196" s="285" t="s">
        <v>1613</v>
      </c>
      <c r="C196" s="285" t="s">
        <v>14</v>
      </c>
      <c r="D196" s="295">
        <v>352</v>
      </c>
      <c r="E196" s="294">
        <v>24.428999999999998</v>
      </c>
      <c r="F196" s="289">
        <v>8599.01</v>
      </c>
      <c r="G196" s="285"/>
      <c r="H196" s="285"/>
    </row>
    <row r="197" spans="1:8" customFormat="1" ht="9.75" customHeight="1">
      <c r="A197" s="284" t="s">
        <v>1614</v>
      </c>
      <c r="B197" s="285" t="s">
        <v>1599</v>
      </c>
      <c r="C197" s="285" t="s">
        <v>14</v>
      </c>
      <c r="D197" s="295">
        <v>215.3</v>
      </c>
      <c r="E197" s="294">
        <v>25.466999999999999</v>
      </c>
      <c r="F197" s="289">
        <v>5483.05</v>
      </c>
      <c r="G197" s="285"/>
      <c r="H197" s="285"/>
    </row>
    <row r="198" spans="1:8" customFormat="1" ht="9.75" customHeight="1">
      <c r="A198" s="284" t="s">
        <v>1615</v>
      </c>
      <c r="B198" s="285" t="s">
        <v>1601</v>
      </c>
      <c r="C198" s="285" t="s">
        <v>14</v>
      </c>
      <c r="D198" s="295">
        <v>111</v>
      </c>
      <c r="E198" s="294">
        <v>27.252700000000001</v>
      </c>
      <c r="F198" s="289">
        <v>3025.05</v>
      </c>
      <c r="G198" s="285"/>
      <c r="H198" s="285"/>
    </row>
    <row r="199" spans="1:8" customFormat="1" ht="9.75" customHeight="1">
      <c r="A199" s="280" t="s">
        <v>908</v>
      </c>
      <c r="B199" s="281" t="s">
        <v>290</v>
      </c>
      <c r="C199" s="281"/>
      <c r="D199" s="281"/>
      <c r="E199" s="281"/>
      <c r="F199" s="283">
        <v>73437.399999999994</v>
      </c>
      <c r="G199" s="281"/>
      <c r="H199" s="281"/>
    </row>
    <row r="200" spans="1:8" customFormat="1" ht="9.75" customHeight="1">
      <c r="A200" s="284" t="s">
        <v>909</v>
      </c>
      <c r="B200" s="285" t="s">
        <v>1602</v>
      </c>
      <c r="C200" s="285" t="s">
        <v>292</v>
      </c>
      <c r="D200" s="295">
        <v>910</v>
      </c>
      <c r="E200" s="286">
        <v>7.7820999999999998</v>
      </c>
      <c r="F200" s="289">
        <v>7081.71</v>
      </c>
      <c r="G200" s="285"/>
      <c r="H200" s="285"/>
    </row>
    <row r="201" spans="1:8" customFormat="1" ht="9.75" customHeight="1">
      <c r="A201" s="284" t="s">
        <v>1616</v>
      </c>
      <c r="B201" s="285" t="s">
        <v>1603</v>
      </c>
      <c r="C201" s="285" t="s">
        <v>292</v>
      </c>
      <c r="D201" s="288">
        <v>1540</v>
      </c>
      <c r="E201" s="286">
        <v>7.9771000000000001</v>
      </c>
      <c r="F201" s="293">
        <v>12284.73</v>
      </c>
      <c r="G201" s="285"/>
      <c r="H201" s="285"/>
    </row>
    <row r="202" spans="1:8" customFormat="1" ht="9.75" customHeight="1">
      <c r="A202" s="284" t="s">
        <v>1617</v>
      </c>
      <c r="B202" s="285" t="s">
        <v>1604</v>
      </c>
      <c r="C202" s="285" t="s">
        <v>292</v>
      </c>
      <c r="D202" s="288">
        <v>1700</v>
      </c>
      <c r="E202" s="286">
        <v>7.6159999999999997</v>
      </c>
      <c r="F202" s="293">
        <v>12947.2</v>
      </c>
      <c r="G202" s="285"/>
      <c r="H202" s="285"/>
    </row>
    <row r="203" spans="1:8" customFormat="1" ht="9.75" customHeight="1">
      <c r="A203" s="284" t="s">
        <v>1618</v>
      </c>
      <c r="B203" s="285" t="s">
        <v>1605</v>
      </c>
      <c r="C203" s="285" t="s">
        <v>292</v>
      </c>
      <c r="D203" s="295">
        <v>315</v>
      </c>
      <c r="E203" s="286">
        <v>7.2561999999999998</v>
      </c>
      <c r="F203" s="289">
        <v>2285.6999999999998</v>
      </c>
      <c r="G203" s="285"/>
      <c r="H203" s="285"/>
    </row>
    <row r="204" spans="1:8" customFormat="1" ht="9.75" customHeight="1">
      <c r="A204" s="284" t="s">
        <v>1619</v>
      </c>
      <c r="B204" s="285" t="s">
        <v>1606</v>
      </c>
      <c r="C204" s="285" t="s">
        <v>292</v>
      </c>
      <c r="D204" s="288">
        <v>4070</v>
      </c>
      <c r="E204" s="286">
        <v>7.2328999999999999</v>
      </c>
      <c r="F204" s="293">
        <v>29437.9</v>
      </c>
      <c r="G204" s="285"/>
      <c r="H204" s="285"/>
    </row>
    <row r="205" spans="1:8" customFormat="1" ht="9.75" customHeight="1">
      <c r="A205" s="284" t="s">
        <v>1620</v>
      </c>
      <c r="B205" s="285" t="s">
        <v>1607</v>
      </c>
      <c r="C205" s="285" t="s">
        <v>292</v>
      </c>
      <c r="D205" s="288">
        <v>1270</v>
      </c>
      <c r="E205" s="286">
        <v>7.4016999999999999</v>
      </c>
      <c r="F205" s="289">
        <v>9400.16</v>
      </c>
      <c r="G205" s="285"/>
      <c r="H205" s="285"/>
    </row>
    <row r="206" spans="1:8" customFormat="1" ht="9.75" customHeight="1">
      <c r="A206" s="280" t="s">
        <v>910</v>
      </c>
      <c r="B206" s="281" t="s">
        <v>300</v>
      </c>
      <c r="C206" s="281"/>
      <c r="D206" s="281"/>
      <c r="E206" s="281"/>
      <c r="F206" s="283">
        <v>74440.800000000003</v>
      </c>
      <c r="G206" s="281"/>
      <c r="H206" s="281"/>
    </row>
    <row r="207" spans="1:8" customFormat="1" ht="19.149999999999999" customHeight="1">
      <c r="A207" s="284" t="s">
        <v>911</v>
      </c>
      <c r="B207" s="285" t="s">
        <v>1608</v>
      </c>
      <c r="C207" s="285" t="s">
        <v>280</v>
      </c>
      <c r="D207" s="295">
        <v>126.6</v>
      </c>
      <c r="E207" s="295">
        <v>588</v>
      </c>
      <c r="F207" s="293">
        <v>74440.800000000003</v>
      </c>
      <c r="G207" s="285"/>
      <c r="H207" s="285"/>
    </row>
    <row r="208" spans="1:8" customFormat="1" ht="9.75" customHeight="1">
      <c r="A208" s="280" t="s">
        <v>912</v>
      </c>
      <c r="B208" s="281" t="s">
        <v>306</v>
      </c>
      <c r="C208" s="281"/>
      <c r="D208" s="281"/>
      <c r="E208" s="281"/>
      <c r="F208" s="283">
        <v>29839.89</v>
      </c>
      <c r="G208" s="281"/>
      <c r="H208" s="281"/>
    </row>
    <row r="209" spans="1:8" customFormat="1" ht="9.75" customHeight="1">
      <c r="A209" s="284" t="s">
        <v>913</v>
      </c>
      <c r="B209" s="285" t="s">
        <v>1609</v>
      </c>
      <c r="C209" s="285" t="s">
        <v>14</v>
      </c>
      <c r="D209" s="295">
        <v>509.29</v>
      </c>
      <c r="E209" s="294">
        <v>25.768999999999998</v>
      </c>
      <c r="F209" s="293">
        <v>13123.89</v>
      </c>
      <c r="G209" s="285"/>
      <c r="H209" s="285"/>
    </row>
    <row r="210" spans="1:8" customFormat="1" ht="9.75" customHeight="1">
      <c r="A210" s="284" t="s">
        <v>1621</v>
      </c>
      <c r="B210" s="285" t="s">
        <v>1610</v>
      </c>
      <c r="C210" s="285" t="s">
        <v>247</v>
      </c>
      <c r="D210" s="286">
        <v>1</v>
      </c>
      <c r="E210" s="292">
        <v>16716</v>
      </c>
      <c r="F210" s="293">
        <v>16716</v>
      </c>
      <c r="G210" s="285"/>
      <c r="H210" s="285"/>
    </row>
    <row r="211" spans="1:8" customFormat="1" ht="9.75" customHeight="1">
      <c r="A211" s="280" t="s">
        <v>1622</v>
      </c>
      <c r="B211" s="281" t="s">
        <v>1597</v>
      </c>
      <c r="C211" s="281"/>
      <c r="D211" s="281"/>
      <c r="E211" s="281"/>
      <c r="F211" s="283">
        <v>86579.3</v>
      </c>
      <c r="G211" s="281"/>
      <c r="H211" s="281"/>
    </row>
    <row r="212" spans="1:8" customFormat="1" ht="19.149999999999999" customHeight="1">
      <c r="A212" s="284" t="s">
        <v>1623</v>
      </c>
      <c r="B212" s="285" t="s">
        <v>1611</v>
      </c>
      <c r="C212" s="285" t="s">
        <v>14</v>
      </c>
      <c r="D212" s="295">
        <v>509.29</v>
      </c>
      <c r="E212" s="295">
        <v>170</v>
      </c>
      <c r="F212" s="293">
        <v>86579.3</v>
      </c>
      <c r="G212" s="285"/>
      <c r="H212" s="285"/>
    </row>
    <row r="213" spans="1:8" customFormat="1" ht="9.75" customHeight="1">
      <c r="A213" s="280" t="s">
        <v>914</v>
      </c>
      <c r="B213" s="281" t="s">
        <v>1624</v>
      </c>
      <c r="C213" s="281"/>
      <c r="D213" s="281"/>
      <c r="E213" s="281"/>
      <c r="F213" s="282">
        <v>270331.71999999997</v>
      </c>
      <c r="G213" s="281"/>
      <c r="H213" s="281"/>
    </row>
    <row r="214" spans="1:8" customFormat="1" ht="9.75" customHeight="1">
      <c r="A214" s="280" t="s">
        <v>915</v>
      </c>
      <c r="B214" s="281" t="s">
        <v>287</v>
      </c>
      <c r="C214" s="281"/>
      <c r="D214" s="281"/>
      <c r="E214" s="281"/>
      <c r="F214" s="283">
        <v>15726.41</v>
      </c>
      <c r="G214" s="281"/>
      <c r="H214" s="281"/>
    </row>
    <row r="215" spans="1:8" customFormat="1" ht="9.75" customHeight="1">
      <c r="A215" s="284" t="s">
        <v>916</v>
      </c>
      <c r="B215" s="285" t="s">
        <v>1613</v>
      </c>
      <c r="C215" s="285" t="s">
        <v>14</v>
      </c>
      <c r="D215" s="295">
        <v>320.2</v>
      </c>
      <c r="E215" s="294">
        <v>24.428999999999998</v>
      </c>
      <c r="F215" s="289">
        <v>7822.17</v>
      </c>
      <c r="G215" s="285"/>
      <c r="H215" s="285"/>
    </row>
    <row r="216" spans="1:8" customFormat="1" ht="9.75" customHeight="1">
      <c r="A216" s="284" t="s">
        <v>917</v>
      </c>
      <c r="B216" s="285" t="s">
        <v>1599</v>
      </c>
      <c r="C216" s="285" t="s">
        <v>14</v>
      </c>
      <c r="D216" s="295">
        <v>182.6</v>
      </c>
      <c r="E216" s="294">
        <v>25.466999999999999</v>
      </c>
      <c r="F216" s="289">
        <v>4650.2700000000004</v>
      </c>
      <c r="G216" s="285"/>
      <c r="H216" s="285"/>
    </row>
    <row r="217" spans="1:8" customFormat="1" ht="9.75" customHeight="1">
      <c r="A217" s="284" t="s">
        <v>918</v>
      </c>
      <c r="B217" s="285" t="s">
        <v>1601</v>
      </c>
      <c r="C217" s="285" t="s">
        <v>14</v>
      </c>
      <c r="D217" s="295">
        <v>119.4</v>
      </c>
      <c r="E217" s="294">
        <v>27.252700000000001</v>
      </c>
      <c r="F217" s="289">
        <v>3253.97</v>
      </c>
      <c r="G217" s="285"/>
      <c r="H217" s="285"/>
    </row>
    <row r="218" spans="1:8" customFormat="1" ht="9.75" customHeight="1">
      <c r="A218" s="280" t="s">
        <v>920</v>
      </c>
      <c r="B218" s="281" t="s">
        <v>290</v>
      </c>
      <c r="C218" s="281"/>
      <c r="D218" s="281"/>
      <c r="E218" s="281"/>
      <c r="F218" s="283">
        <v>70272.12</v>
      </c>
      <c r="G218" s="281"/>
      <c r="H218" s="281"/>
    </row>
    <row r="219" spans="1:8" customFormat="1" ht="9.75" customHeight="1">
      <c r="A219" s="284" t="s">
        <v>921</v>
      </c>
      <c r="B219" s="285" t="s">
        <v>1602</v>
      </c>
      <c r="C219" s="285" t="s">
        <v>292</v>
      </c>
      <c r="D219" s="295">
        <v>735</v>
      </c>
      <c r="E219" s="286">
        <v>7.7820999999999998</v>
      </c>
      <c r="F219" s="289">
        <v>5719.84</v>
      </c>
      <c r="G219" s="285"/>
      <c r="H219" s="285"/>
    </row>
    <row r="220" spans="1:8" customFormat="1" ht="9.75" customHeight="1">
      <c r="A220" s="284" t="s">
        <v>1625</v>
      </c>
      <c r="B220" s="285" t="s">
        <v>1603</v>
      </c>
      <c r="C220" s="285" t="s">
        <v>292</v>
      </c>
      <c r="D220" s="288">
        <v>1515</v>
      </c>
      <c r="E220" s="286">
        <v>7.9771000000000001</v>
      </c>
      <c r="F220" s="293">
        <v>12085.31</v>
      </c>
      <c r="G220" s="285"/>
      <c r="H220" s="285"/>
    </row>
    <row r="221" spans="1:8" customFormat="1" ht="9.75" customHeight="1">
      <c r="A221" s="284" t="s">
        <v>1626</v>
      </c>
      <c r="B221" s="285" t="s">
        <v>1604</v>
      </c>
      <c r="C221" s="285" t="s">
        <v>292</v>
      </c>
      <c r="D221" s="288">
        <v>1615</v>
      </c>
      <c r="E221" s="286">
        <v>7.6159999999999997</v>
      </c>
      <c r="F221" s="293">
        <v>12299.84</v>
      </c>
      <c r="G221" s="285"/>
      <c r="H221" s="285"/>
    </row>
    <row r="222" spans="1:8" customFormat="1" ht="9.75" customHeight="1">
      <c r="A222" s="284" t="s">
        <v>1627</v>
      </c>
      <c r="B222" s="285" t="s">
        <v>1605</v>
      </c>
      <c r="C222" s="285" t="s">
        <v>292</v>
      </c>
      <c r="D222" s="295">
        <v>265</v>
      </c>
      <c r="E222" s="286">
        <v>7.2561999999999998</v>
      </c>
      <c r="F222" s="289">
        <v>1922.89</v>
      </c>
      <c r="G222" s="285"/>
      <c r="H222" s="285"/>
    </row>
    <row r="223" spans="1:8" customFormat="1" ht="9.75" customHeight="1">
      <c r="A223" s="284" t="s">
        <v>1628</v>
      </c>
      <c r="B223" s="285" t="s">
        <v>1606</v>
      </c>
      <c r="C223" s="285" t="s">
        <v>292</v>
      </c>
      <c r="D223" s="288">
        <v>4080</v>
      </c>
      <c r="E223" s="286">
        <v>7.2328999999999999</v>
      </c>
      <c r="F223" s="293">
        <v>29510.23</v>
      </c>
      <c r="G223" s="285"/>
      <c r="H223" s="285"/>
    </row>
    <row r="224" spans="1:8" customFormat="1" ht="9.75" customHeight="1">
      <c r="A224" s="284" t="s">
        <v>1629</v>
      </c>
      <c r="B224" s="285" t="s">
        <v>1607</v>
      </c>
      <c r="C224" s="285" t="s">
        <v>292</v>
      </c>
      <c r="D224" s="288">
        <v>1180</v>
      </c>
      <c r="E224" s="286">
        <v>7.4016999999999999</v>
      </c>
      <c r="F224" s="289">
        <v>8734.01</v>
      </c>
      <c r="G224" s="285"/>
      <c r="H224" s="285"/>
    </row>
    <row r="225" spans="1:8" customFormat="1" ht="9.75" customHeight="1">
      <c r="A225" s="280" t="s">
        <v>922</v>
      </c>
      <c r="B225" s="281" t="s">
        <v>300</v>
      </c>
      <c r="C225" s="281"/>
      <c r="D225" s="281"/>
      <c r="E225" s="281"/>
      <c r="F225" s="283">
        <v>67914</v>
      </c>
      <c r="G225" s="281"/>
      <c r="H225" s="281"/>
    </row>
    <row r="226" spans="1:8" customFormat="1" ht="19.149999999999999" customHeight="1">
      <c r="A226" s="284" t="s">
        <v>923</v>
      </c>
      <c r="B226" s="285" t="s">
        <v>1608</v>
      </c>
      <c r="C226" s="285" t="s">
        <v>280</v>
      </c>
      <c r="D226" s="295">
        <v>115.5</v>
      </c>
      <c r="E226" s="295">
        <v>588</v>
      </c>
      <c r="F226" s="293">
        <v>67914</v>
      </c>
      <c r="G226" s="285"/>
      <c r="H226" s="285"/>
    </row>
    <row r="227" spans="1:8" customFormat="1" ht="9.75" customHeight="1">
      <c r="A227" s="280" t="s">
        <v>924</v>
      </c>
      <c r="B227" s="281" t="s">
        <v>306</v>
      </c>
      <c r="C227" s="281"/>
      <c r="D227" s="281"/>
      <c r="E227" s="281"/>
      <c r="F227" s="283">
        <v>29839.89</v>
      </c>
      <c r="G227" s="281"/>
      <c r="H227" s="281"/>
    </row>
    <row r="228" spans="1:8" customFormat="1" ht="9.75" customHeight="1">
      <c r="A228" s="284" t="s">
        <v>925</v>
      </c>
      <c r="B228" s="285" t="s">
        <v>1609</v>
      </c>
      <c r="C228" s="285" t="s">
        <v>14</v>
      </c>
      <c r="D228" s="295">
        <v>509.29</v>
      </c>
      <c r="E228" s="294">
        <v>25.768999999999998</v>
      </c>
      <c r="F228" s="293">
        <v>13123.89</v>
      </c>
      <c r="G228" s="285"/>
      <c r="H228" s="285"/>
    </row>
    <row r="229" spans="1:8" customFormat="1" ht="9.75" customHeight="1">
      <c r="A229" s="284" t="s">
        <v>1630</v>
      </c>
      <c r="B229" s="285" t="s">
        <v>1610</v>
      </c>
      <c r="C229" s="285" t="s">
        <v>247</v>
      </c>
      <c r="D229" s="286">
        <v>1</v>
      </c>
      <c r="E229" s="292">
        <v>16716</v>
      </c>
      <c r="F229" s="293">
        <v>16716</v>
      </c>
      <c r="G229" s="285"/>
      <c r="H229" s="285"/>
    </row>
    <row r="230" spans="1:8" customFormat="1" ht="9.75" customHeight="1">
      <c r="A230" s="280" t="s">
        <v>926</v>
      </c>
      <c r="B230" s="281" t="s">
        <v>1597</v>
      </c>
      <c r="C230" s="281"/>
      <c r="D230" s="281"/>
      <c r="E230" s="281"/>
      <c r="F230" s="283">
        <v>86579.3</v>
      </c>
      <c r="G230" s="281"/>
      <c r="H230" s="281"/>
    </row>
    <row r="231" spans="1:8" customFormat="1" ht="19.149999999999999" customHeight="1">
      <c r="A231" s="284" t="s">
        <v>927</v>
      </c>
      <c r="B231" s="285" t="s">
        <v>1611</v>
      </c>
      <c r="C231" s="285" t="s">
        <v>14</v>
      </c>
      <c r="D231" s="295">
        <v>509.29</v>
      </c>
      <c r="E231" s="295">
        <v>170</v>
      </c>
      <c r="F231" s="293">
        <v>86579.3</v>
      </c>
      <c r="G231" s="285"/>
      <c r="H231" s="285"/>
    </row>
    <row r="232" spans="1:8" customFormat="1" ht="9.75" customHeight="1">
      <c r="A232" s="280" t="s">
        <v>1631</v>
      </c>
      <c r="B232" s="281" t="s">
        <v>1632</v>
      </c>
      <c r="C232" s="281"/>
      <c r="D232" s="281"/>
      <c r="E232" s="281"/>
      <c r="F232" s="282">
        <v>313742.33</v>
      </c>
      <c r="G232" s="281"/>
      <c r="H232" s="281"/>
    </row>
    <row r="233" spans="1:8" customFormat="1" ht="9.75" customHeight="1">
      <c r="A233" s="280" t="s">
        <v>1633</v>
      </c>
      <c r="B233" s="281" t="s">
        <v>287</v>
      </c>
      <c r="C233" s="281"/>
      <c r="D233" s="281"/>
      <c r="E233" s="281"/>
      <c r="F233" s="283">
        <v>18946.939999999999</v>
      </c>
      <c r="G233" s="281"/>
      <c r="H233" s="281"/>
    </row>
    <row r="234" spans="1:8" customFormat="1" ht="9.75" customHeight="1">
      <c r="A234" s="284" t="s">
        <v>1634</v>
      </c>
      <c r="B234" s="285" t="s">
        <v>1613</v>
      </c>
      <c r="C234" s="285" t="s">
        <v>14</v>
      </c>
      <c r="D234" s="295">
        <v>386.4</v>
      </c>
      <c r="E234" s="294">
        <v>24.428999999999998</v>
      </c>
      <c r="F234" s="289">
        <v>9439.3700000000008</v>
      </c>
      <c r="G234" s="285"/>
      <c r="H234" s="285"/>
    </row>
    <row r="235" spans="1:8" customFormat="1" ht="9.75" customHeight="1">
      <c r="A235" s="284" t="s">
        <v>1635</v>
      </c>
      <c r="B235" s="285" t="s">
        <v>1599</v>
      </c>
      <c r="C235" s="285" t="s">
        <v>14</v>
      </c>
      <c r="D235" s="295">
        <v>227.9</v>
      </c>
      <c r="E235" s="294">
        <v>25.466999999999999</v>
      </c>
      <c r="F235" s="289">
        <v>5803.93</v>
      </c>
      <c r="G235" s="285"/>
      <c r="H235" s="285"/>
    </row>
    <row r="236" spans="1:8" customFormat="1" ht="9.75" customHeight="1">
      <c r="A236" s="284" t="s">
        <v>1636</v>
      </c>
      <c r="B236" s="285" t="s">
        <v>1601</v>
      </c>
      <c r="C236" s="285" t="s">
        <v>14</v>
      </c>
      <c r="D236" s="295">
        <v>135.9</v>
      </c>
      <c r="E236" s="294">
        <v>27.252700000000001</v>
      </c>
      <c r="F236" s="289">
        <v>3703.64</v>
      </c>
      <c r="G236" s="285"/>
      <c r="H236" s="285"/>
    </row>
    <row r="237" spans="1:8" customFormat="1" ht="9.75" customHeight="1">
      <c r="A237" s="280" t="s">
        <v>1637</v>
      </c>
      <c r="B237" s="281" t="s">
        <v>290</v>
      </c>
      <c r="C237" s="281"/>
      <c r="D237" s="281"/>
      <c r="E237" s="281"/>
      <c r="F237" s="282">
        <v>121484.02</v>
      </c>
      <c r="G237" s="281"/>
      <c r="H237" s="281"/>
    </row>
    <row r="238" spans="1:8" customFormat="1" ht="9.75" customHeight="1">
      <c r="A238" s="284" t="s">
        <v>1638</v>
      </c>
      <c r="B238" s="285" t="s">
        <v>1602</v>
      </c>
      <c r="C238" s="285" t="s">
        <v>292</v>
      </c>
      <c r="D238" s="295">
        <v>760</v>
      </c>
      <c r="E238" s="286">
        <v>7.7820999999999998</v>
      </c>
      <c r="F238" s="289">
        <v>5914.4</v>
      </c>
      <c r="G238" s="285"/>
      <c r="H238" s="285"/>
    </row>
    <row r="239" spans="1:8" customFormat="1" ht="9.75" customHeight="1">
      <c r="A239" s="284" t="s">
        <v>1639</v>
      </c>
      <c r="B239" s="285" t="s">
        <v>1603</v>
      </c>
      <c r="C239" s="285" t="s">
        <v>292</v>
      </c>
      <c r="D239" s="295">
        <v>920</v>
      </c>
      <c r="E239" s="286">
        <v>7.9771000000000001</v>
      </c>
      <c r="F239" s="289">
        <v>7338.93</v>
      </c>
      <c r="G239" s="285"/>
      <c r="H239" s="285"/>
    </row>
    <row r="240" spans="1:8" customFormat="1" ht="9.75" customHeight="1">
      <c r="A240" s="284" t="s">
        <v>1640</v>
      </c>
      <c r="B240" s="285" t="s">
        <v>1604</v>
      </c>
      <c r="C240" s="285" t="s">
        <v>292</v>
      </c>
      <c r="D240" s="288">
        <v>1510</v>
      </c>
      <c r="E240" s="286">
        <v>7.6159999999999997</v>
      </c>
      <c r="F240" s="293">
        <v>11500.16</v>
      </c>
      <c r="G240" s="285"/>
      <c r="H240" s="285"/>
    </row>
    <row r="241" spans="1:8" customFormat="1" ht="9.75" customHeight="1">
      <c r="A241" s="284" t="s">
        <v>1641</v>
      </c>
      <c r="B241" s="285" t="s">
        <v>1605</v>
      </c>
      <c r="C241" s="285" t="s">
        <v>292</v>
      </c>
      <c r="D241" s="288">
        <v>4365</v>
      </c>
      <c r="E241" s="286">
        <v>7.2561999999999998</v>
      </c>
      <c r="F241" s="293">
        <v>31673.31</v>
      </c>
      <c r="G241" s="285"/>
      <c r="H241" s="285"/>
    </row>
    <row r="242" spans="1:8" customFormat="1" ht="9.75" customHeight="1">
      <c r="A242" s="284" t="s">
        <v>1642</v>
      </c>
      <c r="B242" s="285" t="s">
        <v>1606</v>
      </c>
      <c r="C242" s="285" t="s">
        <v>292</v>
      </c>
      <c r="D242" s="288">
        <v>3530</v>
      </c>
      <c r="E242" s="286">
        <v>7.2328999999999999</v>
      </c>
      <c r="F242" s="293">
        <v>25532.14</v>
      </c>
      <c r="G242" s="285"/>
      <c r="H242" s="285"/>
    </row>
    <row r="243" spans="1:8" customFormat="1" ht="9.75" customHeight="1">
      <c r="A243" s="284" t="s">
        <v>1643</v>
      </c>
      <c r="B243" s="285" t="s">
        <v>1607</v>
      </c>
      <c r="C243" s="285" t="s">
        <v>292</v>
      </c>
      <c r="D243" s="288">
        <v>5340</v>
      </c>
      <c r="E243" s="286">
        <v>7.4016999999999999</v>
      </c>
      <c r="F243" s="293">
        <v>39525.08</v>
      </c>
      <c r="G243" s="285"/>
      <c r="H243" s="285"/>
    </row>
    <row r="244" spans="1:8" customFormat="1" ht="9.75" customHeight="1">
      <c r="A244" s="280" t="s">
        <v>1644</v>
      </c>
      <c r="B244" s="281" t="s">
        <v>300</v>
      </c>
      <c r="C244" s="281"/>
      <c r="D244" s="281"/>
      <c r="E244" s="281"/>
      <c r="F244" s="283">
        <v>84495.6</v>
      </c>
      <c r="G244" s="281"/>
      <c r="H244" s="281"/>
    </row>
    <row r="245" spans="1:8" customFormat="1" ht="19.149999999999999" customHeight="1">
      <c r="A245" s="284" t="s">
        <v>1645</v>
      </c>
      <c r="B245" s="285" t="s">
        <v>1608</v>
      </c>
      <c r="C245" s="285" t="s">
        <v>280</v>
      </c>
      <c r="D245" s="295">
        <v>143.69999999999999</v>
      </c>
      <c r="E245" s="295">
        <v>588</v>
      </c>
      <c r="F245" s="293">
        <v>84495.6</v>
      </c>
      <c r="G245" s="285"/>
      <c r="H245" s="285"/>
    </row>
    <row r="246" spans="1:8" customFormat="1" ht="9.75" customHeight="1">
      <c r="A246" s="280" t="s">
        <v>1646</v>
      </c>
      <c r="B246" s="281" t="s">
        <v>306</v>
      </c>
      <c r="C246" s="281"/>
      <c r="D246" s="281"/>
      <c r="E246" s="281"/>
      <c r="F246" s="283">
        <v>26206.47</v>
      </c>
      <c r="G246" s="281"/>
      <c r="H246" s="281"/>
    </row>
    <row r="247" spans="1:8" customFormat="1" ht="9.75" customHeight="1">
      <c r="A247" s="284" t="s">
        <v>1647</v>
      </c>
      <c r="B247" s="285" t="s">
        <v>1609</v>
      </c>
      <c r="C247" s="285" t="s">
        <v>14</v>
      </c>
      <c r="D247" s="295">
        <v>368.29</v>
      </c>
      <c r="E247" s="294">
        <v>25.768999999999998</v>
      </c>
      <c r="F247" s="289">
        <v>9490.4699999999993</v>
      </c>
      <c r="G247" s="285"/>
      <c r="H247" s="285"/>
    </row>
    <row r="248" spans="1:8" customFormat="1" ht="9.75" customHeight="1">
      <c r="A248" s="284" t="s">
        <v>1648</v>
      </c>
      <c r="B248" s="285" t="s">
        <v>1610</v>
      </c>
      <c r="C248" s="285" t="s">
        <v>247</v>
      </c>
      <c r="D248" s="286">
        <v>1</v>
      </c>
      <c r="E248" s="292">
        <v>16716</v>
      </c>
      <c r="F248" s="293">
        <v>16716</v>
      </c>
      <c r="G248" s="285"/>
      <c r="H248" s="285"/>
    </row>
    <row r="249" spans="1:8" customFormat="1" ht="9.75" customHeight="1">
      <c r="A249" s="280" t="s">
        <v>1649</v>
      </c>
      <c r="B249" s="281" t="s">
        <v>1597</v>
      </c>
      <c r="C249" s="281"/>
      <c r="D249" s="281"/>
      <c r="E249" s="281"/>
      <c r="F249" s="283">
        <v>62609.3</v>
      </c>
      <c r="G249" s="281"/>
      <c r="H249" s="281"/>
    </row>
    <row r="250" spans="1:8" customFormat="1" ht="19.149999999999999" customHeight="1">
      <c r="A250" s="284" t="s">
        <v>1650</v>
      </c>
      <c r="B250" s="285" t="s">
        <v>1611</v>
      </c>
      <c r="C250" s="285" t="s">
        <v>14</v>
      </c>
      <c r="D250" s="295">
        <v>368.29</v>
      </c>
      <c r="E250" s="295">
        <v>170</v>
      </c>
      <c r="F250" s="293">
        <v>62609.3</v>
      </c>
      <c r="G250" s="285"/>
      <c r="H250" s="285"/>
    </row>
    <row r="251" spans="1:8" customFormat="1" ht="9.75" customHeight="1">
      <c r="A251" s="280" t="s">
        <v>1651</v>
      </c>
      <c r="B251" s="281" t="s">
        <v>1652</v>
      </c>
      <c r="C251" s="281"/>
      <c r="D251" s="281"/>
      <c r="E251" s="281"/>
      <c r="F251" s="300">
        <v>1478081.1</v>
      </c>
      <c r="G251" s="281"/>
      <c r="H251" s="281"/>
    </row>
    <row r="252" spans="1:8" customFormat="1" ht="9.75" customHeight="1">
      <c r="A252" s="280" t="s">
        <v>1653</v>
      </c>
      <c r="B252" s="281" t="s">
        <v>287</v>
      </c>
      <c r="C252" s="281"/>
      <c r="D252" s="281"/>
      <c r="E252" s="281"/>
      <c r="F252" s="282">
        <v>103414.56</v>
      </c>
      <c r="G252" s="281"/>
      <c r="H252" s="281"/>
    </row>
    <row r="253" spans="1:8" customFormat="1" ht="9.75" customHeight="1">
      <c r="A253" s="284" t="s">
        <v>1654</v>
      </c>
      <c r="B253" s="285" t="s">
        <v>1613</v>
      </c>
      <c r="C253" s="285" t="s">
        <v>14</v>
      </c>
      <c r="D253" s="288">
        <v>2666</v>
      </c>
      <c r="E253" s="294">
        <v>24.428999999999998</v>
      </c>
      <c r="F253" s="293">
        <v>65127.71</v>
      </c>
      <c r="G253" s="285"/>
      <c r="H253" s="285"/>
    </row>
    <row r="254" spans="1:8" customFormat="1" ht="9.75" customHeight="1">
      <c r="A254" s="284" t="s">
        <v>1655</v>
      </c>
      <c r="B254" s="285" t="s">
        <v>1599</v>
      </c>
      <c r="C254" s="285" t="s">
        <v>14</v>
      </c>
      <c r="D254" s="288">
        <v>1460.8</v>
      </c>
      <c r="E254" s="294">
        <v>25.466999999999999</v>
      </c>
      <c r="F254" s="293">
        <v>37202.19</v>
      </c>
      <c r="G254" s="285"/>
      <c r="H254" s="285"/>
    </row>
    <row r="255" spans="1:8" customFormat="1" ht="9.75" customHeight="1">
      <c r="A255" s="284" t="s">
        <v>1656</v>
      </c>
      <c r="B255" s="285" t="s">
        <v>1601</v>
      </c>
      <c r="C255" s="285" t="s">
        <v>14</v>
      </c>
      <c r="D255" s="294">
        <v>39.799999999999997</v>
      </c>
      <c r="E255" s="294">
        <v>27.252700000000001</v>
      </c>
      <c r="F255" s="289">
        <v>1084.6600000000001</v>
      </c>
      <c r="G255" s="285"/>
      <c r="H255" s="285"/>
    </row>
    <row r="256" spans="1:8" customFormat="1" ht="9.75" customHeight="1">
      <c r="A256" s="280" t="s">
        <v>1657</v>
      </c>
      <c r="B256" s="281" t="s">
        <v>290</v>
      </c>
      <c r="C256" s="281"/>
      <c r="D256" s="281"/>
      <c r="E256" s="281"/>
      <c r="F256" s="282">
        <v>414463.62</v>
      </c>
      <c r="G256" s="281"/>
      <c r="H256" s="281"/>
    </row>
    <row r="257" spans="1:8" customFormat="1" ht="9.75" customHeight="1">
      <c r="A257" s="284" t="s">
        <v>1658</v>
      </c>
      <c r="B257" s="285" t="s">
        <v>1602</v>
      </c>
      <c r="C257" s="285" t="s">
        <v>292</v>
      </c>
      <c r="D257" s="288">
        <v>9615</v>
      </c>
      <c r="E257" s="286">
        <v>7.7820999999999998</v>
      </c>
      <c r="F257" s="293">
        <v>74824.89</v>
      </c>
      <c r="G257" s="285"/>
      <c r="H257" s="285"/>
    </row>
    <row r="258" spans="1:8" customFormat="1" ht="9.75" customHeight="1">
      <c r="A258" s="284" t="s">
        <v>1659</v>
      </c>
      <c r="B258" s="285" t="s">
        <v>1603</v>
      </c>
      <c r="C258" s="285" t="s">
        <v>292</v>
      </c>
      <c r="D258" s="288">
        <v>4355</v>
      </c>
      <c r="E258" s="286">
        <v>7.9771000000000001</v>
      </c>
      <c r="F258" s="293">
        <v>34740.269999999997</v>
      </c>
      <c r="G258" s="285"/>
      <c r="H258" s="285"/>
    </row>
    <row r="259" spans="1:8" customFormat="1" ht="9.75" customHeight="1">
      <c r="A259" s="284" t="s">
        <v>1660</v>
      </c>
      <c r="B259" s="285" t="s">
        <v>1604</v>
      </c>
      <c r="C259" s="285" t="s">
        <v>292</v>
      </c>
      <c r="D259" s="292">
        <v>10650</v>
      </c>
      <c r="E259" s="286">
        <v>7.6159999999999997</v>
      </c>
      <c r="F259" s="293">
        <v>81110.399999999994</v>
      </c>
      <c r="G259" s="285"/>
      <c r="H259" s="285"/>
    </row>
    <row r="260" spans="1:8" customFormat="1" ht="9.75" customHeight="1">
      <c r="A260" s="284" t="s">
        <v>1661</v>
      </c>
      <c r="B260" s="285" t="s">
        <v>1605</v>
      </c>
      <c r="C260" s="285" t="s">
        <v>292</v>
      </c>
      <c r="D260" s="288">
        <v>3695</v>
      </c>
      <c r="E260" s="286">
        <v>7.2561999999999998</v>
      </c>
      <c r="F260" s="293">
        <v>26811.66</v>
      </c>
      <c r="G260" s="285"/>
      <c r="H260" s="285"/>
    </row>
    <row r="261" spans="1:8" customFormat="1" ht="9.75" customHeight="1">
      <c r="A261" s="284" t="s">
        <v>1662</v>
      </c>
      <c r="B261" s="285" t="s">
        <v>1606</v>
      </c>
      <c r="C261" s="285" t="s">
        <v>292</v>
      </c>
      <c r="D261" s="292">
        <v>25550</v>
      </c>
      <c r="E261" s="286">
        <v>7.2328999999999999</v>
      </c>
      <c r="F261" s="291">
        <v>184800.6</v>
      </c>
      <c r="G261" s="285"/>
      <c r="H261" s="285"/>
    </row>
    <row r="262" spans="1:8" customFormat="1" ht="9.75" customHeight="1">
      <c r="A262" s="284" t="s">
        <v>1663</v>
      </c>
      <c r="B262" s="285" t="s">
        <v>1607</v>
      </c>
      <c r="C262" s="285" t="s">
        <v>292</v>
      </c>
      <c r="D262" s="288">
        <v>1645</v>
      </c>
      <c r="E262" s="286">
        <v>7.4016999999999999</v>
      </c>
      <c r="F262" s="293">
        <v>12175.8</v>
      </c>
      <c r="G262" s="285"/>
      <c r="H262" s="285"/>
    </row>
    <row r="263" spans="1:8" customFormat="1" ht="9.75" customHeight="1">
      <c r="A263" s="280" t="s">
        <v>1664</v>
      </c>
      <c r="B263" s="281" t="s">
        <v>300</v>
      </c>
      <c r="C263" s="281"/>
      <c r="D263" s="281"/>
      <c r="E263" s="281"/>
      <c r="F263" s="282">
        <v>376524.23</v>
      </c>
      <c r="G263" s="281"/>
      <c r="H263" s="281"/>
    </row>
    <row r="264" spans="1:8" customFormat="1" ht="19.149999999999999" customHeight="1">
      <c r="A264" s="284" t="s">
        <v>1665</v>
      </c>
      <c r="B264" s="285" t="s">
        <v>1666</v>
      </c>
      <c r="C264" s="285" t="s">
        <v>280</v>
      </c>
      <c r="D264" s="295">
        <v>696.3</v>
      </c>
      <c r="E264" s="295">
        <v>540.75</v>
      </c>
      <c r="F264" s="291">
        <v>376524.23</v>
      </c>
      <c r="G264" s="285"/>
      <c r="H264" s="285"/>
    </row>
    <row r="265" spans="1:8" customFormat="1" ht="9.75" customHeight="1">
      <c r="A265" s="280" t="s">
        <v>1667</v>
      </c>
      <c r="B265" s="281" t="s">
        <v>306</v>
      </c>
      <c r="C265" s="281"/>
      <c r="D265" s="281"/>
      <c r="E265" s="281"/>
      <c r="F265" s="283">
        <v>91345.09</v>
      </c>
      <c r="G265" s="281"/>
      <c r="H265" s="281"/>
    </row>
    <row r="266" spans="1:8" customFormat="1" ht="9.75" customHeight="1">
      <c r="A266" s="284" t="s">
        <v>1668</v>
      </c>
      <c r="B266" s="285" t="s">
        <v>1609</v>
      </c>
      <c r="C266" s="285" t="s">
        <v>14</v>
      </c>
      <c r="D266" s="288">
        <v>2896.08</v>
      </c>
      <c r="E266" s="294">
        <v>25.768999999999998</v>
      </c>
      <c r="F266" s="293">
        <v>74629.09</v>
      </c>
      <c r="G266" s="285"/>
      <c r="H266" s="285"/>
    </row>
    <row r="267" spans="1:8" customFormat="1" ht="9.75" customHeight="1">
      <c r="A267" s="284" t="s">
        <v>1669</v>
      </c>
      <c r="B267" s="285" t="s">
        <v>1610</v>
      </c>
      <c r="C267" s="285" t="s">
        <v>247</v>
      </c>
      <c r="D267" s="286">
        <v>1</v>
      </c>
      <c r="E267" s="292">
        <v>16716</v>
      </c>
      <c r="F267" s="293">
        <v>16716</v>
      </c>
      <c r="G267" s="285"/>
      <c r="H267" s="285"/>
    </row>
    <row r="268" spans="1:8" customFormat="1" ht="9.75" customHeight="1">
      <c r="A268" s="280" t="s">
        <v>1670</v>
      </c>
      <c r="B268" s="281" t="s">
        <v>1597</v>
      </c>
      <c r="C268" s="281"/>
      <c r="D268" s="281"/>
      <c r="E268" s="281"/>
      <c r="F268" s="282">
        <v>492333.6</v>
      </c>
      <c r="G268" s="281"/>
      <c r="H268" s="281"/>
    </row>
    <row r="269" spans="1:8" customFormat="1" ht="19.149999999999999" customHeight="1">
      <c r="A269" s="284" t="s">
        <v>1671</v>
      </c>
      <c r="B269" s="285" t="s">
        <v>1611</v>
      </c>
      <c r="C269" s="285" t="s">
        <v>14</v>
      </c>
      <c r="D269" s="288">
        <v>2896.08</v>
      </c>
      <c r="E269" s="295">
        <v>170</v>
      </c>
      <c r="F269" s="291">
        <v>492333.6</v>
      </c>
      <c r="G269" s="285"/>
      <c r="H269" s="285"/>
    </row>
    <row r="270" spans="1:8" customFormat="1" ht="9.75" customHeight="1">
      <c r="A270" s="280" t="s">
        <v>1672</v>
      </c>
      <c r="B270" s="281" t="s">
        <v>1673</v>
      </c>
      <c r="C270" s="281"/>
      <c r="D270" s="281"/>
      <c r="E270" s="281"/>
      <c r="F270" s="282">
        <v>147899.04999999999</v>
      </c>
      <c r="G270" s="281"/>
      <c r="H270" s="281"/>
    </row>
    <row r="271" spans="1:8" customFormat="1" ht="9.75" customHeight="1">
      <c r="A271" s="280" t="s">
        <v>1674</v>
      </c>
      <c r="B271" s="281" t="s">
        <v>287</v>
      </c>
      <c r="C271" s="281"/>
      <c r="D271" s="281"/>
      <c r="E271" s="281"/>
      <c r="F271" s="283">
        <v>10090.93</v>
      </c>
      <c r="G271" s="281"/>
      <c r="H271" s="281"/>
    </row>
    <row r="272" spans="1:8" customFormat="1" ht="9.75" customHeight="1">
      <c r="A272" s="284" t="s">
        <v>1675</v>
      </c>
      <c r="B272" s="285" t="s">
        <v>1613</v>
      </c>
      <c r="C272" s="285" t="s">
        <v>14</v>
      </c>
      <c r="D272" s="295">
        <v>242.5</v>
      </c>
      <c r="E272" s="294">
        <v>24.428999999999998</v>
      </c>
      <c r="F272" s="289">
        <v>5924.03</v>
      </c>
      <c r="G272" s="285"/>
      <c r="H272" s="285"/>
    </row>
    <row r="273" spans="1:8" customFormat="1" ht="9.75" customHeight="1">
      <c r="A273" s="284" t="s">
        <v>1676</v>
      </c>
      <c r="B273" s="285" t="s">
        <v>1599</v>
      </c>
      <c r="C273" s="285" t="s">
        <v>14</v>
      </c>
      <c r="D273" s="295">
        <v>132.80000000000001</v>
      </c>
      <c r="E273" s="294">
        <v>25.466999999999999</v>
      </c>
      <c r="F273" s="289">
        <v>3382.02</v>
      </c>
      <c r="G273" s="285"/>
      <c r="H273" s="285"/>
    </row>
    <row r="274" spans="1:8" customFormat="1" ht="9.75" customHeight="1">
      <c r="A274" s="284" t="s">
        <v>1677</v>
      </c>
      <c r="B274" s="285" t="s">
        <v>1601</v>
      </c>
      <c r="C274" s="285" t="s">
        <v>14</v>
      </c>
      <c r="D274" s="294">
        <v>28.8</v>
      </c>
      <c r="E274" s="294">
        <v>27.252700000000001</v>
      </c>
      <c r="F274" s="297">
        <v>784.88</v>
      </c>
      <c r="G274" s="285"/>
      <c r="H274" s="285"/>
    </row>
    <row r="275" spans="1:8" customFormat="1" ht="9.75" customHeight="1">
      <c r="A275" s="280" t="s">
        <v>1678</v>
      </c>
      <c r="B275" s="281" t="s">
        <v>290</v>
      </c>
      <c r="C275" s="281"/>
      <c r="D275" s="281"/>
      <c r="E275" s="281"/>
      <c r="F275" s="283">
        <v>35212.43</v>
      </c>
      <c r="G275" s="281"/>
      <c r="H275" s="281"/>
    </row>
    <row r="276" spans="1:8" customFormat="1" ht="9.75" customHeight="1">
      <c r="A276" s="284" t="s">
        <v>1679</v>
      </c>
      <c r="B276" s="285" t="s">
        <v>1602</v>
      </c>
      <c r="C276" s="285" t="s">
        <v>292</v>
      </c>
      <c r="D276" s="295">
        <v>895</v>
      </c>
      <c r="E276" s="286">
        <v>7.7820999999999998</v>
      </c>
      <c r="F276" s="289">
        <v>6964.98</v>
      </c>
      <c r="G276" s="285"/>
      <c r="H276" s="285"/>
    </row>
    <row r="277" spans="1:8" customFormat="1" ht="9.75" customHeight="1">
      <c r="A277" s="284" t="s">
        <v>1680</v>
      </c>
      <c r="B277" s="285" t="s">
        <v>1603</v>
      </c>
      <c r="C277" s="285" t="s">
        <v>292</v>
      </c>
      <c r="D277" s="295">
        <v>400</v>
      </c>
      <c r="E277" s="286">
        <v>7.9771000000000001</v>
      </c>
      <c r="F277" s="289">
        <v>3190.84</v>
      </c>
      <c r="G277" s="285"/>
      <c r="H277" s="285"/>
    </row>
    <row r="278" spans="1:8" customFormat="1" ht="9.75" customHeight="1">
      <c r="A278" s="284" t="s">
        <v>1681</v>
      </c>
      <c r="B278" s="285" t="s">
        <v>1604</v>
      </c>
      <c r="C278" s="285" t="s">
        <v>292</v>
      </c>
      <c r="D278" s="295">
        <v>905</v>
      </c>
      <c r="E278" s="286">
        <v>7.6159999999999997</v>
      </c>
      <c r="F278" s="289">
        <v>6892.48</v>
      </c>
      <c r="G278" s="285"/>
      <c r="H278" s="285"/>
    </row>
    <row r="279" spans="1:8" customFormat="1" ht="9.75" customHeight="1">
      <c r="A279" s="284" t="s">
        <v>1682</v>
      </c>
      <c r="B279" s="285" t="s">
        <v>1605</v>
      </c>
      <c r="C279" s="285" t="s">
        <v>292</v>
      </c>
      <c r="D279" s="295">
        <v>410</v>
      </c>
      <c r="E279" s="286">
        <v>7.2561999999999998</v>
      </c>
      <c r="F279" s="289">
        <v>2975.04</v>
      </c>
      <c r="G279" s="285"/>
      <c r="H279" s="285"/>
    </row>
    <row r="280" spans="1:8" customFormat="1" ht="9.75" customHeight="1">
      <c r="A280" s="284" t="s">
        <v>1683</v>
      </c>
      <c r="B280" s="285" t="s">
        <v>1606</v>
      </c>
      <c r="C280" s="285" t="s">
        <v>292</v>
      </c>
      <c r="D280" s="288">
        <v>2100</v>
      </c>
      <c r="E280" s="286">
        <v>7.2328999999999999</v>
      </c>
      <c r="F280" s="293">
        <v>15189.09</v>
      </c>
      <c r="G280" s="285"/>
      <c r="H280" s="285"/>
    </row>
    <row r="281" spans="1:8" customFormat="1" ht="9.75" customHeight="1">
      <c r="A281" s="280" t="s">
        <v>1684</v>
      </c>
      <c r="B281" s="281" t="s">
        <v>300</v>
      </c>
      <c r="C281" s="281"/>
      <c r="D281" s="281"/>
      <c r="E281" s="281"/>
      <c r="F281" s="283">
        <v>34337.629999999997</v>
      </c>
      <c r="G281" s="281"/>
      <c r="H281" s="281"/>
    </row>
    <row r="282" spans="1:8" customFormat="1" ht="19.149999999999999" customHeight="1">
      <c r="A282" s="284" t="s">
        <v>1685</v>
      </c>
      <c r="B282" s="285" t="s">
        <v>1666</v>
      </c>
      <c r="C282" s="285" t="s">
        <v>280</v>
      </c>
      <c r="D282" s="294">
        <v>63.5</v>
      </c>
      <c r="E282" s="295">
        <v>540.75</v>
      </c>
      <c r="F282" s="293">
        <v>34337.629999999997</v>
      </c>
      <c r="G282" s="285"/>
      <c r="H282" s="285"/>
    </row>
    <row r="283" spans="1:8" customFormat="1" ht="9.75" customHeight="1">
      <c r="A283" s="280" t="s">
        <v>1686</v>
      </c>
      <c r="B283" s="281" t="s">
        <v>306</v>
      </c>
      <c r="C283" s="281"/>
      <c r="D283" s="281"/>
      <c r="E283" s="281"/>
      <c r="F283" s="283">
        <v>23500.46</v>
      </c>
      <c r="G283" s="281"/>
      <c r="H283" s="281"/>
    </row>
    <row r="284" spans="1:8" customFormat="1" ht="9.75" customHeight="1">
      <c r="A284" s="284" t="s">
        <v>1687</v>
      </c>
      <c r="B284" s="285" t="s">
        <v>1609</v>
      </c>
      <c r="C284" s="285" t="s">
        <v>14</v>
      </c>
      <c r="D284" s="295">
        <v>263.27999999999997</v>
      </c>
      <c r="E284" s="294">
        <v>25.768999999999998</v>
      </c>
      <c r="F284" s="289">
        <v>6784.46</v>
      </c>
      <c r="G284" s="285"/>
      <c r="H284" s="285"/>
    </row>
    <row r="285" spans="1:8" customFormat="1" ht="9.75" customHeight="1">
      <c r="A285" s="284" t="s">
        <v>1688</v>
      </c>
      <c r="B285" s="285" t="s">
        <v>1610</v>
      </c>
      <c r="C285" s="285" t="s">
        <v>247</v>
      </c>
      <c r="D285" s="286">
        <v>1</v>
      </c>
      <c r="E285" s="292">
        <v>16716</v>
      </c>
      <c r="F285" s="293">
        <v>16716</v>
      </c>
      <c r="G285" s="285"/>
      <c r="H285" s="285"/>
    </row>
    <row r="286" spans="1:8" customFormat="1" ht="9.75" customHeight="1">
      <c r="A286" s="280" t="s">
        <v>1689</v>
      </c>
      <c r="B286" s="281" t="s">
        <v>1597</v>
      </c>
      <c r="C286" s="281"/>
      <c r="D286" s="281"/>
      <c r="E286" s="281"/>
      <c r="F286" s="283">
        <v>44757.599999999999</v>
      </c>
      <c r="G286" s="281"/>
      <c r="H286" s="281"/>
    </row>
    <row r="287" spans="1:8" customFormat="1" ht="19.149999999999999" customHeight="1">
      <c r="A287" s="284" t="s">
        <v>1690</v>
      </c>
      <c r="B287" s="285" t="s">
        <v>1611</v>
      </c>
      <c r="C287" s="285" t="s">
        <v>14</v>
      </c>
      <c r="D287" s="295">
        <v>263.27999999999997</v>
      </c>
      <c r="E287" s="295">
        <v>170</v>
      </c>
      <c r="F287" s="293">
        <v>44757.599999999999</v>
      </c>
      <c r="G287" s="285"/>
      <c r="H287" s="285"/>
    </row>
    <row r="288" spans="1:8" customFormat="1" ht="9.75" customHeight="1">
      <c r="A288" s="280" t="s">
        <v>1691</v>
      </c>
      <c r="B288" s="281" t="s">
        <v>1692</v>
      </c>
      <c r="C288" s="281"/>
      <c r="D288" s="281"/>
      <c r="E288" s="281"/>
      <c r="F288" s="282">
        <v>106441.76</v>
      </c>
      <c r="G288" s="281"/>
      <c r="H288" s="281"/>
    </row>
    <row r="289" spans="1:8" customFormat="1" ht="9.75" customHeight="1">
      <c r="A289" s="280" t="s">
        <v>1693</v>
      </c>
      <c r="B289" s="281" t="s">
        <v>287</v>
      </c>
      <c r="C289" s="281"/>
      <c r="D289" s="281"/>
      <c r="E289" s="281"/>
      <c r="F289" s="283">
        <v>10462.59</v>
      </c>
      <c r="G289" s="281"/>
      <c r="H289" s="281"/>
    </row>
    <row r="290" spans="1:8" customFormat="1" ht="9.75" customHeight="1">
      <c r="A290" s="284" t="s">
        <v>1694</v>
      </c>
      <c r="B290" s="285" t="s">
        <v>1613</v>
      </c>
      <c r="C290" s="285" t="s">
        <v>14</v>
      </c>
      <c r="D290" s="295">
        <v>250.1</v>
      </c>
      <c r="E290" s="294">
        <v>24.428999999999998</v>
      </c>
      <c r="F290" s="289">
        <v>6109.69</v>
      </c>
      <c r="G290" s="285"/>
      <c r="H290" s="285"/>
    </row>
    <row r="291" spans="1:8" customFormat="1" ht="9.75" customHeight="1">
      <c r="A291" s="284" t="s">
        <v>1695</v>
      </c>
      <c r="B291" s="285" t="s">
        <v>1599</v>
      </c>
      <c r="C291" s="285" t="s">
        <v>14</v>
      </c>
      <c r="D291" s="295">
        <v>143.1</v>
      </c>
      <c r="E291" s="294">
        <v>25.466999999999999</v>
      </c>
      <c r="F291" s="289">
        <v>3644.33</v>
      </c>
      <c r="G291" s="285"/>
      <c r="H291" s="285"/>
    </row>
    <row r="292" spans="1:8" customFormat="1" ht="9.75" customHeight="1">
      <c r="A292" s="284" t="s">
        <v>1696</v>
      </c>
      <c r="B292" s="285" t="s">
        <v>1601</v>
      </c>
      <c r="C292" s="285" t="s">
        <v>14</v>
      </c>
      <c r="D292" s="294">
        <v>26</v>
      </c>
      <c r="E292" s="294">
        <v>27.252700000000001</v>
      </c>
      <c r="F292" s="297">
        <v>708.57</v>
      </c>
      <c r="G292" s="285"/>
      <c r="H292" s="285"/>
    </row>
    <row r="293" spans="1:8" customFormat="1" ht="9.75" customHeight="1">
      <c r="A293" s="280" t="s">
        <v>1697</v>
      </c>
      <c r="B293" s="281" t="s">
        <v>290</v>
      </c>
      <c r="C293" s="281"/>
      <c r="D293" s="281"/>
      <c r="E293" s="281"/>
      <c r="F293" s="283">
        <v>31624.799999999999</v>
      </c>
      <c r="G293" s="281"/>
      <c r="H293" s="281"/>
    </row>
    <row r="294" spans="1:8" customFormat="1" ht="9.75" customHeight="1">
      <c r="A294" s="284" t="s">
        <v>1698</v>
      </c>
      <c r="B294" s="285" t="s">
        <v>1602</v>
      </c>
      <c r="C294" s="285" t="s">
        <v>292</v>
      </c>
      <c r="D294" s="295">
        <v>840</v>
      </c>
      <c r="E294" s="286">
        <v>7.7820999999999998</v>
      </c>
      <c r="F294" s="289">
        <v>6536.96</v>
      </c>
      <c r="G294" s="285"/>
      <c r="H294" s="285"/>
    </row>
    <row r="295" spans="1:8" customFormat="1" ht="9.75" customHeight="1">
      <c r="A295" s="284" t="s">
        <v>1699</v>
      </c>
      <c r="B295" s="285" t="s">
        <v>1603</v>
      </c>
      <c r="C295" s="285" t="s">
        <v>292</v>
      </c>
      <c r="D295" s="295">
        <v>620</v>
      </c>
      <c r="E295" s="286">
        <v>7.9771000000000001</v>
      </c>
      <c r="F295" s="289">
        <v>4945.8</v>
      </c>
      <c r="G295" s="285"/>
      <c r="H295" s="285"/>
    </row>
    <row r="296" spans="1:8" customFormat="1" ht="9.75" customHeight="1">
      <c r="A296" s="284" t="s">
        <v>1700</v>
      </c>
      <c r="B296" s="285" t="s">
        <v>1604</v>
      </c>
      <c r="C296" s="285" t="s">
        <v>292</v>
      </c>
      <c r="D296" s="295">
        <v>435</v>
      </c>
      <c r="E296" s="286">
        <v>7.6159999999999997</v>
      </c>
      <c r="F296" s="289">
        <v>3312.96</v>
      </c>
      <c r="G296" s="285"/>
      <c r="H296" s="285"/>
    </row>
    <row r="297" spans="1:8" customFormat="1" ht="9.75" customHeight="1">
      <c r="A297" s="284" t="s">
        <v>1701</v>
      </c>
      <c r="B297" s="285" t="s">
        <v>1605</v>
      </c>
      <c r="C297" s="285" t="s">
        <v>292</v>
      </c>
      <c r="D297" s="295">
        <v>540</v>
      </c>
      <c r="E297" s="286">
        <v>7.2561999999999998</v>
      </c>
      <c r="F297" s="289">
        <v>3918.35</v>
      </c>
      <c r="G297" s="285"/>
      <c r="H297" s="285"/>
    </row>
    <row r="298" spans="1:8" customFormat="1" ht="9.75" customHeight="1">
      <c r="A298" s="284" t="s">
        <v>1702</v>
      </c>
      <c r="B298" s="285" t="s">
        <v>1606</v>
      </c>
      <c r="C298" s="285" t="s">
        <v>292</v>
      </c>
      <c r="D298" s="288">
        <v>1785</v>
      </c>
      <c r="E298" s="286">
        <v>7.2328999999999999</v>
      </c>
      <c r="F298" s="293">
        <v>12910.73</v>
      </c>
      <c r="G298" s="285"/>
      <c r="H298" s="285"/>
    </row>
    <row r="299" spans="1:8" customFormat="1" ht="9.75" customHeight="1">
      <c r="A299" s="280" t="s">
        <v>1703</v>
      </c>
      <c r="B299" s="281" t="s">
        <v>300</v>
      </c>
      <c r="C299" s="281"/>
      <c r="D299" s="281"/>
      <c r="E299" s="281"/>
      <c r="F299" s="283">
        <v>32607.23</v>
      </c>
      <c r="G299" s="281"/>
      <c r="H299" s="281"/>
    </row>
    <row r="300" spans="1:8" customFormat="1" ht="19.149999999999999" customHeight="1">
      <c r="A300" s="284" t="s">
        <v>1704</v>
      </c>
      <c r="B300" s="285" t="s">
        <v>1666</v>
      </c>
      <c r="C300" s="285" t="s">
        <v>280</v>
      </c>
      <c r="D300" s="294">
        <v>60.3</v>
      </c>
      <c r="E300" s="295">
        <v>540.75</v>
      </c>
      <c r="F300" s="293">
        <v>32607.23</v>
      </c>
      <c r="G300" s="285"/>
      <c r="H300" s="285"/>
    </row>
    <row r="301" spans="1:8" customFormat="1" ht="9.75" customHeight="1">
      <c r="A301" s="280" t="s">
        <v>1705</v>
      </c>
      <c r="B301" s="281" t="s">
        <v>306</v>
      </c>
      <c r="C301" s="281"/>
      <c r="D301" s="281"/>
      <c r="E301" s="281"/>
      <c r="F301" s="283">
        <v>18694.54</v>
      </c>
      <c r="G301" s="281"/>
      <c r="H301" s="281"/>
    </row>
    <row r="302" spans="1:8" customFormat="1" ht="9.75" customHeight="1">
      <c r="A302" s="284" t="s">
        <v>1706</v>
      </c>
      <c r="B302" s="285" t="s">
        <v>1609</v>
      </c>
      <c r="C302" s="285" t="s">
        <v>14</v>
      </c>
      <c r="D302" s="294">
        <v>76.78</v>
      </c>
      <c r="E302" s="294">
        <v>25.768999999999998</v>
      </c>
      <c r="F302" s="289">
        <v>1978.54</v>
      </c>
      <c r="G302" s="285"/>
      <c r="H302" s="285"/>
    </row>
    <row r="303" spans="1:8" customFormat="1" ht="9.75" customHeight="1">
      <c r="A303" s="284" t="s">
        <v>1707</v>
      </c>
      <c r="B303" s="285" t="s">
        <v>1610</v>
      </c>
      <c r="C303" s="285" t="s">
        <v>247</v>
      </c>
      <c r="D303" s="286">
        <v>1</v>
      </c>
      <c r="E303" s="292">
        <v>16716</v>
      </c>
      <c r="F303" s="293">
        <v>16716</v>
      </c>
      <c r="G303" s="285"/>
      <c r="H303" s="285"/>
    </row>
    <row r="304" spans="1:8" customFormat="1" ht="9.75" customHeight="1">
      <c r="A304" s="280" t="s">
        <v>1708</v>
      </c>
      <c r="B304" s="281" t="s">
        <v>1597</v>
      </c>
      <c r="C304" s="281"/>
      <c r="D304" s="281"/>
      <c r="E304" s="281"/>
      <c r="F304" s="283">
        <v>13052.6</v>
      </c>
      <c r="G304" s="281"/>
      <c r="H304" s="281"/>
    </row>
    <row r="305" spans="1:8" customFormat="1" ht="19.149999999999999" customHeight="1">
      <c r="A305" s="284" t="s">
        <v>1709</v>
      </c>
      <c r="B305" s="285" t="s">
        <v>1611</v>
      </c>
      <c r="C305" s="285" t="s">
        <v>14</v>
      </c>
      <c r="D305" s="294">
        <v>76.78</v>
      </c>
      <c r="E305" s="295">
        <v>170</v>
      </c>
      <c r="F305" s="293">
        <v>13052.6</v>
      </c>
      <c r="G305" s="285"/>
      <c r="H305" s="285"/>
    </row>
    <row r="306" spans="1:8" customFormat="1" ht="9.75" customHeight="1">
      <c r="A306" s="280" t="s">
        <v>1710</v>
      </c>
      <c r="B306" s="281" t="s">
        <v>1711</v>
      </c>
      <c r="C306" s="281"/>
      <c r="D306" s="281"/>
      <c r="E306" s="281"/>
      <c r="F306" s="282">
        <v>162531.85</v>
      </c>
      <c r="G306" s="281"/>
      <c r="H306" s="281"/>
    </row>
    <row r="307" spans="1:8" customFormat="1" ht="9.75" customHeight="1">
      <c r="A307" s="280" t="s">
        <v>1712</v>
      </c>
      <c r="B307" s="281" t="s">
        <v>287</v>
      </c>
      <c r="C307" s="281"/>
      <c r="D307" s="281"/>
      <c r="E307" s="281"/>
      <c r="F307" s="283">
        <v>13273.63</v>
      </c>
      <c r="G307" s="281"/>
      <c r="H307" s="281"/>
    </row>
    <row r="308" spans="1:8" customFormat="1" ht="9.75" customHeight="1">
      <c r="A308" s="284" t="s">
        <v>1713</v>
      </c>
      <c r="B308" s="285" t="s">
        <v>1613</v>
      </c>
      <c r="C308" s="285" t="s">
        <v>14</v>
      </c>
      <c r="D308" s="295">
        <v>315</v>
      </c>
      <c r="E308" s="294">
        <v>24.428999999999998</v>
      </c>
      <c r="F308" s="289">
        <v>7695.13</v>
      </c>
      <c r="G308" s="285"/>
      <c r="H308" s="285"/>
    </row>
    <row r="309" spans="1:8" customFormat="1" ht="9.75" customHeight="1">
      <c r="A309" s="284" t="s">
        <v>1714</v>
      </c>
      <c r="B309" s="285" t="s">
        <v>1599</v>
      </c>
      <c r="C309" s="285" t="s">
        <v>14</v>
      </c>
      <c r="D309" s="295">
        <v>135.9</v>
      </c>
      <c r="E309" s="294">
        <v>25.466999999999999</v>
      </c>
      <c r="F309" s="289">
        <v>3460.97</v>
      </c>
      <c r="G309" s="285"/>
      <c r="H309" s="285"/>
    </row>
    <row r="310" spans="1:8" customFormat="1" ht="9.75" customHeight="1">
      <c r="A310" s="284" t="s">
        <v>1715</v>
      </c>
      <c r="B310" s="285" t="s">
        <v>1601</v>
      </c>
      <c r="C310" s="285" t="s">
        <v>14</v>
      </c>
      <c r="D310" s="294">
        <v>77.7</v>
      </c>
      <c r="E310" s="294">
        <v>27.252700000000001</v>
      </c>
      <c r="F310" s="289">
        <v>2117.5300000000002</v>
      </c>
      <c r="G310" s="285"/>
      <c r="H310" s="285"/>
    </row>
    <row r="311" spans="1:8" customFormat="1" ht="9.75" customHeight="1">
      <c r="A311" s="280" t="s">
        <v>1716</v>
      </c>
      <c r="B311" s="281" t="s">
        <v>290</v>
      </c>
      <c r="C311" s="281"/>
      <c r="D311" s="281"/>
      <c r="E311" s="281"/>
      <c r="F311" s="283">
        <v>42408.58</v>
      </c>
      <c r="G311" s="281"/>
      <c r="H311" s="281"/>
    </row>
    <row r="312" spans="1:8" customFormat="1" ht="9.75" customHeight="1">
      <c r="A312" s="284" t="s">
        <v>1717</v>
      </c>
      <c r="B312" s="285" t="s">
        <v>1602</v>
      </c>
      <c r="C312" s="285" t="s">
        <v>292</v>
      </c>
      <c r="D312" s="295">
        <v>810</v>
      </c>
      <c r="E312" s="286">
        <v>7.7820999999999998</v>
      </c>
      <c r="F312" s="289">
        <v>6303.5</v>
      </c>
      <c r="G312" s="285"/>
      <c r="H312" s="285"/>
    </row>
    <row r="313" spans="1:8" customFormat="1" ht="9.75" customHeight="1">
      <c r="A313" s="284" t="s">
        <v>1718</v>
      </c>
      <c r="B313" s="285" t="s">
        <v>1603</v>
      </c>
      <c r="C313" s="285" t="s">
        <v>292</v>
      </c>
      <c r="D313" s="288">
        <v>1170</v>
      </c>
      <c r="E313" s="286">
        <v>7.9771000000000001</v>
      </c>
      <c r="F313" s="289">
        <v>9333.2099999999991</v>
      </c>
      <c r="G313" s="285"/>
      <c r="H313" s="285"/>
    </row>
    <row r="314" spans="1:8" customFormat="1" ht="9.75" customHeight="1">
      <c r="A314" s="284" t="s">
        <v>1719</v>
      </c>
      <c r="B314" s="285" t="s">
        <v>1604</v>
      </c>
      <c r="C314" s="285" t="s">
        <v>292</v>
      </c>
      <c r="D314" s="295">
        <v>740</v>
      </c>
      <c r="E314" s="286">
        <v>7.6159999999999997</v>
      </c>
      <c r="F314" s="289">
        <v>5635.84</v>
      </c>
      <c r="G314" s="285"/>
      <c r="H314" s="285"/>
    </row>
    <row r="315" spans="1:8" customFormat="1" ht="9.75" customHeight="1">
      <c r="A315" s="284" t="s">
        <v>1720</v>
      </c>
      <c r="B315" s="285" t="s">
        <v>1605</v>
      </c>
      <c r="C315" s="285" t="s">
        <v>292</v>
      </c>
      <c r="D315" s="295">
        <v>685</v>
      </c>
      <c r="E315" s="286">
        <v>7.2561999999999998</v>
      </c>
      <c r="F315" s="289">
        <v>4970.5</v>
      </c>
      <c r="G315" s="285"/>
      <c r="H315" s="285"/>
    </row>
    <row r="316" spans="1:8" customFormat="1" ht="9.75" customHeight="1">
      <c r="A316" s="284" t="s">
        <v>1721</v>
      </c>
      <c r="B316" s="285" t="s">
        <v>1606</v>
      </c>
      <c r="C316" s="285" t="s">
        <v>292</v>
      </c>
      <c r="D316" s="288">
        <v>2235</v>
      </c>
      <c r="E316" s="286">
        <v>7.2328999999999999</v>
      </c>
      <c r="F316" s="293">
        <v>16165.53</v>
      </c>
      <c r="G316" s="285"/>
      <c r="H316" s="285"/>
    </row>
    <row r="317" spans="1:8" customFormat="1" ht="9.75" customHeight="1">
      <c r="A317" s="280" t="s">
        <v>1722</v>
      </c>
      <c r="B317" s="281" t="s">
        <v>300</v>
      </c>
      <c r="C317" s="281"/>
      <c r="D317" s="281"/>
      <c r="E317" s="281"/>
      <c r="F317" s="283">
        <v>39636.980000000003</v>
      </c>
      <c r="G317" s="281"/>
      <c r="H317" s="281"/>
    </row>
    <row r="318" spans="1:8" customFormat="1" ht="19.149999999999999" customHeight="1">
      <c r="A318" s="284" t="s">
        <v>1723</v>
      </c>
      <c r="B318" s="285" t="s">
        <v>1666</v>
      </c>
      <c r="C318" s="285" t="s">
        <v>280</v>
      </c>
      <c r="D318" s="294">
        <v>73.3</v>
      </c>
      <c r="E318" s="295">
        <v>540.75</v>
      </c>
      <c r="F318" s="293">
        <v>39636.980000000003</v>
      </c>
      <c r="G318" s="285"/>
      <c r="H318" s="285"/>
    </row>
    <row r="319" spans="1:8" customFormat="1" ht="9.75" customHeight="1">
      <c r="A319" s="280" t="s">
        <v>1724</v>
      </c>
      <c r="B319" s="281" t="s">
        <v>306</v>
      </c>
      <c r="C319" s="281"/>
      <c r="D319" s="281"/>
      <c r="E319" s="281"/>
      <c r="F319" s="283">
        <v>23362.86</v>
      </c>
      <c r="G319" s="281"/>
      <c r="H319" s="281"/>
    </row>
    <row r="320" spans="1:8" customFormat="1" ht="9.75" customHeight="1">
      <c r="A320" s="284" t="s">
        <v>1725</v>
      </c>
      <c r="B320" s="285" t="s">
        <v>1609</v>
      </c>
      <c r="C320" s="285" t="s">
        <v>14</v>
      </c>
      <c r="D320" s="295">
        <v>257.94</v>
      </c>
      <c r="E320" s="294">
        <v>25.768999999999998</v>
      </c>
      <c r="F320" s="289">
        <v>6646.86</v>
      </c>
      <c r="G320" s="285"/>
      <c r="H320" s="285"/>
    </row>
    <row r="321" spans="1:8" customFormat="1" ht="9.75" customHeight="1">
      <c r="A321" s="284" t="s">
        <v>1726</v>
      </c>
      <c r="B321" s="285" t="s">
        <v>1610</v>
      </c>
      <c r="C321" s="285" t="s">
        <v>247</v>
      </c>
      <c r="D321" s="286">
        <v>1</v>
      </c>
      <c r="E321" s="292">
        <v>16716</v>
      </c>
      <c r="F321" s="293">
        <v>16716</v>
      </c>
      <c r="G321" s="285"/>
      <c r="H321" s="285"/>
    </row>
    <row r="322" spans="1:8" customFormat="1" ht="9.75" customHeight="1">
      <c r="A322" s="280" t="s">
        <v>1727</v>
      </c>
      <c r="B322" s="281" t="s">
        <v>1597</v>
      </c>
      <c r="C322" s="281"/>
      <c r="D322" s="281"/>
      <c r="E322" s="281"/>
      <c r="F322" s="283">
        <v>43849.8</v>
      </c>
      <c r="G322" s="281"/>
      <c r="H322" s="281"/>
    </row>
    <row r="323" spans="1:8" customFormat="1" ht="19.149999999999999" customHeight="1">
      <c r="A323" s="284" t="s">
        <v>1728</v>
      </c>
      <c r="B323" s="285" t="s">
        <v>1611</v>
      </c>
      <c r="C323" s="285" t="s">
        <v>14</v>
      </c>
      <c r="D323" s="295">
        <v>257.94</v>
      </c>
      <c r="E323" s="295">
        <v>170</v>
      </c>
      <c r="F323" s="293">
        <v>43849.8</v>
      </c>
      <c r="G323" s="285"/>
      <c r="H323" s="285"/>
    </row>
    <row r="324" spans="1:8" customFormat="1" ht="9.75" customHeight="1">
      <c r="A324" s="280" t="s">
        <v>1729</v>
      </c>
      <c r="B324" s="281" t="s">
        <v>1730</v>
      </c>
      <c r="C324" s="281"/>
      <c r="D324" s="281"/>
      <c r="E324" s="281"/>
      <c r="F324" s="283">
        <v>90701.1</v>
      </c>
      <c r="G324" s="281"/>
      <c r="H324" s="281"/>
    </row>
    <row r="325" spans="1:8" customFormat="1" ht="9.75" customHeight="1">
      <c r="A325" s="280" t="s">
        <v>1731</v>
      </c>
      <c r="B325" s="281" t="s">
        <v>287</v>
      </c>
      <c r="C325" s="281"/>
      <c r="D325" s="281"/>
      <c r="E325" s="281"/>
      <c r="F325" s="296">
        <v>9257.5400000000009</v>
      </c>
      <c r="G325" s="281"/>
      <c r="H325" s="281"/>
    </row>
    <row r="326" spans="1:8" customFormat="1" ht="9.75" customHeight="1">
      <c r="A326" s="284" t="s">
        <v>1732</v>
      </c>
      <c r="B326" s="285" t="s">
        <v>1613</v>
      </c>
      <c r="C326" s="285" t="s">
        <v>14</v>
      </c>
      <c r="D326" s="295">
        <v>224.8</v>
      </c>
      <c r="E326" s="294">
        <v>24.428999999999998</v>
      </c>
      <c r="F326" s="289">
        <v>5491.64</v>
      </c>
      <c r="G326" s="285"/>
      <c r="H326" s="285"/>
    </row>
    <row r="327" spans="1:8" customFormat="1" ht="9.75" customHeight="1">
      <c r="A327" s="284" t="s">
        <v>1733</v>
      </c>
      <c r="B327" s="285" t="s">
        <v>1599</v>
      </c>
      <c r="C327" s="285" t="s">
        <v>14</v>
      </c>
      <c r="D327" s="295">
        <v>120.8</v>
      </c>
      <c r="E327" s="294">
        <v>25.466999999999999</v>
      </c>
      <c r="F327" s="289">
        <v>3076.41</v>
      </c>
      <c r="G327" s="285"/>
      <c r="H327" s="285"/>
    </row>
    <row r="328" spans="1:8" customFormat="1" ht="9.75" customHeight="1">
      <c r="A328" s="284" t="s">
        <v>1734</v>
      </c>
      <c r="B328" s="285" t="s">
        <v>1601</v>
      </c>
      <c r="C328" s="285" t="s">
        <v>14</v>
      </c>
      <c r="D328" s="294">
        <v>25.3</v>
      </c>
      <c r="E328" s="294">
        <v>27.252700000000001</v>
      </c>
      <c r="F328" s="297">
        <v>689.49</v>
      </c>
      <c r="G328" s="285"/>
      <c r="H328" s="285"/>
    </row>
    <row r="329" spans="1:8" customFormat="1" ht="9.75" customHeight="1">
      <c r="A329" s="280" t="s">
        <v>1735</v>
      </c>
      <c r="B329" s="281" t="s">
        <v>290</v>
      </c>
      <c r="C329" s="281"/>
      <c r="D329" s="281"/>
      <c r="E329" s="281"/>
      <c r="F329" s="283">
        <v>27148.799999999999</v>
      </c>
      <c r="G329" s="281"/>
      <c r="H329" s="281"/>
    </row>
    <row r="330" spans="1:8" customFormat="1" ht="9.75" customHeight="1">
      <c r="A330" s="284" t="s">
        <v>1736</v>
      </c>
      <c r="B330" s="285" t="s">
        <v>1602</v>
      </c>
      <c r="C330" s="285" t="s">
        <v>292</v>
      </c>
      <c r="D330" s="295">
        <v>715</v>
      </c>
      <c r="E330" s="286">
        <v>7.7820999999999998</v>
      </c>
      <c r="F330" s="289">
        <v>5564.2</v>
      </c>
      <c r="G330" s="285"/>
      <c r="H330" s="285"/>
    </row>
    <row r="331" spans="1:8" customFormat="1" ht="9.75" customHeight="1">
      <c r="A331" s="284" t="s">
        <v>1737</v>
      </c>
      <c r="B331" s="285" t="s">
        <v>1603</v>
      </c>
      <c r="C331" s="285" t="s">
        <v>292</v>
      </c>
      <c r="D331" s="295">
        <v>390</v>
      </c>
      <c r="E331" s="286">
        <v>7.9771000000000001</v>
      </c>
      <c r="F331" s="289">
        <v>3111.07</v>
      </c>
      <c r="G331" s="285"/>
      <c r="H331" s="285"/>
    </row>
    <row r="332" spans="1:8" customFormat="1" ht="9.75" customHeight="1">
      <c r="A332" s="284" t="s">
        <v>1738</v>
      </c>
      <c r="B332" s="285" t="s">
        <v>1604</v>
      </c>
      <c r="C332" s="285" t="s">
        <v>292</v>
      </c>
      <c r="D332" s="295">
        <v>515</v>
      </c>
      <c r="E332" s="286">
        <v>7.6159999999999997</v>
      </c>
      <c r="F332" s="289">
        <v>3922.24</v>
      </c>
      <c r="G332" s="285"/>
      <c r="H332" s="285"/>
    </row>
    <row r="333" spans="1:8" customFormat="1" ht="9.75" customHeight="1">
      <c r="A333" s="284" t="s">
        <v>1739</v>
      </c>
      <c r="B333" s="285" t="s">
        <v>1605</v>
      </c>
      <c r="C333" s="285" t="s">
        <v>292</v>
      </c>
      <c r="D333" s="295">
        <v>565</v>
      </c>
      <c r="E333" s="286">
        <v>7.2561999999999998</v>
      </c>
      <c r="F333" s="289">
        <v>4099.75</v>
      </c>
      <c r="G333" s="285"/>
      <c r="H333" s="285"/>
    </row>
    <row r="334" spans="1:8" customFormat="1" ht="9.75" customHeight="1">
      <c r="A334" s="284" t="s">
        <v>1740</v>
      </c>
      <c r="B334" s="285" t="s">
        <v>1606</v>
      </c>
      <c r="C334" s="285" t="s">
        <v>292</v>
      </c>
      <c r="D334" s="288">
        <v>1445</v>
      </c>
      <c r="E334" s="286">
        <v>7.2328999999999999</v>
      </c>
      <c r="F334" s="293">
        <v>10451.540000000001</v>
      </c>
      <c r="G334" s="285"/>
      <c r="H334" s="285"/>
    </row>
    <row r="335" spans="1:8" customFormat="1" ht="9.75" customHeight="1">
      <c r="A335" s="280" t="s">
        <v>1741</v>
      </c>
      <c r="B335" s="281" t="s">
        <v>300</v>
      </c>
      <c r="C335" s="281"/>
      <c r="D335" s="281"/>
      <c r="E335" s="281"/>
      <c r="F335" s="283">
        <v>26388.6</v>
      </c>
      <c r="G335" s="281"/>
      <c r="H335" s="281"/>
    </row>
    <row r="336" spans="1:8" customFormat="1" ht="19.149999999999999" customHeight="1">
      <c r="A336" s="284" t="s">
        <v>1742</v>
      </c>
      <c r="B336" s="285" t="s">
        <v>1666</v>
      </c>
      <c r="C336" s="285" t="s">
        <v>280</v>
      </c>
      <c r="D336" s="294">
        <v>48.8</v>
      </c>
      <c r="E336" s="295">
        <v>540.75</v>
      </c>
      <c r="F336" s="293">
        <v>26388.6</v>
      </c>
      <c r="G336" s="285"/>
      <c r="H336" s="285"/>
    </row>
    <row r="337" spans="1:8" customFormat="1" ht="9.75" customHeight="1">
      <c r="A337" s="280" t="s">
        <v>1743</v>
      </c>
      <c r="B337" s="281" t="s">
        <v>306</v>
      </c>
      <c r="C337" s="281"/>
      <c r="D337" s="281"/>
      <c r="E337" s="281"/>
      <c r="F337" s="283">
        <v>18188.96</v>
      </c>
      <c r="G337" s="281"/>
      <c r="H337" s="281"/>
    </row>
    <row r="338" spans="1:8" customFormat="1" ht="9.75" customHeight="1">
      <c r="A338" s="284" t="s">
        <v>1744</v>
      </c>
      <c r="B338" s="285" t="s">
        <v>1609</v>
      </c>
      <c r="C338" s="285" t="s">
        <v>14</v>
      </c>
      <c r="D338" s="294">
        <v>57.16</v>
      </c>
      <c r="E338" s="294">
        <v>25.768999999999998</v>
      </c>
      <c r="F338" s="289">
        <v>1472.96</v>
      </c>
      <c r="G338" s="285"/>
      <c r="H338" s="285"/>
    </row>
    <row r="339" spans="1:8" customFormat="1" ht="9.75" customHeight="1">
      <c r="A339" s="284" t="s">
        <v>1745</v>
      </c>
      <c r="B339" s="285" t="s">
        <v>1610</v>
      </c>
      <c r="C339" s="285" t="s">
        <v>247</v>
      </c>
      <c r="D339" s="286">
        <v>1</v>
      </c>
      <c r="E339" s="292">
        <v>16716</v>
      </c>
      <c r="F339" s="293">
        <v>16716</v>
      </c>
      <c r="G339" s="285"/>
      <c r="H339" s="285"/>
    </row>
    <row r="340" spans="1:8" customFormat="1" ht="9.75" customHeight="1">
      <c r="A340" s="280" t="s">
        <v>1746</v>
      </c>
      <c r="B340" s="281" t="s">
        <v>1597</v>
      </c>
      <c r="C340" s="281"/>
      <c r="D340" s="281"/>
      <c r="E340" s="281"/>
      <c r="F340" s="296">
        <v>9717.2000000000007</v>
      </c>
      <c r="G340" s="281"/>
      <c r="H340" s="281"/>
    </row>
    <row r="341" spans="1:8" customFormat="1" ht="19.149999999999999" customHeight="1">
      <c r="A341" s="284" t="s">
        <v>1747</v>
      </c>
      <c r="B341" s="285" t="s">
        <v>1611</v>
      </c>
      <c r="C341" s="285" t="s">
        <v>14</v>
      </c>
      <c r="D341" s="294">
        <v>57.16</v>
      </c>
      <c r="E341" s="295">
        <v>170</v>
      </c>
      <c r="F341" s="289">
        <v>9717.2000000000007</v>
      </c>
      <c r="G341" s="285"/>
      <c r="H341" s="285"/>
    </row>
    <row r="342" spans="1:8" customFormat="1" ht="9.75" customHeight="1">
      <c r="A342" s="280" t="s">
        <v>1748</v>
      </c>
      <c r="B342" s="281" t="s">
        <v>1749</v>
      </c>
      <c r="C342" s="281"/>
      <c r="D342" s="281"/>
      <c r="E342" s="281"/>
      <c r="F342" s="283">
        <v>78823.19</v>
      </c>
      <c r="G342" s="281"/>
      <c r="H342" s="281"/>
    </row>
    <row r="343" spans="1:8" customFormat="1" ht="9.75" customHeight="1">
      <c r="A343" s="280" t="s">
        <v>1750</v>
      </c>
      <c r="B343" s="281" t="s">
        <v>287</v>
      </c>
      <c r="C343" s="281"/>
      <c r="D343" s="281"/>
      <c r="E343" s="281"/>
      <c r="F343" s="283">
        <v>11538.93</v>
      </c>
      <c r="G343" s="281"/>
      <c r="H343" s="281"/>
    </row>
    <row r="344" spans="1:8" customFormat="1" ht="9.75" customHeight="1">
      <c r="A344" s="284" t="s">
        <v>1751</v>
      </c>
      <c r="B344" s="285" t="s">
        <v>1613</v>
      </c>
      <c r="C344" s="285" t="s">
        <v>14</v>
      </c>
      <c r="D344" s="295">
        <v>282.5</v>
      </c>
      <c r="E344" s="294">
        <v>24.428999999999998</v>
      </c>
      <c r="F344" s="289">
        <v>6901.19</v>
      </c>
      <c r="G344" s="285"/>
      <c r="H344" s="285"/>
    </row>
    <row r="345" spans="1:8" customFormat="1" ht="9.75" customHeight="1">
      <c r="A345" s="284" t="s">
        <v>1752</v>
      </c>
      <c r="B345" s="285" t="s">
        <v>1599</v>
      </c>
      <c r="C345" s="285" t="s">
        <v>14</v>
      </c>
      <c r="D345" s="295">
        <v>101.1</v>
      </c>
      <c r="E345" s="294">
        <v>25.466999999999999</v>
      </c>
      <c r="F345" s="289">
        <v>2574.71</v>
      </c>
      <c r="G345" s="285"/>
      <c r="H345" s="285"/>
    </row>
    <row r="346" spans="1:8" customFormat="1" ht="9.75" customHeight="1">
      <c r="A346" s="284" t="s">
        <v>1753</v>
      </c>
      <c r="B346" s="285" t="s">
        <v>1601</v>
      </c>
      <c r="C346" s="285" t="s">
        <v>14</v>
      </c>
      <c r="D346" s="294">
        <v>75.7</v>
      </c>
      <c r="E346" s="294">
        <v>27.252700000000001</v>
      </c>
      <c r="F346" s="289">
        <v>2063.0300000000002</v>
      </c>
      <c r="G346" s="285"/>
      <c r="H346" s="285"/>
    </row>
    <row r="347" spans="1:8" customFormat="1" ht="9.75" customHeight="1">
      <c r="A347" s="280" t="s">
        <v>1754</v>
      </c>
      <c r="B347" s="281" t="s">
        <v>290</v>
      </c>
      <c r="C347" s="281"/>
      <c r="D347" s="281"/>
      <c r="E347" s="281"/>
      <c r="F347" s="283">
        <v>18829.599999999999</v>
      </c>
      <c r="G347" s="281"/>
      <c r="H347" s="281"/>
    </row>
    <row r="348" spans="1:8" customFormat="1" ht="9.75" customHeight="1">
      <c r="A348" s="284" t="s">
        <v>1755</v>
      </c>
      <c r="B348" s="285" t="s">
        <v>1602</v>
      </c>
      <c r="C348" s="285" t="s">
        <v>292</v>
      </c>
      <c r="D348" s="295">
        <v>180</v>
      </c>
      <c r="E348" s="286">
        <v>7.7820999999999998</v>
      </c>
      <c r="F348" s="289">
        <v>1400.78</v>
      </c>
      <c r="G348" s="285"/>
      <c r="H348" s="285"/>
    </row>
    <row r="349" spans="1:8" customFormat="1" ht="9.75" customHeight="1">
      <c r="A349" s="284" t="s">
        <v>1756</v>
      </c>
      <c r="B349" s="285" t="s">
        <v>1603</v>
      </c>
      <c r="C349" s="285" t="s">
        <v>292</v>
      </c>
      <c r="D349" s="288">
        <v>1055</v>
      </c>
      <c r="E349" s="286">
        <v>7.9771000000000001</v>
      </c>
      <c r="F349" s="289">
        <v>8415.84</v>
      </c>
      <c r="G349" s="285"/>
      <c r="H349" s="285"/>
    </row>
    <row r="350" spans="1:8" customFormat="1" ht="9.75" customHeight="1">
      <c r="A350" s="284" t="s">
        <v>1757</v>
      </c>
      <c r="B350" s="285" t="s">
        <v>1604</v>
      </c>
      <c r="C350" s="285" t="s">
        <v>292</v>
      </c>
      <c r="D350" s="295">
        <v>105</v>
      </c>
      <c r="E350" s="286">
        <v>7.6159999999999997</v>
      </c>
      <c r="F350" s="297">
        <v>799.68</v>
      </c>
      <c r="G350" s="285"/>
      <c r="H350" s="285"/>
    </row>
    <row r="351" spans="1:8" customFormat="1" ht="9.75" customHeight="1">
      <c r="A351" s="284" t="s">
        <v>1758</v>
      </c>
      <c r="B351" s="285" t="s">
        <v>1605</v>
      </c>
      <c r="C351" s="285" t="s">
        <v>292</v>
      </c>
      <c r="D351" s="295">
        <v>170</v>
      </c>
      <c r="E351" s="286">
        <v>7.2561999999999998</v>
      </c>
      <c r="F351" s="289">
        <v>1233.55</v>
      </c>
      <c r="G351" s="285"/>
      <c r="H351" s="285"/>
    </row>
    <row r="352" spans="1:8" customFormat="1" ht="9.75" customHeight="1">
      <c r="A352" s="284" t="s">
        <v>1759</v>
      </c>
      <c r="B352" s="285" t="s">
        <v>1606</v>
      </c>
      <c r="C352" s="285" t="s">
        <v>292</v>
      </c>
      <c r="D352" s="295">
        <v>965</v>
      </c>
      <c r="E352" s="286">
        <v>7.2328999999999999</v>
      </c>
      <c r="F352" s="289">
        <v>6979.75</v>
      </c>
      <c r="G352" s="285"/>
      <c r="H352" s="285"/>
    </row>
    <row r="353" spans="1:8" customFormat="1" ht="9.75" customHeight="1">
      <c r="A353" s="280" t="s">
        <v>1760</v>
      </c>
      <c r="B353" s="281" t="s">
        <v>300</v>
      </c>
      <c r="C353" s="281"/>
      <c r="D353" s="281"/>
      <c r="E353" s="281"/>
      <c r="F353" s="283">
        <v>20548.5</v>
      </c>
      <c r="G353" s="281"/>
      <c r="H353" s="281"/>
    </row>
    <row r="354" spans="1:8" customFormat="1" ht="19.149999999999999" customHeight="1">
      <c r="A354" s="284" t="s">
        <v>1761</v>
      </c>
      <c r="B354" s="285" t="s">
        <v>1666</v>
      </c>
      <c r="C354" s="285" t="s">
        <v>280</v>
      </c>
      <c r="D354" s="294">
        <v>38</v>
      </c>
      <c r="E354" s="295">
        <v>540.75</v>
      </c>
      <c r="F354" s="293">
        <v>20548.5</v>
      </c>
      <c r="G354" s="285"/>
      <c r="H354" s="285"/>
    </row>
    <row r="355" spans="1:8" customFormat="1" ht="9.75" customHeight="1">
      <c r="A355" s="280" t="s">
        <v>1762</v>
      </c>
      <c r="B355" s="281" t="s">
        <v>306</v>
      </c>
      <c r="C355" s="281"/>
      <c r="D355" s="281"/>
      <c r="E355" s="281"/>
      <c r="F355" s="283">
        <v>18188.96</v>
      </c>
      <c r="G355" s="281"/>
      <c r="H355" s="281"/>
    </row>
    <row r="356" spans="1:8" customFormat="1" ht="9.75" customHeight="1">
      <c r="A356" s="284" t="s">
        <v>1763</v>
      </c>
      <c r="B356" s="285" t="s">
        <v>1609</v>
      </c>
      <c r="C356" s="285" t="s">
        <v>14</v>
      </c>
      <c r="D356" s="294">
        <v>57.16</v>
      </c>
      <c r="E356" s="294">
        <v>25.768999999999998</v>
      </c>
      <c r="F356" s="289">
        <v>1472.96</v>
      </c>
      <c r="G356" s="285"/>
      <c r="H356" s="285"/>
    </row>
    <row r="357" spans="1:8" customFormat="1" ht="9.75" customHeight="1">
      <c r="A357" s="284" t="s">
        <v>1764</v>
      </c>
      <c r="B357" s="285" t="s">
        <v>1610</v>
      </c>
      <c r="C357" s="285" t="s">
        <v>247</v>
      </c>
      <c r="D357" s="286">
        <v>1</v>
      </c>
      <c r="E357" s="292">
        <v>16716</v>
      </c>
      <c r="F357" s="293">
        <v>16716</v>
      </c>
      <c r="G357" s="285"/>
      <c r="H357" s="285"/>
    </row>
    <row r="358" spans="1:8" customFormat="1" ht="9.75" customHeight="1">
      <c r="A358" s="280" t="s">
        <v>1765</v>
      </c>
      <c r="B358" s="281" t="s">
        <v>1597</v>
      </c>
      <c r="C358" s="281"/>
      <c r="D358" s="281"/>
      <c r="E358" s="281"/>
      <c r="F358" s="296">
        <v>9717.2000000000007</v>
      </c>
      <c r="G358" s="281"/>
      <c r="H358" s="281"/>
    </row>
    <row r="359" spans="1:8" customFormat="1" ht="19.149999999999999" customHeight="1">
      <c r="A359" s="284" t="s">
        <v>1766</v>
      </c>
      <c r="B359" s="285" t="s">
        <v>1611</v>
      </c>
      <c r="C359" s="285" t="s">
        <v>14</v>
      </c>
      <c r="D359" s="294">
        <v>57.16</v>
      </c>
      <c r="E359" s="295">
        <v>170</v>
      </c>
      <c r="F359" s="289">
        <v>9717.2000000000007</v>
      </c>
      <c r="G359" s="285"/>
      <c r="H359" s="285"/>
    </row>
    <row r="360" spans="1:8" customFormat="1" ht="9.75" customHeight="1">
      <c r="A360" s="280" t="s">
        <v>308</v>
      </c>
      <c r="B360" s="281" t="s">
        <v>362</v>
      </c>
      <c r="C360" s="281"/>
      <c r="D360" s="281"/>
      <c r="E360" s="281"/>
      <c r="F360" s="282">
        <v>612383.41</v>
      </c>
      <c r="G360" s="281"/>
      <c r="H360" s="281"/>
    </row>
    <row r="361" spans="1:8" customFormat="1" ht="9.75" customHeight="1">
      <c r="A361" s="280" t="s">
        <v>310</v>
      </c>
      <c r="B361" s="281" t="s">
        <v>1767</v>
      </c>
      <c r="C361" s="281"/>
      <c r="D361" s="281"/>
      <c r="E361" s="281"/>
      <c r="F361" s="283">
        <v>47164.19</v>
      </c>
      <c r="G361" s="281"/>
      <c r="H361" s="281"/>
    </row>
    <row r="362" spans="1:8" customFormat="1" ht="9.75" customHeight="1">
      <c r="A362" s="280" t="s">
        <v>312</v>
      </c>
      <c r="B362" s="281" t="s">
        <v>365</v>
      </c>
      <c r="C362" s="281"/>
      <c r="D362" s="281"/>
      <c r="E362" s="281"/>
      <c r="F362" s="283">
        <v>14330.34</v>
      </c>
      <c r="G362" s="281"/>
      <c r="H362" s="281"/>
    </row>
    <row r="363" spans="1:8" customFormat="1" ht="19.149999999999999" customHeight="1">
      <c r="A363" s="284" t="s">
        <v>314</v>
      </c>
      <c r="B363" s="285" t="s">
        <v>368</v>
      </c>
      <c r="C363" s="285" t="s">
        <v>14</v>
      </c>
      <c r="D363" s="295">
        <v>358.16899999999998</v>
      </c>
      <c r="E363" s="294">
        <v>40.01</v>
      </c>
      <c r="F363" s="293">
        <v>14330.34</v>
      </c>
      <c r="G363" s="285"/>
      <c r="H363" s="285"/>
    </row>
    <row r="364" spans="1:8" customFormat="1" ht="9.75" customHeight="1">
      <c r="A364" s="280" t="s">
        <v>321</v>
      </c>
      <c r="B364" s="281" t="s">
        <v>1768</v>
      </c>
      <c r="C364" s="281"/>
      <c r="D364" s="281"/>
      <c r="E364" s="281"/>
      <c r="F364" s="296">
        <v>9546.34</v>
      </c>
      <c r="G364" s="281"/>
      <c r="H364" s="281"/>
    </row>
    <row r="365" spans="1:8" customFormat="1" ht="19.149999999999999" customHeight="1">
      <c r="A365" s="284" t="s">
        <v>322</v>
      </c>
      <c r="B365" s="285" t="s">
        <v>1769</v>
      </c>
      <c r="C365" s="285" t="s">
        <v>14</v>
      </c>
      <c r="D365" s="295">
        <v>183.994</v>
      </c>
      <c r="E365" s="294">
        <v>51.884</v>
      </c>
      <c r="F365" s="289">
        <v>9546.34</v>
      </c>
      <c r="G365" s="285"/>
      <c r="H365" s="285"/>
    </row>
    <row r="366" spans="1:8" customFormat="1" ht="9.75" customHeight="1">
      <c r="A366" s="280" t="s">
        <v>324</v>
      </c>
      <c r="B366" s="281" t="s">
        <v>1770</v>
      </c>
      <c r="C366" s="281"/>
      <c r="D366" s="281"/>
      <c r="E366" s="281"/>
      <c r="F366" s="296">
        <v>2478.73</v>
      </c>
      <c r="G366" s="281"/>
      <c r="H366" s="281"/>
    </row>
    <row r="367" spans="1:8" customFormat="1" ht="9.75" customHeight="1">
      <c r="A367" s="284" t="s">
        <v>325</v>
      </c>
      <c r="B367" s="285" t="s">
        <v>1771</v>
      </c>
      <c r="C367" s="285" t="s">
        <v>11</v>
      </c>
      <c r="D367" s="295">
        <v>272</v>
      </c>
      <c r="E367" s="286">
        <v>2.5</v>
      </c>
      <c r="F367" s="297">
        <v>680</v>
      </c>
      <c r="G367" s="285"/>
      <c r="H367" s="285"/>
    </row>
    <row r="368" spans="1:8" customFormat="1" ht="9.75" customHeight="1">
      <c r="A368" s="284" t="s">
        <v>1529</v>
      </c>
      <c r="B368" s="285" t="s">
        <v>1772</v>
      </c>
      <c r="C368" s="285" t="s">
        <v>10</v>
      </c>
      <c r="D368" s="295">
        <v>217.46700000000001</v>
      </c>
      <c r="E368" s="286">
        <v>2.4556</v>
      </c>
      <c r="F368" s="297">
        <v>534.01</v>
      </c>
      <c r="G368" s="285"/>
      <c r="H368" s="285"/>
    </row>
    <row r="369" spans="1:8" customFormat="1" ht="9.75" customHeight="1">
      <c r="A369" s="284" t="s">
        <v>1531</v>
      </c>
      <c r="B369" s="285" t="s">
        <v>1773</v>
      </c>
      <c r="C369" s="285" t="s">
        <v>10</v>
      </c>
      <c r="D369" s="294">
        <v>32.700000000000003</v>
      </c>
      <c r="E369" s="294">
        <v>38.676499999999997</v>
      </c>
      <c r="F369" s="289">
        <v>1264.72</v>
      </c>
      <c r="G369" s="285"/>
      <c r="H369" s="285"/>
    </row>
    <row r="370" spans="1:8" customFormat="1" ht="9.75" customHeight="1">
      <c r="A370" s="280" t="s">
        <v>1774</v>
      </c>
      <c r="B370" s="281" t="s">
        <v>1597</v>
      </c>
      <c r="C370" s="281"/>
      <c r="D370" s="281"/>
      <c r="E370" s="281"/>
      <c r="F370" s="283">
        <v>20808.78</v>
      </c>
      <c r="G370" s="281"/>
      <c r="H370" s="281"/>
    </row>
    <row r="371" spans="1:8" customFormat="1" ht="19.149999999999999" customHeight="1">
      <c r="A371" s="284" t="s">
        <v>1775</v>
      </c>
      <c r="B371" s="285" t="s">
        <v>1776</v>
      </c>
      <c r="C371" s="285" t="s">
        <v>14</v>
      </c>
      <c r="D371" s="295">
        <v>212.66900000000001</v>
      </c>
      <c r="E371" s="294">
        <v>36</v>
      </c>
      <c r="F371" s="289">
        <v>7656.08</v>
      </c>
      <c r="G371" s="285"/>
      <c r="H371" s="285"/>
    </row>
    <row r="372" spans="1:8" customFormat="1" ht="19.149999999999999" customHeight="1">
      <c r="A372" s="284" t="s">
        <v>1777</v>
      </c>
      <c r="B372" s="285" t="s">
        <v>1778</v>
      </c>
      <c r="C372" s="285" t="s">
        <v>14</v>
      </c>
      <c r="D372" s="295">
        <v>386.84399999999999</v>
      </c>
      <c r="E372" s="294">
        <v>34</v>
      </c>
      <c r="F372" s="293">
        <v>13152.7</v>
      </c>
      <c r="G372" s="285"/>
      <c r="H372" s="285"/>
    </row>
    <row r="373" spans="1:8" customFormat="1" ht="19.350000000000001" customHeight="1">
      <c r="A373" s="280" t="s">
        <v>326</v>
      </c>
      <c r="B373" s="281" t="s">
        <v>1779</v>
      </c>
      <c r="C373" s="281"/>
      <c r="D373" s="281"/>
      <c r="E373" s="281"/>
      <c r="F373" s="283">
        <v>19684.669999999998</v>
      </c>
      <c r="G373" s="281"/>
      <c r="H373" s="281"/>
    </row>
    <row r="374" spans="1:8" customFormat="1" ht="9.75" customHeight="1">
      <c r="A374" s="280" t="s">
        <v>328</v>
      </c>
      <c r="B374" s="281" t="s">
        <v>365</v>
      </c>
      <c r="C374" s="281"/>
      <c r="D374" s="281"/>
      <c r="E374" s="281"/>
      <c r="F374" s="296">
        <v>6752.78</v>
      </c>
      <c r="G374" s="281"/>
      <c r="H374" s="281"/>
    </row>
    <row r="375" spans="1:8" customFormat="1" ht="19.149999999999999" customHeight="1">
      <c r="A375" s="284" t="s">
        <v>329</v>
      </c>
      <c r="B375" s="285" t="s">
        <v>367</v>
      </c>
      <c r="C375" s="285" t="s">
        <v>14</v>
      </c>
      <c r="D375" s="294">
        <v>10.698</v>
      </c>
      <c r="E375" s="294">
        <v>35.695399999999999</v>
      </c>
      <c r="F375" s="297">
        <v>381.87</v>
      </c>
      <c r="G375" s="285"/>
      <c r="H375" s="285"/>
    </row>
    <row r="376" spans="1:8" customFormat="1" ht="19.149999999999999" customHeight="1">
      <c r="A376" s="284" t="s">
        <v>981</v>
      </c>
      <c r="B376" s="285" t="s">
        <v>368</v>
      </c>
      <c r="C376" s="285" t="s">
        <v>14</v>
      </c>
      <c r="D376" s="295">
        <v>159.233</v>
      </c>
      <c r="E376" s="294">
        <v>40.01</v>
      </c>
      <c r="F376" s="289">
        <v>6370.91</v>
      </c>
      <c r="G376" s="285"/>
      <c r="H376" s="285"/>
    </row>
    <row r="377" spans="1:8" customFormat="1" ht="9.75" customHeight="1">
      <c r="A377" s="280" t="s">
        <v>330</v>
      </c>
      <c r="B377" s="281" t="s">
        <v>1768</v>
      </c>
      <c r="C377" s="281"/>
      <c r="D377" s="281"/>
      <c r="E377" s="281"/>
      <c r="F377" s="296">
        <v>3711.89</v>
      </c>
      <c r="G377" s="281"/>
      <c r="H377" s="281"/>
    </row>
    <row r="378" spans="1:8" customFormat="1" ht="19.149999999999999" customHeight="1">
      <c r="A378" s="284" t="s">
        <v>331</v>
      </c>
      <c r="B378" s="285" t="s">
        <v>1769</v>
      </c>
      <c r="C378" s="285" t="s">
        <v>14</v>
      </c>
      <c r="D378" s="294">
        <v>71.542000000000002</v>
      </c>
      <c r="E378" s="294">
        <v>51.884</v>
      </c>
      <c r="F378" s="289">
        <v>3711.89</v>
      </c>
      <c r="G378" s="285"/>
      <c r="H378" s="285"/>
    </row>
    <row r="379" spans="1:8" customFormat="1" ht="9.75" customHeight="1">
      <c r="A379" s="280" t="s">
        <v>333</v>
      </c>
      <c r="B379" s="281" t="s">
        <v>1770</v>
      </c>
      <c r="C379" s="281"/>
      <c r="D379" s="281"/>
      <c r="E379" s="281"/>
      <c r="F379" s="301">
        <v>650.54</v>
      </c>
      <c r="G379" s="281"/>
      <c r="H379" s="281"/>
    </row>
    <row r="380" spans="1:8" customFormat="1" ht="9.75" customHeight="1">
      <c r="A380" s="284" t="s">
        <v>334</v>
      </c>
      <c r="B380" s="285" t="s">
        <v>1771</v>
      </c>
      <c r="C380" s="285" t="s">
        <v>11</v>
      </c>
      <c r="D380" s="295">
        <v>121</v>
      </c>
      <c r="E380" s="286">
        <v>2.5</v>
      </c>
      <c r="F380" s="297">
        <v>302.5</v>
      </c>
      <c r="G380" s="285"/>
      <c r="H380" s="285"/>
    </row>
    <row r="381" spans="1:8" customFormat="1" ht="9.75" customHeight="1">
      <c r="A381" s="284" t="s">
        <v>983</v>
      </c>
      <c r="B381" s="285" t="s">
        <v>1772</v>
      </c>
      <c r="C381" s="285" t="s">
        <v>10</v>
      </c>
      <c r="D381" s="295">
        <v>107.081</v>
      </c>
      <c r="E381" s="286">
        <v>2.4556</v>
      </c>
      <c r="F381" s="297">
        <v>262.95</v>
      </c>
      <c r="G381" s="285"/>
      <c r="H381" s="285"/>
    </row>
    <row r="382" spans="1:8" customFormat="1" ht="9.75" customHeight="1">
      <c r="A382" s="284" t="s">
        <v>1780</v>
      </c>
      <c r="B382" s="285" t="s">
        <v>1773</v>
      </c>
      <c r="C382" s="285" t="s">
        <v>10</v>
      </c>
      <c r="D382" s="286">
        <v>2.2000000000000002</v>
      </c>
      <c r="E382" s="294">
        <v>38.676499999999997</v>
      </c>
      <c r="F382" s="302">
        <v>85.09</v>
      </c>
      <c r="G382" s="285"/>
      <c r="H382" s="285"/>
    </row>
    <row r="383" spans="1:8" customFormat="1" ht="9.75" customHeight="1">
      <c r="A383" s="280" t="s">
        <v>1781</v>
      </c>
      <c r="B383" s="281" t="s">
        <v>1597</v>
      </c>
      <c r="C383" s="281"/>
      <c r="D383" s="281"/>
      <c r="E383" s="281"/>
      <c r="F383" s="296">
        <v>8569.4599999999991</v>
      </c>
      <c r="G383" s="281"/>
      <c r="H383" s="281"/>
    </row>
    <row r="384" spans="1:8" customFormat="1" ht="19.149999999999999" customHeight="1">
      <c r="A384" s="284" t="s">
        <v>1782</v>
      </c>
      <c r="B384" s="285" t="s">
        <v>1776</v>
      </c>
      <c r="C384" s="285" t="s">
        <v>14</v>
      </c>
      <c r="D384" s="294">
        <v>74.632000000000005</v>
      </c>
      <c r="E384" s="294">
        <v>36</v>
      </c>
      <c r="F384" s="289">
        <v>2686.75</v>
      </c>
      <c r="G384" s="285"/>
      <c r="H384" s="285"/>
    </row>
    <row r="385" spans="1:8" customFormat="1" ht="19.149999999999999" customHeight="1">
      <c r="A385" s="284" t="s">
        <v>1783</v>
      </c>
      <c r="B385" s="285" t="s">
        <v>1778</v>
      </c>
      <c r="C385" s="285" t="s">
        <v>14</v>
      </c>
      <c r="D385" s="295">
        <v>173.02099999999999</v>
      </c>
      <c r="E385" s="294">
        <v>34</v>
      </c>
      <c r="F385" s="289">
        <v>5882.71</v>
      </c>
      <c r="G385" s="285"/>
      <c r="H385" s="285"/>
    </row>
    <row r="386" spans="1:8" customFormat="1" ht="19.350000000000001" customHeight="1">
      <c r="A386" s="280" t="s">
        <v>1784</v>
      </c>
      <c r="B386" s="281" t="s">
        <v>1785</v>
      </c>
      <c r="C386" s="281"/>
      <c r="D386" s="281"/>
      <c r="E386" s="281"/>
      <c r="F386" s="283">
        <v>25610.959999999999</v>
      </c>
      <c r="G386" s="281"/>
      <c r="H386" s="281"/>
    </row>
    <row r="387" spans="1:8" customFormat="1" ht="9.75" customHeight="1">
      <c r="A387" s="280" t="s">
        <v>1786</v>
      </c>
      <c r="B387" s="281" t="s">
        <v>365</v>
      </c>
      <c r="C387" s="281"/>
      <c r="D387" s="281"/>
      <c r="E387" s="281"/>
      <c r="F387" s="296">
        <v>8792.85</v>
      </c>
      <c r="G387" s="281"/>
      <c r="H387" s="281"/>
    </row>
    <row r="388" spans="1:8" customFormat="1" ht="19.149999999999999" customHeight="1">
      <c r="A388" s="284" t="s">
        <v>1787</v>
      </c>
      <c r="B388" s="285" t="s">
        <v>367</v>
      </c>
      <c r="C388" s="285" t="s">
        <v>14</v>
      </c>
      <c r="D388" s="294">
        <v>13.842000000000001</v>
      </c>
      <c r="E388" s="294">
        <v>35.695399999999999</v>
      </c>
      <c r="F388" s="297">
        <v>494.1</v>
      </c>
      <c r="G388" s="285"/>
      <c r="H388" s="285"/>
    </row>
    <row r="389" spans="1:8" customFormat="1" ht="19.149999999999999" customHeight="1">
      <c r="A389" s="284" t="s">
        <v>1788</v>
      </c>
      <c r="B389" s="285" t="s">
        <v>368</v>
      </c>
      <c r="C389" s="285" t="s">
        <v>14</v>
      </c>
      <c r="D389" s="295">
        <v>207.417</v>
      </c>
      <c r="E389" s="294">
        <v>40.01</v>
      </c>
      <c r="F389" s="289">
        <v>8298.75</v>
      </c>
      <c r="G389" s="285"/>
      <c r="H389" s="285"/>
    </row>
    <row r="390" spans="1:8" customFormat="1" ht="9.75" customHeight="1">
      <c r="A390" s="280" t="s">
        <v>1789</v>
      </c>
      <c r="B390" s="281" t="s">
        <v>1768</v>
      </c>
      <c r="C390" s="281"/>
      <c r="D390" s="281"/>
      <c r="E390" s="281"/>
      <c r="F390" s="296">
        <v>4913.41</v>
      </c>
      <c r="G390" s="281"/>
      <c r="H390" s="281"/>
    </row>
    <row r="391" spans="1:8" customFormat="1" ht="19.149999999999999" customHeight="1">
      <c r="A391" s="284" t="s">
        <v>1790</v>
      </c>
      <c r="B391" s="285" t="s">
        <v>1769</v>
      </c>
      <c r="C391" s="285" t="s">
        <v>14</v>
      </c>
      <c r="D391" s="294">
        <v>94.7</v>
      </c>
      <c r="E391" s="294">
        <v>51.884</v>
      </c>
      <c r="F391" s="289">
        <v>4913.41</v>
      </c>
      <c r="G391" s="285"/>
      <c r="H391" s="285"/>
    </row>
    <row r="392" spans="1:8" customFormat="1" ht="9.75" customHeight="1">
      <c r="A392" s="280" t="s">
        <v>1791</v>
      </c>
      <c r="B392" s="281" t="s">
        <v>1770</v>
      </c>
      <c r="C392" s="281"/>
      <c r="D392" s="281"/>
      <c r="E392" s="281"/>
      <c r="F392" s="301">
        <v>756.39</v>
      </c>
      <c r="G392" s="281"/>
      <c r="H392" s="281"/>
    </row>
    <row r="393" spans="1:8" customFormat="1" ht="9.75" customHeight="1">
      <c r="A393" s="284" t="s">
        <v>1792</v>
      </c>
      <c r="B393" s="285" t="s">
        <v>1771</v>
      </c>
      <c r="C393" s="285" t="s">
        <v>11</v>
      </c>
      <c r="D393" s="295">
        <v>158</v>
      </c>
      <c r="E393" s="286">
        <v>2.5</v>
      </c>
      <c r="F393" s="297">
        <v>395</v>
      </c>
      <c r="G393" s="285"/>
      <c r="H393" s="285"/>
    </row>
    <row r="394" spans="1:8" customFormat="1" ht="9.75" customHeight="1">
      <c r="A394" s="284" t="s">
        <v>1793</v>
      </c>
      <c r="B394" s="285" t="s">
        <v>1772</v>
      </c>
      <c r="C394" s="285" t="s">
        <v>10</v>
      </c>
      <c r="D394" s="295">
        <v>112.51900000000001</v>
      </c>
      <c r="E394" s="286">
        <v>2.4556</v>
      </c>
      <c r="F394" s="297">
        <v>276.3</v>
      </c>
      <c r="G394" s="285"/>
      <c r="H394" s="285"/>
    </row>
    <row r="395" spans="1:8" customFormat="1" ht="9.75" customHeight="1">
      <c r="A395" s="284" t="s">
        <v>1794</v>
      </c>
      <c r="B395" s="285" t="s">
        <v>1773</v>
      </c>
      <c r="C395" s="285" t="s">
        <v>10</v>
      </c>
      <c r="D395" s="286">
        <v>2.2000000000000002</v>
      </c>
      <c r="E395" s="294">
        <v>38.676499999999997</v>
      </c>
      <c r="F395" s="302">
        <v>85.09</v>
      </c>
      <c r="G395" s="285"/>
      <c r="H395" s="285"/>
    </row>
    <row r="396" spans="1:8" customFormat="1" ht="9.75" customHeight="1">
      <c r="A396" s="280" t="s">
        <v>1795</v>
      </c>
      <c r="B396" s="281" t="s">
        <v>1597</v>
      </c>
      <c r="C396" s="281"/>
      <c r="D396" s="281"/>
      <c r="E396" s="281"/>
      <c r="F396" s="283">
        <v>11148.31</v>
      </c>
      <c r="G396" s="281"/>
      <c r="H396" s="281"/>
    </row>
    <row r="397" spans="1:8" customFormat="1" ht="19.149999999999999" customHeight="1">
      <c r="A397" s="284" t="s">
        <v>1796</v>
      </c>
      <c r="B397" s="285" t="s">
        <v>1776</v>
      </c>
      <c r="C397" s="285" t="s">
        <v>14</v>
      </c>
      <c r="D397" s="294">
        <v>97.79</v>
      </c>
      <c r="E397" s="294">
        <v>36</v>
      </c>
      <c r="F397" s="289">
        <v>3520.44</v>
      </c>
      <c r="G397" s="285"/>
      <c r="H397" s="285"/>
    </row>
    <row r="398" spans="1:8" customFormat="1" ht="19.149999999999999" customHeight="1">
      <c r="A398" s="284" t="s">
        <v>1797</v>
      </c>
      <c r="B398" s="285" t="s">
        <v>1778</v>
      </c>
      <c r="C398" s="285" t="s">
        <v>14</v>
      </c>
      <c r="D398" s="295">
        <v>224.34899999999999</v>
      </c>
      <c r="E398" s="294">
        <v>34</v>
      </c>
      <c r="F398" s="289">
        <v>7627.87</v>
      </c>
      <c r="G398" s="285"/>
      <c r="H398" s="285"/>
    </row>
    <row r="399" spans="1:8" customFormat="1" ht="9.75" customHeight="1">
      <c r="A399" s="280" t="s">
        <v>1798</v>
      </c>
      <c r="B399" s="281" t="s">
        <v>1799</v>
      </c>
      <c r="C399" s="281"/>
      <c r="D399" s="281"/>
      <c r="E399" s="281"/>
      <c r="F399" s="283">
        <v>43927.01</v>
      </c>
      <c r="G399" s="281"/>
      <c r="H399" s="281"/>
    </row>
    <row r="400" spans="1:8" customFormat="1" ht="9.75" customHeight="1">
      <c r="A400" s="280" t="s">
        <v>1800</v>
      </c>
      <c r="B400" s="281" t="s">
        <v>365</v>
      </c>
      <c r="C400" s="281"/>
      <c r="D400" s="281"/>
      <c r="E400" s="281"/>
      <c r="F400" s="283">
        <v>16963.53</v>
      </c>
      <c r="G400" s="281"/>
      <c r="H400" s="281"/>
    </row>
    <row r="401" spans="1:8" customFormat="1" ht="19.149999999999999" customHeight="1">
      <c r="A401" s="284" t="s">
        <v>1801</v>
      </c>
      <c r="B401" s="285" t="s">
        <v>367</v>
      </c>
      <c r="C401" s="285" t="s">
        <v>14</v>
      </c>
      <c r="D401" s="295">
        <v>199.90100000000001</v>
      </c>
      <c r="E401" s="294">
        <v>35.695399999999999</v>
      </c>
      <c r="F401" s="289">
        <v>7135.55</v>
      </c>
      <c r="G401" s="285"/>
      <c r="H401" s="285"/>
    </row>
    <row r="402" spans="1:8" customFormat="1" ht="19.149999999999999" customHeight="1">
      <c r="A402" s="284" t="s">
        <v>1802</v>
      </c>
      <c r="B402" s="285" t="s">
        <v>368</v>
      </c>
      <c r="C402" s="285" t="s">
        <v>14</v>
      </c>
      <c r="D402" s="295">
        <v>187.32599999999999</v>
      </c>
      <c r="E402" s="294">
        <v>40.01</v>
      </c>
      <c r="F402" s="289">
        <v>7494.91</v>
      </c>
      <c r="G402" s="285"/>
      <c r="H402" s="285"/>
    </row>
    <row r="403" spans="1:8" customFormat="1" ht="19.149999999999999" customHeight="1">
      <c r="A403" s="284" t="s">
        <v>1803</v>
      </c>
      <c r="B403" s="285" t="s">
        <v>369</v>
      </c>
      <c r="C403" s="285" t="s">
        <v>14</v>
      </c>
      <c r="D403" s="294">
        <v>39.854999999999997</v>
      </c>
      <c r="E403" s="294">
        <v>58.353900000000003</v>
      </c>
      <c r="F403" s="289">
        <v>2325.69</v>
      </c>
      <c r="G403" s="285"/>
      <c r="H403" s="285"/>
    </row>
    <row r="404" spans="1:8" customFormat="1" ht="9.75" customHeight="1">
      <c r="A404" s="284" t="s">
        <v>1804</v>
      </c>
      <c r="B404" s="285" t="s">
        <v>1805</v>
      </c>
      <c r="C404" s="285" t="s">
        <v>10</v>
      </c>
      <c r="D404" s="294">
        <v>12.435</v>
      </c>
      <c r="E404" s="286">
        <v>0.47499999999999998</v>
      </c>
      <c r="F404" s="287">
        <v>5.91</v>
      </c>
      <c r="G404" s="285"/>
      <c r="H404" s="285"/>
    </row>
    <row r="405" spans="1:8" customFormat="1" ht="9.75" customHeight="1">
      <c r="A405" s="284" t="s">
        <v>1806</v>
      </c>
      <c r="B405" s="285" t="s">
        <v>1807</v>
      </c>
      <c r="C405" s="285" t="s">
        <v>10</v>
      </c>
      <c r="D405" s="286">
        <v>3.0979999999999999</v>
      </c>
      <c r="E405" s="286">
        <v>0.47499999999999998</v>
      </c>
      <c r="F405" s="287">
        <v>1.47</v>
      </c>
      <c r="G405" s="285"/>
      <c r="H405" s="285"/>
    </row>
    <row r="406" spans="1:8" customFormat="1" ht="9.75" customHeight="1">
      <c r="A406" s="280" t="s">
        <v>1808</v>
      </c>
      <c r="B406" s="281" t="s">
        <v>1768</v>
      </c>
      <c r="C406" s="281"/>
      <c r="D406" s="281"/>
      <c r="E406" s="281"/>
      <c r="F406" s="296">
        <v>4338.8500000000004</v>
      </c>
      <c r="G406" s="281"/>
      <c r="H406" s="281"/>
    </row>
    <row r="407" spans="1:8" customFormat="1" ht="19.149999999999999" customHeight="1">
      <c r="A407" s="284" t="s">
        <v>1809</v>
      </c>
      <c r="B407" s="285" t="s">
        <v>1769</v>
      </c>
      <c r="C407" s="285" t="s">
        <v>14</v>
      </c>
      <c r="D407" s="294">
        <v>83.626000000000005</v>
      </c>
      <c r="E407" s="294">
        <v>51.884</v>
      </c>
      <c r="F407" s="289">
        <v>4338.8500000000004</v>
      </c>
      <c r="G407" s="285"/>
      <c r="H407" s="285"/>
    </row>
    <row r="408" spans="1:8" customFormat="1" ht="9.75" customHeight="1">
      <c r="A408" s="280" t="s">
        <v>1810</v>
      </c>
      <c r="B408" s="281" t="s">
        <v>1770</v>
      </c>
      <c r="C408" s="281"/>
      <c r="D408" s="281"/>
      <c r="E408" s="281"/>
      <c r="F408" s="296">
        <v>3373.4</v>
      </c>
      <c r="G408" s="281"/>
      <c r="H408" s="281"/>
    </row>
    <row r="409" spans="1:8" customFormat="1" ht="9.75" customHeight="1">
      <c r="A409" s="284" t="s">
        <v>1811</v>
      </c>
      <c r="B409" s="285" t="s">
        <v>1771</v>
      </c>
      <c r="C409" s="285" t="s">
        <v>11</v>
      </c>
      <c r="D409" s="295">
        <v>256</v>
      </c>
      <c r="E409" s="286">
        <v>2.5</v>
      </c>
      <c r="F409" s="297">
        <v>640</v>
      </c>
      <c r="G409" s="285"/>
      <c r="H409" s="285"/>
    </row>
    <row r="410" spans="1:8" customFormat="1" ht="9.75" customHeight="1">
      <c r="A410" s="284" t="s">
        <v>1812</v>
      </c>
      <c r="B410" s="285" t="s">
        <v>1772</v>
      </c>
      <c r="C410" s="285" t="s">
        <v>10</v>
      </c>
      <c r="D410" s="295">
        <v>240.56100000000001</v>
      </c>
      <c r="E410" s="286">
        <v>2.4556</v>
      </c>
      <c r="F410" s="297">
        <v>590.72</v>
      </c>
      <c r="G410" s="285"/>
      <c r="H410" s="285"/>
    </row>
    <row r="411" spans="1:8" customFormat="1" ht="9.75" customHeight="1">
      <c r="A411" s="284" t="s">
        <v>1813</v>
      </c>
      <c r="B411" s="285" t="s">
        <v>1773</v>
      </c>
      <c r="C411" s="285" t="s">
        <v>10</v>
      </c>
      <c r="D411" s="294">
        <v>55.4</v>
      </c>
      <c r="E411" s="294">
        <v>38.676499999999997</v>
      </c>
      <c r="F411" s="289">
        <v>2142.6799999999998</v>
      </c>
      <c r="G411" s="285"/>
      <c r="H411" s="285"/>
    </row>
    <row r="412" spans="1:8" customFormat="1" ht="9.75" customHeight="1">
      <c r="A412" s="280" t="s">
        <v>1814</v>
      </c>
      <c r="B412" s="281" t="s">
        <v>1597</v>
      </c>
      <c r="C412" s="281"/>
      <c r="D412" s="281"/>
      <c r="E412" s="281"/>
      <c r="F412" s="283">
        <v>19251.23</v>
      </c>
      <c r="G412" s="281"/>
      <c r="H412" s="281"/>
    </row>
    <row r="413" spans="1:8" customFormat="1" ht="19.149999999999999" customHeight="1">
      <c r="A413" s="284" t="s">
        <v>1815</v>
      </c>
      <c r="B413" s="285" t="s">
        <v>1776</v>
      </c>
      <c r="C413" s="285" t="s">
        <v>14</v>
      </c>
      <c r="D413" s="295">
        <v>108.196</v>
      </c>
      <c r="E413" s="294">
        <v>36</v>
      </c>
      <c r="F413" s="289">
        <v>3895.06</v>
      </c>
      <c r="G413" s="285"/>
      <c r="H413" s="285"/>
    </row>
    <row r="414" spans="1:8" customFormat="1" ht="19.149999999999999" customHeight="1">
      <c r="A414" s="284" t="s">
        <v>1816</v>
      </c>
      <c r="B414" s="285" t="s">
        <v>1778</v>
      </c>
      <c r="C414" s="285" t="s">
        <v>14</v>
      </c>
      <c r="D414" s="295">
        <v>451.65199999999999</v>
      </c>
      <c r="E414" s="294">
        <v>34</v>
      </c>
      <c r="F414" s="293">
        <v>15356.17</v>
      </c>
      <c r="G414" s="285"/>
      <c r="H414" s="285"/>
    </row>
    <row r="415" spans="1:8" customFormat="1" ht="9.75" customHeight="1">
      <c r="A415" s="280" t="s">
        <v>1817</v>
      </c>
      <c r="B415" s="281" t="s">
        <v>1818</v>
      </c>
      <c r="C415" s="281"/>
      <c r="D415" s="281"/>
      <c r="E415" s="281"/>
      <c r="F415" s="282">
        <v>370609.44</v>
      </c>
      <c r="G415" s="281"/>
      <c r="H415" s="281"/>
    </row>
    <row r="416" spans="1:8" customFormat="1" ht="9.75" customHeight="1">
      <c r="A416" s="280" t="s">
        <v>1819</v>
      </c>
      <c r="B416" s="281" t="s">
        <v>365</v>
      </c>
      <c r="C416" s="281"/>
      <c r="D416" s="281"/>
      <c r="E416" s="281"/>
      <c r="F416" s="282">
        <v>128017.02</v>
      </c>
      <c r="G416" s="281"/>
      <c r="H416" s="281"/>
    </row>
    <row r="417" spans="1:8" customFormat="1" ht="19.149999999999999" customHeight="1">
      <c r="A417" s="284" t="s">
        <v>1820</v>
      </c>
      <c r="B417" s="285" t="s">
        <v>367</v>
      </c>
      <c r="C417" s="285" t="s">
        <v>14</v>
      </c>
      <c r="D417" s="288">
        <v>2239.4850000000001</v>
      </c>
      <c r="E417" s="294">
        <v>35.695399999999999</v>
      </c>
      <c r="F417" s="293">
        <v>79939.31</v>
      </c>
      <c r="G417" s="285"/>
      <c r="H417" s="285"/>
    </row>
    <row r="418" spans="1:8" customFormat="1" ht="19.149999999999999" customHeight="1">
      <c r="A418" s="284" t="s">
        <v>1821</v>
      </c>
      <c r="B418" s="285" t="s">
        <v>368</v>
      </c>
      <c r="C418" s="285" t="s">
        <v>14</v>
      </c>
      <c r="D418" s="295">
        <v>638.42899999999997</v>
      </c>
      <c r="E418" s="294">
        <v>40.01</v>
      </c>
      <c r="F418" s="293">
        <v>25543.54</v>
      </c>
      <c r="G418" s="285"/>
      <c r="H418" s="285"/>
    </row>
    <row r="419" spans="1:8" customFormat="1" ht="19.149999999999999" customHeight="1">
      <c r="A419" s="284" t="s">
        <v>1822</v>
      </c>
      <c r="B419" s="285" t="s">
        <v>369</v>
      </c>
      <c r="C419" s="285" t="s">
        <v>14</v>
      </c>
      <c r="D419" s="295">
        <v>384.77600000000001</v>
      </c>
      <c r="E419" s="294">
        <v>58.353900000000003</v>
      </c>
      <c r="F419" s="293">
        <v>22453.18</v>
      </c>
      <c r="G419" s="285"/>
      <c r="H419" s="285"/>
    </row>
    <row r="420" spans="1:8" customFormat="1" ht="9.75" customHeight="1">
      <c r="A420" s="284" t="s">
        <v>1823</v>
      </c>
      <c r="B420" s="285" t="s">
        <v>1805</v>
      </c>
      <c r="C420" s="285" t="s">
        <v>10</v>
      </c>
      <c r="D420" s="295">
        <v>136.78200000000001</v>
      </c>
      <c r="E420" s="286">
        <v>0.47499999999999998</v>
      </c>
      <c r="F420" s="302">
        <v>64.97</v>
      </c>
      <c r="G420" s="285"/>
      <c r="H420" s="285"/>
    </row>
    <row r="421" spans="1:8" customFormat="1" ht="9.75" customHeight="1">
      <c r="A421" s="284" t="s">
        <v>1824</v>
      </c>
      <c r="B421" s="285" t="s">
        <v>1807</v>
      </c>
      <c r="C421" s="285" t="s">
        <v>10</v>
      </c>
      <c r="D421" s="294">
        <v>33.720999999999997</v>
      </c>
      <c r="E421" s="286">
        <v>0.47499999999999998</v>
      </c>
      <c r="F421" s="302">
        <v>16.02</v>
      </c>
      <c r="G421" s="285"/>
      <c r="H421" s="285"/>
    </row>
    <row r="422" spans="1:8" customFormat="1" ht="9.75" customHeight="1">
      <c r="A422" s="280" t="s">
        <v>1825</v>
      </c>
      <c r="B422" s="281" t="s">
        <v>1768</v>
      </c>
      <c r="C422" s="281"/>
      <c r="D422" s="281"/>
      <c r="E422" s="281"/>
      <c r="F422" s="283">
        <v>47887.17</v>
      </c>
      <c r="G422" s="281"/>
      <c r="H422" s="281"/>
    </row>
    <row r="423" spans="1:8" customFormat="1" ht="19.149999999999999" customHeight="1">
      <c r="A423" s="284" t="s">
        <v>1826</v>
      </c>
      <c r="B423" s="285" t="s">
        <v>1769</v>
      </c>
      <c r="C423" s="285" t="s">
        <v>14</v>
      </c>
      <c r="D423" s="295">
        <v>922.96600000000001</v>
      </c>
      <c r="E423" s="294">
        <v>51.884</v>
      </c>
      <c r="F423" s="293">
        <v>47887.17</v>
      </c>
      <c r="G423" s="285"/>
      <c r="H423" s="285"/>
    </row>
    <row r="424" spans="1:8" customFormat="1" ht="9.75" customHeight="1">
      <c r="A424" s="280" t="s">
        <v>1827</v>
      </c>
      <c r="B424" s="281" t="s">
        <v>1770</v>
      </c>
      <c r="C424" s="281"/>
      <c r="D424" s="281"/>
      <c r="E424" s="281"/>
      <c r="F424" s="283">
        <v>32444.31</v>
      </c>
      <c r="G424" s="281"/>
      <c r="H424" s="281"/>
    </row>
    <row r="425" spans="1:8" customFormat="1" ht="9.75" customHeight="1">
      <c r="A425" s="284" t="s">
        <v>1828</v>
      </c>
      <c r="B425" s="285" t="s">
        <v>1771</v>
      </c>
      <c r="C425" s="285" t="s">
        <v>11</v>
      </c>
      <c r="D425" s="288">
        <v>2093</v>
      </c>
      <c r="E425" s="286">
        <v>2.5</v>
      </c>
      <c r="F425" s="289">
        <v>5232.5</v>
      </c>
      <c r="G425" s="285"/>
      <c r="H425" s="285"/>
    </row>
    <row r="426" spans="1:8" customFormat="1" ht="9.75" customHeight="1">
      <c r="A426" s="284" t="s">
        <v>1829</v>
      </c>
      <c r="B426" s="285" t="s">
        <v>1772</v>
      </c>
      <c r="C426" s="285" t="s">
        <v>10</v>
      </c>
      <c r="D426" s="288">
        <v>1847.115</v>
      </c>
      <c r="E426" s="286">
        <v>2.4556</v>
      </c>
      <c r="F426" s="289">
        <v>4535.78</v>
      </c>
      <c r="G426" s="285"/>
      <c r="H426" s="285"/>
    </row>
    <row r="427" spans="1:8" customFormat="1" ht="9.75" customHeight="1">
      <c r="A427" s="284" t="s">
        <v>1830</v>
      </c>
      <c r="B427" s="285" t="s">
        <v>1773</v>
      </c>
      <c r="C427" s="285" t="s">
        <v>10</v>
      </c>
      <c r="D427" s="295">
        <v>586.29999999999995</v>
      </c>
      <c r="E427" s="294">
        <v>38.676499999999997</v>
      </c>
      <c r="F427" s="293">
        <v>22676.03</v>
      </c>
      <c r="G427" s="285"/>
      <c r="H427" s="285"/>
    </row>
    <row r="428" spans="1:8" customFormat="1" ht="9.75" customHeight="1">
      <c r="A428" s="280" t="s">
        <v>1831</v>
      </c>
      <c r="B428" s="281" t="s">
        <v>1597</v>
      </c>
      <c r="C428" s="281"/>
      <c r="D428" s="281"/>
      <c r="E428" s="281"/>
      <c r="F428" s="282">
        <v>162260.94</v>
      </c>
      <c r="G428" s="281"/>
      <c r="H428" s="281"/>
    </row>
    <row r="429" spans="1:8" customFormat="1" ht="19.149999999999999" customHeight="1">
      <c r="A429" s="284" t="s">
        <v>1832</v>
      </c>
      <c r="B429" s="285" t="s">
        <v>1776</v>
      </c>
      <c r="C429" s="285" t="s">
        <v>14</v>
      </c>
      <c r="D429" s="288">
        <v>1181.576</v>
      </c>
      <c r="E429" s="294">
        <v>36</v>
      </c>
      <c r="F429" s="293">
        <v>42536.74</v>
      </c>
      <c r="G429" s="285"/>
      <c r="H429" s="285"/>
    </row>
    <row r="430" spans="1:8" customFormat="1" ht="19.149999999999999" customHeight="1">
      <c r="A430" s="284" t="s">
        <v>1833</v>
      </c>
      <c r="B430" s="285" t="s">
        <v>1778</v>
      </c>
      <c r="C430" s="285" t="s">
        <v>14</v>
      </c>
      <c r="D430" s="288">
        <v>3521.3</v>
      </c>
      <c r="E430" s="294">
        <v>34</v>
      </c>
      <c r="F430" s="291">
        <v>119724.2</v>
      </c>
      <c r="G430" s="285"/>
      <c r="H430" s="285"/>
    </row>
    <row r="431" spans="1:8" customFormat="1" ht="9.75" customHeight="1">
      <c r="A431" s="280" t="s">
        <v>1834</v>
      </c>
      <c r="B431" s="281" t="s">
        <v>1835</v>
      </c>
      <c r="C431" s="281"/>
      <c r="D431" s="281"/>
      <c r="E431" s="281"/>
      <c r="F431" s="283">
        <v>33170.79</v>
      </c>
      <c r="G431" s="281"/>
      <c r="H431" s="281"/>
    </row>
    <row r="432" spans="1:8" customFormat="1" ht="9.75" customHeight="1">
      <c r="A432" s="280" t="s">
        <v>1836</v>
      </c>
      <c r="B432" s="281" t="s">
        <v>365</v>
      </c>
      <c r="C432" s="281"/>
      <c r="D432" s="281"/>
      <c r="E432" s="281"/>
      <c r="F432" s="283">
        <v>11077.71</v>
      </c>
      <c r="G432" s="281"/>
      <c r="H432" s="281"/>
    </row>
    <row r="433" spans="1:8" customFormat="1" ht="19.149999999999999" customHeight="1">
      <c r="A433" s="284" t="s">
        <v>1837</v>
      </c>
      <c r="B433" s="285" t="s">
        <v>367</v>
      </c>
      <c r="C433" s="285" t="s">
        <v>14</v>
      </c>
      <c r="D433" s="295">
        <v>187.727</v>
      </c>
      <c r="E433" s="294">
        <v>35.695399999999999</v>
      </c>
      <c r="F433" s="289">
        <v>6700.99</v>
      </c>
      <c r="G433" s="285"/>
      <c r="H433" s="285"/>
    </row>
    <row r="434" spans="1:8" customFormat="1" ht="19.149999999999999" customHeight="1">
      <c r="A434" s="284" t="s">
        <v>1838</v>
      </c>
      <c r="B434" s="285" t="s">
        <v>368</v>
      </c>
      <c r="C434" s="285" t="s">
        <v>14</v>
      </c>
      <c r="D434" s="294">
        <v>57.41</v>
      </c>
      <c r="E434" s="294">
        <v>40.01</v>
      </c>
      <c r="F434" s="289">
        <v>2296.9699999999998</v>
      </c>
      <c r="G434" s="285"/>
      <c r="H434" s="285"/>
    </row>
    <row r="435" spans="1:8" customFormat="1" ht="19.149999999999999" customHeight="1">
      <c r="A435" s="284" t="s">
        <v>1839</v>
      </c>
      <c r="B435" s="285" t="s">
        <v>369</v>
      </c>
      <c r="C435" s="285" t="s">
        <v>14</v>
      </c>
      <c r="D435" s="294">
        <v>35.514000000000003</v>
      </c>
      <c r="E435" s="294">
        <v>58.353900000000003</v>
      </c>
      <c r="F435" s="289">
        <v>2072.38</v>
      </c>
      <c r="G435" s="285"/>
      <c r="H435" s="285"/>
    </row>
    <row r="436" spans="1:8" customFormat="1" ht="9.75" customHeight="1">
      <c r="A436" s="284" t="s">
        <v>1840</v>
      </c>
      <c r="B436" s="285" t="s">
        <v>1805</v>
      </c>
      <c r="C436" s="285" t="s">
        <v>10</v>
      </c>
      <c r="D436" s="294">
        <v>12.435</v>
      </c>
      <c r="E436" s="286">
        <v>0.47499999999999998</v>
      </c>
      <c r="F436" s="287">
        <v>5.91</v>
      </c>
      <c r="G436" s="285"/>
      <c r="H436" s="285"/>
    </row>
    <row r="437" spans="1:8" customFormat="1" ht="9.75" customHeight="1">
      <c r="A437" s="284" t="s">
        <v>1841</v>
      </c>
      <c r="B437" s="285" t="s">
        <v>1807</v>
      </c>
      <c r="C437" s="285" t="s">
        <v>10</v>
      </c>
      <c r="D437" s="286">
        <v>3.0659999999999998</v>
      </c>
      <c r="E437" s="286">
        <v>0.47499999999999998</v>
      </c>
      <c r="F437" s="287">
        <v>1.46</v>
      </c>
      <c r="G437" s="285"/>
      <c r="H437" s="285"/>
    </row>
    <row r="438" spans="1:8" customFormat="1" ht="9.75" customHeight="1">
      <c r="A438" s="280" t="s">
        <v>1842</v>
      </c>
      <c r="B438" s="281" t="s">
        <v>1768</v>
      </c>
      <c r="C438" s="281"/>
      <c r="D438" s="281"/>
      <c r="E438" s="281"/>
      <c r="F438" s="296">
        <v>4330.29</v>
      </c>
      <c r="G438" s="281"/>
      <c r="H438" s="281"/>
    </row>
    <row r="439" spans="1:8" customFormat="1" ht="19.149999999999999" customHeight="1">
      <c r="A439" s="284" t="s">
        <v>1843</v>
      </c>
      <c r="B439" s="285" t="s">
        <v>1769</v>
      </c>
      <c r="C439" s="285" t="s">
        <v>14</v>
      </c>
      <c r="D439" s="294">
        <v>83.460999999999999</v>
      </c>
      <c r="E439" s="294">
        <v>51.884</v>
      </c>
      <c r="F439" s="289">
        <v>4330.29</v>
      </c>
      <c r="G439" s="285"/>
      <c r="H439" s="285"/>
    </row>
    <row r="440" spans="1:8" customFormat="1" ht="9.75" customHeight="1">
      <c r="A440" s="280" t="s">
        <v>1844</v>
      </c>
      <c r="B440" s="281" t="s">
        <v>1770</v>
      </c>
      <c r="C440" s="281"/>
      <c r="D440" s="281"/>
      <c r="E440" s="281"/>
      <c r="F440" s="296">
        <v>2844.11</v>
      </c>
      <c r="G440" s="281"/>
      <c r="H440" s="281"/>
    </row>
    <row r="441" spans="1:8" customFormat="1" ht="9.75" customHeight="1">
      <c r="A441" s="284" t="s">
        <v>1845</v>
      </c>
      <c r="B441" s="285" t="s">
        <v>1771</v>
      </c>
      <c r="C441" s="285" t="s">
        <v>11</v>
      </c>
      <c r="D441" s="295">
        <v>183</v>
      </c>
      <c r="E441" s="286">
        <v>2.5</v>
      </c>
      <c r="F441" s="297">
        <v>457.5</v>
      </c>
      <c r="G441" s="285"/>
      <c r="H441" s="285"/>
    </row>
    <row r="442" spans="1:8" customFormat="1" ht="9.75" customHeight="1">
      <c r="A442" s="284" t="s">
        <v>1846</v>
      </c>
      <c r="B442" s="285" t="s">
        <v>1772</v>
      </c>
      <c r="C442" s="285" t="s">
        <v>10</v>
      </c>
      <c r="D442" s="295">
        <v>162.34</v>
      </c>
      <c r="E442" s="286">
        <v>2.4556</v>
      </c>
      <c r="F442" s="297">
        <v>398.64</v>
      </c>
      <c r="G442" s="285"/>
      <c r="H442" s="285"/>
    </row>
    <row r="443" spans="1:8" customFormat="1" ht="9.75" customHeight="1">
      <c r="A443" s="284" t="s">
        <v>1847</v>
      </c>
      <c r="B443" s="285" t="s">
        <v>1773</v>
      </c>
      <c r="C443" s="285" t="s">
        <v>10</v>
      </c>
      <c r="D443" s="294">
        <v>51.4</v>
      </c>
      <c r="E443" s="294">
        <v>38.676499999999997</v>
      </c>
      <c r="F443" s="289">
        <v>1987.97</v>
      </c>
      <c r="G443" s="285"/>
      <c r="H443" s="285"/>
    </row>
    <row r="444" spans="1:8" customFormat="1" ht="9.75" customHeight="1">
      <c r="A444" s="280" t="s">
        <v>1848</v>
      </c>
      <c r="B444" s="281" t="s">
        <v>1597</v>
      </c>
      <c r="C444" s="281"/>
      <c r="D444" s="281"/>
      <c r="E444" s="281"/>
      <c r="F444" s="283">
        <v>14918.68</v>
      </c>
      <c r="G444" s="281"/>
      <c r="H444" s="281"/>
    </row>
    <row r="445" spans="1:8" customFormat="1" ht="19.149999999999999" customHeight="1">
      <c r="A445" s="284" t="s">
        <v>1849</v>
      </c>
      <c r="B445" s="285" t="s">
        <v>1776</v>
      </c>
      <c r="C445" s="285" t="s">
        <v>14</v>
      </c>
      <c r="D445" s="295">
        <v>117.346</v>
      </c>
      <c r="E445" s="294">
        <v>36</v>
      </c>
      <c r="F445" s="289">
        <v>4224.46</v>
      </c>
      <c r="G445" s="285"/>
      <c r="H445" s="285"/>
    </row>
    <row r="446" spans="1:8" customFormat="1" ht="19.149999999999999" customHeight="1">
      <c r="A446" s="284" t="s">
        <v>1850</v>
      </c>
      <c r="B446" s="285" t="s">
        <v>1778</v>
      </c>
      <c r="C446" s="285" t="s">
        <v>14</v>
      </c>
      <c r="D446" s="295">
        <v>314.536</v>
      </c>
      <c r="E446" s="294">
        <v>34</v>
      </c>
      <c r="F446" s="293">
        <v>10694.22</v>
      </c>
      <c r="G446" s="285"/>
      <c r="H446" s="285"/>
    </row>
    <row r="447" spans="1:8" customFormat="1" ht="9.75" customHeight="1">
      <c r="A447" s="280" t="s">
        <v>1851</v>
      </c>
      <c r="B447" s="281" t="s">
        <v>1852</v>
      </c>
      <c r="C447" s="281"/>
      <c r="D447" s="281"/>
      <c r="E447" s="281"/>
      <c r="F447" s="283">
        <v>26032.43</v>
      </c>
      <c r="G447" s="281"/>
      <c r="H447" s="281"/>
    </row>
    <row r="448" spans="1:8" customFormat="1" ht="9.75" customHeight="1">
      <c r="A448" s="280" t="s">
        <v>1853</v>
      </c>
      <c r="B448" s="281" t="s">
        <v>365</v>
      </c>
      <c r="C448" s="281"/>
      <c r="D448" s="281"/>
      <c r="E448" s="281"/>
      <c r="F448" s="296">
        <v>8608.4500000000007</v>
      </c>
      <c r="G448" s="281"/>
      <c r="H448" s="281"/>
    </row>
    <row r="449" spans="1:8" customFormat="1" ht="19.149999999999999" customHeight="1">
      <c r="A449" s="284" t="s">
        <v>1854</v>
      </c>
      <c r="B449" s="285" t="s">
        <v>367</v>
      </c>
      <c r="C449" s="285" t="s">
        <v>14</v>
      </c>
      <c r="D449" s="295">
        <v>124.889</v>
      </c>
      <c r="E449" s="294">
        <v>35.695399999999999</v>
      </c>
      <c r="F449" s="289">
        <v>4457.96</v>
      </c>
      <c r="G449" s="285"/>
      <c r="H449" s="285"/>
    </row>
    <row r="450" spans="1:8" customFormat="1" ht="19.149999999999999" customHeight="1">
      <c r="A450" s="284" t="s">
        <v>1855</v>
      </c>
      <c r="B450" s="285" t="s">
        <v>368</v>
      </c>
      <c r="C450" s="285" t="s">
        <v>14</v>
      </c>
      <c r="D450" s="295">
        <v>103.55200000000001</v>
      </c>
      <c r="E450" s="294">
        <v>40.01</v>
      </c>
      <c r="F450" s="289">
        <v>4143.12</v>
      </c>
      <c r="G450" s="285"/>
      <c r="H450" s="285"/>
    </row>
    <row r="451" spans="1:8" customFormat="1" ht="9.75" customHeight="1">
      <c r="A451" s="284" t="s">
        <v>1856</v>
      </c>
      <c r="B451" s="285" t="s">
        <v>1805</v>
      </c>
      <c r="C451" s="285" t="s">
        <v>10</v>
      </c>
      <c r="D451" s="294">
        <v>12.435</v>
      </c>
      <c r="E451" s="286">
        <v>0.47499999999999998</v>
      </c>
      <c r="F451" s="287">
        <v>5.91</v>
      </c>
      <c r="G451" s="285"/>
      <c r="H451" s="285"/>
    </row>
    <row r="452" spans="1:8" customFormat="1" ht="9.75" customHeight="1">
      <c r="A452" s="284" t="s">
        <v>1857</v>
      </c>
      <c r="B452" s="285" t="s">
        <v>1807</v>
      </c>
      <c r="C452" s="285" t="s">
        <v>10</v>
      </c>
      <c r="D452" s="286">
        <v>3.0659999999999998</v>
      </c>
      <c r="E452" s="286">
        <v>0.47499999999999998</v>
      </c>
      <c r="F452" s="287">
        <v>1.46</v>
      </c>
      <c r="G452" s="285"/>
      <c r="H452" s="285"/>
    </row>
    <row r="453" spans="1:8" customFormat="1" ht="9.75" customHeight="1">
      <c r="A453" s="280" t="s">
        <v>1858</v>
      </c>
      <c r="B453" s="281" t="s">
        <v>1768</v>
      </c>
      <c r="C453" s="281"/>
      <c r="D453" s="281"/>
      <c r="E453" s="281"/>
      <c r="F453" s="296">
        <v>4392.6000000000004</v>
      </c>
      <c r="G453" s="281"/>
      <c r="H453" s="281"/>
    </row>
    <row r="454" spans="1:8" customFormat="1" ht="19.149999999999999" customHeight="1">
      <c r="A454" s="284" t="s">
        <v>1859</v>
      </c>
      <c r="B454" s="285" t="s">
        <v>1769</v>
      </c>
      <c r="C454" s="285" t="s">
        <v>14</v>
      </c>
      <c r="D454" s="294">
        <v>84.662000000000006</v>
      </c>
      <c r="E454" s="294">
        <v>51.884</v>
      </c>
      <c r="F454" s="289">
        <v>4392.6000000000004</v>
      </c>
      <c r="G454" s="285"/>
      <c r="H454" s="285"/>
    </row>
    <row r="455" spans="1:8" customFormat="1" ht="9.75" customHeight="1">
      <c r="A455" s="280" t="s">
        <v>1860</v>
      </c>
      <c r="B455" s="281" t="s">
        <v>1770</v>
      </c>
      <c r="C455" s="281"/>
      <c r="D455" s="281"/>
      <c r="E455" s="281"/>
      <c r="F455" s="296">
        <v>1606.51</v>
      </c>
      <c r="G455" s="281"/>
      <c r="H455" s="281"/>
    </row>
    <row r="456" spans="1:8" customFormat="1" ht="9.75" customHeight="1">
      <c r="A456" s="284" t="s">
        <v>1861</v>
      </c>
      <c r="B456" s="285" t="s">
        <v>1771</v>
      </c>
      <c r="C456" s="285" t="s">
        <v>11</v>
      </c>
      <c r="D456" s="295">
        <v>157</v>
      </c>
      <c r="E456" s="286">
        <v>2.5</v>
      </c>
      <c r="F456" s="297">
        <v>392.5</v>
      </c>
      <c r="G456" s="285"/>
      <c r="H456" s="285"/>
    </row>
    <row r="457" spans="1:8" customFormat="1" ht="9.75" customHeight="1">
      <c r="A457" s="284" t="s">
        <v>1862</v>
      </c>
      <c r="B457" s="285" t="s">
        <v>1772</v>
      </c>
      <c r="C457" s="285" t="s">
        <v>10</v>
      </c>
      <c r="D457" s="295">
        <v>135.27799999999999</v>
      </c>
      <c r="E457" s="286">
        <v>2.4556</v>
      </c>
      <c r="F457" s="297">
        <v>332.19</v>
      </c>
      <c r="G457" s="285"/>
      <c r="H457" s="285"/>
    </row>
    <row r="458" spans="1:8" customFormat="1" ht="9.75" customHeight="1">
      <c r="A458" s="284" t="s">
        <v>1863</v>
      </c>
      <c r="B458" s="285" t="s">
        <v>1773</v>
      </c>
      <c r="C458" s="285" t="s">
        <v>10</v>
      </c>
      <c r="D458" s="294">
        <v>22.8</v>
      </c>
      <c r="E458" s="294">
        <v>38.676499999999997</v>
      </c>
      <c r="F458" s="297">
        <v>881.82</v>
      </c>
      <c r="G458" s="285"/>
      <c r="H458" s="285"/>
    </row>
    <row r="459" spans="1:8" customFormat="1" ht="9.75" customHeight="1">
      <c r="A459" s="280" t="s">
        <v>1864</v>
      </c>
      <c r="B459" s="281" t="s">
        <v>1597</v>
      </c>
      <c r="C459" s="281"/>
      <c r="D459" s="281"/>
      <c r="E459" s="281"/>
      <c r="F459" s="283">
        <v>11424.87</v>
      </c>
      <c r="G459" s="281"/>
      <c r="H459" s="281"/>
    </row>
    <row r="460" spans="1:8" customFormat="1" ht="19.149999999999999" customHeight="1">
      <c r="A460" s="284" t="s">
        <v>1865</v>
      </c>
      <c r="B460" s="285" t="s">
        <v>1776</v>
      </c>
      <c r="C460" s="285" t="s">
        <v>14</v>
      </c>
      <c r="D460" s="294">
        <v>93.376999999999995</v>
      </c>
      <c r="E460" s="294">
        <v>36</v>
      </c>
      <c r="F460" s="289">
        <v>3361.57</v>
      </c>
      <c r="G460" s="285"/>
      <c r="H460" s="285"/>
    </row>
    <row r="461" spans="1:8" customFormat="1" ht="19.149999999999999" customHeight="1">
      <c r="A461" s="284" t="s">
        <v>1866</v>
      </c>
      <c r="B461" s="285" t="s">
        <v>1778</v>
      </c>
      <c r="C461" s="285" t="s">
        <v>14</v>
      </c>
      <c r="D461" s="295">
        <v>237.15600000000001</v>
      </c>
      <c r="E461" s="294">
        <v>34</v>
      </c>
      <c r="F461" s="289">
        <v>8063.3</v>
      </c>
      <c r="G461" s="285"/>
      <c r="H461" s="285"/>
    </row>
    <row r="462" spans="1:8" customFormat="1" ht="9.75" customHeight="1">
      <c r="A462" s="280" t="s">
        <v>1867</v>
      </c>
      <c r="B462" s="281" t="s">
        <v>1868</v>
      </c>
      <c r="C462" s="281"/>
      <c r="D462" s="281"/>
      <c r="E462" s="281"/>
      <c r="F462" s="283">
        <v>24183.05</v>
      </c>
      <c r="G462" s="281"/>
      <c r="H462" s="281"/>
    </row>
    <row r="463" spans="1:8" customFormat="1" ht="9.75" customHeight="1">
      <c r="A463" s="280" t="s">
        <v>1869</v>
      </c>
      <c r="B463" s="281" t="s">
        <v>365</v>
      </c>
      <c r="C463" s="281"/>
      <c r="D463" s="281"/>
      <c r="E463" s="281"/>
      <c r="F463" s="296">
        <v>6716.46</v>
      </c>
      <c r="G463" s="281"/>
      <c r="H463" s="281"/>
    </row>
    <row r="464" spans="1:8" customFormat="1" ht="19.149999999999999" customHeight="1">
      <c r="A464" s="284" t="s">
        <v>1870</v>
      </c>
      <c r="B464" s="285" t="s">
        <v>367</v>
      </c>
      <c r="C464" s="285" t="s">
        <v>14</v>
      </c>
      <c r="D464" s="295">
        <v>114.383</v>
      </c>
      <c r="E464" s="294">
        <v>35.695399999999999</v>
      </c>
      <c r="F464" s="289">
        <v>4082.95</v>
      </c>
      <c r="G464" s="285"/>
      <c r="H464" s="285"/>
    </row>
    <row r="465" spans="1:8" customFormat="1" ht="19.149999999999999" customHeight="1">
      <c r="A465" s="284" t="s">
        <v>1871</v>
      </c>
      <c r="B465" s="285" t="s">
        <v>368</v>
      </c>
      <c r="C465" s="285" t="s">
        <v>14</v>
      </c>
      <c r="D465" s="294">
        <v>65.637</v>
      </c>
      <c r="E465" s="294">
        <v>40.01</v>
      </c>
      <c r="F465" s="289">
        <v>2626.14</v>
      </c>
      <c r="G465" s="285"/>
      <c r="H465" s="285"/>
    </row>
    <row r="466" spans="1:8" customFormat="1" ht="9.75" customHeight="1">
      <c r="A466" s="284" t="s">
        <v>1872</v>
      </c>
      <c r="B466" s="285" t="s">
        <v>1805</v>
      </c>
      <c r="C466" s="285" t="s">
        <v>10</v>
      </c>
      <c r="D466" s="294">
        <v>12.435</v>
      </c>
      <c r="E466" s="286">
        <v>0.47499999999999998</v>
      </c>
      <c r="F466" s="287">
        <v>5.91</v>
      </c>
      <c r="G466" s="285"/>
      <c r="H466" s="285"/>
    </row>
    <row r="467" spans="1:8" customFormat="1" ht="9.75" customHeight="1">
      <c r="A467" s="284" t="s">
        <v>1873</v>
      </c>
      <c r="B467" s="285" t="s">
        <v>1807</v>
      </c>
      <c r="C467" s="285" t="s">
        <v>10</v>
      </c>
      <c r="D467" s="286">
        <v>3.0659999999999998</v>
      </c>
      <c r="E467" s="286">
        <v>0.47499999999999998</v>
      </c>
      <c r="F467" s="287">
        <v>1.46</v>
      </c>
      <c r="G467" s="285"/>
      <c r="H467" s="285"/>
    </row>
    <row r="468" spans="1:8" customFormat="1" ht="9.75" customHeight="1">
      <c r="A468" s="280" t="s">
        <v>1874</v>
      </c>
      <c r="B468" s="281" t="s">
        <v>1768</v>
      </c>
      <c r="C468" s="281"/>
      <c r="D468" s="281"/>
      <c r="E468" s="281"/>
      <c r="F468" s="296">
        <v>4813.6400000000003</v>
      </c>
      <c r="G468" s="281"/>
      <c r="H468" s="281"/>
    </row>
    <row r="469" spans="1:8" customFormat="1" ht="19.149999999999999" customHeight="1">
      <c r="A469" s="284" t="s">
        <v>1875</v>
      </c>
      <c r="B469" s="285" t="s">
        <v>1769</v>
      </c>
      <c r="C469" s="285" t="s">
        <v>14</v>
      </c>
      <c r="D469" s="294">
        <v>92.777000000000001</v>
      </c>
      <c r="E469" s="294">
        <v>51.884</v>
      </c>
      <c r="F469" s="289">
        <v>4813.6400000000003</v>
      </c>
      <c r="G469" s="285"/>
      <c r="H469" s="285"/>
    </row>
    <row r="470" spans="1:8" customFormat="1" ht="9.75" customHeight="1">
      <c r="A470" s="280" t="s">
        <v>1876</v>
      </c>
      <c r="B470" s="281" t="s">
        <v>1770</v>
      </c>
      <c r="C470" s="281"/>
      <c r="D470" s="281"/>
      <c r="E470" s="281"/>
      <c r="F470" s="296">
        <v>1973.6</v>
      </c>
      <c r="G470" s="281"/>
      <c r="H470" s="281"/>
    </row>
    <row r="471" spans="1:8" customFormat="1" ht="9.75" customHeight="1">
      <c r="A471" s="284" t="s">
        <v>1877</v>
      </c>
      <c r="B471" s="285" t="s">
        <v>1771</v>
      </c>
      <c r="C471" s="285" t="s">
        <v>11</v>
      </c>
      <c r="D471" s="295">
        <v>137</v>
      </c>
      <c r="E471" s="286">
        <v>2.5</v>
      </c>
      <c r="F471" s="297">
        <v>342.5</v>
      </c>
      <c r="G471" s="285"/>
      <c r="H471" s="285"/>
    </row>
    <row r="472" spans="1:8" customFormat="1" ht="9.75" customHeight="1">
      <c r="A472" s="284" t="s">
        <v>1878</v>
      </c>
      <c r="B472" s="285" t="s">
        <v>1772</v>
      </c>
      <c r="C472" s="285" t="s">
        <v>10</v>
      </c>
      <c r="D472" s="295">
        <v>112.976</v>
      </c>
      <c r="E472" s="286">
        <v>2.4556</v>
      </c>
      <c r="F472" s="297">
        <v>277.42</v>
      </c>
      <c r="G472" s="285"/>
      <c r="H472" s="285"/>
    </row>
    <row r="473" spans="1:8" customFormat="1" ht="9.75" customHeight="1">
      <c r="A473" s="284" t="s">
        <v>1879</v>
      </c>
      <c r="B473" s="285" t="s">
        <v>1773</v>
      </c>
      <c r="C473" s="285" t="s">
        <v>10</v>
      </c>
      <c r="D473" s="294">
        <v>35</v>
      </c>
      <c r="E473" s="294">
        <v>38.676499999999997</v>
      </c>
      <c r="F473" s="289">
        <v>1353.68</v>
      </c>
      <c r="G473" s="285"/>
      <c r="H473" s="285"/>
    </row>
    <row r="474" spans="1:8" customFormat="1" ht="9.75" customHeight="1">
      <c r="A474" s="280" t="s">
        <v>1880</v>
      </c>
      <c r="B474" s="281" t="s">
        <v>1597</v>
      </c>
      <c r="C474" s="281"/>
      <c r="D474" s="281"/>
      <c r="E474" s="281"/>
      <c r="F474" s="283">
        <v>10679.35</v>
      </c>
      <c r="G474" s="281"/>
      <c r="H474" s="281"/>
    </row>
    <row r="475" spans="1:8" customFormat="1" ht="19.149999999999999" customHeight="1">
      <c r="A475" s="284" t="s">
        <v>1881</v>
      </c>
      <c r="B475" s="285" t="s">
        <v>1776</v>
      </c>
      <c r="C475" s="285" t="s">
        <v>14</v>
      </c>
      <c r="D475" s="295">
        <v>110.187</v>
      </c>
      <c r="E475" s="294">
        <v>36</v>
      </c>
      <c r="F475" s="289">
        <v>3966.73</v>
      </c>
      <c r="G475" s="285"/>
      <c r="H475" s="285"/>
    </row>
    <row r="476" spans="1:8" customFormat="1" ht="19.149999999999999" customHeight="1">
      <c r="A476" s="284" t="s">
        <v>1882</v>
      </c>
      <c r="B476" s="285" t="s">
        <v>1778</v>
      </c>
      <c r="C476" s="285" t="s">
        <v>14</v>
      </c>
      <c r="D476" s="295">
        <v>197.43</v>
      </c>
      <c r="E476" s="294">
        <v>34</v>
      </c>
      <c r="F476" s="289">
        <v>6712.62</v>
      </c>
      <c r="G476" s="285"/>
      <c r="H476" s="285"/>
    </row>
    <row r="477" spans="1:8" customFormat="1" ht="9.75" customHeight="1">
      <c r="A477" s="280" t="s">
        <v>1883</v>
      </c>
      <c r="B477" s="281" t="s">
        <v>1884</v>
      </c>
      <c r="C477" s="281"/>
      <c r="D477" s="281"/>
      <c r="E477" s="281"/>
      <c r="F477" s="283">
        <v>17201.810000000001</v>
      </c>
      <c r="G477" s="281"/>
      <c r="H477" s="281"/>
    </row>
    <row r="478" spans="1:8" customFormat="1" ht="9.75" customHeight="1">
      <c r="A478" s="280" t="s">
        <v>1885</v>
      </c>
      <c r="B478" s="281" t="s">
        <v>365</v>
      </c>
      <c r="C478" s="281"/>
      <c r="D478" s="281"/>
      <c r="E478" s="281"/>
      <c r="F478" s="296">
        <v>4854.6400000000003</v>
      </c>
      <c r="G478" s="281"/>
      <c r="H478" s="281"/>
    </row>
    <row r="479" spans="1:8" customFormat="1" ht="19.149999999999999" customHeight="1">
      <c r="A479" s="284" t="s">
        <v>1886</v>
      </c>
      <c r="B479" s="285" t="s">
        <v>367</v>
      </c>
      <c r="C479" s="285" t="s">
        <v>14</v>
      </c>
      <c r="D479" s="286">
        <v>9.6859999999999999</v>
      </c>
      <c r="E479" s="294">
        <v>35.695399999999999</v>
      </c>
      <c r="F479" s="297">
        <v>345.75</v>
      </c>
      <c r="G479" s="285"/>
      <c r="H479" s="285"/>
    </row>
    <row r="480" spans="1:8" customFormat="1" ht="19.149999999999999" customHeight="1">
      <c r="A480" s="284" t="s">
        <v>1887</v>
      </c>
      <c r="B480" s="285" t="s">
        <v>368</v>
      </c>
      <c r="C480" s="285" t="s">
        <v>14</v>
      </c>
      <c r="D480" s="295">
        <v>112.694</v>
      </c>
      <c r="E480" s="294">
        <v>40.01</v>
      </c>
      <c r="F480" s="289">
        <v>4508.8900000000003</v>
      </c>
      <c r="G480" s="285"/>
      <c r="H480" s="285"/>
    </row>
    <row r="481" spans="1:8" customFormat="1" ht="9.75" customHeight="1">
      <c r="A481" s="280" t="s">
        <v>1888</v>
      </c>
      <c r="B481" s="281" t="s">
        <v>1768</v>
      </c>
      <c r="C481" s="281"/>
      <c r="D481" s="281"/>
      <c r="E481" s="281"/>
      <c r="F481" s="296">
        <v>3535.89</v>
      </c>
      <c r="G481" s="281"/>
      <c r="H481" s="281"/>
    </row>
    <row r="482" spans="1:8" customFormat="1" ht="19.149999999999999" customHeight="1">
      <c r="A482" s="284" t="s">
        <v>1889</v>
      </c>
      <c r="B482" s="285" t="s">
        <v>1769</v>
      </c>
      <c r="C482" s="285" t="s">
        <v>14</v>
      </c>
      <c r="D482" s="294">
        <v>68.150000000000006</v>
      </c>
      <c r="E482" s="294">
        <v>51.884</v>
      </c>
      <c r="F482" s="289">
        <v>3535.89</v>
      </c>
      <c r="G482" s="285"/>
      <c r="H482" s="285"/>
    </row>
    <row r="483" spans="1:8" customFormat="1" ht="9.75" customHeight="1">
      <c r="A483" s="280" t="s">
        <v>1890</v>
      </c>
      <c r="B483" s="281" t="s">
        <v>1770</v>
      </c>
      <c r="C483" s="281"/>
      <c r="D483" s="281"/>
      <c r="E483" s="281"/>
      <c r="F483" s="296">
        <v>1436.06</v>
      </c>
      <c r="G483" s="281"/>
      <c r="H483" s="281"/>
    </row>
    <row r="484" spans="1:8" customFormat="1" ht="9.75" customHeight="1">
      <c r="A484" s="284" t="s">
        <v>1891</v>
      </c>
      <c r="B484" s="285" t="s">
        <v>1771</v>
      </c>
      <c r="C484" s="285" t="s">
        <v>11</v>
      </c>
      <c r="D484" s="294">
        <v>96</v>
      </c>
      <c r="E484" s="286">
        <v>2.5</v>
      </c>
      <c r="F484" s="297">
        <v>240</v>
      </c>
      <c r="G484" s="285"/>
      <c r="H484" s="285"/>
    </row>
    <row r="485" spans="1:8" customFormat="1" ht="9.75" customHeight="1">
      <c r="A485" s="284" t="s">
        <v>1892</v>
      </c>
      <c r="B485" s="285" t="s">
        <v>1772</v>
      </c>
      <c r="C485" s="285" t="s">
        <v>10</v>
      </c>
      <c r="D485" s="295">
        <v>101.19199999999999</v>
      </c>
      <c r="E485" s="286">
        <v>2.4556</v>
      </c>
      <c r="F485" s="297">
        <v>248.49</v>
      </c>
      <c r="G485" s="285"/>
      <c r="H485" s="285"/>
    </row>
    <row r="486" spans="1:8" customFormat="1" ht="9.75" customHeight="1">
      <c r="A486" s="284" t="s">
        <v>1893</v>
      </c>
      <c r="B486" s="285" t="s">
        <v>1773</v>
      </c>
      <c r="C486" s="285" t="s">
        <v>10</v>
      </c>
      <c r="D486" s="294">
        <v>24.5</v>
      </c>
      <c r="E486" s="294">
        <v>38.676499999999997</v>
      </c>
      <c r="F486" s="297">
        <v>947.57</v>
      </c>
      <c r="G486" s="285"/>
      <c r="H486" s="285"/>
    </row>
    <row r="487" spans="1:8" customFormat="1" ht="9.75" customHeight="1">
      <c r="A487" s="280" t="s">
        <v>1894</v>
      </c>
      <c r="B487" s="281" t="s">
        <v>1597</v>
      </c>
      <c r="C487" s="281"/>
      <c r="D487" s="281"/>
      <c r="E487" s="281"/>
      <c r="F487" s="296">
        <v>7375.22</v>
      </c>
      <c r="G487" s="281"/>
      <c r="H487" s="281"/>
    </row>
    <row r="488" spans="1:8" customFormat="1" ht="19.149999999999999" customHeight="1">
      <c r="A488" s="284" t="s">
        <v>1895</v>
      </c>
      <c r="B488" s="285" t="s">
        <v>1776</v>
      </c>
      <c r="C488" s="285" t="s">
        <v>14</v>
      </c>
      <c r="D488" s="294">
        <v>79.02</v>
      </c>
      <c r="E488" s="294">
        <v>36</v>
      </c>
      <c r="F488" s="289">
        <v>2844.72</v>
      </c>
      <c r="G488" s="285"/>
      <c r="H488" s="285"/>
    </row>
    <row r="489" spans="1:8" customFormat="1" ht="19.149999999999999" customHeight="1">
      <c r="A489" s="284" t="s">
        <v>1896</v>
      </c>
      <c r="B489" s="285" t="s">
        <v>1778</v>
      </c>
      <c r="C489" s="285" t="s">
        <v>14</v>
      </c>
      <c r="D489" s="295">
        <v>133.25</v>
      </c>
      <c r="E489" s="294">
        <v>34</v>
      </c>
      <c r="F489" s="289">
        <v>4530.5</v>
      </c>
      <c r="G489" s="285"/>
      <c r="H489" s="285"/>
    </row>
    <row r="490" spans="1:8" customFormat="1" ht="9.75" customHeight="1">
      <c r="A490" s="280" t="s">
        <v>1897</v>
      </c>
      <c r="B490" s="281" t="s">
        <v>1898</v>
      </c>
      <c r="C490" s="281"/>
      <c r="D490" s="281"/>
      <c r="E490" s="281"/>
      <c r="F490" s="296">
        <v>4288.97</v>
      </c>
      <c r="G490" s="281"/>
      <c r="H490" s="281"/>
    </row>
    <row r="491" spans="1:8" customFormat="1" ht="9.75" customHeight="1">
      <c r="A491" s="280" t="s">
        <v>1899</v>
      </c>
      <c r="B491" s="281" t="s">
        <v>365</v>
      </c>
      <c r="C491" s="281"/>
      <c r="D491" s="281"/>
      <c r="E491" s="281"/>
      <c r="F491" s="303">
        <v>0</v>
      </c>
      <c r="G491" s="281"/>
      <c r="H491" s="281"/>
    </row>
    <row r="492" spans="1:8" customFormat="1" ht="9.75" customHeight="1">
      <c r="A492" s="280" t="s">
        <v>1900</v>
      </c>
      <c r="B492" s="281" t="s">
        <v>1768</v>
      </c>
      <c r="C492" s="281"/>
      <c r="D492" s="281"/>
      <c r="E492" s="281"/>
      <c r="F492" s="296">
        <v>2461.38</v>
      </c>
      <c r="G492" s="281"/>
      <c r="H492" s="281"/>
    </row>
    <row r="493" spans="1:8" customFormat="1" ht="19.149999999999999" customHeight="1">
      <c r="A493" s="284" t="s">
        <v>1901</v>
      </c>
      <c r="B493" s="285" t="s">
        <v>1769</v>
      </c>
      <c r="C493" s="285" t="s">
        <v>14</v>
      </c>
      <c r="D493" s="294">
        <v>47.44</v>
      </c>
      <c r="E493" s="294">
        <v>51.884</v>
      </c>
      <c r="F493" s="289">
        <v>2461.38</v>
      </c>
      <c r="G493" s="285"/>
      <c r="H493" s="285"/>
    </row>
    <row r="494" spans="1:8" customFormat="1" ht="9.75" customHeight="1">
      <c r="A494" s="280" t="s">
        <v>1902</v>
      </c>
      <c r="B494" s="281" t="s">
        <v>1770</v>
      </c>
      <c r="C494" s="281"/>
      <c r="D494" s="281"/>
      <c r="E494" s="281"/>
      <c r="F494" s="301">
        <v>119.75</v>
      </c>
      <c r="G494" s="281"/>
      <c r="H494" s="281"/>
    </row>
    <row r="495" spans="1:8" customFormat="1" ht="9.75" customHeight="1">
      <c r="A495" s="284" t="s">
        <v>1903</v>
      </c>
      <c r="B495" s="285" t="s">
        <v>1771</v>
      </c>
      <c r="C495" s="285" t="s">
        <v>11</v>
      </c>
      <c r="D495" s="294">
        <v>24</v>
      </c>
      <c r="E495" s="286">
        <v>2.5</v>
      </c>
      <c r="F495" s="302">
        <v>60</v>
      </c>
      <c r="G495" s="285"/>
      <c r="H495" s="285"/>
    </row>
    <row r="496" spans="1:8" customFormat="1" ht="9.75" customHeight="1">
      <c r="A496" s="284" t="s">
        <v>1904</v>
      </c>
      <c r="B496" s="285" t="s">
        <v>1772</v>
      </c>
      <c r="C496" s="285" t="s">
        <v>10</v>
      </c>
      <c r="D496" s="294">
        <v>24.334</v>
      </c>
      <c r="E496" s="286">
        <v>2.4556</v>
      </c>
      <c r="F496" s="302">
        <v>59.75</v>
      </c>
      <c r="G496" s="285"/>
      <c r="H496" s="285"/>
    </row>
    <row r="497" spans="1:8" customFormat="1" ht="9.75" customHeight="1">
      <c r="A497" s="280" t="s">
        <v>1905</v>
      </c>
      <c r="B497" s="281" t="s">
        <v>1597</v>
      </c>
      <c r="C497" s="281"/>
      <c r="D497" s="281"/>
      <c r="E497" s="281"/>
      <c r="F497" s="296">
        <v>1707.84</v>
      </c>
      <c r="G497" s="281"/>
      <c r="H497" s="281"/>
    </row>
    <row r="498" spans="1:8" customFormat="1" ht="19.149999999999999" customHeight="1">
      <c r="A498" s="284" t="s">
        <v>1906</v>
      </c>
      <c r="B498" s="285" t="s">
        <v>1776</v>
      </c>
      <c r="C498" s="285" t="s">
        <v>14</v>
      </c>
      <c r="D498" s="294">
        <v>47.44</v>
      </c>
      <c r="E498" s="294">
        <v>36</v>
      </c>
      <c r="F498" s="289">
        <v>1707.84</v>
      </c>
      <c r="G498" s="285"/>
      <c r="H498" s="285"/>
    </row>
    <row r="499" spans="1:8" customFormat="1" ht="19.350000000000001" customHeight="1">
      <c r="A499" s="280" t="s">
        <v>1907</v>
      </c>
      <c r="B499" s="281" t="s">
        <v>1908</v>
      </c>
      <c r="C499" s="281"/>
      <c r="D499" s="281"/>
      <c r="E499" s="281"/>
      <c r="F499" s="301">
        <v>510.09</v>
      </c>
      <c r="G499" s="281"/>
      <c r="H499" s="281"/>
    </row>
    <row r="500" spans="1:8" customFormat="1" ht="9.75" customHeight="1">
      <c r="A500" s="280" t="s">
        <v>1909</v>
      </c>
      <c r="B500" s="281" t="s">
        <v>365</v>
      </c>
      <c r="C500" s="281"/>
      <c r="D500" s="281"/>
      <c r="E500" s="281"/>
      <c r="F500" s="301">
        <v>261.67</v>
      </c>
      <c r="G500" s="281"/>
      <c r="H500" s="281"/>
    </row>
    <row r="501" spans="1:8" customFormat="1" ht="19.149999999999999" customHeight="1">
      <c r="A501" s="284" t="s">
        <v>1910</v>
      </c>
      <c r="B501" s="285" t="s">
        <v>368</v>
      </c>
      <c r="C501" s="285" t="s">
        <v>14</v>
      </c>
      <c r="D501" s="286">
        <v>6.54</v>
      </c>
      <c r="E501" s="294">
        <v>40.01</v>
      </c>
      <c r="F501" s="297">
        <v>261.67</v>
      </c>
      <c r="G501" s="285"/>
      <c r="H501" s="285"/>
    </row>
    <row r="502" spans="1:8" customFormat="1" ht="9.75" customHeight="1">
      <c r="A502" s="280" t="s">
        <v>1911</v>
      </c>
      <c r="B502" s="281" t="s">
        <v>1768</v>
      </c>
      <c r="C502" s="281"/>
      <c r="D502" s="281"/>
      <c r="E502" s="281"/>
      <c r="F502" s="303">
        <v>0</v>
      </c>
      <c r="G502" s="281"/>
      <c r="H502" s="281"/>
    </row>
    <row r="503" spans="1:8" customFormat="1" ht="9.75" customHeight="1">
      <c r="A503" s="280" t="s">
        <v>1912</v>
      </c>
      <c r="B503" s="281" t="s">
        <v>1770</v>
      </c>
      <c r="C503" s="281"/>
      <c r="D503" s="281"/>
      <c r="E503" s="281"/>
      <c r="F503" s="304">
        <v>26.06</v>
      </c>
      <c r="G503" s="281"/>
      <c r="H503" s="281"/>
    </row>
    <row r="504" spans="1:8" customFormat="1" ht="9.75" customHeight="1">
      <c r="A504" s="284" t="s">
        <v>1913</v>
      </c>
      <c r="B504" s="285" t="s">
        <v>1771</v>
      </c>
      <c r="C504" s="285" t="s">
        <v>11</v>
      </c>
      <c r="D504" s="286">
        <v>4</v>
      </c>
      <c r="E504" s="286">
        <v>2.5</v>
      </c>
      <c r="F504" s="302">
        <v>10</v>
      </c>
      <c r="G504" s="285"/>
      <c r="H504" s="285"/>
    </row>
    <row r="505" spans="1:8" customFormat="1" ht="9.75" customHeight="1">
      <c r="A505" s="284" t="s">
        <v>1914</v>
      </c>
      <c r="B505" s="285" t="s">
        <v>1772</v>
      </c>
      <c r="C505" s="285" t="s">
        <v>10</v>
      </c>
      <c r="D505" s="286">
        <v>6.54</v>
      </c>
      <c r="E505" s="286">
        <v>2.4556</v>
      </c>
      <c r="F505" s="302">
        <v>16.059999999999999</v>
      </c>
      <c r="G505" s="285"/>
      <c r="H505" s="285"/>
    </row>
    <row r="506" spans="1:8" customFormat="1" ht="9.75" customHeight="1">
      <c r="A506" s="280" t="s">
        <v>1915</v>
      </c>
      <c r="B506" s="281" t="s">
        <v>1597</v>
      </c>
      <c r="C506" s="281"/>
      <c r="D506" s="281"/>
      <c r="E506" s="281"/>
      <c r="F506" s="301">
        <v>222.36</v>
      </c>
      <c r="G506" s="281"/>
      <c r="H506" s="281"/>
    </row>
    <row r="507" spans="1:8" customFormat="1" ht="19.149999999999999" customHeight="1">
      <c r="A507" s="284" t="s">
        <v>1916</v>
      </c>
      <c r="B507" s="285" t="s">
        <v>1778</v>
      </c>
      <c r="C507" s="285" t="s">
        <v>14</v>
      </c>
      <c r="D507" s="286">
        <v>6.54</v>
      </c>
      <c r="E507" s="294">
        <v>34</v>
      </c>
      <c r="F507" s="297">
        <v>222.36</v>
      </c>
      <c r="G507" s="285"/>
      <c r="H507" s="285"/>
    </row>
    <row r="508" spans="1:8" customFormat="1" ht="9.75" customHeight="1">
      <c r="A508" s="280" t="s">
        <v>335</v>
      </c>
      <c r="B508" s="281" t="s">
        <v>404</v>
      </c>
      <c r="C508" s="281"/>
      <c r="D508" s="281"/>
      <c r="E508" s="281"/>
      <c r="F508" s="282">
        <v>592868.16</v>
      </c>
      <c r="G508" s="281"/>
      <c r="H508" s="281"/>
    </row>
    <row r="509" spans="1:8" customFormat="1" ht="9.75" customHeight="1">
      <c r="A509" s="280" t="s">
        <v>337</v>
      </c>
      <c r="B509" s="281" t="s">
        <v>404</v>
      </c>
      <c r="C509" s="281"/>
      <c r="D509" s="281"/>
      <c r="E509" s="281"/>
      <c r="F509" s="282">
        <v>592868.16</v>
      </c>
      <c r="G509" s="281"/>
      <c r="H509" s="281"/>
    </row>
    <row r="510" spans="1:8" customFormat="1" ht="9.75" customHeight="1">
      <c r="A510" s="280" t="s">
        <v>338</v>
      </c>
      <c r="B510" s="281" t="s">
        <v>415</v>
      </c>
      <c r="C510" s="281"/>
      <c r="D510" s="281"/>
      <c r="E510" s="281"/>
      <c r="F510" s="282">
        <v>137401.5</v>
      </c>
      <c r="G510" s="281"/>
      <c r="H510" s="281"/>
    </row>
    <row r="511" spans="1:8" customFormat="1" ht="9.75" customHeight="1">
      <c r="A511" s="284" t="s">
        <v>339</v>
      </c>
      <c r="B511" s="285" t="s">
        <v>415</v>
      </c>
      <c r="C511" s="285" t="s">
        <v>59</v>
      </c>
      <c r="D511" s="286">
        <v>1</v>
      </c>
      <c r="E511" s="290">
        <v>137401.5</v>
      </c>
      <c r="F511" s="291">
        <v>137401.5</v>
      </c>
      <c r="G511" s="285"/>
      <c r="H511" s="285"/>
    </row>
    <row r="512" spans="1:8" customFormat="1" ht="9.75" customHeight="1">
      <c r="A512" s="280" t="s">
        <v>343</v>
      </c>
      <c r="B512" s="281" t="s">
        <v>419</v>
      </c>
      <c r="C512" s="281"/>
      <c r="D512" s="281"/>
      <c r="E512" s="281"/>
      <c r="F512" s="283">
        <v>90868.5</v>
      </c>
      <c r="G512" s="281"/>
      <c r="H512" s="281"/>
    </row>
    <row r="513" spans="1:8" customFormat="1" ht="9.75" customHeight="1">
      <c r="A513" s="284" t="s">
        <v>344</v>
      </c>
      <c r="B513" s="285" t="s">
        <v>419</v>
      </c>
      <c r="C513" s="285" t="s">
        <v>59</v>
      </c>
      <c r="D513" s="286">
        <v>1</v>
      </c>
      <c r="E513" s="292">
        <v>90868.5</v>
      </c>
      <c r="F513" s="293">
        <v>90868.5</v>
      </c>
      <c r="G513" s="285"/>
      <c r="H513" s="285"/>
    </row>
    <row r="514" spans="1:8" customFormat="1" ht="9.75" customHeight="1">
      <c r="A514" s="280" t="s">
        <v>346</v>
      </c>
      <c r="B514" s="281" t="s">
        <v>423</v>
      </c>
      <c r="C514" s="281"/>
      <c r="D514" s="281"/>
      <c r="E514" s="281"/>
      <c r="F514" s="282">
        <v>161746</v>
      </c>
      <c r="G514" s="281"/>
      <c r="H514" s="281"/>
    </row>
    <row r="515" spans="1:8" customFormat="1" ht="9.75" customHeight="1">
      <c r="A515" s="284" t="s">
        <v>347</v>
      </c>
      <c r="B515" s="285" t="s">
        <v>423</v>
      </c>
      <c r="C515" s="285" t="s">
        <v>59</v>
      </c>
      <c r="D515" s="286">
        <v>1</v>
      </c>
      <c r="E515" s="290">
        <v>161746</v>
      </c>
      <c r="F515" s="291">
        <v>161746</v>
      </c>
      <c r="G515" s="285"/>
      <c r="H515" s="285"/>
    </row>
    <row r="516" spans="1:8" customFormat="1" ht="9.75" customHeight="1">
      <c r="A516" s="280" t="s">
        <v>349</v>
      </c>
      <c r="B516" s="281" t="s">
        <v>427</v>
      </c>
      <c r="C516" s="281"/>
      <c r="D516" s="281"/>
      <c r="E516" s="281"/>
      <c r="F516" s="283">
        <v>31693.23</v>
      </c>
      <c r="G516" s="281"/>
      <c r="H516" s="281"/>
    </row>
    <row r="517" spans="1:8" customFormat="1" ht="9.75" customHeight="1">
      <c r="A517" s="284" t="s">
        <v>350</v>
      </c>
      <c r="B517" s="285" t="s">
        <v>427</v>
      </c>
      <c r="C517" s="285" t="s">
        <v>59</v>
      </c>
      <c r="D517" s="286">
        <v>1</v>
      </c>
      <c r="E517" s="292">
        <v>31693.23</v>
      </c>
      <c r="F517" s="293">
        <v>31693.23</v>
      </c>
      <c r="G517" s="285"/>
      <c r="H517" s="285"/>
    </row>
    <row r="518" spans="1:8" customFormat="1" ht="9.75" customHeight="1">
      <c r="A518" s="280" t="s">
        <v>1917</v>
      </c>
      <c r="B518" s="281" t="s">
        <v>1918</v>
      </c>
      <c r="C518" s="281"/>
      <c r="D518" s="281"/>
      <c r="E518" s="281"/>
      <c r="F518" s="283">
        <v>20016.18</v>
      </c>
      <c r="G518" s="281"/>
      <c r="H518" s="281"/>
    </row>
    <row r="519" spans="1:8" customFormat="1" ht="9.75" customHeight="1">
      <c r="A519" s="284" t="s">
        <v>1919</v>
      </c>
      <c r="B519" s="285" t="s">
        <v>1918</v>
      </c>
      <c r="C519" s="285" t="s">
        <v>59</v>
      </c>
      <c r="D519" s="286">
        <v>1</v>
      </c>
      <c r="E519" s="292">
        <v>20016.18</v>
      </c>
      <c r="F519" s="293">
        <v>20016.18</v>
      </c>
      <c r="G519" s="285"/>
      <c r="H519" s="285"/>
    </row>
    <row r="520" spans="1:8" customFormat="1" ht="9.75" customHeight="1">
      <c r="A520" s="280" t="s">
        <v>1920</v>
      </c>
      <c r="B520" s="281" t="s">
        <v>1597</v>
      </c>
      <c r="C520" s="281"/>
      <c r="D520" s="281"/>
      <c r="E520" s="281"/>
      <c r="F520" s="282">
        <v>151142.75</v>
      </c>
      <c r="G520" s="281"/>
      <c r="H520" s="281"/>
    </row>
    <row r="521" spans="1:8" customFormat="1" ht="9.75" customHeight="1">
      <c r="A521" s="284" t="s">
        <v>1921</v>
      </c>
      <c r="B521" s="285" t="s">
        <v>1922</v>
      </c>
      <c r="C521" s="285" t="s">
        <v>14</v>
      </c>
      <c r="D521" s="288">
        <v>5496.1</v>
      </c>
      <c r="E521" s="294">
        <v>27.5</v>
      </c>
      <c r="F521" s="291">
        <v>151142.75</v>
      </c>
      <c r="G521" s="285"/>
      <c r="H521" s="285"/>
    </row>
    <row r="522" spans="1:8" customFormat="1" ht="19.350000000000001" customHeight="1">
      <c r="A522" s="280" t="s">
        <v>357</v>
      </c>
      <c r="B522" s="281" t="s">
        <v>430</v>
      </c>
      <c r="C522" s="281"/>
      <c r="D522" s="281"/>
      <c r="E522" s="281"/>
      <c r="F522" s="282">
        <v>490435.24</v>
      </c>
      <c r="G522" s="281"/>
      <c r="H522" s="281"/>
    </row>
    <row r="523" spans="1:8" customFormat="1" ht="19.350000000000001" customHeight="1">
      <c r="A523" s="280" t="s">
        <v>358</v>
      </c>
      <c r="B523" s="281" t="s">
        <v>1064</v>
      </c>
      <c r="C523" s="281"/>
      <c r="D523" s="281"/>
      <c r="E523" s="281"/>
      <c r="F523" s="283">
        <v>52257.17</v>
      </c>
      <c r="G523" s="281"/>
      <c r="H523" s="281"/>
    </row>
    <row r="524" spans="1:8" customFormat="1" ht="9.75" customHeight="1">
      <c r="A524" s="280" t="s">
        <v>359</v>
      </c>
      <c r="B524" s="281" t="s">
        <v>435</v>
      </c>
      <c r="C524" s="281"/>
      <c r="D524" s="281"/>
      <c r="E524" s="281"/>
      <c r="F524" s="296">
        <v>1703.63</v>
      </c>
      <c r="G524" s="296">
        <f>F524+F537+F544+F551+F562+F573+F584+F595+F609</f>
        <v>70751.92</v>
      </c>
      <c r="H524" s="281"/>
    </row>
    <row r="525" spans="1:8" customFormat="1" ht="9.75" customHeight="1">
      <c r="A525" s="284" t="s">
        <v>360</v>
      </c>
      <c r="B525" s="285" t="s">
        <v>1923</v>
      </c>
      <c r="C525" s="285" t="s">
        <v>59</v>
      </c>
      <c r="D525" s="286">
        <v>1</v>
      </c>
      <c r="E525" s="288">
        <v>1703.63</v>
      </c>
      <c r="F525" s="289">
        <v>1703.63</v>
      </c>
      <c r="G525" s="285"/>
      <c r="H525" s="285"/>
    </row>
    <row r="526" spans="1:8" customFormat="1" ht="9.75" customHeight="1">
      <c r="A526" s="280" t="s">
        <v>1035</v>
      </c>
      <c r="B526" s="281" t="s">
        <v>933</v>
      </c>
      <c r="C526" s="281"/>
      <c r="D526" s="281"/>
      <c r="E526" s="281"/>
      <c r="F526" s="296">
        <v>4566.59</v>
      </c>
      <c r="G526" s="296">
        <f>F526+F553+F564+F575+F586+F611</f>
        <v>30795.21</v>
      </c>
      <c r="H526" s="281"/>
    </row>
    <row r="527" spans="1:8" customFormat="1" ht="9.75" customHeight="1">
      <c r="A527" s="284" t="s">
        <v>1036</v>
      </c>
      <c r="B527" s="285" t="s">
        <v>1924</v>
      </c>
      <c r="C527" s="285" t="s">
        <v>59</v>
      </c>
      <c r="D527" s="286">
        <v>1</v>
      </c>
      <c r="E527" s="288">
        <v>4566.59</v>
      </c>
      <c r="F527" s="289">
        <v>4566.59</v>
      </c>
      <c r="G527" s="285"/>
      <c r="H527" s="285"/>
    </row>
    <row r="528" spans="1:8" customFormat="1" ht="9.75" customHeight="1">
      <c r="A528" s="280" t="s">
        <v>1925</v>
      </c>
      <c r="B528" s="281" t="s">
        <v>1926</v>
      </c>
      <c r="C528" s="281"/>
      <c r="D528" s="281"/>
      <c r="E528" s="281"/>
      <c r="F528" s="296">
        <v>5366.35</v>
      </c>
      <c r="G528" s="296">
        <f>F528+F539+F546+F555+F566+F577+F588+F597+F604</f>
        <v>61642.15</v>
      </c>
      <c r="H528" s="281"/>
    </row>
    <row r="529" spans="1:8" customFormat="1" ht="9.75" customHeight="1">
      <c r="A529" s="284" t="s">
        <v>1927</v>
      </c>
      <c r="B529" s="285" t="s">
        <v>1928</v>
      </c>
      <c r="C529" s="285" t="s">
        <v>59</v>
      </c>
      <c r="D529" s="286">
        <v>1</v>
      </c>
      <c r="E529" s="288">
        <v>5366.35</v>
      </c>
      <c r="F529" s="289">
        <v>5366.35</v>
      </c>
      <c r="G529" s="285"/>
      <c r="H529" s="285"/>
    </row>
    <row r="530" spans="1:8" customFormat="1" ht="9.75" customHeight="1">
      <c r="A530" s="280" t="s">
        <v>1929</v>
      </c>
      <c r="B530" s="281" t="s">
        <v>1930</v>
      </c>
      <c r="C530" s="281"/>
      <c r="D530" s="281"/>
      <c r="E530" s="281"/>
      <c r="F530" s="296">
        <v>2626.48</v>
      </c>
      <c r="G530" s="296">
        <f>F530+F557+F568+F579+F590+F599</f>
        <v>151881.9</v>
      </c>
      <c r="H530" s="281"/>
    </row>
    <row r="531" spans="1:8" customFormat="1" ht="9.75" customHeight="1">
      <c r="A531" s="284" t="s">
        <v>1931</v>
      </c>
      <c r="B531" s="285" t="s">
        <v>1932</v>
      </c>
      <c r="C531" s="285" t="s">
        <v>59</v>
      </c>
      <c r="D531" s="286">
        <v>1</v>
      </c>
      <c r="E531" s="288">
        <v>2626.48</v>
      </c>
      <c r="F531" s="289">
        <v>2626.48</v>
      </c>
      <c r="G531" s="285"/>
      <c r="H531" s="285"/>
    </row>
    <row r="532" spans="1:8" customFormat="1" ht="9.75" customHeight="1">
      <c r="A532" s="280" t="s">
        <v>1933</v>
      </c>
      <c r="B532" s="281" t="s">
        <v>1934</v>
      </c>
      <c r="C532" s="281"/>
      <c r="D532" s="281"/>
      <c r="E532" s="281"/>
      <c r="F532" s="283">
        <v>24222.39</v>
      </c>
      <c r="G532" s="281"/>
      <c r="H532" s="281"/>
    </row>
    <row r="533" spans="1:8" customFormat="1" ht="9.75" customHeight="1">
      <c r="A533" s="284" t="s">
        <v>1935</v>
      </c>
      <c r="B533" s="285" t="s">
        <v>1936</v>
      </c>
      <c r="C533" s="285" t="s">
        <v>59</v>
      </c>
      <c r="D533" s="286">
        <v>1</v>
      </c>
      <c r="E533" s="292">
        <v>24222.39</v>
      </c>
      <c r="F533" s="293">
        <v>24222.39</v>
      </c>
      <c r="G533" s="285"/>
      <c r="H533" s="285"/>
    </row>
    <row r="534" spans="1:8" customFormat="1" ht="9.75" customHeight="1">
      <c r="A534" s="280" t="s">
        <v>1937</v>
      </c>
      <c r="B534" s="281" t="s">
        <v>1597</v>
      </c>
      <c r="C534" s="281"/>
      <c r="D534" s="281"/>
      <c r="E534" s="281"/>
      <c r="F534" s="283">
        <v>13771.73</v>
      </c>
      <c r="G534" s="281"/>
      <c r="H534" s="281"/>
    </row>
    <row r="535" spans="1:8" customFormat="1" ht="19.149999999999999" customHeight="1">
      <c r="A535" s="284" t="s">
        <v>1938</v>
      </c>
      <c r="B535" s="285" t="s">
        <v>1939</v>
      </c>
      <c r="C535" s="285" t="s">
        <v>14</v>
      </c>
      <c r="D535" s="295">
        <v>500.79</v>
      </c>
      <c r="E535" s="294">
        <v>27.5</v>
      </c>
      <c r="F535" s="293">
        <v>13771.73</v>
      </c>
      <c r="G535" s="285"/>
      <c r="H535" s="285"/>
    </row>
    <row r="536" spans="1:8" customFormat="1" ht="19.350000000000001" customHeight="1">
      <c r="A536" s="280" t="s">
        <v>1037</v>
      </c>
      <c r="B536" s="281" t="s">
        <v>1940</v>
      </c>
      <c r="C536" s="281"/>
      <c r="D536" s="281"/>
      <c r="E536" s="281"/>
      <c r="F536" s="283">
        <v>16744.13</v>
      </c>
      <c r="G536" s="281"/>
      <c r="H536" s="281"/>
    </row>
    <row r="537" spans="1:8" customFormat="1" ht="9.75" customHeight="1">
      <c r="A537" s="280" t="s">
        <v>1038</v>
      </c>
      <c r="B537" s="281" t="s">
        <v>435</v>
      </c>
      <c r="C537" s="281"/>
      <c r="D537" s="281"/>
      <c r="E537" s="281"/>
      <c r="F537" s="301">
        <v>121.91</v>
      </c>
      <c r="G537" s="281"/>
      <c r="H537" s="281"/>
    </row>
    <row r="538" spans="1:8" customFormat="1" ht="9.75" customHeight="1">
      <c r="A538" s="284" t="s">
        <v>1039</v>
      </c>
      <c r="B538" s="285" t="s">
        <v>1941</v>
      </c>
      <c r="C538" s="285" t="s">
        <v>59</v>
      </c>
      <c r="D538" s="286">
        <v>1</v>
      </c>
      <c r="E538" s="295">
        <v>121.91</v>
      </c>
      <c r="F538" s="297">
        <v>121.91</v>
      </c>
      <c r="G538" s="285"/>
      <c r="H538" s="285"/>
    </row>
    <row r="539" spans="1:8" customFormat="1" ht="9.75" customHeight="1">
      <c r="A539" s="280" t="s">
        <v>1040</v>
      </c>
      <c r="B539" s="281" t="s">
        <v>1926</v>
      </c>
      <c r="C539" s="281"/>
      <c r="D539" s="281"/>
      <c r="E539" s="281"/>
      <c r="F539" s="296">
        <v>2616.7399999999998</v>
      </c>
      <c r="G539" s="281"/>
      <c r="H539" s="281"/>
    </row>
    <row r="540" spans="1:8" customFormat="1" ht="9.75" customHeight="1">
      <c r="A540" s="284" t="s">
        <v>1041</v>
      </c>
      <c r="B540" s="285" t="s">
        <v>1942</v>
      </c>
      <c r="C540" s="285" t="s">
        <v>59</v>
      </c>
      <c r="D540" s="286">
        <v>1</v>
      </c>
      <c r="E540" s="288">
        <v>2616.7399999999998</v>
      </c>
      <c r="F540" s="289">
        <v>2616.7399999999998</v>
      </c>
      <c r="G540" s="285"/>
      <c r="H540" s="285"/>
    </row>
    <row r="541" spans="1:8" customFormat="1" ht="9.75" customHeight="1">
      <c r="A541" s="280" t="s">
        <v>1943</v>
      </c>
      <c r="B541" s="281" t="s">
        <v>1597</v>
      </c>
      <c r="C541" s="281"/>
      <c r="D541" s="281"/>
      <c r="E541" s="281"/>
      <c r="F541" s="283">
        <v>14005.48</v>
      </c>
      <c r="G541" s="281"/>
      <c r="H541" s="281"/>
    </row>
    <row r="542" spans="1:8" customFormat="1" ht="19.149999999999999" customHeight="1">
      <c r="A542" s="284" t="s">
        <v>1944</v>
      </c>
      <c r="B542" s="285" t="s">
        <v>1939</v>
      </c>
      <c r="C542" s="285" t="s">
        <v>14</v>
      </c>
      <c r="D542" s="295">
        <v>509.29</v>
      </c>
      <c r="E542" s="294">
        <v>27.5</v>
      </c>
      <c r="F542" s="293">
        <v>14005.48</v>
      </c>
      <c r="G542" s="285"/>
      <c r="H542" s="285"/>
    </row>
    <row r="543" spans="1:8" customFormat="1" ht="19.350000000000001" customHeight="1">
      <c r="A543" s="280" t="s">
        <v>1042</v>
      </c>
      <c r="B543" s="281" t="s">
        <v>1945</v>
      </c>
      <c r="C543" s="281"/>
      <c r="D543" s="281"/>
      <c r="E543" s="281"/>
      <c r="F543" s="283">
        <v>15416.18</v>
      </c>
      <c r="G543" s="281"/>
      <c r="H543" s="281"/>
    </row>
    <row r="544" spans="1:8" customFormat="1" ht="9.75" customHeight="1">
      <c r="A544" s="280" t="s">
        <v>1043</v>
      </c>
      <c r="B544" s="281" t="s">
        <v>435</v>
      </c>
      <c r="C544" s="281"/>
      <c r="D544" s="281"/>
      <c r="E544" s="281"/>
      <c r="F544" s="301">
        <v>116.04</v>
      </c>
      <c r="G544" s="281"/>
      <c r="H544" s="281"/>
    </row>
    <row r="545" spans="1:8" customFormat="1" ht="9.75" customHeight="1">
      <c r="A545" s="284" t="s">
        <v>1044</v>
      </c>
      <c r="B545" s="285" t="s">
        <v>1946</v>
      </c>
      <c r="C545" s="285" t="s">
        <v>59</v>
      </c>
      <c r="D545" s="286">
        <v>1</v>
      </c>
      <c r="E545" s="295">
        <v>116.04</v>
      </c>
      <c r="F545" s="297">
        <v>116.04</v>
      </c>
      <c r="G545" s="285"/>
      <c r="H545" s="285"/>
    </row>
    <row r="546" spans="1:8" customFormat="1" ht="9.75" customHeight="1">
      <c r="A546" s="280" t="s">
        <v>1045</v>
      </c>
      <c r="B546" s="281" t="s">
        <v>1926</v>
      </c>
      <c r="C546" s="281"/>
      <c r="D546" s="281"/>
      <c r="E546" s="281"/>
      <c r="F546" s="296">
        <v>1294.6600000000001</v>
      </c>
      <c r="G546" s="281"/>
      <c r="H546" s="281"/>
    </row>
    <row r="547" spans="1:8" customFormat="1" ht="9.75" customHeight="1">
      <c r="A547" s="284" t="s">
        <v>1046</v>
      </c>
      <c r="B547" s="285" t="s">
        <v>1947</v>
      </c>
      <c r="C547" s="285" t="s">
        <v>59</v>
      </c>
      <c r="D547" s="286">
        <v>1</v>
      </c>
      <c r="E547" s="288">
        <v>1294.6600000000001</v>
      </c>
      <c r="F547" s="289">
        <v>1294.6600000000001</v>
      </c>
      <c r="G547" s="285"/>
      <c r="H547" s="285"/>
    </row>
    <row r="548" spans="1:8" customFormat="1" ht="9.75" customHeight="1">
      <c r="A548" s="280" t="s">
        <v>1948</v>
      </c>
      <c r="B548" s="281" t="s">
        <v>1597</v>
      </c>
      <c r="C548" s="281"/>
      <c r="D548" s="281"/>
      <c r="E548" s="281"/>
      <c r="F548" s="283">
        <v>14005.48</v>
      </c>
      <c r="G548" s="281"/>
      <c r="H548" s="281"/>
    </row>
    <row r="549" spans="1:8" customFormat="1" ht="19.149999999999999" customHeight="1">
      <c r="A549" s="284" t="s">
        <v>1949</v>
      </c>
      <c r="B549" s="285" t="s">
        <v>1939</v>
      </c>
      <c r="C549" s="285" t="s">
        <v>14</v>
      </c>
      <c r="D549" s="295">
        <v>509.29</v>
      </c>
      <c r="E549" s="294">
        <v>27.5</v>
      </c>
      <c r="F549" s="293">
        <v>14005.48</v>
      </c>
      <c r="G549" s="285"/>
      <c r="H549" s="285"/>
    </row>
    <row r="550" spans="1:8" customFormat="1" ht="19.350000000000001" customHeight="1">
      <c r="A550" s="280" t="s">
        <v>1047</v>
      </c>
      <c r="B550" s="281" t="s">
        <v>1950</v>
      </c>
      <c r="C550" s="281"/>
      <c r="D550" s="281"/>
      <c r="E550" s="281"/>
      <c r="F550" s="283">
        <v>37764.550000000003</v>
      </c>
      <c r="G550" s="281"/>
      <c r="H550" s="281"/>
    </row>
    <row r="551" spans="1:8" customFormat="1" ht="9.75" customHeight="1">
      <c r="A551" s="280" t="s">
        <v>1048</v>
      </c>
      <c r="B551" s="281" t="s">
        <v>435</v>
      </c>
      <c r="C551" s="281"/>
      <c r="D551" s="281"/>
      <c r="E551" s="281"/>
      <c r="F551" s="296">
        <v>8842.6</v>
      </c>
      <c r="G551" s="281"/>
      <c r="H551" s="281"/>
    </row>
    <row r="552" spans="1:8" customFormat="1" ht="9.75" customHeight="1">
      <c r="A552" s="284" t="s">
        <v>1049</v>
      </c>
      <c r="B552" s="285" t="s">
        <v>1951</v>
      </c>
      <c r="C552" s="285" t="s">
        <v>59</v>
      </c>
      <c r="D552" s="286">
        <v>1</v>
      </c>
      <c r="E552" s="288">
        <v>8842.6</v>
      </c>
      <c r="F552" s="289">
        <v>8842.6</v>
      </c>
      <c r="G552" s="285"/>
      <c r="H552" s="285"/>
    </row>
    <row r="553" spans="1:8" customFormat="1" ht="9.75" customHeight="1">
      <c r="A553" s="280" t="s">
        <v>1050</v>
      </c>
      <c r="B553" s="281" t="s">
        <v>933</v>
      </c>
      <c r="C553" s="281"/>
      <c r="D553" s="281"/>
      <c r="E553" s="281"/>
      <c r="F553" s="296">
        <v>1533.6</v>
      </c>
      <c r="G553" s="281"/>
      <c r="H553" s="281"/>
    </row>
    <row r="554" spans="1:8" customFormat="1" ht="9.75" customHeight="1">
      <c r="A554" s="284" t="s">
        <v>1051</v>
      </c>
      <c r="B554" s="285" t="s">
        <v>1952</v>
      </c>
      <c r="C554" s="285" t="s">
        <v>59</v>
      </c>
      <c r="D554" s="286">
        <v>1</v>
      </c>
      <c r="E554" s="288">
        <v>1533.6</v>
      </c>
      <c r="F554" s="289">
        <v>1533.6</v>
      </c>
      <c r="G554" s="285"/>
      <c r="H554" s="285"/>
    </row>
    <row r="555" spans="1:8" customFormat="1" ht="9.75" customHeight="1">
      <c r="A555" s="280" t="s">
        <v>1953</v>
      </c>
      <c r="B555" s="281" t="s">
        <v>1926</v>
      </c>
      <c r="C555" s="281"/>
      <c r="D555" s="281"/>
      <c r="E555" s="281"/>
      <c r="F555" s="296">
        <v>8057.09</v>
      </c>
      <c r="G555" s="281"/>
      <c r="H555" s="281"/>
    </row>
    <row r="556" spans="1:8" customFormat="1" ht="9.75" customHeight="1">
      <c r="A556" s="284" t="s">
        <v>1954</v>
      </c>
      <c r="B556" s="285" t="s">
        <v>1955</v>
      </c>
      <c r="C556" s="285" t="s">
        <v>59</v>
      </c>
      <c r="D556" s="286">
        <v>1</v>
      </c>
      <c r="E556" s="288">
        <v>8057.09</v>
      </c>
      <c r="F556" s="289">
        <v>8057.09</v>
      </c>
      <c r="G556" s="285"/>
      <c r="H556" s="285"/>
    </row>
    <row r="557" spans="1:8" customFormat="1" ht="9.75" customHeight="1">
      <c r="A557" s="280" t="s">
        <v>1956</v>
      </c>
      <c r="B557" s="281" t="s">
        <v>1930</v>
      </c>
      <c r="C557" s="281"/>
      <c r="D557" s="281"/>
      <c r="E557" s="281"/>
      <c r="F557" s="296">
        <v>9203.2800000000007</v>
      </c>
      <c r="G557" s="281"/>
      <c r="H557" s="281"/>
    </row>
    <row r="558" spans="1:8" customFormat="1" ht="9.75" customHeight="1">
      <c r="A558" s="284" t="s">
        <v>1957</v>
      </c>
      <c r="B558" s="285" t="s">
        <v>1958</v>
      </c>
      <c r="C558" s="285" t="s">
        <v>59</v>
      </c>
      <c r="D558" s="286">
        <v>1</v>
      </c>
      <c r="E558" s="288">
        <v>9203.2800000000007</v>
      </c>
      <c r="F558" s="289">
        <v>9203.2800000000007</v>
      </c>
      <c r="G558" s="285"/>
      <c r="H558" s="285"/>
    </row>
    <row r="559" spans="1:8" customFormat="1" ht="9.75" customHeight="1">
      <c r="A559" s="280" t="s">
        <v>1959</v>
      </c>
      <c r="B559" s="281" t="s">
        <v>1597</v>
      </c>
      <c r="C559" s="281"/>
      <c r="D559" s="281"/>
      <c r="E559" s="281"/>
      <c r="F559" s="283">
        <v>10127.98</v>
      </c>
      <c r="G559" s="281"/>
      <c r="H559" s="281"/>
    </row>
    <row r="560" spans="1:8" customFormat="1" ht="19.149999999999999" customHeight="1">
      <c r="A560" s="284" t="s">
        <v>1960</v>
      </c>
      <c r="B560" s="285" t="s">
        <v>1939</v>
      </c>
      <c r="C560" s="285" t="s">
        <v>14</v>
      </c>
      <c r="D560" s="295">
        <v>368.29</v>
      </c>
      <c r="E560" s="294">
        <v>27.5</v>
      </c>
      <c r="F560" s="293">
        <v>10127.98</v>
      </c>
      <c r="G560" s="285"/>
      <c r="H560" s="285"/>
    </row>
    <row r="561" spans="1:8" customFormat="1" ht="19.350000000000001" customHeight="1">
      <c r="A561" s="280" t="s">
        <v>1052</v>
      </c>
      <c r="B561" s="281" t="s">
        <v>1961</v>
      </c>
      <c r="C561" s="281"/>
      <c r="D561" s="281"/>
      <c r="E561" s="281"/>
      <c r="F561" s="282">
        <v>265824.3</v>
      </c>
      <c r="G561" s="281"/>
      <c r="H561" s="281"/>
    </row>
    <row r="562" spans="1:8" customFormat="1" ht="9.75" customHeight="1">
      <c r="A562" s="280" t="s">
        <v>1053</v>
      </c>
      <c r="B562" s="281" t="s">
        <v>435</v>
      </c>
      <c r="C562" s="281"/>
      <c r="D562" s="281"/>
      <c r="E562" s="281"/>
      <c r="F562" s="283">
        <v>33805.65</v>
      </c>
      <c r="G562" s="281"/>
      <c r="H562" s="281"/>
    </row>
    <row r="563" spans="1:8" customFormat="1" ht="9.75" customHeight="1">
      <c r="A563" s="284" t="s">
        <v>1054</v>
      </c>
      <c r="B563" s="285" t="s">
        <v>1962</v>
      </c>
      <c r="C563" s="285" t="s">
        <v>59</v>
      </c>
      <c r="D563" s="286">
        <v>1</v>
      </c>
      <c r="E563" s="292">
        <v>33805.65</v>
      </c>
      <c r="F563" s="293">
        <v>33805.65</v>
      </c>
      <c r="G563" s="285"/>
      <c r="H563" s="285"/>
    </row>
    <row r="564" spans="1:8" customFormat="1" ht="9.75" customHeight="1">
      <c r="A564" s="280" t="s">
        <v>1055</v>
      </c>
      <c r="B564" s="281" t="s">
        <v>933</v>
      </c>
      <c r="C564" s="281"/>
      <c r="D564" s="281"/>
      <c r="E564" s="281"/>
      <c r="F564" s="283">
        <v>16869.62</v>
      </c>
      <c r="G564" s="281"/>
      <c r="H564" s="281"/>
    </row>
    <row r="565" spans="1:8" customFormat="1" ht="9.75" customHeight="1">
      <c r="A565" s="284" t="s">
        <v>1056</v>
      </c>
      <c r="B565" s="285" t="s">
        <v>1963</v>
      </c>
      <c r="C565" s="285" t="s">
        <v>59</v>
      </c>
      <c r="D565" s="286">
        <v>1</v>
      </c>
      <c r="E565" s="292">
        <v>16869.62</v>
      </c>
      <c r="F565" s="293">
        <v>16869.62</v>
      </c>
      <c r="G565" s="285"/>
      <c r="H565" s="285"/>
    </row>
    <row r="566" spans="1:8" customFormat="1" ht="9.75" customHeight="1">
      <c r="A566" s="280" t="s">
        <v>1964</v>
      </c>
      <c r="B566" s="281" t="s">
        <v>1926</v>
      </c>
      <c r="C566" s="281"/>
      <c r="D566" s="281"/>
      <c r="E566" s="281"/>
      <c r="F566" s="283">
        <v>34270.75</v>
      </c>
      <c r="G566" s="281"/>
      <c r="H566" s="281"/>
    </row>
    <row r="567" spans="1:8" customFormat="1" ht="9.75" customHeight="1">
      <c r="A567" s="284" t="s">
        <v>1965</v>
      </c>
      <c r="B567" s="285" t="s">
        <v>1966</v>
      </c>
      <c r="C567" s="285" t="s">
        <v>59</v>
      </c>
      <c r="D567" s="286">
        <v>1</v>
      </c>
      <c r="E567" s="292">
        <v>34270.75</v>
      </c>
      <c r="F567" s="293">
        <v>34270.75</v>
      </c>
      <c r="G567" s="285"/>
      <c r="H567" s="285"/>
    </row>
    <row r="568" spans="1:8" customFormat="1" ht="9.75" customHeight="1">
      <c r="A568" s="280" t="s">
        <v>1967</v>
      </c>
      <c r="B568" s="281" t="s">
        <v>1930</v>
      </c>
      <c r="C568" s="281"/>
      <c r="D568" s="281"/>
      <c r="E568" s="281"/>
      <c r="F568" s="282">
        <v>101236.08</v>
      </c>
      <c r="G568" s="281"/>
      <c r="H568" s="281"/>
    </row>
    <row r="569" spans="1:8" customFormat="1" ht="9.75" customHeight="1">
      <c r="A569" s="284" t="s">
        <v>1968</v>
      </c>
      <c r="B569" s="285" t="s">
        <v>1969</v>
      </c>
      <c r="C569" s="285" t="s">
        <v>59</v>
      </c>
      <c r="D569" s="286">
        <v>1</v>
      </c>
      <c r="E569" s="290">
        <v>101236.08</v>
      </c>
      <c r="F569" s="291">
        <v>101236.08</v>
      </c>
      <c r="G569" s="285"/>
      <c r="H569" s="285"/>
    </row>
    <row r="570" spans="1:8" customFormat="1" ht="9.75" customHeight="1">
      <c r="A570" s="280" t="s">
        <v>1970</v>
      </c>
      <c r="B570" s="281" t="s">
        <v>1597</v>
      </c>
      <c r="C570" s="281"/>
      <c r="D570" s="281"/>
      <c r="E570" s="281"/>
      <c r="F570" s="283">
        <v>79642.2</v>
      </c>
      <c r="G570" s="281"/>
      <c r="H570" s="281"/>
    </row>
    <row r="571" spans="1:8" customFormat="1" ht="19.149999999999999" customHeight="1">
      <c r="A571" s="284" t="s">
        <v>1971</v>
      </c>
      <c r="B571" s="285" t="s">
        <v>1939</v>
      </c>
      <c r="C571" s="285" t="s">
        <v>14</v>
      </c>
      <c r="D571" s="288">
        <v>2896.08</v>
      </c>
      <c r="E571" s="294">
        <v>27.5</v>
      </c>
      <c r="F571" s="293">
        <v>79642.2</v>
      </c>
      <c r="G571" s="285"/>
      <c r="H571" s="285"/>
    </row>
    <row r="572" spans="1:8" customFormat="1" ht="19.350000000000001" customHeight="1">
      <c r="A572" s="280" t="s">
        <v>1057</v>
      </c>
      <c r="B572" s="281" t="s">
        <v>1972</v>
      </c>
      <c r="C572" s="281"/>
      <c r="D572" s="281"/>
      <c r="E572" s="281"/>
      <c r="F572" s="283">
        <v>22440.46</v>
      </c>
      <c r="G572" s="281"/>
      <c r="H572" s="281"/>
    </row>
    <row r="573" spans="1:8" customFormat="1" ht="9.75" customHeight="1">
      <c r="A573" s="280" t="s">
        <v>1058</v>
      </c>
      <c r="B573" s="281" t="s">
        <v>435</v>
      </c>
      <c r="C573" s="281"/>
      <c r="D573" s="281"/>
      <c r="E573" s="281"/>
      <c r="F573" s="296">
        <v>2812.65</v>
      </c>
      <c r="G573" s="281"/>
      <c r="H573" s="281"/>
    </row>
    <row r="574" spans="1:8" customFormat="1" ht="9.75" customHeight="1">
      <c r="A574" s="284" t="s">
        <v>1059</v>
      </c>
      <c r="B574" s="285" t="s">
        <v>1973</v>
      </c>
      <c r="C574" s="285" t="s">
        <v>59</v>
      </c>
      <c r="D574" s="286">
        <v>1</v>
      </c>
      <c r="E574" s="288">
        <v>2812.65</v>
      </c>
      <c r="F574" s="289">
        <v>2812.65</v>
      </c>
      <c r="G574" s="285"/>
      <c r="H574" s="285"/>
    </row>
    <row r="575" spans="1:8" customFormat="1" ht="9.75" customHeight="1">
      <c r="A575" s="280" t="s">
        <v>1060</v>
      </c>
      <c r="B575" s="281" t="s">
        <v>933</v>
      </c>
      <c r="C575" s="281"/>
      <c r="D575" s="281"/>
      <c r="E575" s="281"/>
      <c r="F575" s="296">
        <v>1330.93</v>
      </c>
      <c r="G575" s="281"/>
      <c r="H575" s="281"/>
    </row>
    <row r="576" spans="1:8" customFormat="1" ht="9.75" customHeight="1">
      <c r="A576" s="284" t="s">
        <v>1061</v>
      </c>
      <c r="B576" s="285" t="s">
        <v>1974</v>
      </c>
      <c r="C576" s="285" t="s">
        <v>59</v>
      </c>
      <c r="D576" s="286">
        <v>1</v>
      </c>
      <c r="E576" s="288">
        <v>1330.93</v>
      </c>
      <c r="F576" s="289">
        <v>1330.93</v>
      </c>
      <c r="G576" s="285"/>
      <c r="H576" s="285"/>
    </row>
    <row r="577" spans="1:8" customFormat="1" ht="9.75" customHeight="1">
      <c r="A577" s="280" t="s">
        <v>1975</v>
      </c>
      <c r="B577" s="281" t="s">
        <v>1926</v>
      </c>
      <c r="C577" s="281"/>
      <c r="D577" s="281"/>
      <c r="E577" s="281"/>
      <c r="F577" s="296">
        <v>3199.04</v>
      </c>
      <c r="G577" s="281"/>
      <c r="H577" s="281"/>
    </row>
    <row r="578" spans="1:8" customFormat="1" ht="9.75" customHeight="1">
      <c r="A578" s="284" t="s">
        <v>1976</v>
      </c>
      <c r="B578" s="285" t="s">
        <v>1977</v>
      </c>
      <c r="C578" s="285" t="s">
        <v>59</v>
      </c>
      <c r="D578" s="286">
        <v>1</v>
      </c>
      <c r="E578" s="288">
        <v>3199.04</v>
      </c>
      <c r="F578" s="289">
        <v>3199.04</v>
      </c>
      <c r="G578" s="285"/>
      <c r="H578" s="285"/>
    </row>
    <row r="579" spans="1:8" customFormat="1" ht="9.75" customHeight="1">
      <c r="A579" s="280" t="s">
        <v>1978</v>
      </c>
      <c r="B579" s="281" t="s">
        <v>1930</v>
      </c>
      <c r="C579" s="281"/>
      <c r="D579" s="281"/>
      <c r="E579" s="281"/>
      <c r="F579" s="296">
        <v>7857.64</v>
      </c>
      <c r="G579" s="281"/>
      <c r="H579" s="281"/>
    </row>
    <row r="580" spans="1:8" customFormat="1" ht="9.75" customHeight="1">
      <c r="A580" s="284" t="s">
        <v>1979</v>
      </c>
      <c r="B580" s="285" t="s">
        <v>1980</v>
      </c>
      <c r="C580" s="285" t="s">
        <v>59</v>
      </c>
      <c r="D580" s="286">
        <v>1</v>
      </c>
      <c r="E580" s="288">
        <v>7857.64</v>
      </c>
      <c r="F580" s="289">
        <v>7857.64</v>
      </c>
      <c r="G580" s="285"/>
      <c r="H580" s="285"/>
    </row>
    <row r="581" spans="1:8" customFormat="1" ht="9.75" customHeight="1">
      <c r="A581" s="280" t="s">
        <v>1981</v>
      </c>
      <c r="B581" s="281" t="s">
        <v>1597</v>
      </c>
      <c r="C581" s="281"/>
      <c r="D581" s="281"/>
      <c r="E581" s="281"/>
      <c r="F581" s="296">
        <v>7240.2</v>
      </c>
      <c r="G581" s="281"/>
      <c r="H581" s="281"/>
    </row>
    <row r="582" spans="1:8" customFormat="1" ht="19.149999999999999" customHeight="1">
      <c r="A582" s="284" t="s">
        <v>1982</v>
      </c>
      <c r="B582" s="285" t="s">
        <v>1939</v>
      </c>
      <c r="C582" s="285" t="s">
        <v>14</v>
      </c>
      <c r="D582" s="295">
        <v>263.27999999999997</v>
      </c>
      <c r="E582" s="294">
        <v>27.5</v>
      </c>
      <c r="F582" s="289">
        <v>7240.2</v>
      </c>
      <c r="G582" s="285"/>
      <c r="H582" s="285"/>
    </row>
    <row r="583" spans="1:8" customFormat="1" ht="19.350000000000001" customHeight="1">
      <c r="A583" s="280" t="s">
        <v>1983</v>
      </c>
      <c r="B583" s="281" t="s">
        <v>1984</v>
      </c>
      <c r="C583" s="281"/>
      <c r="D583" s="281"/>
      <c r="E583" s="281"/>
      <c r="F583" s="283">
        <v>11659.87</v>
      </c>
      <c r="G583" s="281"/>
      <c r="H583" s="281"/>
    </row>
    <row r="584" spans="1:8" customFormat="1" ht="9.75" customHeight="1">
      <c r="A584" s="280" t="s">
        <v>1985</v>
      </c>
      <c r="B584" s="281" t="s">
        <v>435</v>
      </c>
      <c r="C584" s="281"/>
      <c r="D584" s="281"/>
      <c r="E584" s="281"/>
      <c r="F584" s="296">
        <v>1129.5</v>
      </c>
      <c r="G584" s="281"/>
      <c r="H584" s="281"/>
    </row>
    <row r="585" spans="1:8" customFormat="1" ht="9.75" customHeight="1">
      <c r="A585" s="284" t="s">
        <v>1986</v>
      </c>
      <c r="B585" s="285" t="s">
        <v>1987</v>
      </c>
      <c r="C585" s="285" t="s">
        <v>59</v>
      </c>
      <c r="D585" s="286">
        <v>1</v>
      </c>
      <c r="E585" s="288">
        <v>1129.5</v>
      </c>
      <c r="F585" s="289">
        <v>1129.5</v>
      </c>
      <c r="G585" s="285"/>
      <c r="H585" s="285"/>
    </row>
    <row r="586" spans="1:8" customFormat="1" ht="9.75" customHeight="1">
      <c r="A586" s="280" t="s">
        <v>1988</v>
      </c>
      <c r="B586" s="281" t="s">
        <v>933</v>
      </c>
      <c r="C586" s="281"/>
      <c r="D586" s="281"/>
      <c r="E586" s="281"/>
      <c r="F586" s="301">
        <v>666.83</v>
      </c>
      <c r="G586" s="281"/>
      <c r="H586" s="281"/>
    </row>
    <row r="587" spans="1:8" customFormat="1" ht="9.75" customHeight="1">
      <c r="A587" s="284" t="s">
        <v>1989</v>
      </c>
      <c r="B587" s="285" t="s">
        <v>1990</v>
      </c>
      <c r="C587" s="285" t="s">
        <v>59</v>
      </c>
      <c r="D587" s="286">
        <v>1</v>
      </c>
      <c r="E587" s="295">
        <v>666.83</v>
      </c>
      <c r="F587" s="297">
        <v>666.83</v>
      </c>
      <c r="G587" s="285"/>
      <c r="H587" s="285"/>
    </row>
    <row r="588" spans="1:8" customFormat="1" ht="9.75" customHeight="1">
      <c r="A588" s="280" t="s">
        <v>1991</v>
      </c>
      <c r="B588" s="281" t="s">
        <v>1926</v>
      </c>
      <c r="C588" s="281"/>
      <c r="D588" s="281"/>
      <c r="E588" s="281"/>
      <c r="F588" s="296">
        <v>2557.0100000000002</v>
      </c>
      <c r="G588" s="281"/>
      <c r="H588" s="281"/>
    </row>
    <row r="589" spans="1:8" customFormat="1" ht="9.75" customHeight="1">
      <c r="A589" s="284" t="s">
        <v>1992</v>
      </c>
      <c r="B589" s="285" t="s">
        <v>1993</v>
      </c>
      <c r="C589" s="285" t="s">
        <v>59</v>
      </c>
      <c r="D589" s="286">
        <v>1</v>
      </c>
      <c r="E589" s="288">
        <v>2557.0100000000002</v>
      </c>
      <c r="F589" s="289">
        <v>2557.0100000000002</v>
      </c>
      <c r="G589" s="285"/>
      <c r="H589" s="285"/>
    </row>
    <row r="590" spans="1:8" customFormat="1" ht="9.75" customHeight="1">
      <c r="A590" s="280" t="s">
        <v>1994</v>
      </c>
      <c r="B590" s="281" t="s">
        <v>1930</v>
      </c>
      <c r="C590" s="281"/>
      <c r="D590" s="281"/>
      <c r="E590" s="281"/>
      <c r="F590" s="296">
        <v>5195.08</v>
      </c>
      <c r="G590" s="281"/>
      <c r="H590" s="281"/>
    </row>
    <row r="591" spans="1:8" customFormat="1" ht="9.75" customHeight="1">
      <c r="A591" s="284" t="s">
        <v>1995</v>
      </c>
      <c r="B591" s="285" t="s">
        <v>1996</v>
      </c>
      <c r="C591" s="285" t="s">
        <v>59</v>
      </c>
      <c r="D591" s="286">
        <v>1</v>
      </c>
      <c r="E591" s="288">
        <v>5195.08</v>
      </c>
      <c r="F591" s="289">
        <v>5195.08</v>
      </c>
      <c r="G591" s="285"/>
      <c r="H591" s="285"/>
    </row>
    <row r="592" spans="1:8" customFormat="1" ht="9.75" customHeight="1">
      <c r="A592" s="280" t="s">
        <v>1997</v>
      </c>
      <c r="B592" s="281" t="s">
        <v>1597</v>
      </c>
      <c r="C592" s="281"/>
      <c r="D592" s="281"/>
      <c r="E592" s="281"/>
      <c r="F592" s="296">
        <v>2111.4499999999998</v>
      </c>
      <c r="G592" s="281"/>
      <c r="H592" s="281"/>
    </row>
    <row r="593" spans="1:8" customFormat="1" ht="19.149999999999999" customHeight="1">
      <c r="A593" s="284" t="s">
        <v>1998</v>
      </c>
      <c r="B593" s="285" t="s">
        <v>1939</v>
      </c>
      <c r="C593" s="285" t="s">
        <v>14</v>
      </c>
      <c r="D593" s="294">
        <v>76.78</v>
      </c>
      <c r="E593" s="294">
        <v>27.5</v>
      </c>
      <c r="F593" s="289">
        <v>2111.4499999999998</v>
      </c>
      <c r="G593" s="285"/>
      <c r="H593" s="285"/>
    </row>
    <row r="594" spans="1:8" customFormat="1" ht="19.350000000000001" customHeight="1">
      <c r="A594" s="280" t="s">
        <v>1999</v>
      </c>
      <c r="B594" s="281" t="s">
        <v>2000</v>
      </c>
      <c r="C594" s="281"/>
      <c r="D594" s="281"/>
      <c r="E594" s="281"/>
      <c r="F594" s="283">
        <v>36536.550000000003</v>
      </c>
      <c r="G594" s="281"/>
      <c r="H594" s="281"/>
    </row>
    <row r="595" spans="1:8" customFormat="1" ht="9.75" customHeight="1">
      <c r="A595" s="280" t="s">
        <v>2001</v>
      </c>
      <c r="B595" s="281" t="s">
        <v>435</v>
      </c>
      <c r="C595" s="281"/>
      <c r="D595" s="281"/>
      <c r="E595" s="281"/>
      <c r="F595" s="301">
        <v>739.43</v>
      </c>
      <c r="G595" s="281"/>
      <c r="H595" s="281"/>
    </row>
    <row r="596" spans="1:8" customFormat="1" ht="9.75" customHeight="1">
      <c r="A596" s="284" t="s">
        <v>2002</v>
      </c>
      <c r="B596" s="285" t="s">
        <v>2003</v>
      </c>
      <c r="C596" s="285" t="s">
        <v>59</v>
      </c>
      <c r="D596" s="286">
        <v>1</v>
      </c>
      <c r="E596" s="295">
        <v>739.43</v>
      </c>
      <c r="F596" s="297">
        <v>739.43</v>
      </c>
      <c r="G596" s="285"/>
      <c r="H596" s="285"/>
    </row>
    <row r="597" spans="1:8" customFormat="1" ht="9.75" customHeight="1">
      <c r="A597" s="280" t="s">
        <v>2004</v>
      </c>
      <c r="B597" s="281" t="s">
        <v>1926</v>
      </c>
      <c r="C597" s="281"/>
      <c r="D597" s="281"/>
      <c r="E597" s="281"/>
      <c r="F597" s="296">
        <v>2940.43</v>
      </c>
      <c r="G597" s="281"/>
      <c r="H597" s="281"/>
    </row>
    <row r="598" spans="1:8" customFormat="1" ht="9.75" customHeight="1">
      <c r="A598" s="284" t="s">
        <v>2005</v>
      </c>
      <c r="B598" s="285" t="s">
        <v>2006</v>
      </c>
      <c r="C598" s="285" t="s">
        <v>59</v>
      </c>
      <c r="D598" s="286">
        <v>1</v>
      </c>
      <c r="E598" s="288">
        <v>2940.43</v>
      </c>
      <c r="F598" s="289">
        <v>2940.43</v>
      </c>
      <c r="G598" s="285"/>
      <c r="H598" s="285"/>
    </row>
    <row r="599" spans="1:8" customFormat="1" ht="9.75" customHeight="1">
      <c r="A599" s="280" t="s">
        <v>2007</v>
      </c>
      <c r="B599" s="281" t="s">
        <v>1930</v>
      </c>
      <c r="C599" s="281"/>
      <c r="D599" s="281"/>
      <c r="E599" s="281"/>
      <c r="F599" s="283">
        <v>25763.34</v>
      </c>
      <c r="G599" s="281"/>
      <c r="H599" s="281"/>
    </row>
    <row r="600" spans="1:8" customFormat="1" ht="9.75" customHeight="1">
      <c r="A600" s="284" t="s">
        <v>2008</v>
      </c>
      <c r="B600" s="285" t="s">
        <v>2009</v>
      </c>
      <c r="C600" s="285" t="s">
        <v>59</v>
      </c>
      <c r="D600" s="286">
        <v>1</v>
      </c>
      <c r="E600" s="292">
        <v>25763.34</v>
      </c>
      <c r="F600" s="293">
        <v>25763.34</v>
      </c>
      <c r="G600" s="285"/>
      <c r="H600" s="285"/>
    </row>
    <row r="601" spans="1:8" customFormat="1" ht="9.75" customHeight="1">
      <c r="A601" s="280" t="s">
        <v>2010</v>
      </c>
      <c r="B601" s="281" t="s">
        <v>1597</v>
      </c>
      <c r="C601" s="281"/>
      <c r="D601" s="281"/>
      <c r="E601" s="281"/>
      <c r="F601" s="296">
        <v>7093.35</v>
      </c>
      <c r="G601" s="281"/>
      <c r="H601" s="281"/>
    </row>
    <row r="602" spans="1:8" customFormat="1" ht="19.149999999999999" customHeight="1">
      <c r="A602" s="284" t="s">
        <v>2011</v>
      </c>
      <c r="B602" s="285" t="s">
        <v>1939</v>
      </c>
      <c r="C602" s="285" t="s">
        <v>14</v>
      </c>
      <c r="D602" s="295">
        <v>257.94</v>
      </c>
      <c r="E602" s="294">
        <v>27.5</v>
      </c>
      <c r="F602" s="289">
        <v>7093.35</v>
      </c>
      <c r="G602" s="285"/>
      <c r="H602" s="285"/>
    </row>
    <row r="603" spans="1:8" customFormat="1" ht="19.350000000000001" customHeight="1">
      <c r="A603" s="280" t="s">
        <v>2012</v>
      </c>
      <c r="B603" s="281" t="s">
        <v>2013</v>
      </c>
      <c r="C603" s="281"/>
      <c r="D603" s="281"/>
      <c r="E603" s="281"/>
      <c r="F603" s="296">
        <v>2911.98</v>
      </c>
      <c r="G603" s="281"/>
      <c r="H603" s="281"/>
    </row>
    <row r="604" spans="1:8" customFormat="1" ht="9.75" customHeight="1">
      <c r="A604" s="280" t="s">
        <v>2014</v>
      </c>
      <c r="B604" s="281" t="s">
        <v>1926</v>
      </c>
      <c r="C604" s="281"/>
      <c r="D604" s="281"/>
      <c r="E604" s="281"/>
      <c r="F604" s="296">
        <v>1340.08</v>
      </c>
      <c r="G604" s="281"/>
      <c r="H604" s="281"/>
    </row>
    <row r="605" spans="1:8" customFormat="1" ht="9.75" customHeight="1">
      <c r="A605" s="284" t="s">
        <v>2015</v>
      </c>
      <c r="B605" s="285" t="s">
        <v>2016</v>
      </c>
      <c r="C605" s="285" t="s">
        <v>59</v>
      </c>
      <c r="D605" s="286">
        <v>1</v>
      </c>
      <c r="E605" s="288">
        <v>1340.08</v>
      </c>
      <c r="F605" s="289">
        <v>1340.08</v>
      </c>
      <c r="G605" s="285"/>
      <c r="H605" s="285"/>
    </row>
    <row r="606" spans="1:8" customFormat="1" ht="9.75" customHeight="1">
      <c r="A606" s="280" t="s">
        <v>2017</v>
      </c>
      <c r="B606" s="281" t="s">
        <v>1597</v>
      </c>
      <c r="C606" s="281"/>
      <c r="D606" s="281"/>
      <c r="E606" s="281"/>
      <c r="F606" s="296">
        <v>1571.9</v>
      </c>
      <c r="G606" s="281"/>
      <c r="H606" s="281"/>
    </row>
    <row r="607" spans="1:8" customFormat="1" ht="19.149999999999999" customHeight="1">
      <c r="A607" s="284" t="s">
        <v>2018</v>
      </c>
      <c r="B607" s="285" t="s">
        <v>1939</v>
      </c>
      <c r="C607" s="285" t="s">
        <v>14</v>
      </c>
      <c r="D607" s="294">
        <v>57.16</v>
      </c>
      <c r="E607" s="294">
        <v>27.5</v>
      </c>
      <c r="F607" s="289">
        <v>1571.9</v>
      </c>
      <c r="G607" s="285"/>
      <c r="H607" s="285"/>
    </row>
    <row r="608" spans="1:8" customFormat="1" ht="19.350000000000001" customHeight="1">
      <c r="A608" s="280" t="s">
        <v>2019</v>
      </c>
      <c r="B608" s="281" t="s">
        <v>2020</v>
      </c>
      <c r="C608" s="281"/>
      <c r="D608" s="281"/>
      <c r="E608" s="281"/>
      <c r="F608" s="283">
        <v>28880.05</v>
      </c>
      <c r="G608" s="281"/>
      <c r="H608" s="281"/>
    </row>
    <row r="609" spans="1:8" customFormat="1" ht="9.75" customHeight="1">
      <c r="A609" s="280" t="s">
        <v>2021</v>
      </c>
      <c r="B609" s="281" t="s">
        <v>435</v>
      </c>
      <c r="C609" s="281"/>
      <c r="D609" s="281"/>
      <c r="E609" s="281"/>
      <c r="F609" s="283">
        <v>21480.51</v>
      </c>
      <c r="G609" s="281"/>
      <c r="H609" s="281"/>
    </row>
    <row r="610" spans="1:8" customFormat="1" ht="9.75" customHeight="1">
      <c r="A610" s="284" t="s">
        <v>2022</v>
      </c>
      <c r="B610" s="285" t="s">
        <v>2023</v>
      </c>
      <c r="C610" s="285" t="s">
        <v>59</v>
      </c>
      <c r="D610" s="286">
        <v>1</v>
      </c>
      <c r="E610" s="292">
        <v>21480.51</v>
      </c>
      <c r="F610" s="293">
        <v>21480.51</v>
      </c>
      <c r="G610" s="285"/>
      <c r="H610" s="285"/>
    </row>
    <row r="611" spans="1:8" customFormat="1" ht="9.75" customHeight="1">
      <c r="A611" s="280" t="s">
        <v>2024</v>
      </c>
      <c r="B611" s="281" t="s">
        <v>933</v>
      </c>
      <c r="C611" s="281"/>
      <c r="D611" s="281"/>
      <c r="E611" s="281"/>
      <c r="F611" s="296">
        <v>5827.64</v>
      </c>
      <c r="G611" s="281"/>
      <c r="H611" s="281"/>
    </row>
    <row r="612" spans="1:8" customFormat="1" ht="9.75" customHeight="1">
      <c r="A612" s="284" t="s">
        <v>2025</v>
      </c>
      <c r="B612" s="285" t="s">
        <v>2026</v>
      </c>
      <c r="C612" s="285" t="s">
        <v>59</v>
      </c>
      <c r="D612" s="286">
        <v>1</v>
      </c>
      <c r="E612" s="288">
        <v>5827.64</v>
      </c>
      <c r="F612" s="289">
        <v>5827.64</v>
      </c>
      <c r="G612" s="285"/>
      <c r="H612" s="285"/>
    </row>
    <row r="613" spans="1:8" customFormat="1" ht="9.75" customHeight="1">
      <c r="A613" s="280" t="s">
        <v>2027</v>
      </c>
      <c r="B613" s="281" t="s">
        <v>1597</v>
      </c>
      <c r="C613" s="281"/>
      <c r="D613" s="281"/>
      <c r="E613" s="281"/>
      <c r="F613" s="296">
        <v>1571.9</v>
      </c>
      <c r="G613" s="281"/>
      <c r="H613" s="281"/>
    </row>
    <row r="614" spans="1:8" customFormat="1" ht="19.149999999999999" customHeight="1">
      <c r="A614" s="284" t="s">
        <v>2028</v>
      </c>
      <c r="B614" s="285" t="s">
        <v>1939</v>
      </c>
      <c r="C614" s="285" t="s">
        <v>14</v>
      </c>
      <c r="D614" s="294">
        <v>57.16</v>
      </c>
      <c r="E614" s="294">
        <v>27.5</v>
      </c>
      <c r="F614" s="289">
        <v>1571.9</v>
      </c>
      <c r="G614" s="285"/>
      <c r="H614" s="285"/>
    </row>
    <row r="615" spans="1:8" customFormat="1" ht="9.75" customHeight="1">
      <c r="A615" s="280" t="s">
        <v>361</v>
      </c>
      <c r="B615" s="281" t="s">
        <v>446</v>
      </c>
      <c r="C615" s="281"/>
      <c r="D615" s="281"/>
      <c r="E615" s="281"/>
      <c r="F615" s="282">
        <v>226062.64</v>
      </c>
      <c r="G615" s="281"/>
      <c r="H615" s="281"/>
    </row>
    <row r="616" spans="1:8" customFormat="1" ht="9.75" customHeight="1">
      <c r="A616" s="280" t="s">
        <v>363</v>
      </c>
      <c r="B616" s="281" t="s">
        <v>446</v>
      </c>
      <c r="C616" s="281"/>
      <c r="D616" s="281"/>
      <c r="E616" s="281"/>
      <c r="F616" s="282">
        <v>226062.64</v>
      </c>
      <c r="G616" s="281"/>
      <c r="H616" s="281"/>
    </row>
    <row r="617" spans="1:8" customFormat="1" ht="9.75" customHeight="1">
      <c r="A617" s="280" t="s">
        <v>364</v>
      </c>
      <c r="B617" s="281" t="s">
        <v>450</v>
      </c>
      <c r="C617" s="281"/>
      <c r="D617" s="281"/>
      <c r="E617" s="281"/>
      <c r="F617" s="283">
        <v>32500.58</v>
      </c>
      <c r="G617" s="281"/>
      <c r="H617" s="281"/>
    </row>
    <row r="618" spans="1:8" customFormat="1" ht="9.75" customHeight="1">
      <c r="A618" s="284" t="s">
        <v>366</v>
      </c>
      <c r="B618" s="285" t="s">
        <v>450</v>
      </c>
      <c r="C618" s="285" t="s">
        <v>59</v>
      </c>
      <c r="D618" s="286">
        <v>1</v>
      </c>
      <c r="E618" s="292">
        <v>32500.58</v>
      </c>
      <c r="F618" s="293">
        <v>32500.58</v>
      </c>
      <c r="G618" s="285"/>
      <c r="H618" s="285"/>
    </row>
    <row r="619" spans="1:8" customFormat="1" ht="9.75" customHeight="1">
      <c r="A619" s="280" t="s">
        <v>370</v>
      </c>
      <c r="B619" s="281" t="s">
        <v>2029</v>
      </c>
      <c r="C619" s="281"/>
      <c r="D619" s="281"/>
      <c r="E619" s="281"/>
      <c r="F619" s="283">
        <v>65895.63</v>
      </c>
      <c r="G619" s="281"/>
      <c r="H619" s="281"/>
    </row>
    <row r="620" spans="1:8" customFormat="1" ht="9.75" customHeight="1">
      <c r="A620" s="284" t="s">
        <v>372</v>
      </c>
      <c r="B620" s="285" t="s">
        <v>2029</v>
      </c>
      <c r="C620" s="285" t="s">
        <v>59</v>
      </c>
      <c r="D620" s="286">
        <v>1</v>
      </c>
      <c r="E620" s="292">
        <v>65895.63</v>
      </c>
      <c r="F620" s="293">
        <v>65895.63</v>
      </c>
      <c r="G620" s="285"/>
      <c r="H620" s="285"/>
    </row>
    <row r="621" spans="1:8" customFormat="1" ht="9.75" customHeight="1">
      <c r="A621" s="280" t="s">
        <v>1142</v>
      </c>
      <c r="B621" s="281" t="s">
        <v>2030</v>
      </c>
      <c r="C621" s="281"/>
      <c r="D621" s="281"/>
      <c r="E621" s="281"/>
      <c r="F621" s="283">
        <v>17744.43</v>
      </c>
      <c r="G621" s="281"/>
      <c r="H621" s="281"/>
    </row>
    <row r="622" spans="1:8" customFormat="1" ht="9.75" customHeight="1">
      <c r="A622" s="284" t="s">
        <v>1143</v>
      </c>
      <c r="B622" s="285" t="s">
        <v>2030</v>
      </c>
      <c r="C622" s="285" t="s">
        <v>59</v>
      </c>
      <c r="D622" s="286">
        <v>1</v>
      </c>
      <c r="E622" s="292">
        <v>17744.43</v>
      </c>
      <c r="F622" s="293">
        <v>17744.43</v>
      </c>
      <c r="G622" s="285"/>
      <c r="H622" s="285"/>
    </row>
    <row r="623" spans="1:8" customFormat="1" ht="9.75" customHeight="1">
      <c r="A623" s="280" t="s">
        <v>1144</v>
      </c>
      <c r="B623" s="281" t="s">
        <v>1597</v>
      </c>
      <c r="C623" s="281"/>
      <c r="D623" s="281"/>
      <c r="E623" s="281"/>
      <c r="F623" s="282">
        <v>109922</v>
      </c>
      <c r="G623" s="281"/>
      <c r="H623" s="281"/>
    </row>
    <row r="624" spans="1:8" customFormat="1" ht="19.149999999999999" customHeight="1">
      <c r="A624" s="284" t="s">
        <v>1145</v>
      </c>
      <c r="B624" s="285" t="s">
        <v>2031</v>
      </c>
      <c r="C624" s="285" t="s">
        <v>14</v>
      </c>
      <c r="D624" s="288">
        <v>5496.1</v>
      </c>
      <c r="E624" s="294">
        <v>20</v>
      </c>
      <c r="F624" s="291">
        <v>109922</v>
      </c>
      <c r="G624" s="285"/>
      <c r="H624" s="285"/>
    </row>
    <row r="625" spans="1:8" customFormat="1" ht="9.75" customHeight="1">
      <c r="A625" s="280" t="s">
        <v>403</v>
      </c>
      <c r="B625" s="281" t="s">
        <v>467</v>
      </c>
      <c r="C625" s="281"/>
      <c r="D625" s="281"/>
      <c r="E625" s="281"/>
      <c r="F625" s="282">
        <v>239500</v>
      </c>
      <c r="G625" s="281"/>
      <c r="H625" s="281"/>
    </row>
    <row r="626" spans="1:8" customFormat="1" ht="9.75" customHeight="1">
      <c r="A626" s="280" t="s">
        <v>405</v>
      </c>
      <c r="B626" s="281" t="s">
        <v>467</v>
      </c>
      <c r="C626" s="281"/>
      <c r="D626" s="281"/>
      <c r="E626" s="281"/>
      <c r="F626" s="282">
        <v>239500</v>
      </c>
      <c r="G626" s="281"/>
      <c r="H626" s="281"/>
    </row>
    <row r="627" spans="1:8" customFormat="1" ht="9.75" customHeight="1">
      <c r="A627" s="280" t="s">
        <v>406</v>
      </c>
      <c r="B627" s="281" t="s">
        <v>2032</v>
      </c>
      <c r="C627" s="281"/>
      <c r="D627" s="281"/>
      <c r="E627" s="281"/>
      <c r="F627" s="282">
        <v>239500</v>
      </c>
      <c r="G627" s="281"/>
      <c r="H627" s="281"/>
    </row>
    <row r="628" spans="1:8" customFormat="1" ht="9.75" customHeight="1">
      <c r="A628" s="284" t="s">
        <v>408</v>
      </c>
      <c r="B628" s="285" t="s">
        <v>2033</v>
      </c>
      <c r="C628" s="285" t="s">
        <v>11</v>
      </c>
      <c r="D628" s="294">
        <v>26</v>
      </c>
      <c r="E628" s="288">
        <v>2000</v>
      </c>
      <c r="F628" s="293">
        <v>52000</v>
      </c>
      <c r="G628" s="285"/>
      <c r="H628" s="285"/>
    </row>
    <row r="629" spans="1:8" customFormat="1" ht="9.75" customHeight="1">
      <c r="A629" s="284" t="s">
        <v>2034</v>
      </c>
      <c r="B629" s="285" t="s">
        <v>2035</v>
      </c>
      <c r="C629" s="285" t="s">
        <v>11</v>
      </c>
      <c r="D629" s="295">
        <v>113</v>
      </c>
      <c r="E629" s="288">
        <v>1500</v>
      </c>
      <c r="F629" s="291">
        <v>169500</v>
      </c>
      <c r="G629" s="285"/>
      <c r="H629" s="285"/>
    </row>
    <row r="630" spans="1:8" customFormat="1" ht="9.75" customHeight="1">
      <c r="A630" s="284" t="s">
        <v>2036</v>
      </c>
      <c r="B630" s="285" t="s">
        <v>2037</v>
      </c>
      <c r="C630" s="285" t="s">
        <v>11</v>
      </c>
      <c r="D630" s="286">
        <v>6</v>
      </c>
      <c r="E630" s="288">
        <v>3000</v>
      </c>
      <c r="F630" s="293">
        <v>18000</v>
      </c>
      <c r="G630" s="285"/>
      <c r="H630" s="285"/>
    </row>
    <row r="631" spans="1:8" customFormat="1" ht="9.75" customHeight="1">
      <c r="A631" s="280" t="s">
        <v>429</v>
      </c>
      <c r="B631" s="281" t="s">
        <v>2038</v>
      </c>
      <c r="C631" s="281"/>
      <c r="D631" s="281"/>
      <c r="E631" s="281"/>
      <c r="F631" s="283">
        <v>80000</v>
      </c>
      <c r="G631" s="281"/>
      <c r="H631" s="281"/>
    </row>
    <row r="632" spans="1:8" customFormat="1" ht="9.75" customHeight="1">
      <c r="A632" s="280" t="s">
        <v>431</v>
      </c>
      <c r="B632" s="281" t="s">
        <v>2038</v>
      </c>
      <c r="C632" s="281"/>
      <c r="D632" s="281"/>
      <c r="E632" s="281"/>
      <c r="F632" s="283">
        <v>80000</v>
      </c>
      <c r="G632" s="281"/>
      <c r="H632" s="281"/>
    </row>
    <row r="633" spans="1:8" customFormat="1" ht="9.75" customHeight="1">
      <c r="A633" s="280" t="s">
        <v>432</v>
      </c>
      <c r="B633" s="281" t="s">
        <v>463</v>
      </c>
      <c r="C633" s="281"/>
      <c r="D633" s="281"/>
      <c r="E633" s="281"/>
      <c r="F633" s="283">
        <v>80000</v>
      </c>
      <c r="G633" s="281"/>
      <c r="H633" s="281"/>
    </row>
    <row r="634" spans="1:8" customFormat="1" ht="9.75" customHeight="1">
      <c r="A634" s="284" t="s">
        <v>434</v>
      </c>
      <c r="B634" s="285" t="s">
        <v>1140</v>
      </c>
      <c r="C634" s="285" t="s">
        <v>59</v>
      </c>
      <c r="D634" s="286">
        <v>1</v>
      </c>
      <c r="E634" s="292">
        <v>45000</v>
      </c>
      <c r="F634" s="293">
        <v>45000</v>
      </c>
      <c r="G634" s="285"/>
      <c r="H634" s="285"/>
    </row>
    <row r="635" spans="1:8" customFormat="1" ht="9.75" customHeight="1">
      <c r="A635" s="284" t="s">
        <v>2039</v>
      </c>
      <c r="B635" s="285" t="s">
        <v>2040</v>
      </c>
      <c r="C635" s="285" t="s">
        <v>59</v>
      </c>
      <c r="D635" s="286">
        <v>1</v>
      </c>
      <c r="E635" s="292">
        <v>35000</v>
      </c>
      <c r="F635" s="293">
        <v>35000</v>
      </c>
      <c r="G635" s="285"/>
      <c r="H635" s="285"/>
    </row>
    <row r="636" spans="1:8" customFormat="1" ht="9.75" customHeight="1">
      <c r="A636" s="280" t="s">
        <v>445</v>
      </c>
      <c r="B636" s="281" t="s">
        <v>485</v>
      </c>
      <c r="C636" s="281"/>
      <c r="D636" s="281"/>
      <c r="E636" s="281"/>
      <c r="F636" s="282">
        <v>247881.94</v>
      </c>
      <c r="G636" s="281"/>
      <c r="H636" s="281"/>
    </row>
    <row r="637" spans="1:8" customFormat="1" ht="9.75" customHeight="1">
      <c r="A637" s="280" t="s">
        <v>447</v>
      </c>
      <c r="B637" s="281" t="s">
        <v>1117</v>
      </c>
      <c r="C637" s="281"/>
      <c r="D637" s="281"/>
      <c r="E637" s="281"/>
      <c r="F637" s="296">
        <v>1786.79</v>
      </c>
      <c r="G637" s="281"/>
      <c r="H637" s="281"/>
    </row>
    <row r="638" spans="1:8" customFormat="1" ht="9.75" customHeight="1">
      <c r="A638" s="280" t="s">
        <v>448</v>
      </c>
      <c r="B638" s="281" t="s">
        <v>2041</v>
      </c>
      <c r="C638" s="281"/>
      <c r="D638" s="281"/>
      <c r="E638" s="281"/>
      <c r="F638" s="296">
        <v>1786.79</v>
      </c>
      <c r="G638" s="281"/>
      <c r="H638" s="281"/>
    </row>
    <row r="639" spans="1:8" customFormat="1" ht="9.75" customHeight="1">
      <c r="A639" s="284" t="s">
        <v>449</v>
      </c>
      <c r="B639" s="285" t="s">
        <v>2042</v>
      </c>
      <c r="C639" s="285" t="s">
        <v>14</v>
      </c>
      <c r="D639" s="295">
        <v>148.75</v>
      </c>
      <c r="E639" s="294">
        <v>12.012</v>
      </c>
      <c r="F639" s="289">
        <v>1786.79</v>
      </c>
      <c r="G639" s="285"/>
      <c r="H639" s="285"/>
    </row>
    <row r="640" spans="1:8" customFormat="1" ht="19.350000000000001" customHeight="1">
      <c r="A640" s="280" t="s">
        <v>1065</v>
      </c>
      <c r="B640" s="281" t="s">
        <v>2043</v>
      </c>
      <c r="C640" s="281"/>
      <c r="D640" s="281"/>
      <c r="E640" s="281"/>
      <c r="F640" s="283">
        <v>34217.03</v>
      </c>
      <c r="G640" s="281"/>
      <c r="H640" s="281"/>
    </row>
    <row r="641" spans="1:8" customFormat="1" ht="9.75" customHeight="1">
      <c r="A641" s="280" t="s">
        <v>1066</v>
      </c>
      <c r="B641" s="281" t="s">
        <v>2044</v>
      </c>
      <c r="C641" s="281"/>
      <c r="D641" s="281"/>
      <c r="E641" s="281"/>
      <c r="F641" s="301">
        <v>756.56</v>
      </c>
      <c r="G641" s="281"/>
      <c r="H641" s="281"/>
    </row>
    <row r="642" spans="1:8" customFormat="1" ht="9.75" customHeight="1">
      <c r="A642" s="284" t="s">
        <v>1068</v>
      </c>
      <c r="B642" s="285" t="s">
        <v>496</v>
      </c>
      <c r="C642" s="285" t="s">
        <v>14</v>
      </c>
      <c r="D642" s="295">
        <v>134.14099999999999</v>
      </c>
      <c r="E642" s="286">
        <v>5.64</v>
      </c>
      <c r="F642" s="297">
        <v>756.56</v>
      </c>
      <c r="G642" s="285"/>
      <c r="H642" s="285"/>
    </row>
    <row r="643" spans="1:8" customFormat="1" ht="9.75" customHeight="1">
      <c r="A643" s="280" t="s">
        <v>2045</v>
      </c>
      <c r="B643" s="281" t="s">
        <v>488</v>
      </c>
      <c r="C643" s="281"/>
      <c r="D643" s="281"/>
      <c r="E643" s="281"/>
      <c r="F643" s="283">
        <v>18779.740000000002</v>
      </c>
      <c r="G643" s="281"/>
      <c r="H643" s="281"/>
    </row>
    <row r="644" spans="1:8" customFormat="1" ht="19.149999999999999" customHeight="1">
      <c r="A644" s="284" t="s">
        <v>2046</v>
      </c>
      <c r="B644" s="285" t="s">
        <v>2047</v>
      </c>
      <c r="C644" s="285" t="s">
        <v>14</v>
      </c>
      <c r="D644" s="295">
        <v>134.14099999999999</v>
      </c>
      <c r="E644" s="295">
        <v>140</v>
      </c>
      <c r="F644" s="293">
        <v>18779.740000000002</v>
      </c>
      <c r="G644" s="285"/>
      <c r="H644" s="285"/>
    </row>
    <row r="645" spans="1:8" customFormat="1" ht="9.75" customHeight="1">
      <c r="A645" s="280" t="s">
        <v>2048</v>
      </c>
      <c r="B645" s="281" t="s">
        <v>303</v>
      </c>
      <c r="C645" s="281"/>
      <c r="D645" s="281"/>
      <c r="E645" s="281"/>
      <c r="F645" s="296">
        <v>4217.7299999999996</v>
      </c>
      <c r="G645" s="281"/>
      <c r="H645" s="281"/>
    </row>
    <row r="646" spans="1:8" customFormat="1" ht="19.149999999999999" customHeight="1">
      <c r="A646" s="284" t="s">
        <v>2049</v>
      </c>
      <c r="B646" s="285" t="s">
        <v>498</v>
      </c>
      <c r="C646" s="285" t="s">
        <v>14</v>
      </c>
      <c r="D646" s="295">
        <v>134.14099999999999</v>
      </c>
      <c r="E646" s="294">
        <v>31.442499999999999</v>
      </c>
      <c r="F646" s="289">
        <v>4217.7299999999996</v>
      </c>
      <c r="G646" s="285"/>
      <c r="H646" s="285"/>
    </row>
    <row r="647" spans="1:8" customFormat="1" ht="9.75" customHeight="1">
      <c r="A647" s="280" t="s">
        <v>2050</v>
      </c>
      <c r="B647" s="281" t="s">
        <v>1597</v>
      </c>
      <c r="C647" s="281"/>
      <c r="D647" s="281"/>
      <c r="E647" s="281"/>
      <c r="F647" s="283">
        <v>10463</v>
      </c>
      <c r="G647" s="281"/>
      <c r="H647" s="281"/>
    </row>
    <row r="648" spans="1:8" customFormat="1" ht="9.75" customHeight="1">
      <c r="A648" s="284" t="s">
        <v>2051</v>
      </c>
      <c r="B648" s="285" t="s">
        <v>2052</v>
      </c>
      <c r="C648" s="285" t="s">
        <v>14</v>
      </c>
      <c r="D648" s="295">
        <v>134.14099999999999</v>
      </c>
      <c r="E648" s="294">
        <v>18</v>
      </c>
      <c r="F648" s="289">
        <v>2414.54</v>
      </c>
      <c r="G648" s="285"/>
      <c r="H648" s="285"/>
    </row>
    <row r="649" spans="1:8" customFormat="1" ht="19.149999999999999" customHeight="1">
      <c r="A649" s="284" t="s">
        <v>2053</v>
      </c>
      <c r="B649" s="285" t="s">
        <v>2054</v>
      </c>
      <c r="C649" s="285" t="s">
        <v>14</v>
      </c>
      <c r="D649" s="295">
        <v>134.14099999999999</v>
      </c>
      <c r="E649" s="294">
        <v>60</v>
      </c>
      <c r="F649" s="289">
        <v>8048.46</v>
      </c>
      <c r="G649" s="285"/>
      <c r="H649" s="285"/>
    </row>
    <row r="650" spans="1:8" customFormat="1" ht="9.75" customHeight="1">
      <c r="A650" s="280" t="s">
        <v>1069</v>
      </c>
      <c r="B650" s="281" t="s">
        <v>2055</v>
      </c>
      <c r="C650" s="281"/>
      <c r="D650" s="281"/>
      <c r="E650" s="281"/>
      <c r="F650" s="283">
        <v>36397.089999999997</v>
      </c>
      <c r="G650" s="281"/>
      <c r="H650" s="281"/>
    </row>
    <row r="651" spans="1:8" customFormat="1" ht="9.75" customHeight="1">
      <c r="A651" s="280" t="s">
        <v>1070</v>
      </c>
      <c r="B651" s="281" t="s">
        <v>2044</v>
      </c>
      <c r="C651" s="281"/>
      <c r="D651" s="281"/>
      <c r="E651" s="281"/>
      <c r="F651" s="296">
        <v>1119.77</v>
      </c>
      <c r="G651" s="281"/>
      <c r="H651" s="281"/>
    </row>
    <row r="652" spans="1:8" customFormat="1" ht="9.75" customHeight="1">
      <c r="A652" s="284" t="s">
        <v>1071</v>
      </c>
      <c r="B652" s="285" t="s">
        <v>496</v>
      </c>
      <c r="C652" s="285" t="s">
        <v>14</v>
      </c>
      <c r="D652" s="295">
        <v>198.54</v>
      </c>
      <c r="E652" s="286">
        <v>5.64</v>
      </c>
      <c r="F652" s="289">
        <v>1119.77</v>
      </c>
      <c r="G652" s="285"/>
      <c r="H652" s="285"/>
    </row>
    <row r="653" spans="1:8" customFormat="1" ht="9.75" customHeight="1">
      <c r="A653" s="280" t="s">
        <v>2056</v>
      </c>
      <c r="B653" s="281" t="s">
        <v>488</v>
      </c>
      <c r="C653" s="281"/>
      <c r="D653" s="281"/>
      <c r="E653" s="281"/>
      <c r="F653" s="283">
        <v>17482.36</v>
      </c>
      <c r="G653" s="281"/>
      <c r="H653" s="281"/>
    </row>
    <row r="654" spans="1:8" customFormat="1" ht="19.149999999999999" customHeight="1">
      <c r="A654" s="284" t="s">
        <v>2057</v>
      </c>
      <c r="B654" s="285" t="s">
        <v>2047</v>
      </c>
      <c r="C654" s="285" t="s">
        <v>14</v>
      </c>
      <c r="D654" s="295">
        <v>124.874</v>
      </c>
      <c r="E654" s="295">
        <v>140</v>
      </c>
      <c r="F654" s="293">
        <v>17482.36</v>
      </c>
      <c r="G654" s="285"/>
      <c r="H654" s="285"/>
    </row>
    <row r="655" spans="1:8" customFormat="1" ht="9.75" customHeight="1">
      <c r="A655" s="280" t="s">
        <v>2058</v>
      </c>
      <c r="B655" s="281" t="s">
        <v>937</v>
      </c>
      <c r="C655" s="281"/>
      <c r="D655" s="281"/>
      <c r="E655" s="281"/>
      <c r="F655" s="296">
        <v>1441.72</v>
      </c>
      <c r="G655" s="281"/>
      <c r="H655" s="281"/>
    </row>
    <row r="656" spans="1:8" customFormat="1" ht="9.75" customHeight="1">
      <c r="A656" s="284" t="s">
        <v>2059</v>
      </c>
      <c r="B656" s="285" t="s">
        <v>938</v>
      </c>
      <c r="C656" s="285" t="s">
        <v>14</v>
      </c>
      <c r="D656" s="294">
        <v>73.665000000000006</v>
      </c>
      <c r="E656" s="294">
        <v>18.66</v>
      </c>
      <c r="F656" s="289">
        <v>1374.59</v>
      </c>
      <c r="G656" s="285"/>
      <c r="H656" s="285"/>
    </row>
    <row r="657" spans="1:8" customFormat="1" ht="9.75" customHeight="1">
      <c r="A657" s="284" t="s">
        <v>2060</v>
      </c>
      <c r="B657" s="285" t="s">
        <v>2061</v>
      </c>
      <c r="C657" s="285" t="s">
        <v>14</v>
      </c>
      <c r="D657" s="286">
        <v>6.3570000000000002</v>
      </c>
      <c r="E657" s="294">
        <v>10.56</v>
      </c>
      <c r="F657" s="302">
        <v>67.13</v>
      </c>
      <c r="G657" s="285"/>
      <c r="H657" s="285"/>
    </row>
    <row r="658" spans="1:8" customFormat="1" ht="9.75" customHeight="1">
      <c r="A658" s="280" t="s">
        <v>2062</v>
      </c>
      <c r="B658" s="281" t="s">
        <v>303</v>
      </c>
      <c r="C658" s="281"/>
      <c r="D658" s="281"/>
      <c r="E658" s="281"/>
      <c r="F658" s="296">
        <v>3926.35</v>
      </c>
      <c r="G658" s="281"/>
      <c r="H658" s="281"/>
    </row>
    <row r="659" spans="1:8" customFormat="1" ht="19.149999999999999" customHeight="1">
      <c r="A659" s="284" t="s">
        <v>2063</v>
      </c>
      <c r="B659" s="285" t="s">
        <v>498</v>
      </c>
      <c r="C659" s="285" t="s">
        <v>14</v>
      </c>
      <c r="D659" s="295">
        <v>124.874</v>
      </c>
      <c r="E659" s="294">
        <v>31.442499999999999</v>
      </c>
      <c r="F659" s="289">
        <v>3926.35</v>
      </c>
      <c r="G659" s="285"/>
      <c r="H659" s="285"/>
    </row>
    <row r="660" spans="1:8" customFormat="1" ht="9.75" customHeight="1">
      <c r="A660" s="280" t="s">
        <v>2064</v>
      </c>
      <c r="B660" s="281" t="s">
        <v>1597</v>
      </c>
      <c r="C660" s="281"/>
      <c r="D660" s="281"/>
      <c r="E660" s="281"/>
      <c r="F660" s="283">
        <v>12426.89</v>
      </c>
      <c r="G660" s="281"/>
      <c r="H660" s="281"/>
    </row>
    <row r="661" spans="1:8" customFormat="1" ht="9.75" customHeight="1">
      <c r="A661" s="284" t="s">
        <v>2065</v>
      </c>
      <c r="B661" s="285" t="s">
        <v>2052</v>
      </c>
      <c r="C661" s="285" t="s">
        <v>14</v>
      </c>
      <c r="D661" s="295">
        <v>198.54</v>
      </c>
      <c r="E661" s="294">
        <v>18</v>
      </c>
      <c r="F661" s="289">
        <v>3573.72</v>
      </c>
      <c r="G661" s="285"/>
      <c r="H661" s="285"/>
    </row>
    <row r="662" spans="1:8" customFormat="1" ht="19.149999999999999" customHeight="1">
      <c r="A662" s="284" t="s">
        <v>2066</v>
      </c>
      <c r="B662" s="285" t="s">
        <v>2067</v>
      </c>
      <c r="C662" s="285" t="s">
        <v>14</v>
      </c>
      <c r="D662" s="294">
        <v>73.665000000000006</v>
      </c>
      <c r="E662" s="294">
        <v>16.5</v>
      </c>
      <c r="F662" s="289">
        <v>1215.47</v>
      </c>
      <c r="G662" s="285"/>
      <c r="H662" s="285"/>
    </row>
    <row r="663" spans="1:8" customFormat="1" ht="19.149999999999999" customHeight="1">
      <c r="A663" s="284" t="s">
        <v>2068</v>
      </c>
      <c r="B663" s="285" t="s">
        <v>2069</v>
      </c>
      <c r="C663" s="285" t="s">
        <v>14</v>
      </c>
      <c r="D663" s="286">
        <v>6.3570000000000002</v>
      </c>
      <c r="E663" s="294">
        <v>22.85</v>
      </c>
      <c r="F663" s="297">
        <v>145.26</v>
      </c>
      <c r="G663" s="285"/>
      <c r="H663" s="285"/>
    </row>
    <row r="664" spans="1:8" customFormat="1" ht="19.149999999999999" customHeight="1">
      <c r="A664" s="284" t="s">
        <v>2070</v>
      </c>
      <c r="B664" s="285" t="s">
        <v>2054</v>
      </c>
      <c r="C664" s="285" t="s">
        <v>14</v>
      </c>
      <c r="D664" s="295">
        <v>124.874</v>
      </c>
      <c r="E664" s="294">
        <v>60</v>
      </c>
      <c r="F664" s="289">
        <v>7492.44</v>
      </c>
      <c r="G664" s="285"/>
      <c r="H664" s="285"/>
    </row>
    <row r="665" spans="1:8" customFormat="1" ht="9.75" customHeight="1">
      <c r="A665" s="280" t="s">
        <v>1072</v>
      </c>
      <c r="B665" s="281" t="s">
        <v>2071</v>
      </c>
      <c r="C665" s="281"/>
      <c r="D665" s="281"/>
      <c r="E665" s="281"/>
      <c r="F665" s="283">
        <v>61412.55</v>
      </c>
      <c r="G665" s="281"/>
      <c r="H665" s="281"/>
    </row>
    <row r="666" spans="1:8" customFormat="1" ht="9.75" customHeight="1">
      <c r="A666" s="280" t="s">
        <v>1073</v>
      </c>
      <c r="B666" s="281" t="s">
        <v>2044</v>
      </c>
      <c r="C666" s="281"/>
      <c r="D666" s="281"/>
      <c r="E666" s="281"/>
      <c r="F666" s="296">
        <v>5077.32</v>
      </c>
      <c r="G666" s="281"/>
      <c r="H666" s="281"/>
    </row>
    <row r="667" spans="1:8" customFormat="1" ht="9.75" customHeight="1">
      <c r="A667" s="284" t="s">
        <v>1074</v>
      </c>
      <c r="B667" s="285" t="s">
        <v>496</v>
      </c>
      <c r="C667" s="285" t="s">
        <v>14</v>
      </c>
      <c r="D667" s="295">
        <v>900.23400000000004</v>
      </c>
      <c r="E667" s="286">
        <v>5.64</v>
      </c>
      <c r="F667" s="289">
        <v>5077.32</v>
      </c>
      <c r="G667" s="285"/>
      <c r="H667" s="285"/>
    </row>
    <row r="668" spans="1:8" customFormat="1" ht="9.75" customHeight="1">
      <c r="A668" s="280" t="s">
        <v>2072</v>
      </c>
      <c r="B668" s="281" t="s">
        <v>488</v>
      </c>
      <c r="C668" s="281"/>
      <c r="D668" s="281"/>
      <c r="E668" s="281"/>
      <c r="F668" s="296">
        <v>4529.7</v>
      </c>
      <c r="G668" s="281"/>
      <c r="H668" s="281"/>
    </row>
    <row r="669" spans="1:8" customFormat="1" ht="19.149999999999999" customHeight="1">
      <c r="A669" s="284" t="s">
        <v>2073</v>
      </c>
      <c r="B669" s="285" t="s">
        <v>2047</v>
      </c>
      <c r="C669" s="285" t="s">
        <v>14</v>
      </c>
      <c r="D669" s="294">
        <v>32.354999999999997</v>
      </c>
      <c r="E669" s="295">
        <v>140</v>
      </c>
      <c r="F669" s="289">
        <v>4529.7</v>
      </c>
      <c r="G669" s="285"/>
      <c r="H669" s="285"/>
    </row>
    <row r="670" spans="1:8" customFormat="1" ht="9.75" customHeight="1">
      <c r="A670" s="280" t="s">
        <v>2074</v>
      </c>
      <c r="B670" s="281" t="s">
        <v>937</v>
      </c>
      <c r="C670" s="281"/>
      <c r="D670" s="281"/>
      <c r="E670" s="281"/>
      <c r="F670" s="283">
        <v>16867.25</v>
      </c>
      <c r="G670" s="281"/>
      <c r="H670" s="281"/>
    </row>
    <row r="671" spans="1:8" customFormat="1" ht="9.75" customHeight="1">
      <c r="A671" s="284" t="s">
        <v>2075</v>
      </c>
      <c r="B671" s="285" t="s">
        <v>938</v>
      </c>
      <c r="C671" s="285" t="s">
        <v>14</v>
      </c>
      <c r="D671" s="295">
        <v>867.87900000000002</v>
      </c>
      <c r="E671" s="294">
        <v>18.66</v>
      </c>
      <c r="F671" s="293">
        <v>16194.62</v>
      </c>
      <c r="G671" s="285"/>
      <c r="H671" s="285"/>
    </row>
    <row r="672" spans="1:8" customFormat="1" ht="9.75" customHeight="1">
      <c r="A672" s="284" t="s">
        <v>2076</v>
      </c>
      <c r="B672" s="285" t="s">
        <v>2061</v>
      </c>
      <c r="C672" s="285" t="s">
        <v>14</v>
      </c>
      <c r="D672" s="294">
        <v>63.695999999999998</v>
      </c>
      <c r="E672" s="294">
        <v>10.56</v>
      </c>
      <c r="F672" s="297">
        <v>672.63</v>
      </c>
      <c r="G672" s="285"/>
      <c r="H672" s="285"/>
    </row>
    <row r="673" spans="1:8" customFormat="1" ht="9.75" customHeight="1">
      <c r="A673" s="280" t="s">
        <v>2077</v>
      </c>
      <c r="B673" s="281" t="s">
        <v>303</v>
      </c>
      <c r="C673" s="281"/>
      <c r="D673" s="281"/>
      <c r="E673" s="281"/>
      <c r="F673" s="296">
        <v>1017.32</v>
      </c>
      <c r="G673" s="281"/>
      <c r="H673" s="281"/>
    </row>
    <row r="674" spans="1:8" customFormat="1" ht="19.149999999999999" customHeight="1">
      <c r="A674" s="284" t="s">
        <v>2078</v>
      </c>
      <c r="B674" s="285" t="s">
        <v>498</v>
      </c>
      <c r="C674" s="285" t="s">
        <v>14</v>
      </c>
      <c r="D674" s="294">
        <v>32.354999999999997</v>
      </c>
      <c r="E674" s="294">
        <v>31.442499999999999</v>
      </c>
      <c r="F674" s="289">
        <v>1017.32</v>
      </c>
      <c r="G674" s="285"/>
      <c r="H674" s="285"/>
    </row>
    <row r="675" spans="1:8" customFormat="1" ht="9.75" customHeight="1">
      <c r="A675" s="280" t="s">
        <v>2079</v>
      </c>
      <c r="B675" s="281" t="s">
        <v>1597</v>
      </c>
      <c r="C675" s="281"/>
      <c r="D675" s="281"/>
      <c r="E675" s="281"/>
      <c r="F675" s="283">
        <v>33920.959999999999</v>
      </c>
      <c r="G675" s="281"/>
      <c r="H675" s="281"/>
    </row>
    <row r="676" spans="1:8" customFormat="1" ht="9.75" customHeight="1">
      <c r="A676" s="284" t="s">
        <v>2080</v>
      </c>
      <c r="B676" s="285" t="s">
        <v>2052</v>
      </c>
      <c r="C676" s="285" t="s">
        <v>14</v>
      </c>
      <c r="D676" s="295">
        <v>900.23400000000004</v>
      </c>
      <c r="E676" s="294">
        <v>18</v>
      </c>
      <c r="F676" s="293">
        <v>16204.21</v>
      </c>
      <c r="G676" s="285"/>
      <c r="H676" s="285"/>
    </row>
    <row r="677" spans="1:8" customFormat="1" ht="19.149999999999999" customHeight="1">
      <c r="A677" s="284" t="s">
        <v>2081</v>
      </c>
      <c r="B677" s="285" t="s">
        <v>2067</v>
      </c>
      <c r="C677" s="285" t="s">
        <v>14</v>
      </c>
      <c r="D677" s="295">
        <v>867.87900000000002</v>
      </c>
      <c r="E677" s="294">
        <v>16.5</v>
      </c>
      <c r="F677" s="293">
        <v>14320</v>
      </c>
      <c r="G677" s="285"/>
      <c r="H677" s="285"/>
    </row>
    <row r="678" spans="1:8" customFormat="1" ht="19.149999999999999" customHeight="1">
      <c r="A678" s="284" t="s">
        <v>2082</v>
      </c>
      <c r="B678" s="285" t="s">
        <v>2069</v>
      </c>
      <c r="C678" s="285" t="s">
        <v>14</v>
      </c>
      <c r="D678" s="294">
        <v>63.695999999999998</v>
      </c>
      <c r="E678" s="294">
        <v>22.85</v>
      </c>
      <c r="F678" s="289">
        <v>1455.45</v>
      </c>
      <c r="G678" s="285"/>
      <c r="H678" s="285"/>
    </row>
    <row r="679" spans="1:8" customFormat="1" ht="19.149999999999999" customHeight="1">
      <c r="A679" s="284" t="s">
        <v>2083</v>
      </c>
      <c r="B679" s="285" t="s">
        <v>2054</v>
      </c>
      <c r="C679" s="285" t="s">
        <v>14</v>
      </c>
      <c r="D679" s="294">
        <v>32.354999999999997</v>
      </c>
      <c r="E679" s="294">
        <v>60</v>
      </c>
      <c r="F679" s="289">
        <v>1941.3</v>
      </c>
      <c r="G679" s="285"/>
      <c r="H679" s="285"/>
    </row>
    <row r="680" spans="1:8" customFormat="1" ht="9.75" customHeight="1">
      <c r="A680" s="280" t="s">
        <v>1075</v>
      </c>
      <c r="B680" s="281" t="s">
        <v>2084</v>
      </c>
      <c r="C680" s="281"/>
      <c r="D680" s="281"/>
      <c r="E680" s="281"/>
      <c r="F680" s="296">
        <v>4998.18</v>
      </c>
      <c r="G680" s="281"/>
      <c r="H680" s="281"/>
    </row>
    <row r="681" spans="1:8" customFormat="1" ht="9.75" customHeight="1">
      <c r="A681" s="280" t="s">
        <v>1076</v>
      </c>
      <c r="B681" s="281" t="s">
        <v>2044</v>
      </c>
      <c r="C681" s="281"/>
      <c r="D681" s="281"/>
      <c r="E681" s="281"/>
      <c r="F681" s="301">
        <v>460.86</v>
      </c>
      <c r="G681" s="281"/>
      <c r="H681" s="281"/>
    </row>
    <row r="682" spans="1:8" customFormat="1" ht="9.75" customHeight="1">
      <c r="A682" s="284" t="s">
        <v>1077</v>
      </c>
      <c r="B682" s="285" t="s">
        <v>496</v>
      </c>
      <c r="C682" s="285" t="s">
        <v>14</v>
      </c>
      <c r="D682" s="294">
        <v>81.712999999999994</v>
      </c>
      <c r="E682" s="286">
        <v>5.64</v>
      </c>
      <c r="F682" s="297">
        <v>460.86</v>
      </c>
      <c r="G682" s="285"/>
      <c r="H682" s="285"/>
    </row>
    <row r="683" spans="1:8" customFormat="1" ht="9.75" customHeight="1">
      <c r="A683" s="280" t="s">
        <v>2085</v>
      </c>
      <c r="B683" s="281" t="s">
        <v>937</v>
      </c>
      <c r="C683" s="281"/>
      <c r="D683" s="281"/>
      <c r="E683" s="281"/>
      <c r="F683" s="296">
        <v>1585.91</v>
      </c>
      <c r="G683" s="281"/>
      <c r="H683" s="281"/>
    </row>
    <row r="684" spans="1:8" customFormat="1" ht="9.75" customHeight="1">
      <c r="A684" s="284" t="s">
        <v>2086</v>
      </c>
      <c r="B684" s="285" t="s">
        <v>938</v>
      </c>
      <c r="C684" s="285" t="s">
        <v>14</v>
      </c>
      <c r="D684" s="294">
        <v>81.712999999999994</v>
      </c>
      <c r="E684" s="294">
        <v>18.66</v>
      </c>
      <c r="F684" s="289">
        <v>1524.76</v>
      </c>
      <c r="G684" s="285"/>
      <c r="H684" s="285"/>
    </row>
    <row r="685" spans="1:8" customFormat="1" ht="9.75" customHeight="1">
      <c r="A685" s="284" t="s">
        <v>2087</v>
      </c>
      <c r="B685" s="285" t="s">
        <v>2061</v>
      </c>
      <c r="C685" s="285" t="s">
        <v>14</v>
      </c>
      <c r="D685" s="286">
        <v>5.7910000000000004</v>
      </c>
      <c r="E685" s="294">
        <v>10.56</v>
      </c>
      <c r="F685" s="302">
        <v>61.15</v>
      </c>
      <c r="G685" s="285"/>
      <c r="H685" s="285"/>
    </row>
    <row r="686" spans="1:8" customFormat="1" ht="9.75" customHeight="1">
      <c r="A686" s="280" t="s">
        <v>2088</v>
      </c>
      <c r="B686" s="281" t="s">
        <v>1597</v>
      </c>
      <c r="C686" s="281"/>
      <c r="D686" s="281"/>
      <c r="E686" s="281"/>
      <c r="F686" s="296">
        <v>2951.41</v>
      </c>
      <c r="G686" s="281"/>
      <c r="H686" s="281"/>
    </row>
    <row r="687" spans="1:8" customFormat="1" ht="9.75" customHeight="1">
      <c r="A687" s="284" t="s">
        <v>2089</v>
      </c>
      <c r="B687" s="285" t="s">
        <v>2052</v>
      </c>
      <c r="C687" s="285" t="s">
        <v>14</v>
      </c>
      <c r="D687" s="294">
        <v>81.712999999999994</v>
      </c>
      <c r="E687" s="294">
        <v>18</v>
      </c>
      <c r="F687" s="289">
        <v>1470.83</v>
      </c>
      <c r="G687" s="285"/>
      <c r="H687" s="285"/>
    </row>
    <row r="688" spans="1:8" customFormat="1" ht="19.149999999999999" customHeight="1">
      <c r="A688" s="284" t="s">
        <v>2090</v>
      </c>
      <c r="B688" s="285" t="s">
        <v>2067</v>
      </c>
      <c r="C688" s="285" t="s">
        <v>14</v>
      </c>
      <c r="D688" s="294">
        <v>81.712999999999994</v>
      </c>
      <c r="E688" s="294">
        <v>16.5</v>
      </c>
      <c r="F688" s="289">
        <v>1348.26</v>
      </c>
      <c r="G688" s="285"/>
      <c r="H688" s="285"/>
    </row>
    <row r="689" spans="1:8" customFormat="1" ht="19.149999999999999" customHeight="1">
      <c r="A689" s="284" t="s">
        <v>2091</v>
      </c>
      <c r="B689" s="285" t="s">
        <v>2069</v>
      </c>
      <c r="C689" s="285" t="s">
        <v>14</v>
      </c>
      <c r="D689" s="286">
        <v>5.7910000000000004</v>
      </c>
      <c r="E689" s="294">
        <v>22.85</v>
      </c>
      <c r="F689" s="297">
        <v>132.32</v>
      </c>
      <c r="G689" s="285"/>
      <c r="H689" s="285"/>
    </row>
    <row r="690" spans="1:8" customFormat="1" ht="9.75" customHeight="1">
      <c r="A690" s="280" t="s">
        <v>1078</v>
      </c>
      <c r="B690" s="281" t="s">
        <v>2092</v>
      </c>
      <c r="C690" s="281"/>
      <c r="D690" s="281"/>
      <c r="E690" s="281"/>
      <c r="F690" s="296">
        <v>1664.43</v>
      </c>
      <c r="G690" s="281"/>
      <c r="H690" s="281"/>
    </row>
    <row r="691" spans="1:8" customFormat="1" ht="9.75" customHeight="1">
      <c r="A691" s="280" t="s">
        <v>1079</v>
      </c>
      <c r="B691" s="281" t="s">
        <v>2044</v>
      </c>
      <c r="C691" s="281"/>
      <c r="D691" s="281"/>
      <c r="E691" s="281"/>
      <c r="F691" s="301">
        <v>148.36000000000001</v>
      </c>
      <c r="G691" s="281"/>
      <c r="H691" s="281"/>
    </row>
    <row r="692" spans="1:8" customFormat="1" ht="9.75" customHeight="1">
      <c r="A692" s="284" t="s">
        <v>1080</v>
      </c>
      <c r="B692" s="285" t="s">
        <v>496</v>
      </c>
      <c r="C692" s="285" t="s">
        <v>14</v>
      </c>
      <c r="D692" s="294">
        <v>26.305</v>
      </c>
      <c r="E692" s="286">
        <v>5.64</v>
      </c>
      <c r="F692" s="297">
        <v>148.36000000000001</v>
      </c>
      <c r="G692" s="285"/>
      <c r="H692" s="285"/>
    </row>
    <row r="693" spans="1:8" customFormat="1" ht="9.75" customHeight="1">
      <c r="A693" s="280" t="s">
        <v>1156</v>
      </c>
      <c r="B693" s="281" t="s">
        <v>937</v>
      </c>
      <c r="C693" s="281"/>
      <c r="D693" s="281"/>
      <c r="E693" s="281"/>
      <c r="F693" s="301">
        <v>528.04999999999995</v>
      </c>
      <c r="G693" s="281"/>
      <c r="H693" s="281"/>
    </row>
    <row r="694" spans="1:8" customFormat="1" ht="9.75" customHeight="1">
      <c r="A694" s="284" t="s">
        <v>1157</v>
      </c>
      <c r="B694" s="285" t="s">
        <v>938</v>
      </c>
      <c r="C694" s="285" t="s">
        <v>14</v>
      </c>
      <c r="D694" s="294">
        <v>26.305</v>
      </c>
      <c r="E694" s="294">
        <v>18.66</v>
      </c>
      <c r="F694" s="297">
        <v>490.85</v>
      </c>
      <c r="G694" s="285"/>
      <c r="H694" s="285"/>
    </row>
    <row r="695" spans="1:8" customFormat="1" ht="9.75" customHeight="1">
      <c r="A695" s="284" t="s">
        <v>2093</v>
      </c>
      <c r="B695" s="285" t="s">
        <v>2061</v>
      </c>
      <c r="C695" s="285" t="s">
        <v>14</v>
      </c>
      <c r="D695" s="286">
        <v>3.5230000000000001</v>
      </c>
      <c r="E695" s="294">
        <v>10.56</v>
      </c>
      <c r="F695" s="302">
        <v>37.200000000000003</v>
      </c>
      <c r="G695" s="285"/>
      <c r="H695" s="285"/>
    </row>
    <row r="696" spans="1:8" customFormat="1" ht="9.75" customHeight="1">
      <c r="A696" s="280" t="s">
        <v>1158</v>
      </c>
      <c r="B696" s="281" t="s">
        <v>1597</v>
      </c>
      <c r="C696" s="281"/>
      <c r="D696" s="281"/>
      <c r="E696" s="281"/>
      <c r="F696" s="301">
        <v>988.02</v>
      </c>
      <c r="G696" s="281"/>
      <c r="H696" s="281"/>
    </row>
    <row r="697" spans="1:8" customFormat="1" ht="9.75" customHeight="1">
      <c r="A697" s="284" t="s">
        <v>1159</v>
      </c>
      <c r="B697" s="285" t="s">
        <v>2052</v>
      </c>
      <c r="C697" s="285" t="s">
        <v>14</v>
      </c>
      <c r="D697" s="294">
        <v>26.305</v>
      </c>
      <c r="E697" s="294">
        <v>18</v>
      </c>
      <c r="F697" s="297">
        <v>473.49</v>
      </c>
      <c r="G697" s="285"/>
      <c r="H697" s="285"/>
    </row>
    <row r="698" spans="1:8" customFormat="1" ht="19.149999999999999" customHeight="1">
      <c r="A698" s="284" t="s">
        <v>2094</v>
      </c>
      <c r="B698" s="285" t="s">
        <v>2067</v>
      </c>
      <c r="C698" s="285" t="s">
        <v>14</v>
      </c>
      <c r="D698" s="294">
        <v>26.305</v>
      </c>
      <c r="E698" s="294">
        <v>16.5</v>
      </c>
      <c r="F698" s="297">
        <v>434.03</v>
      </c>
      <c r="G698" s="285"/>
      <c r="H698" s="285"/>
    </row>
    <row r="699" spans="1:8" customFormat="1" ht="19.149999999999999" customHeight="1">
      <c r="A699" s="284" t="s">
        <v>2095</v>
      </c>
      <c r="B699" s="285" t="s">
        <v>2069</v>
      </c>
      <c r="C699" s="285" t="s">
        <v>14</v>
      </c>
      <c r="D699" s="286">
        <v>3.5230000000000001</v>
      </c>
      <c r="E699" s="294">
        <v>22.85</v>
      </c>
      <c r="F699" s="302">
        <v>80.5</v>
      </c>
      <c r="G699" s="285"/>
      <c r="H699" s="285"/>
    </row>
    <row r="700" spans="1:8" customFormat="1" ht="9.75" customHeight="1">
      <c r="A700" s="280" t="s">
        <v>1081</v>
      </c>
      <c r="B700" s="281" t="s">
        <v>2096</v>
      </c>
      <c r="C700" s="281"/>
      <c r="D700" s="281"/>
      <c r="E700" s="281"/>
      <c r="F700" s="283">
        <v>32723.360000000001</v>
      </c>
      <c r="G700" s="281"/>
      <c r="H700" s="281"/>
    </row>
    <row r="701" spans="1:8" customFormat="1" ht="9.75" customHeight="1">
      <c r="A701" s="280" t="s">
        <v>1082</v>
      </c>
      <c r="B701" s="281" t="s">
        <v>2044</v>
      </c>
      <c r="C701" s="281"/>
      <c r="D701" s="281"/>
      <c r="E701" s="281"/>
      <c r="F701" s="301">
        <v>851.39</v>
      </c>
      <c r="G701" s="281"/>
      <c r="H701" s="281"/>
    </row>
    <row r="702" spans="1:8" customFormat="1" ht="9.75" customHeight="1">
      <c r="A702" s="284" t="s">
        <v>1083</v>
      </c>
      <c r="B702" s="285" t="s">
        <v>496</v>
      </c>
      <c r="C702" s="285" t="s">
        <v>14</v>
      </c>
      <c r="D702" s="295">
        <v>150.95500000000001</v>
      </c>
      <c r="E702" s="286">
        <v>5.64</v>
      </c>
      <c r="F702" s="297">
        <v>851.39</v>
      </c>
      <c r="G702" s="285"/>
      <c r="H702" s="285"/>
    </row>
    <row r="703" spans="1:8" customFormat="1" ht="9.75" customHeight="1">
      <c r="A703" s="280" t="s">
        <v>1160</v>
      </c>
      <c r="B703" s="281" t="s">
        <v>488</v>
      </c>
      <c r="C703" s="281"/>
      <c r="D703" s="281"/>
      <c r="E703" s="281"/>
      <c r="F703" s="283">
        <v>16930.759999999998</v>
      </c>
      <c r="G703" s="281"/>
      <c r="H703" s="281"/>
    </row>
    <row r="704" spans="1:8" customFormat="1" ht="19.149999999999999" customHeight="1">
      <c r="A704" s="284" t="s">
        <v>1161</v>
      </c>
      <c r="B704" s="285" t="s">
        <v>2047</v>
      </c>
      <c r="C704" s="285" t="s">
        <v>14</v>
      </c>
      <c r="D704" s="295">
        <v>120.934</v>
      </c>
      <c r="E704" s="295">
        <v>140</v>
      </c>
      <c r="F704" s="293">
        <v>16930.759999999998</v>
      </c>
      <c r="G704" s="285"/>
      <c r="H704" s="285"/>
    </row>
    <row r="705" spans="1:8" customFormat="1" ht="9.75" customHeight="1">
      <c r="A705" s="280" t="s">
        <v>1162</v>
      </c>
      <c r="B705" s="281" t="s">
        <v>937</v>
      </c>
      <c r="C705" s="281"/>
      <c r="D705" s="281"/>
      <c r="E705" s="281"/>
      <c r="F705" s="301">
        <v>594.91999999999996</v>
      </c>
      <c r="G705" s="281"/>
      <c r="H705" s="281"/>
    </row>
    <row r="706" spans="1:8" customFormat="1" ht="9.75" customHeight="1">
      <c r="A706" s="284" t="s">
        <v>1163</v>
      </c>
      <c r="B706" s="285" t="s">
        <v>938</v>
      </c>
      <c r="C706" s="285" t="s">
        <v>14</v>
      </c>
      <c r="D706" s="294">
        <v>30.021000000000001</v>
      </c>
      <c r="E706" s="294">
        <v>18.66</v>
      </c>
      <c r="F706" s="297">
        <v>560.19000000000005</v>
      </c>
      <c r="G706" s="285"/>
      <c r="H706" s="285"/>
    </row>
    <row r="707" spans="1:8" customFormat="1" ht="9.75" customHeight="1">
      <c r="A707" s="284" t="s">
        <v>2097</v>
      </c>
      <c r="B707" s="285" t="s">
        <v>2061</v>
      </c>
      <c r="C707" s="285" t="s">
        <v>14</v>
      </c>
      <c r="D707" s="286">
        <v>3.2890000000000001</v>
      </c>
      <c r="E707" s="294">
        <v>10.56</v>
      </c>
      <c r="F707" s="302">
        <v>34.729999999999997</v>
      </c>
      <c r="G707" s="285"/>
      <c r="H707" s="285"/>
    </row>
    <row r="708" spans="1:8" customFormat="1" ht="9.75" customHeight="1">
      <c r="A708" s="280" t="s">
        <v>2098</v>
      </c>
      <c r="B708" s="281" t="s">
        <v>303</v>
      </c>
      <c r="C708" s="281"/>
      <c r="D708" s="281"/>
      <c r="E708" s="281"/>
      <c r="F708" s="296">
        <v>3802.5</v>
      </c>
      <c r="G708" s="281"/>
      <c r="H708" s="281"/>
    </row>
    <row r="709" spans="1:8" customFormat="1" ht="19.149999999999999" customHeight="1">
      <c r="A709" s="284" t="s">
        <v>2099</v>
      </c>
      <c r="B709" s="285" t="s">
        <v>498</v>
      </c>
      <c r="C709" s="285" t="s">
        <v>14</v>
      </c>
      <c r="D709" s="295">
        <v>120.935</v>
      </c>
      <c r="E709" s="294">
        <v>31.442499999999999</v>
      </c>
      <c r="F709" s="289">
        <v>3802.5</v>
      </c>
      <c r="G709" s="285"/>
      <c r="H709" s="285"/>
    </row>
    <row r="710" spans="1:8" customFormat="1" ht="9.75" customHeight="1">
      <c r="A710" s="280" t="s">
        <v>2100</v>
      </c>
      <c r="B710" s="281" t="s">
        <v>1597</v>
      </c>
      <c r="C710" s="281"/>
      <c r="D710" s="281"/>
      <c r="E710" s="281"/>
      <c r="F710" s="283">
        <v>10543.79</v>
      </c>
      <c r="G710" s="281"/>
      <c r="H710" s="281"/>
    </row>
    <row r="711" spans="1:8" customFormat="1" ht="9.75" customHeight="1">
      <c r="A711" s="284" t="s">
        <v>2101</v>
      </c>
      <c r="B711" s="285" t="s">
        <v>2052</v>
      </c>
      <c r="C711" s="285" t="s">
        <v>14</v>
      </c>
      <c r="D711" s="295">
        <v>150.95500000000001</v>
      </c>
      <c r="E711" s="294">
        <v>18</v>
      </c>
      <c r="F711" s="289">
        <v>2717.19</v>
      </c>
      <c r="G711" s="285"/>
      <c r="H711" s="285"/>
    </row>
    <row r="712" spans="1:8" customFormat="1" ht="19.149999999999999" customHeight="1">
      <c r="A712" s="284" t="s">
        <v>2102</v>
      </c>
      <c r="B712" s="285" t="s">
        <v>2067</v>
      </c>
      <c r="C712" s="285" t="s">
        <v>14</v>
      </c>
      <c r="D712" s="294">
        <v>30.021000000000001</v>
      </c>
      <c r="E712" s="294">
        <v>16.5</v>
      </c>
      <c r="F712" s="297">
        <v>495.35</v>
      </c>
      <c r="G712" s="285"/>
      <c r="H712" s="285"/>
    </row>
    <row r="713" spans="1:8" customFormat="1" ht="19.149999999999999" customHeight="1">
      <c r="A713" s="284" t="s">
        <v>2103</v>
      </c>
      <c r="B713" s="285" t="s">
        <v>2069</v>
      </c>
      <c r="C713" s="285" t="s">
        <v>14</v>
      </c>
      <c r="D713" s="286">
        <v>3.2890000000000001</v>
      </c>
      <c r="E713" s="294">
        <v>22.85</v>
      </c>
      <c r="F713" s="302">
        <v>75.150000000000006</v>
      </c>
      <c r="G713" s="285"/>
      <c r="H713" s="285"/>
    </row>
    <row r="714" spans="1:8" customFormat="1" ht="19.149999999999999" customHeight="1">
      <c r="A714" s="284" t="s">
        <v>2104</v>
      </c>
      <c r="B714" s="285" t="s">
        <v>2054</v>
      </c>
      <c r="C714" s="285" t="s">
        <v>14</v>
      </c>
      <c r="D714" s="295">
        <v>120.935</v>
      </c>
      <c r="E714" s="294">
        <v>60</v>
      </c>
      <c r="F714" s="289">
        <v>7256.1</v>
      </c>
      <c r="G714" s="285"/>
      <c r="H714" s="285"/>
    </row>
    <row r="715" spans="1:8" customFormat="1" ht="9.75" customHeight="1">
      <c r="A715" s="280" t="s">
        <v>1084</v>
      </c>
      <c r="B715" s="281" t="s">
        <v>2105</v>
      </c>
      <c r="C715" s="281"/>
      <c r="D715" s="281"/>
      <c r="E715" s="281"/>
      <c r="F715" s="283">
        <v>31899.81</v>
      </c>
      <c r="G715" s="281"/>
      <c r="H715" s="281"/>
    </row>
    <row r="716" spans="1:8" customFormat="1" ht="9.75" customHeight="1">
      <c r="A716" s="280" t="s">
        <v>1085</v>
      </c>
      <c r="B716" s="281" t="s">
        <v>2044</v>
      </c>
      <c r="C716" s="281"/>
      <c r="D716" s="281"/>
      <c r="E716" s="281"/>
      <c r="F716" s="301">
        <v>705.22</v>
      </c>
      <c r="G716" s="281"/>
      <c r="H716" s="281"/>
    </row>
    <row r="717" spans="1:8" customFormat="1" ht="9.75" customHeight="1">
      <c r="A717" s="284" t="s">
        <v>1086</v>
      </c>
      <c r="B717" s="285" t="s">
        <v>496</v>
      </c>
      <c r="C717" s="285" t="s">
        <v>14</v>
      </c>
      <c r="D717" s="295">
        <v>125.039</v>
      </c>
      <c r="E717" s="286">
        <v>5.64</v>
      </c>
      <c r="F717" s="297">
        <v>705.22</v>
      </c>
      <c r="G717" s="285"/>
      <c r="H717" s="285"/>
    </row>
    <row r="718" spans="1:8" customFormat="1" ht="9.75" customHeight="1">
      <c r="A718" s="280" t="s">
        <v>1164</v>
      </c>
      <c r="B718" s="281" t="s">
        <v>488</v>
      </c>
      <c r="C718" s="281"/>
      <c r="D718" s="281"/>
      <c r="E718" s="281"/>
      <c r="F718" s="283">
        <v>17505.46</v>
      </c>
      <c r="G718" s="281"/>
      <c r="H718" s="281"/>
    </row>
    <row r="719" spans="1:8" customFormat="1" ht="19.149999999999999" customHeight="1">
      <c r="A719" s="284" t="s">
        <v>1165</v>
      </c>
      <c r="B719" s="285" t="s">
        <v>2047</v>
      </c>
      <c r="C719" s="285" t="s">
        <v>14</v>
      </c>
      <c r="D719" s="295">
        <v>125.039</v>
      </c>
      <c r="E719" s="295">
        <v>140</v>
      </c>
      <c r="F719" s="293">
        <v>17505.46</v>
      </c>
      <c r="G719" s="285"/>
      <c r="H719" s="285"/>
    </row>
    <row r="720" spans="1:8" customFormat="1" ht="9.75" customHeight="1">
      <c r="A720" s="280" t="s">
        <v>1166</v>
      </c>
      <c r="B720" s="281" t="s">
        <v>937</v>
      </c>
      <c r="C720" s="281"/>
      <c r="D720" s="281"/>
      <c r="E720" s="281"/>
      <c r="F720" s="303">
        <v>1.44</v>
      </c>
      <c r="G720" s="281"/>
      <c r="H720" s="281"/>
    </row>
    <row r="721" spans="1:8" customFormat="1" ht="9.75" customHeight="1">
      <c r="A721" s="284" t="s">
        <v>1167</v>
      </c>
      <c r="B721" s="285" t="s">
        <v>2061</v>
      </c>
      <c r="C721" s="285" t="s">
        <v>14</v>
      </c>
      <c r="D721" s="286">
        <v>0.13600000000000001</v>
      </c>
      <c r="E721" s="294">
        <v>10.56</v>
      </c>
      <c r="F721" s="287">
        <v>1.44</v>
      </c>
      <c r="G721" s="285"/>
      <c r="H721" s="285"/>
    </row>
    <row r="722" spans="1:8" customFormat="1" ht="9.75" customHeight="1">
      <c r="A722" s="280" t="s">
        <v>2106</v>
      </c>
      <c r="B722" s="281" t="s">
        <v>303</v>
      </c>
      <c r="C722" s="281"/>
      <c r="D722" s="281"/>
      <c r="E722" s="281"/>
      <c r="F722" s="296">
        <v>3931.54</v>
      </c>
      <c r="G722" s="281"/>
      <c r="H722" s="281"/>
    </row>
    <row r="723" spans="1:8" customFormat="1" ht="19.149999999999999" customHeight="1">
      <c r="A723" s="284" t="s">
        <v>2107</v>
      </c>
      <c r="B723" s="285" t="s">
        <v>498</v>
      </c>
      <c r="C723" s="285" t="s">
        <v>14</v>
      </c>
      <c r="D723" s="295">
        <v>125.039</v>
      </c>
      <c r="E723" s="294">
        <v>31.442499999999999</v>
      </c>
      <c r="F723" s="289">
        <v>3931.54</v>
      </c>
      <c r="G723" s="285"/>
      <c r="H723" s="285"/>
    </row>
    <row r="724" spans="1:8" customFormat="1" ht="9.75" customHeight="1">
      <c r="A724" s="280" t="s">
        <v>2108</v>
      </c>
      <c r="B724" s="281" t="s">
        <v>1597</v>
      </c>
      <c r="C724" s="281"/>
      <c r="D724" s="281"/>
      <c r="E724" s="281"/>
      <c r="F724" s="296">
        <v>9756.15</v>
      </c>
      <c r="G724" s="281"/>
      <c r="H724" s="281"/>
    </row>
    <row r="725" spans="1:8" customFormat="1" ht="9.75" customHeight="1">
      <c r="A725" s="284" t="s">
        <v>2109</v>
      </c>
      <c r="B725" s="285" t="s">
        <v>2052</v>
      </c>
      <c r="C725" s="285" t="s">
        <v>14</v>
      </c>
      <c r="D725" s="295">
        <v>125.039</v>
      </c>
      <c r="E725" s="294">
        <v>18</v>
      </c>
      <c r="F725" s="289">
        <v>2250.6999999999998</v>
      </c>
      <c r="G725" s="285"/>
      <c r="H725" s="285"/>
    </row>
    <row r="726" spans="1:8" customFormat="1" ht="19.149999999999999" customHeight="1">
      <c r="A726" s="284" t="s">
        <v>2110</v>
      </c>
      <c r="B726" s="285" t="s">
        <v>2069</v>
      </c>
      <c r="C726" s="285" t="s">
        <v>14</v>
      </c>
      <c r="D726" s="286">
        <v>0.13600000000000001</v>
      </c>
      <c r="E726" s="294">
        <v>22.85</v>
      </c>
      <c r="F726" s="287">
        <v>3.11</v>
      </c>
      <c r="G726" s="285"/>
      <c r="H726" s="285"/>
    </row>
    <row r="727" spans="1:8" customFormat="1" ht="19.149999999999999" customHeight="1">
      <c r="A727" s="284" t="s">
        <v>2111</v>
      </c>
      <c r="B727" s="285" t="s">
        <v>2054</v>
      </c>
      <c r="C727" s="285" t="s">
        <v>14</v>
      </c>
      <c r="D727" s="295">
        <v>125.039</v>
      </c>
      <c r="E727" s="294">
        <v>60</v>
      </c>
      <c r="F727" s="289">
        <v>7502.34</v>
      </c>
      <c r="G727" s="285"/>
      <c r="H727" s="285"/>
    </row>
    <row r="728" spans="1:8" customFormat="1" ht="19.350000000000001" customHeight="1">
      <c r="A728" s="280" t="s">
        <v>1168</v>
      </c>
      <c r="B728" s="281" t="s">
        <v>2112</v>
      </c>
      <c r="C728" s="281"/>
      <c r="D728" s="281"/>
      <c r="E728" s="281"/>
      <c r="F728" s="283">
        <v>42782.7</v>
      </c>
      <c r="G728" s="281"/>
      <c r="H728" s="281"/>
    </row>
    <row r="729" spans="1:8" customFormat="1" ht="9.75" customHeight="1">
      <c r="A729" s="280" t="s">
        <v>1169</v>
      </c>
      <c r="B729" s="281" t="s">
        <v>2044</v>
      </c>
      <c r="C729" s="281"/>
      <c r="D729" s="281"/>
      <c r="E729" s="281"/>
      <c r="F729" s="301">
        <v>945.95</v>
      </c>
      <c r="G729" s="281"/>
      <c r="H729" s="281"/>
    </row>
    <row r="730" spans="1:8" customFormat="1" ht="9.75" customHeight="1">
      <c r="A730" s="284" t="s">
        <v>1170</v>
      </c>
      <c r="B730" s="285" t="s">
        <v>496</v>
      </c>
      <c r="C730" s="285" t="s">
        <v>14</v>
      </c>
      <c r="D730" s="295">
        <v>167.721</v>
      </c>
      <c r="E730" s="286">
        <v>5.64</v>
      </c>
      <c r="F730" s="297">
        <v>945.95</v>
      </c>
      <c r="G730" s="285"/>
      <c r="H730" s="285"/>
    </row>
    <row r="731" spans="1:8" customFormat="1" ht="9.75" customHeight="1">
      <c r="A731" s="280" t="s">
        <v>1171</v>
      </c>
      <c r="B731" s="281" t="s">
        <v>488</v>
      </c>
      <c r="C731" s="281"/>
      <c r="D731" s="281"/>
      <c r="E731" s="281"/>
      <c r="F731" s="283">
        <v>23480.94</v>
      </c>
      <c r="G731" s="281"/>
      <c r="H731" s="281"/>
    </row>
    <row r="732" spans="1:8" customFormat="1" ht="19.149999999999999" customHeight="1">
      <c r="A732" s="284" t="s">
        <v>1172</v>
      </c>
      <c r="B732" s="285" t="s">
        <v>2047</v>
      </c>
      <c r="C732" s="285" t="s">
        <v>14</v>
      </c>
      <c r="D732" s="295">
        <v>167.721</v>
      </c>
      <c r="E732" s="295">
        <v>140</v>
      </c>
      <c r="F732" s="293">
        <v>23480.94</v>
      </c>
      <c r="G732" s="285"/>
      <c r="H732" s="285"/>
    </row>
    <row r="733" spans="1:8" customFormat="1" ht="9.75" customHeight="1">
      <c r="A733" s="280" t="s">
        <v>2113</v>
      </c>
      <c r="B733" s="281" t="s">
        <v>303</v>
      </c>
      <c r="C733" s="281"/>
      <c r="D733" s="281"/>
      <c r="E733" s="281"/>
      <c r="F733" s="296">
        <v>5273.57</v>
      </c>
      <c r="G733" s="281"/>
      <c r="H733" s="281"/>
    </row>
    <row r="734" spans="1:8" customFormat="1" ht="19.149999999999999" customHeight="1">
      <c r="A734" s="284" t="s">
        <v>2114</v>
      </c>
      <c r="B734" s="285" t="s">
        <v>498</v>
      </c>
      <c r="C734" s="285" t="s">
        <v>14</v>
      </c>
      <c r="D734" s="295">
        <v>167.721</v>
      </c>
      <c r="E734" s="294">
        <v>31.442499999999999</v>
      </c>
      <c r="F734" s="289">
        <v>5273.57</v>
      </c>
      <c r="G734" s="285"/>
      <c r="H734" s="285"/>
    </row>
    <row r="735" spans="1:8" customFormat="1" ht="9.75" customHeight="1">
      <c r="A735" s="280" t="s">
        <v>2115</v>
      </c>
      <c r="B735" s="281" t="s">
        <v>1597</v>
      </c>
      <c r="C735" s="281"/>
      <c r="D735" s="281"/>
      <c r="E735" s="281"/>
      <c r="F735" s="283">
        <v>13082.24</v>
      </c>
      <c r="G735" s="281"/>
      <c r="H735" s="281"/>
    </row>
    <row r="736" spans="1:8" customFormat="1" ht="9.75" customHeight="1">
      <c r="A736" s="284" t="s">
        <v>2116</v>
      </c>
      <c r="B736" s="285" t="s">
        <v>2052</v>
      </c>
      <c r="C736" s="285" t="s">
        <v>14</v>
      </c>
      <c r="D736" s="295">
        <v>167.721</v>
      </c>
      <c r="E736" s="294">
        <v>18</v>
      </c>
      <c r="F736" s="289">
        <v>3018.98</v>
      </c>
      <c r="G736" s="285"/>
      <c r="H736" s="285"/>
    </row>
    <row r="737" spans="1:8" customFormat="1" ht="19.149999999999999" customHeight="1">
      <c r="A737" s="284" t="s">
        <v>2117</v>
      </c>
      <c r="B737" s="285" t="s">
        <v>2054</v>
      </c>
      <c r="C737" s="285" t="s">
        <v>14</v>
      </c>
      <c r="D737" s="295">
        <v>167.721</v>
      </c>
      <c r="E737" s="294">
        <v>60</v>
      </c>
      <c r="F737" s="293">
        <v>10063.26</v>
      </c>
      <c r="G737" s="285"/>
      <c r="H737" s="285"/>
    </row>
    <row r="738" spans="1:8" customFormat="1" ht="9.75" customHeight="1">
      <c r="A738" s="280" t="s">
        <v>458</v>
      </c>
      <c r="B738" s="281" t="s">
        <v>568</v>
      </c>
      <c r="C738" s="281"/>
      <c r="D738" s="281"/>
      <c r="E738" s="281"/>
      <c r="F738" s="282">
        <v>966979.89</v>
      </c>
      <c r="G738" s="281"/>
      <c r="H738" s="281"/>
    </row>
    <row r="739" spans="1:8" customFormat="1" ht="9.75" customHeight="1">
      <c r="A739" s="280" t="s">
        <v>460</v>
      </c>
      <c r="B739" s="281" t="s">
        <v>2118</v>
      </c>
      <c r="C739" s="281"/>
      <c r="D739" s="281"/>
      <c r="E739" s="281"/>
      <c r="F739" s="282">
        <v>106240.15</v>
      </c>
      <c r="G739" s="281"/>
      <c r="H739" s="281"/>
    </row>
    <row r="740" spans="1:8" customFormat="1" ht="9.75" customHeight="1">
      <c r="A740" s="280" t="s">
        <v>461</v>
      </c>
      <c r="B740" s="281" t="s">
        <v>2119</v>
      </c>
      <c r="C740" s="281"/>
      <c r="D740" s="281"/>
      <c r="E740" s="281"/>
      <c r="F740" s="283">
        <v>41684.99</v>
      </c>
      <c r="G740" s="281"/>
      <c r="H740" s="281"/>
    </row>
    <row r="741" spans="1:8" customFormat="1" ht="19.149999999999999" customHeight="1">
      <c r="A741" s="284" t="s">
        <v>462</v>
      </c>
      <c r="B741" s="285" t="s">
        <v>2120</v>
      </c>
      <c r="C741" s="285" t="s">
        <v>14</v>
      </c>
      <c r="D741" s="295">
        <v>103.21</v>
      </c>
      <c r="E741" s="294">
        <v>24.91</v>
      </c>
      <c r="F741" s="289">
        <v>2570.96</v>
      </c>
      <c r="G741" s="285"/>
      <c r="H741" s="285"/>
    </row>
    <row r="742" spans="1:8" customFormat="1" ht="9.75" customHeight="1">
      <c r="A742" s="284" t="s">
        <v>464</v>
      </c>
      <c r="B742" s="285" t="s">
        <v>2121</v>
      </c>
      <c r="C742" s="285" t="s">
        <v>14</v>
      </c>
      <c r="D742" s="295">
        <v>510.24599999999998</v>
      </c>
      <c r="E742" s="294">
        <v>76.657200000000003</v>
      </c>
      <c r="F742" s="293">
        <v>39114.03</v>
      </c>
      <c r="G742" s="285"/>
      <c r="H742" s="285"/>
    </row>
    <row r="743" spans="1:8" customFormat="1" ht="9.75" customHeight="1">
      <c r="A743" s="280" t="s">
        <v>1087</v>
      </c>
      <c r="B743" s="281" t="s">
        <v>2122</v>
      </c>
      <c r="C743" s="281"/>
      <c r="D743" s="281"/>
      <c r="E743" s="281"/>
      <c r="F743" s="283">
        <v>19897.64</v>
      </c>
      <c r="G743" s="281"/>
      <c r="H743" s="281"/>
    </row>
    <row r="744" spans="1:8" customFormat="1" ht="19.149999999999999" customHeight="1">
      <c r="A744" s="284" t="s">
        <v>1088</v>
      </c>
      <c r="B744" s="285" t="s">
        <v>2123</v>
      </c>
      <c r="C744" s="285" t="s">
        <v>14</v>
      </c>
      <c r="D744" s="295">
        <v>221.976</v>
      </c>
      <c r="E744" s="286">
        <v>4.4528999999999996</v>
      </c>
      <c r="F744" s="297">
        <v>988.44</v>
      </c>
      <c r="G744" s="285"/>
      <c r="H744" s="285"/>
    </row>
    <row r="745" spans="1:8" customFormat="1" ht="19.149999999999999" customHeight="1">
      <c r="A745" s="284" t="s">
        <v>2124</v>
      </c>
      <c r="B745" s="285" t="s">
        <v>2125</v>
      </c>
      <c r="C745" s="285" t="s">
        <v>14</v>
      </c>
      <c r="D745" s="295">
        <v>752.23299999999995</v>
      </c>
      <c r="E745" s="286">
        <v>2.2505999999999999</v>
      </c>
      <c r="F745" s="289">
        <v>1692.98</v>
      </c>
      <c r="G745" s="285"/>
      <c r="H745" s="285"/>
    </row>
    <row r="746" spans="1:8" customFormat="1" ht="19.149999999999999" customHeight="1">
      <c r="A746" s="284" t="s">
        <v>2126</v>
      </c>
      <c r="B746" s="285" t="s">
        <v>580</v>
      </c>
      <c r="C746" s="285" t="s">
        <v>14</v>
      </c>
      <c r="D746" s="295">
        <v>974.20899999999995</v>
      </c>
      <c r="E746" s="294">
        <v>17.672000000000001</v>
      </c>
      <c r="F746" s="293">
        <v>17216.22</v>
      </c>
      <c r="G746" s="285"/>
      <c r="H746" s="285"/>
    </row>
    <row r="747" spans="1:8" customFormat="1" ht="9.75" customHeight="1">
      <c r="A747" s="280" t="s">
        <v>1089</v>
      </c>
      <c r="B747" s="281" t="s">
        <v>1597</v>
      </c>
      <c r="C747" s="281"/>
      <c r="D747" s="281"/>
      <c r="E747" s="281"/>
      <c r="F747" s="283">
        <v>44657.52</v>
      </c>
      <c r="G747" s="281"/>
      <c r="H747" s="281"/>
    </row>
    <row r="748" spans="1:8" customFormat="1" ht="9.75" customHeight="1">
      <c r="A748" s="284" t="s">
        <v>1090</v>
      </c>
      <c r="B748" s="285" t="s">
        <v>2127</v>
      </c>
      <c r="C748" s="285" t="s">
        <v>14</v>
      </c>
      <c r="D748" s="295">
        <v>103.21</v>
      </c>
      <c r="E748" s="294">
        <v>26</v>
      </c>
      <c r="F748" s="289">
        <v>2683.46</v>
      </c>
      <c r="G748" s="285"/>
      <c r="H748" s="285"/>
    </row>
    <row r="749" spans="1:8" customFormat="1" ht="9.75" customHeight="1">
      <c r="A749" s="284" t="s">
        <v>2128</v>
      </c>
      <c r="B749" s="285" t="s">
        <v>2129</v>
      </c>
      <c r="C749" s="285" t="s">
        <v>14</v>
      </c>
      <c r="D749" s="295">
        <v>510.24599999999998</v>
      </c>
      <c r="E749" s="294">
        <v>20</v>
      </c>
      <c r="F749" s="293">
        <v>10204.92</v>
      </c>
      <c r="G749" s="285"/>
      <c r="H749" s="285"/>
    </row>
    <row r="750" spans="1:8" customFormat="1" ht="9.75" customHeight="1">
      <c r="A750" s="284" t="s">
        <v>2130</v>
      </c>
      <c r="B750" s="285" t="s">
        <v>2131</v>
      </c>
      <c r="C750" s="285" t="s">
        <v>14</v>
      </c>
      <c r="D750" s="295">
        <v>117.273</v>
      </c>
      <c r="E750" s="294">
        <v>16.258600000000001</v>
      </c>
      <c r="F750" s="289">
        <v>1906.69</v>
      </c>
      <c r="G750" s="285"/>
      <c r="H750" s="285"/>
    </row>
    <row r="751" spans="1:8" customFormat="1" ht="9.75" customHeight="1">
      <c r="A751" s="284" t="s">
        <v>2132</v>
      </c>
      <c r="B751" s="285" t="s">
        <v>2133</v>
      </c>
      <c r="C751" s="285" t="s">
        <v>14</v>
      </c>
      <c r="D751" s="294">
        <v>11.785</v>
      </c>
      <c r="E751" s="294">
        <v>12.65</v>
      </c>
      <c r="F751" s="297">
        <v>149.08000000000001</v>
      </c>
      <c r="G751" s="285"/>
      <c r="H751" s="285"/>
    </row>
    <row r="752" spans="1:8" customFormat="1" ht="19.149999999999999" customHeight="1">
      <c r="A752" s="284" t="s">
        <v>2134</v>
      </c>
      <c r="B752" s="285" t="s">
        <v>2135</v>
      </c>
      <c r="C752" s="285" t="s">
        <v>14</v>
      </c>
      <c r="D752" s="295">
        <v>974.20899999999995</v>
      </c>
      <c r="E752" s="294">
        <v>30.5</v>
      </c>
      <c r="F752" s="293">
        <v>29713.37</v>
      </c>
      <c r="G752" s="285"/>
      <c r="H752" s="285"/>
    </row>
    <row r="753" spans="1:8" customFormat="1" ht="19.350000000000001" customHeight="1">
      <c r="A753" s="280" t="s">
        <v>466</v>
      </c>
      <c r="B753" s="281" t="s">
        <v>2136</v>
      </c>
      <c r="C753" s="281"/>
      <c r="D753" s="281"/>
      <c r="E753" s="281"/>
      <c r="F753" s="283">
        <v>43594.77</v>
      </c>
      <c r="G753" s="281"/>
      <c r="H753" s="281"/>
    </row>
    <row r="754" spans="1:8" customFormat="1" ht="9.75" customHeight="1">
      <c r="A754" s="280" t="s">
        <v>468</v>
      </c>
      <c r="B754" s="281" t="s">
        <v>2119</v>
      </c>
      <c r="C754" s="281"/>
      <c r="D754" s="281"/>
      <c r="E754" s="281"/>
      <c r="F754" s="296">
        <v>2827.65</v>
      </c>
      <c r="G754" s="281"/>
      <c r="H754" s="281"/>
    </row>
    <row r="755" spans="1:8" customFormat="1" ht="19.149999999999999" customHeight="1">
      <c r="A755" s="284" t="s">
        <v>469</v>
      </c>
      <c r="B755" s="285" t="s">
        <v>2120</v>
      </c>
      <c r="C755" s="285" t="s">
        <v>14</v>
      </c>
      <c r="D755" s="294">
        <v>13.003</v>
      </c>
      <c r="E755" s="294">
        <v>24.91</v>
      </c>
      <c r="F755" s="297">
        <v>323.89999999999998</v>
      </c>
      <c r="G755" s="285"/>
      <c r="H755" s="285"/>
    </row>
    <row r="756" spans="1:8" customFormat="1" ht="9.75" customHeight="1">
      <c r="A756" s="284" t="s">
        <v>470</v>
      </c>
      <c r="B756" s="285" t="s">
        <v>2137</v>
      </c>
      <c r="C756" s="285" t="s">
        <v>14</v>
      </c>
      <c r="D756" s="295">
        <v>381.089</v>
      </c>
      <c r="E756" s="286">
        <v>6.57</v>
      </c>
      <c r="F756" s="289">
        <v>2503.75</v>
      </c>
      <c r="G756" s="285"/>
      <c r="H756" s="285"/>
    </row>
    <row r="757" spans="1:8" customFormat="1" ht="9.75" customHeight="1">
      <c r="A757" s="280" t="s">
        <v>2138</v>
      </c>
      <c r="B757" s="281" t="s">
        <v>2122</v>
      </c>
      <c r="C757" s="281"/>
      <c r="D757" s="281"/>
      <c r="E757" s="281"/>
      <c r="F757" s="283">
        <v>11807.67</v>
      </c>
      <c r="G757" s="281"/>
      <c r="H757" s="281"/>
    </row>
    <row r="758" spans="1:8" customFormat="1" ht="19.149999999999999" customHeight="1">
      <c r="A758" s="284" t="s">
        <v>2139</v>
      </c>
      <c r="B758" s="285" t="s">
        <v>2123</v>
      </c>
      <c r="C758" s="285" t="s">
        <v>14</v>
      </c>
      <c r="D758" s="295">
        <v>223.16300000000001</v>
      </c>
      <c r="E758" s="286">
        <v>4.4528999999999996</v>
      </c>
      <c r="F758" s="297">
        <v>993.72</v>
      </c>
      <c r="G758" s="285"/>
      <c r="H758" s="285"/>
    </row>
    <row r="759" spans="1:8" customFormat="1" ht="19.149999999999999" customHeight="1">
      <c r="A759" s="284" t="s">
        <v>2140</v>
      </c>
      <c r="B759" s="285" t="s">
        <v>2125</v>
      </c>
      <c r="C759" s="285" t="s">
        <v>14</v>
      </c>
      <c r="D759" s="295">
        <v>344.84500000000003</v>
      </c>
      <c r="E759" s="286">
        <v>2.2505999999999999</v>
      </c>
      <c r="F759" s="297">
        <v>776.11</v>
      </c>
      <c r="G759" s="285"/>
      <c r="H759" s="285"/>
    </row>
    <row r="760" spans="1:8" customFormat="1" ht="19.149999999999999" customHeight="1">
      <c r="A760" s="284" t="s">
        <v>2141</v>
      </c>
      <c r="B760" s="285" t="s">
        <v>580</v>
      </c>
      <c r="C760" s="285" t="s">
        <v>14</v>
      </c>
      <c r="D760" s="295">
        <v>568.00800000000004</v>
      </c>
      <c r="E760" s="294">
        <v>17.672000000000001</v>
      </c>
      <c r="F760" s="293">
        <v>10037.84</v>
      </c>
      <c r="G760" s="285"/>
      <c r="H760" s="285"/>
    </row>
    <row r="761" spans="1:8" customFormat="1" ht="9.75" customHeight="1">
      <c r="A761" s="280" t="s">
        <v>2142</v>
      </c>
      <c r="B761" s="281" t="s">
        <v>1597</v>
      </c>
      <c r="C761" s="281"/>
      <c r="D761" s="281"/>
      <c r="E761" s="281"/>
      <c r="F761" s="283">
        <v>28959.45</v>
      </c>
      <c r="G761" s="281"/>
      <c r="H761" s="281"/>
    </row>
    <row r="762" spans="1:8" customFormat="1" ht="9.75" customHeight="1">
      <c r="A762" s="284" t="s">
        <v>2143</v>
      </c>
      <c r="B762" s="285" t="s">
        <v>2127</v>
      </c>
      <c r="C762" s="285" t="s">
        <v>14</v>
      </c>
      <c r="D762" s="294">
        <v>13.003</v>
      </c>
      <c r="E762" s="294">
        <v>26</v>
      </c>
      <c r="F762" s="297">
        <v>338.08</v>
      </c>
      <c r="G762" s="285"/>
      <c r="H762" s="285"/>
    </row>
    <row r="763" spans="1:8" customFormat="1" ht="9.75" customHeight="1">
      <c r="A763" s="284" t="s">
        <v>2144</v>
      </c>
      <c r="B763" s="285" t="s">
        <v>2131</v>
      </c>
      <c r="C763" s="285" t="s">
        <v>14</v>
      </c>
      <c r="D763" s="294">
        <v>88.664000000000001</v>
      </c>
      <c r="E763" s="294">
        <v>16.258600000000001</v>
      </c>
      <c r="F763" s="289">
        <v>1441.55</v>
      </c>
      <c r="G763" s="285"/>
      <c r="H763" s="285"/>
    </row>
    <row r="764" spans="1:8" customFormat="1" ht="19.149999999999999" customHeight="1">
      <c r="A764" s="284" t="s">
        <v>2145</v>
      </c>
      <c r="B764" s="285" t="s">
        <v>2146</v>
      </c>
      <c r="C764" s="285" t="s">
        <v>14</v>
      </c>
      <c r="D764" s="295">
        <v>381.089</v>
      </c>
      <c r="E764" s="294">
        <v>12.78</v>
      </c>
      <c r="F764" s="289">
        <v>4870.32</v>
      </c>
      <c r="G764" s="285"/>
      <c r="H764" s="285"/>
    </row>
    <row r="765" spans="1:8" customFormat="1" ht="9.75" customHeight="1">
      <c r="A765" s="284" t="s">
        <v>2147</v>
      </c>
      <c r="B765" s="285" t="s">
        <v>2133</v>
      </c>
      <c r="C765" s="285" t="s">
        <v>14</v>
      </c>
      <c r="D765" s="295">
        <v>394.09199999999998</v>
      </c>
      <c r="E765" s="294">
        <v>12.65</v>
      </c>
      <c r="F765" s="289">
        <v>4985.26</v>
      </c>
      <c r="G765" s="285"/>
      <c r="H765" s="285"/>
    </row>
    <row r="766" spans="1:8" customFormat="1" ht="19.149999999999999" customHeight="1">
      <c r="A766" s="284" t="s">
        <v>2148</v>
      </c>
      <c r="B766" s="285" t="s">
        <v>2135</v>
      </c>
      <c r="C766" s="285" t="s">
        <v>14</v>
      </c>
      <c r="D766" s="295">
        <v>568.00800000000004</v>
      </c>
      <c r="E766" s="294">
        <v>30.5</v>
      </c>
      <c r="F766" s="293">
        <v>17324.240000000002</v>
      </c>
      <c r="G766" s="285"/>
      <c r="H766" s="285"/>
    </row>
    <row r="767" spans="1:8" customFormat="1" ht="19.350000000000001" customHeight="1">
      <c r="A767" s="280" t="s">
        <v>472</v>
      </c>
      <c r="B767" s="281" t="s">
        <v>2149</v>
      </c>
      <c r="C767" s="281"/>
      <c r="D767" s="281"/>
      <c r="E767" s="281"/>
      <c r="F767" s="283">
        <v>51377.31</v>
      </c>
      <c r="G767" s="281"/>
      <c r="H767" s="281"/>
    </row>
    <row r="768" spans="1:8" customFormat="1" ht="9.75" customHeight="1">
      <c r="A768" s="280" t="s">
        <v>473</v>
      </c>
      <c r="B768" s="281" t="s">
        <v>2119</v>
      </c>
      <c r="C768" s="281"/>
      <c r="D768" s="281"/>
      <c r="E768" s="281"/>
      <c r="F768" s="296">
        <v>2852.99</v>
      </c>
      <c r="G768" s="281"/>
      <c r="H768" s="281"/>
    </row>
    <row r="769" spans="1:8" customFormat="1" ht="19.149999999999999" customHeight="1">
      <c r="A769" s="284" t="s">
        <v>475</v>
      </c>
      <c r="B769" s="285" t="s">
        <v>2120</v>
      </c>
      <c r="C769" s="285" t="s">
        <v>14</v>
      </c>
      <c r="D769" s="294">
        <v>12.978</v>
      </c>
      <c r="E769" s="294">
        <v>24.91</v>
      </c>
      <c r="F769" s="297">
        <v>323.27999999999997</v>
      </c>
      <c r="G769" s="285"/>
      <c r="H769" s="285"/>
    </row>
    <row r="770" spans="1:8" customFormat="1" ht="9.75" customHeight="1">
      <c r="A770" s="284" t="s">
        <v>476</v>
      </c>
      <c r="B770" s="285" t="s">
        <v>2137</v>
      </c>
      <c r="C770" s="285" t="s">
        <v>14</v>
      </c>
      <c r="D770" s="295">
        <v>385.03899999999999</v>
      </c>
      <c r="E770" s="286">
        <v>6.57</v>
      </c>
      <c r="F770" s="289">
        <v>2529.71</v>
      </c>
      <c r="G770" s="285"/>
      <c r="H770" s="285"/>
    </row>
    <row r="771" spans="1:8" customFormat="1" ht="9.75" customHeight="1">
      <c r="A771" s="280" t="s">
        <v>2150</v>
      </c>
      <c r="B771" s="281" t="s">
        <v>2122</v>
      </c>
      <c r="C771" s="281"/>
      <c r="D771" s="281"/>
      <c r="E771" s="281"/>
      <c r="F771" s="283">
        <v>15514.74</v>
      </c>
      <c r="G771" s="281"/>
      <c r="H771" s="281"/>
    </row>
    <row r="772" spans="1:8" customFormat="1" ht="19.149999999999999" customHeight="1">
      <c r="A772" s="284" t="s">
        <v>2151</v>
      </c>
      <c r="B772" s="285" t="s">
        <v>2123</v>
      </c>
      <c r="C772" s="285" t="s">
        <v>14</v>
      </c>
      <c r="D772" s="295">
        <v>307.11799999999999</v>
      </c>
      <c r="E772" s="286">
        <v>4.4528999999999996</v>
      </c>
      <c r="F772" s="289">
        <v>1367.57</v>
      </c>
      <c r="G772" s="285"/>
      <c r="H772" s="285"/>
    </row>
    <row r="773" spans="1:8" customFormat="1" ht="19.149999999999999" customHeight="1">
      <c r="A773" s="284" t="s">
        <v>2152</v>
      </c>
      <c r="B773" s="285" t="s">
        <v>2125</v>
      </c>
      <c r="C773" s="285" t="s">
        <v>14</v>
      </c>
      <c r="D773" s="295">
        <v>437.68400000000003</v>
      </c>
      <c r="E773" s="286">
        <v>2.2505999999999999</v>
      </c>
      <c r="F773" s="297">
        <v>985.05</v>
      </c>
      <c r="G773" s="285"/>
      <c r="H773" s="285"/>
    </row>
    <row r="774" spans="1:8" customFormat="1" ht="19.149999999999999" customHeight="1">
      <c r="A774" s="284" t="s">
        <v>2153</v>
      </c>
      <c r="B774" s="285" t="s">
        <v>580</v>
      </c>
      <c r="C774" s="285" t="s">
        <v>14</v>
      </c>
      <c r="D774" s="295">
        <v>744.80100000000004</v>
      </c>
      <c r="E774" s="294">
        <v>17.672000000000001</v>
      </c>
      <c r="F774" s="293">
        <v>13162.12</v>
      </c>
      <c r="G774" s="285"/>
      <c r="H774" s="285"/>
    </row>
    <row r="775" spans="1:8" customFormat="1" ht="9.75" customHeight="1">
      <c r="A775" s="280" t="s">
        <v>2154</v>
      </c>
      <c r="B775" s="281" t="s">
        <v>1597</v>
      </c>
      <c r="C775" s="281"/>
      <c r="D775" s="281"/>
      <c r="E775" s="281"/>
      <c r="F775" s="283">
        <v>33009.58</v>
      </c>
      <c r="G775" s="281"/>
      <c r="H775" s="281"/>
    </row>
    <row r="776" spans="1:8" customFormat="1" ht="9.75" customHeight="1">
      <c r="A776" s="284" t="s">
        <v>2155</v>
      </c>
      <c r="B776" s="285" t="s">
        <v>2127</v>
      </c>
      <c r="C776" s="285" t="s">
        <v>14</v>
      </c>
      <c r="D776" s="294">
        <v>12.978</v>
      </c>
      <c r="E776" s="294">
        <v>26</v>
      </c>
      <c r="F776" s="297">
        <v>337.43</v>
      </c>
      <c r="G776" s="285"/>
      <c r="H776" s="285"/>
    </row>
    <row r="777" spans="1:8" customFormat="1" ht="19.149999999999999" customHeight="1">
      <c r="A777" s="284" t="s">
        <v>2156</v>
      </c>
      <c r="B777" s="285" t="s">
        <v>2146</v>
      </c>
      <c r="C777" s="285" t="s">
        <v>14</v>
      </c>
      <c r="D777" s="295">
        <v>385.03899999999999</v>
      </c>
      <c r="E777" s="294">
        <v>12.78</v>
      </c>
      <c r="F777" s="289">
        <v>4920.8</v>
      </c>
      <c r="G777" s="285"/>
      <c r="H777" s="285"/>
    </row>
    <row r="778" spans="1:8" customFormat="1" ht="9.75" customHeight="1">
      <c r="A778" s="284" t="s">
        <v>2157</v>
      </c>
      <c r="B778" s="285" t="s">
        <v>2133</v>
      </c>
      <c r="C778" s="285" t="s">
        <v>14</v>
      </c>
      <c r="D778" s="295">
        <v>398.017</v>
      </c>
      <c r="E778" s="294">
        <v>12.65</v>
      </c>
      <c r="F778" s="289">
        <v>5034.92</v>
      </c>
      <c r="G778" s="285"/>
      <c r="H778" s="285"/>
    </row>
    <row r="779" spans="1:8" customFormat="1" ht="19.149999999999999" customHeight="1">
      <c r="A779" s="284" t="s">
        <v>2158</v>
      </c>
      <c r="B779" s="285" t="s">
        <v>2135</v>
      </c>
      <c r="C779" s="285" t="s">
        <v>14</v>
      </c>
      <c r="D779" s="295">
        <v>744.80100000000004</v>
      </c>
      <c r="E779" s="294">
        <v>30.5</v>
      </c>
      <c r="F779" s="293">
        <v>22716.43</v>
      </c>
      <c r="G779" s="285"/>
      <c r="H779" s="285"/>
    </row>
    <row r="780" spans="1:8" customFormat="1" ht="19.350000000000001" customHeight="1">
      <c r="A780" s="280" t="s">
        <v>477</v>
      </c>
      <c r="B780" s="281" t="s">
        <v>2159</v>
      </c>
      <c r="C780" s="281"/>
      <c r="D780" s="281"/>
      <c r="E780" s="281"/>
      <c r="F780" s="283">
        <v>55421.24</v>
      </c>
      <c r="G780" s="281"/>
      <c r="H780" s="281"/>
    </row>
    <row r="781" spans="1:8" customFormat="1" ht="9.75" customHeight="1">
      <c r="A781" s="280" t="s">
        <v>478</v>
      </c>
      <c r="B781" s="281" t="s">
        <v>2119</v>
      </c>
      <c r="C781" s="281"/>
      <c r="D781" s="281"/>
      <c r="E781" s="281"/>
      <c r="F781" s="296">
        <v>7633.52</v>
      </c>
      <c r="G781" s="281"/>
      <c r="H781" s="281"/>
    </row>
    <row r="782" spans="1:8" customFormat="1" ht="19.149999999999999" customHeight="1">
      <c r="A782" s="284" t="s">
        <v>479</v>
      </c>
      <c r="B782" s="285" t="s">
        <v>2120</v>
      </c>
      <c r="C782" s="285" t="s">
        <v>14</v>
      </c>
      <c r="D782" s="295">
        <v>306.44400000000002</v>
      </c>
      <c r="E782" s="294">
        <v>24.91</v>
      </c>
      <c r="F782" s="289">
        <v>7633.52</v>
      </c>
      <c r="G782" s="285"/>
      <c r="H782" s="285"/>
    </row>
    <row r="783" spans="1:8" customFormat="1" ht="9.75" customHeight="1">
      <c r="A783" s="280" t="s">
        <v>2160</v>
      </c>
      <c r="B783" s="281" t="s">
        <v>2122</v>
      </c>
      <c r="C783" s="281"/>
      <c r="D783" s="281"/>
      <c r="E783" s="281"/>
      <c r="F783" s="283">
        <v>15075.96</v>
      </c>
      <c r="G783" s="281"/>
      <c r="H783" s="281"/>
    </row>
    <row r="784" spans="1:8" customFormat="1" ht="19.149999999999999" customHeight="1">
      <c r="A784" s="284" t="s">
        <v>2161</v>
      </c>
      <c r="B784" s="285" t="s">
        <v>2125</v>
      </c>
      <c r="C784" s="285" t="s">
        <v>14</v>
      </c>
      <c r="D784" s="295">
        <v>805.87800000000004</v>
      </c>
      <c r="E784" s="286">
        <v>2.2505999999999999</v>
      </c>
      <c r="F784" s="289">
        <v>1813.71</v>
      </c>
      <c r="G784" s="285"/>
      <c r="H784" s="285"/>
    </row>
    <row r="785" spans="1:8" customFormat="1" ht="19.149999999999999" customHeight="1">
      <c r="A785" s="284" t="s">
        <v>2162</v>
      </c>
      <c r="B785" s="285" t="s">
        <v>580</v>
      </c>
      <c r="C785" s="285" t="s">
        <v>14</v>
      </c>
      <c r="D785" s="295">
        <v>750.46699999999998</v>
      </c>
      <c r="E785" s="294">
        <v>17.672000000000001</v>
      </c>
      <c r="F785" s="293">
        <v>13262.25</v>
      </c>
      <c r="G785" s="285"/>
      <c r="H785" s="285"/>
    </row>
    <row r="786" spans="1:8" customFormat="1" ht="9.75" customHeight="1">
      <c r="A786" s="280" t="s">
        <v>2163</v>
      </c>
      <c r="B786" s="281" t="s">
        <v>1597</v>
      </c>
      <c r="C786" s="281"/>
      <c r="D786" s="281"/>
      <c r="E786" s="281"/>
      <c r="F786" s="283">
        <v>32711.759999999998</v>
      </c>
      <c r="G786" s="281"/>
      <c r="H786" s="281"/>
    </row>
    <row r="787" spans="1:8" customFormat="1" ht="9.75" customHeight="1">
      <c r="A787" s="284" t="s">
        <v>2164</v>
      </c>
      <c r="B787" s="285" t="s">
        <v>2127</v>
      </c>
      <c r="C787" s="285" t="s">
        <v>14</v>
      </c>
      <c r="D787" s="295">
        <v>306.44400000000002</v>
      </c>
      <c r="E787" s="294">
        <v>26</v>
      </c>
      <c r="F787" s="289">
        <v>7967.54</v>
      </c>
      <c r="G787" s="285"/>
      <c r="H787" s="285"/>
    </row>
    <row r="788" spans="1:8" customFormat="1" ht="9.75" customHeight="1">
      <c r="A788" s="284" t="s">
        <v>2165</v>
      </c>
      <c r="B788" s="285" t="s">
        <v>2133</v>
      </c>
      <c r="C788" s="285" t="s">
        <v>14</v>
      </c>
      <c r="D788" s="294">
        <v>13.039</v>
      </c>
      <c r="E788" s="294">
        <v>12.65</v>
      </c>
      <c r="F788" s="297">
        <v>164.94</v>
      </c>
      <c r="G788" s="285"/>
      <c r="H788" s="285"/>
    </row>
    <row r="789" spans="1:8" customFormat="1" ht="19.149999999999999" customHeight="1">
      <c r="A789" s="284" t="s">
        <v>2166</v>
      </c>
      <c r="B789" s="285" t="s">
        <v>2135</v>
      </c>
      <c r="C789" s="285" t="s">
        <v>14</v>
      </c>
      <c r="D789" s="295">
        <v>805.87800000000004</v>
      </c>
      <c r="E789" s="294">
        <v>30.5</v>
      </c>
      <c r="F789" s="293">
        <v>24579.279999999999</v>
      </c>
      <c r="G789" s="285"/>
      <c r="H789" s="285"/>
    </row>
    <row r="790" spans="1:8" customFormat="1" ht="9.75" customHeight="1">
      <c r="A790" s="280" t="s">
        <v>480</v>
      </c>
      <c r="B790" s="281" t="s">
        <v>2167</v>
      </c>
      <c r="C790" s="281"/>
      <c r="D790" s="281"/>
      <c r="E790" s="281"/>
      <c r="F790" s="282">
        <v>552342.49</v>
      </c>
      <c r="G790" s="281"/>
      <c r="H790" s="281"/>
    </row>
    <row r="791" spans="1:8" customFormat="1" ht="9.75" customHeight="1">
      <c r="A791" s="280" t="s">
        <v>481</v>
      </c>
      <c r="B791" s="281" t="s">
        <v>2119</v>
      </c>
      <c r="C791" s="281"/>
      <c r="D791" s="281"/>
      <c r="E791" s="281"/>
      <c r="F791" s="283">
        <v>56972.53</v>
      </c>
      <c r="G791" s="281"/>
      <c r="H791" s="281"/>
    </row>
    <row r="792" spans="1:8" customFormat="1" ht="19.149999999999999" customHeight="1">
      <c r="A792" s="284" t="s">
        <v>483</v>
      </c>
      <c r="B792" s="285" t="s">
        <v>2120</v>
      </c>
      <c r="C792" s="285" t="s">
        <v>14</v>
      </c>
      <c r="D792" s="288">
        <v>2287.1350000000002</v>
      </c>
      <c r="E792" s="294">
        <v>24.91</v>
      </c>
      <c r="F792" s="293">
        <v>56972.53</v>
      </c>
      <c r="G792" s="285"/>
      <c r="H792" s="285"/>
    </row>
    <row r="793" spans="1:8" customFormat="1" ht="9.75" customHeight="1">
      <c r="A793" s="280" t="s">
        <v>2168</v>
      </c>
      <c r="B793" s="281" t="s">
        <v>2122</v>
      </c>
      <c r="C793" s="281"/>
      <c r="D793" s="281"/>
      <c r="E793" s="281"/>
      <c r="F793" s="282">
        <v>173406.52</v>
      </c>
      <c r="G793" s="281"/>
      <c r="H793" s="281"/>
    </row>
    <row r="794" spans="1:8" customFormat="1" ht="19.149999999999999" customHeight="1">
      <c r="A794" s="284" t="s">
        <v>2169</v>
      </c>
      <c r="B794" s="285" t="s">
        <v>2123</v>
      </c>
      <c r="C794" s="285" t="s">
        <v>14</v>
      </c>
      <c r="D794" s="288">
        <v>1420.365</v>
      </c>
      <c r="E794" s="286">
        <v>4.4528999999999996</v>
      </c>
      <c r="F794" s="289">
        <v>6324.74</v>
      </c>
      <c r="G794" s="285"/>
      <c r="H794" s="285"/>
    </row>
    <row r="795" spans="1:8" customFormat="1" ht="19.149999999999999" customHeight="1">
      <c r="A795" s="284" t="s">
        <v>2170</v>
      </c>
      <c r="B795" s="285" t="s">
        <v>2125</v>
      </c>
      <c r="C795" s="285" t="s">
        <v>14</v>
      </c>
      <c r="D795" s="288">
        <v>7126.634</v>
      </c>
      <c r="E795" s="286">
        <v>2.2505999999999999</v>
      </c>
      <c r="F795" s="293">
        <v>16039.2</v>
      </c>
      <c r="G795" s="285"/>
      <c r="H795" s="285"/>
    </row>
    <row r="796" spans="1:8" customFormat="1" ht="19.149999999999999" customHeight="1">
      <c r="A796" s="284" t="s">
        <v>2171</v>
      </c>
      <c r="B796" s="285" t="s">
        <v>580</v>
      </c>
      <c r="C796" s="285" t="s">
        <v>14</v>
      </c>
      <c r="D796" s="288">
        <v>8547</v>
      </c>
      <c r="E796" s="294">
        <v>17.672000000000001</v>
      </c>
      <c r="F796" s="291">
        <v>151042.57999999999</v>
      </c>
      <c r="G796" s="285"/>
      <c r="H796" s="285"/>
    </row>
    <row r="797" spans="1:8" customFormat="1" ht="9.75" customHeight="1">
      <c r="A797" s="280" t="s">
        <v>2172</v>
      </c>
      <c r="B797" s="281" t="s">
        <v>1597</v>
      </c>
      <c r="C797" s="281"/>
      <c r="D797" s="281"/>
      <c r="E797" s="281"/>
      <c r="F797" s="282">
        <v>321963.44</v>
      </c>
      <c r="G797" s="281"/>
      <c r="H797" s="281"/>
    </row>
    <row r="798" spans="1:8" customFormat="1" ht="9.75" customHeight="1">
      <c r="A798" s="284" t="s">
        <v>2173</v>
      </c>
      <c r="B798" s="285" t="s">
        <v>2127</v>
      </c>
      <c r="C798" s="285" t="s">
        <v>14</v>
      </c>
      <c r="D798" s="288">
        <v>2287.1350000000002</v>
      </c>
      <c r="E798" s="294">
        <v>26</v>
      </c>
      <c r="F798" s="293">
        <v>59465.51</v>
      </c>
      <c r="G798" s="285"/>
      <c r="H798" s="285"/>
    </row>
    <row r="799" spans="1:8" customFormat="1" ht="9.75" customHeight="1">
      <c r="A799" s="284" t="s">
        <v>2174</v>
      </c>
      <c r="B799" s="285" t="s">
        <v>2133</v>
      </c>
      <c r="C799" s="285" t="s">
        <v>14</v>
      </c>
      <c r="D799" s="295">
        <v>143.43299999999999</v>
      </c>
      <c r="E799" s="294">
        <v>12.65</v>
      </c>
      <c r="F799" s="289">
        <v>1814.43</v>
      </c>
      <c r="G799" s="285"/>
      <c r="H799" s="285"/>
    </row>
    <row r="800" spans="1:8" customFormat="1" ht="19.149999999999999" customHeight="1">
      <c r="A800" s="284" t="s">
        <v>2175</v>
      </c>
      <c r="B800" s="285" t="s">
        <v>2135</v>
      </c>
      <c r="C800" s="285" t="s">
        <v>14</v>
      </c>
      <c r="D800" s="288">
        <v>8547</v>
      </c>
      <c r="E800" s="294">
        <v>30.5</v>
      </c>
      <c r="F800" s="291">
        <v>260683.5</v>
      </c>
      <c r="G800" s="285"/>
      <c r="H800" s="285"/>
    </row>
    <row r="801" spans="1:8" customFormat="1" ht="19.350000000000001" customHeight="1">
      <c r="A801" s="280" t="s">
        <v>2176</v>
      </c>
      <c r="B801" s="281" t="s">
        <v>2177</v>
      </c>
      <c r="C801" s="281"/>
      <c r="D801" s="281"/>
      <c r="E801" s="281"/>
      <c r="F801" s="283">
        <v>51024.36</v>
      </c>
      <c r="G801" s="281"/>
      <c r="H801" s="281"/>
    </row>
    <row r="802" spans="1:8" customFormat="1" ht="9.75" customHeight="1">
      <c r="A802" s="280" t="s">
        <v>2178</v>
      </c>
      <c r="B802" s="281" t="s">
        <v>2119</v>
      </c>
      <c r="C802" s="281"/>
      <c r="D802" s="281"/>
      <c r="E802" s="281"/>
      <c r="F802" s="296">
        <v>5200.29</v>
      </c>
      <c r="G802" s="281"/>
      <c r="H802" s="281"/>
    </row>
    <row r="803" spans="1:8" customFormat="1" ht="19.149999999999999" customHeight="1">
      <c r="A803" s="284" t="s">
        <v>2179</v>
      </c>
      <c r="B803" s="285" t="s">
        <v>2120</v>
      </c>
      <c r="C803" s="285" t="s">
        <v>14</v>
      </c>
      <c r="D803" s="295">
        <v>208.76300000000001</v>
      </c>
      <c r="E803" s="294">
        <v>24.91</v>
      </c>
      <c r="F803" s="289">
        <v>5200.29</v>
      </c>
      <c r="G803" s="285"/>
      <c r="H803" s="285"/>
    </row>
    <row r="804" spans="1:8" customFormat="1" ht="9.75" customHeight="1">
      <c r="A804" s="280" t="s">
        <v>2180</v>
      </c>
      <c r="B804" s="281" t="s">
        <v>2122</v>
      </c>
      <c r="C804" s="281"/>
      <c r="D804" s="281"/>
      <c r="E804" s="281"/>
      <c r="F804" s="283">
        <v>15908.63</v>
      </c>
      <c r="G804" s="281"/>
      <c r="H804" s="281"/>
    </row>
    <row r="805" spans="1:8" customFormat="1" ht="19.149999999999999" customHeight="1">
      <c r="A805" s="284" t="s">
        <v>2181</v>
      </c>
      <c r="B805" s="285" t="s">
        <v>2123</v>
      </c>
      <c r="C805" s="285" t="s">
        <v>14</v>
      </c>
      <c r="D805" s="295">
        <v>120.422</v>
      </c>
      <c r="E805" s="286">
        <v>4.4528999999999996</v>
      </c>
      <c r="F805" s="297">
        <v>536.23</v>
      </c>
      <c r="G805" s="285"/>
      <c r="H805" s="285"/>
    </row>
    <row r="806" spans="1:8" customFormat="1" ht="19.149999999999999" customHeight="1">
      <c r="A806" s="284" t="s">
        <v>2182</v>
      </c>
      <c r="B806" s="285" t="s">
        <v>2125</v>
      </c>
      <c r="C806" s="285" t="s">
        <v>14</v>
      </c>
      <c r="D806" s="295">
        <v>568.74599999999998</v>
      </c>
      <c r="E806" s="286">
        <v>2.2505999999999999</v>
      </c>
      <c r="F806" s="289">
        <v>1280.02</v>
      </c>
      <c r="G806" s="285"/>
      <c r="H806" s="285"/>
    </row>
    <row r="807" spans="1:8" customFormat="1" ht="19.149999999999999" customHeight="1">
      <c r="A807" s="284" t="s">
        <v>2183</v>
      </c>
      <c r="B807" s="285" t="s">
        <v>580</v>
      </c>
      <c r="C807" s="285" t="s">
        <v>14</v>
      </c>
      <c r="D807" s="295">
        <v>797.44100000000003</v>
      </c>
      <c r="E807" s="294">
        <v>17.672000000000001</v>
      </c>
      <c r="F807" s="293">
        <v>14092.38</v>
      </c>
      <c r="G807" s="285"/>
      <c r="H807" s="285"/>
    </row>
    <row r="808" spans="1:8" customFormat="1" ht="9.75" customHeight="1">
      <c r="A808" s="280" t="s">
        <v>2184</v>
      </c>
      <c r="B808" s="281" t="s">
        <v>1597</v>
      </c>
      <c r="C808" s="281"/>
      <c r="D808" s="281"/>
      <c r="E808" s="281"/>
      <c r="F808" s="283">
        <v>29915.439999999999</v>
      </c>
      <c r="G808" s="281"/>
      <c r="H808" s="281"/>
    </row>
    <row r="809" spans="1:8" customFormat="1" ht="9.75" customHeight="1">
      <c r="A809" s="284" t="s">
        <v>2185</v>
      </c>
      <c r="B809" s="285" t="s">
        <v>2127</v>
      </c>
      <c r="C809" s="285" t="s">
        <v>14</v>
      </c>
      <c r="D809" s="295">
        <v>208.76300000000001</v>
      </c>
      <c r="E809" s="294">
        <v>26</v>
      </c>
      <c r="F809" s="289">
        <v>5427.84</v>
      </c>
      <c r="G809" s="285"/>
      <c r="H809" s="285"/>
    </row>
    <row r="810" spans="1:8" customFormat="1" ht="9.75" customHeight="1">
      <c r="A810" s="284" t="s">
        <v>2186</v>
      </c>
      <c r="B810" s="285" t="s">
        <v>2133</v>
      </c>
      <c r="C810" s="285" t="s">
        <v>14</v>
      </c>
      <c r="D810" s="294">
        <v>13.095000000000001</v>
      </c>
      <c r="E810" s="294">
        <v>12.65</v>
      </c>
      <c r="F810" s="297">
        <v>165.65</v>
      </c>
      <c r="G810" s="285"/>
      <c r="H810" s="285"/>
    </row>
    <row r="811" spans="1:8" customFormat="1" ht="19.149999999999999" customHeight="1">
      <c r="A811" s="284" t="s">
        <v>2187</v>
      </c>
      <c r="B811" s="285" t="s">
        <v>2135</v>
      </c>
      <c r="C811" s="285" t="s">
        <v>14</v>
      </c>
      <c r="D811" s="295">
        <v>797.44100000000003</v>
      </c>
      <c r="E811" s="294">
        <v>30.5</v>
      </c>
      <c r="F811" s="293">
        <v>24321.95</v>
      </c>
      <c r="G811" s="285"/>
      <c r="H811" s="285"/>
    </row>
    <row r="812" spans="1:8" customFormat="1" ht="19.350000000000001" customHeight="1">
      <c r="A812" s="280" t="s">
        <v>2188</v>
      </c>
      <c r="B812" s="281" t="s">
        <v>2189</v>
      </c>
      <c r="C812" s="281"/>
      <c r="D812" s="281"/>
      <c r="E812" s="281"/>
      <c r="F812" s="283">
        <v>44544.24</v>
      </c>
      <c r="G812" s="281"/>
      <c r="H812" s="281"/>
    </row>
    <row r="813" spans="1:8" customFormat="1" ht="9.75" customHeight="1">
      <c r="A813" s="280" t="s">
        <v>2190</v>
      </c>
      <c r="B813" s="281" t="s">
        <v>2119</v>
      </c>
      <c r="C813" s="281"/>
      <c r="D813" s="281"/>
      <c r="E813" s="281"/>
      <c r="F813" s="296">
        <v>4150.33</v>
      </c>
      <c r="G813" s="281"/>
      <c r="H813" s="281"/>
    </row>
    <row r="814" spans="1:8" customFormat="1" ht="19.149999999999999" customHeight="1">
      <c r="A814" s="284" t="s">
        <v>2191</v>
      </c>
      <c r="B814" s="285" t="s">
        <v>2120</v>
      </c>
      <c r="C814" s="285" t="s">
        <v>14</v>
      </c>
      <c r="D814" s="295">
        <v>166.613</v>
      </c>
      <c r="E814" s="294">
        <v>24.91</v>
      </c>
      <c r="F814" s="289">
        <v>4150.33</v>
      </c>
      <c r="G814" s="285"/>
      <c r="H814" s="285"/>
    </row>
    <row r="815" spans="1:8" customFormat="1" ht="9.75" customHeight="1">
      <c r="A815" s="280" t="s">
        <v>2192</v>
      </c>
      <c r="B815" s="281" t="s">
        <v>2122</v>
      </c>
      <c r="C815" s="281"/>
      <c r="D815" s="281"/>
      <c r="E815" s="281"/>
      <c r="F815" s="283">
        <v>14294.82</v>
      </c>
      <c r="G815" s="281"/>
      <c r="H815" s="281"/>
    </row>
    <row r="816" spans="1:8" customFormat="1" ht="19.149999999999999" customHeight="1">
      <c r="A816" s="284" t="s">
        <v>2193</v>
      </c>
      <c r="B816" s="285" t="s">
        <v>2123</v>
      </c>
      <c r="C816" s="285" t="s">
        <v>14</v>
      </c>
      <c r="D816" s="295">
        <v>125.19799999999999</v>
      </c>
      <c r="E816" s="286">
        <v>4.4528999999999996</v>
      </c>
      <c r="F816" s="297">
        <v>557.49</v>
      </c>
      <c r="G816" s="285"/>
      <c r="H816" s="285"/>
    </row>
    <row r="817" spans="1:8" customFormat="1" ht="19.149999999999999" customHeight="1">
      <c r="A817" s="284" t="s">
        <v>2194</v>
      </c>
      <c r="B817" s="285" t="s">
        <v>2125</v>
      </c>
      <c r="C817" s="285" t="s">
        <v>14</v>
      </c>
      <c r="D817" s="295">
        <v>578.48</v>
      </c>
      <c r="E817" s="286">
        <v>2.2505999999999999</v>
      </c>
      <c r="F817" s="289">
        <v>1301.93</v>
      </c>
      <c r="G817" s="285"/>
      <c r="H817" s="285"/>
    </row>
    <row r="818" spans="1:8" customFormat="1" ht="19.149999999999999" customHeight="1">
      <c r="A818" s="284" t="s">
        <v>2195</v>
      </c>
      <c r="B818" s="285" t="s">
        <v>580</v>
      </c>
      <c r="C818" s="285" t="s">
        <v>14</v>
      </c>
      <c r="D818" s="295">
        <v>703.678</v>
      </c>
      <c r="E818" s="294">
        <v>17.672000000000001</v>
      </c>
      <c r="F818" s="293">
        <v>12435.4</v>
      </c>
      <c r="G818" s="285"/>
      <c r="H818" s="285"/>
    </row>
    <row r="819" spans="1:8" customFormat="1" ht="9.75" customHeight="1">
      <c r="A819" s="280" t="s">
        <v>2196</v>
      </c>
      <c r="B819" s="281" t="s">
        <v>1597</v>
      </c>
      <c r="C819" s="281"/>
      <c r="D819" s="281"/>
      <c r="E819" s="281"/>
      <c r="F819" s="283">
        <v>26099.09</v>
      </c>
      <c r="G819" s="281"/>
      <c r="H819" s="281"/>
    </row>
    <row r="820" spans="1:8" customFormat="1" ht="9.75" customHeight="1">
      <c r="A820" s="284" t="s">
        <v>2197</v>
      </c>
      <c r="B820" s="285" t="s">
        <v>2127</v>
      </c>
      <c r="C820" s="285" t="s">
        <v>14</v>
      </c>
      <c r="D820" s="295">
        <v>166.613</v>
      </c>
      <c r="E820" s="294">
        <v>26</v>
      </c>
      <c r="F820" s="289">
        <v>4331.9399999999996</v>
      </c>
      <c r="G820" s="285"/>
      <c r="H820" s="285"/>
    </row>
    <row r="821" spans="1:8" customFormat="1" ht="9.75" customHeight="1">
      <c r="A821" s="284" t="s">
        <v>2198</v>
      </c>
      <c r="B821" s="285" t="s">
        <v>2133</v>
      </c>
      <c r="C821" s="285" t="s">
        <v>14</v>
      </c>
      <c r="D821" s="294">
        <v>24.108000000000001</v>
      </c>
      <c r="E821" s="294">
        <v>12.65</v>
      </c>
      <c r="F821" s="297">
        <v>304.97000000000003</v>
      </c>
      <c r="G821" s="285"/>
      <c r="H821" s="285"/>
    </row>
    <row r="822" spans="1:8" customFormat="1" ht="19.149999999999999" customHeight="1">
      <c r="A822" s="284" t="s">
        <v>2199</v>
      </c>
      <c r="B822" s="285" t="s">
        <v>2135</v>
      </c>
      <c r="C822" s="285" t="s">
        <v>14</v>
      </c>
      <c r="D822" s="295">
        <v>703.678</v>
      </c>
      <c r="E822" s="294">
        <v>30.5</v>
      </c>
      <c r="F822" s="293">
        <v>21462.18</v>
      </c>
      <c r="G822" s="285"/>
      <c r="H822" s="285"/>
    </row>
    <row r="823" spans="1:8" customFormat="1" ht="9.75" customHeight="1">
      <c r="A823" s="280" t="s">
        <v>2200</v>
      </c>
      <c r="B823" s="281" t="s">
        <v>2201</v>
      </c>
      <c r="C823" s="281"/>
      <c r="D823" s="281"/>
      <c r="E823" s="281"/>
      <c r="F823" s="283">
        <v>38694.04</v>
      </c>
      <c r="G823" s="281"/>
      <c r="H823" s="281"/>
    </row>
    <row r="824" spans="1:8" customFormat="1" ht="9.75" customHeight="1">
      <c r="A824" s="280" t="s">
        <v>2202</v>
      </c>
      <c r="B824" s="281" t="s">
        <v>2119</v>
      </c>
      <c r="C824" s="281"/>
      <c r="D824" s="281"/>
      <c r="E824" s="281"/>
      <c r="F824" s="296">
        <v>5150.91</v>
      </c>
      <c r="G824" s="281"/>
      <c r="H824" s="281"/>
    </row>
    <row r="825" spans="1:8" customFormat="1" ht="19.149999999999999" customHeight="1">
      <c r="A825" s="284" t="s">
        <v>2203</v>
      </c>
      <c r="B825" s="285" t="s">
        <v>2120</v>
      </c>
      <c r="C825" s="285" t="s">
        <v>14</v>
      </c>
      <c r="D825" s="295">
        <v>206.78100000000001</v>
      </c>
      <c r="E825" s="294">
        <v>24.91</v>
      </c>
      <c r="F825" s="289">
        <v>5150.91</v>
      </c>
      <c r="G825" s="285"/>
      <c r="H825" s="285"/>
    </row>
    <row r="826" spans="1:8" customFormat="1" ht="9.75" customHeight="1">
      <c r="A826" s="280" t="s">
        <v>2204</v>
      </c>
      <c r="B826" s="281" t="s">
        <v>2122</v>
      </c>
      <c r="C826" s="281"/>
      <c r="D826" s="281"/>
      <c r="E826" s="281"/>
      <c r="F826" s="283">
        <v>11184.94</v>
      </c>
      <c r="G826" s="281"/>
      <c r="H826" s="281"/>
    </row>
    <row r="827" spans="1:8" customFormat="1" ht="19.149999999999999" customHeight="1">
      <c r="A827" s="284" t="s">
        <v>2205</v>
      </c>
      <c r="B827" s="285" t="s">
        <v>2123</v>
      </c>
      <c r="C827" s="285" t="s">
        <v>14</v>
      </c>
      <c r="D827" s="294">
        <v>88.718999999999994</v>
      </c>
      <c r="E827" s="286">
        <v>4.4528999999999996</v>
      </c>
      <c r="F827" s="297">
        <v>395.06</v>
      </c>
      <c r="G827" s="285"/>
      <c r="H827" s="285"/>
    </row>
    <row r="828" spans="1:8" customFormat="1" ht="19.149999999999999" customHeight="1">
      <c r="A828" s="284" t="s">
        <v>2206</v>
      </c>
      <c r="B828" s="285" t="s">
        <v>2125</v>
      </c>
      <c r="C828" s="285" t="s">
        <v>14</v>
      </c>
      <c r="D828" s="295">
        <v>462.89299999999997</v>
      </c>
      <c r="E828" s="286">
        <v>2.2505999999999999</v>
      </c>
      <c r="F828" s="289">
        <v>1041.79</v>
      </c>
      <c r="G828" s="285"/>
      <c r="H828" s="285"/>
    </row>
    <row r="829" spans="1:8" customFormat="1" ht="19.149999999999999" customHeight="1">
      <c r="A829" s="284" t="s">
        <v>2207</v>
      </c>
      <c r="B829" s="285" t="s">
        <v>580</v>
      </c>
      <c r="C829" s="285" t="s">
        <v>14</v>
      </c>
      <c r="D829" s="295">
        <v>551.61199999999997</v>
      </c>
      <c r="E829" s="294">
        <v>17.672000000000001</v>
      </c>
      <c r="F829" s="289">
        <v>9748.09</v>
      </c>
      <c r="G829" s="285"/>
      <c r="H829" s="285"/>
    </row>
    <row r="830" spans="1:8" customFormat="1" ht="9.75" customHeight="1">
      <c r="A830" s="280" t="s">
        <v>2208</v>
      </c>
      <c r="B830" s="281" t="s">
        <v>1597</v>
      </c>
      <c r="C830" s="281"/>
      <c r="D830" s="281"/>
      <c r="E830" s="281"/>
      <c r="F830" s="283">
        <v>22358.19</v>
      </c>
      <c r="G830" s="281"/>
      <c r="H830" s="281"/>
    </row>
    <row r="831" spans="1:8" customFormat="1" ht="9.75" customHeight="1">
      <c r="A831" s="284" t="s">
        <v>2209</v>
      </c>
      <c r="B831" s="285" t="s">
        <v>2127</v>
      </c>
      <c r="C831" s="285" t="s">
        <v>14</v>
      </c>
      <c r="D831" s="295">
        <v>206.78100000000001</v>
      </c>
      <c r="E831" s="294">
        <v>26</v>
      </c>
      <c r="F831" s="289">
        <v>5376.31</v>
      </c>
      <c r="G831" s="285"/>
      <c r="H831" s="285"/>
    </row>
    <row r="832" spans="1:8" customFormat="1" ht="9.75" customHeight="1">
      <c r="A832" s="284" t="s">
        <v>2210</v>
      </c>
      <c r="B832" s="285" t="s">
        <v>2133</v>
      </c>
      <c r="C832" s="285" t="s">
        <v>14</v>
      </c>
      <c r="D832" s="294">
        <v>12.467000000000001</v>
      </c>
      <c r="E832" s="294">
        <v>12.65</v>
      </c>
      <c r="F832" s="297">
        <v>157.71</v>
      </c>
      <c r="G832" s="285"/>
      <c r="H832" s="285"/>
    </row>
    <row r="833" spans="1:8" customFormat="1" ht="19.149999999999999" customHeight="1">
      <c r="A833" s="284" t="s">
        <v>2211</v>
      </c>
      <c r="B833" s="285" t="s">
        <v>2135</v>
      </c>
      <c r="C833" s="285" t="s">
        <v>14</v>
      </c>
      <c r="D833" s="295">
        <v>551.61199999999997</v>
      </c>
      <c r="E833" s="294">
        <v>30.5</v>
      </c>
      <c r="F833" s="293">
        <v>16824.169999999998</v>
      </c>
      <c r="G833" s="285"/>
      <c r="H833" s="285"/>
    </row>
    <row r="834" spans="1:8" customFormat="1" ht="9.75" customHeight="1">
      <c r="A834" s="280" t="s">
        <v>2212</v>
      </c>
      <c r="B834" s="281" t="s">
        <v>2213</v>
      </c>
      <c r="C834" s="281"/>
      <c r="D834" s="281"/>
      <c r="E834" s="281"/>
      <c r="F834" s="283">
        <v>20612.97</v>
      </c>
      <c r="G834" s="281"/>
      <c r="H834" s="281"/>
    </row>
    <row r="835" spans="1:8" customFormat="1" ht="9.75" customHeight="1">
      <c r="A835" s="280" t="s">
        <v>2214</v>
      </c>
      <c r="B835" s="281" t="s">
        <v>2119</v>
      </c>
      <c r="C835" s="281"/>
      <c r="D835" s="281"/>
      <c r="E835" s="281"/>
      <c r="F835" s="296">
        <v>3879.32</v>
      </c>
      <c r="G835" s="281"/>
      <c r="H835" s="281"/>
    </row>
    <row r="836" spans="1:8" customFormat="1" ht="19.149999999999999" customHeight="1">
      <c r="A836" s="284" t="s">
        <v>2215</v>
      </c>
      <c r="B836" s="285" t="s">
        <v>2120</v>
      </c>
      <c r="C836" s="285" t="s">
        <v>14</v>
      </c>
      <c r="D836" s="295">
        <v>128.739</v>
      </c>
      <c r="E836" s="294">
        <v>24.91</v>
      </c>
      <c r="F836" s="289">
        <v>3206.89</v>
      </c>
      <c r="G836" s="285"/>
      <c r="H836" s="285"/>
    </row>
    <row r="837" spans="1:8" customFormat="1" ht="9.75" customHeight="1">
      <c r="A837" s="284" t="s">
        <v>2216</v>
      </c>
      <c r="B837" s="285" t="s">
        <v>2137</v>
      </c>
      <c r="C837" s="285" t="s">
        <v>14</v>
      </c>
      <c r="D837" s="295">
        <v>102.348</v>
      </c>
      <c r="E837" s="286">
        <v>6.57</v>
      </c>
      <c r="F837" s="297">
        <v>672.43</v>
      </c>
      <c r="G837" s="285"/>
      <c r="H837" s="285"/>
    </row>
    <row r="838" spans="1:8" customFormat="1" ht="9.75" customHeight="1">
      <c r="A838" s="280" t="s">
        <v>2217</v>
      </c>
      <c r="B838" s="281" t="s">
        <v>2122</v>
      </c>
      <c r="C838" s="281"/>
      <c r="D838" s="281"/>
      <c r="E838" s="281"/>
      <c r="F838" s="296">
        <v>4296.91</v>
      </c>
      <c r="G838" s="281"/>
      <c r="H838" s="281"/>
    </row>
    <row r="839" spans="1:8" customFormat="1" ht="19.149999999999999" customHeight="1">
      <c r="A839" s="284" t="s">
        <v>2218</v>
      </c>
      <c r="B839" s="285" t="s">
        <v>2123</v>
      </c>
      <c r="C839" s="285" t="s">
        <v>14</v>
      </c>
      <c r="D839" s="294">
        <v>29.126000000000001</v>
      </c>
      <c r="E839" s="286">
        <v>4.4528999999999996</v>
      </c>
      <c r="F839" s="297">
        <v>129.69999999999999</v>
      </c>
      <c r="G839" s="285"/>
      <c r="H839" s="285"/>
    </row>
    <row r="840" spans="1:8" customFormat="1" ht="19.149999999999999" customHeight="1">
      <c r="A840" s="284" t="s">
        <v>2219</v>
      </c>
      <c r="B840" s="285" t="s">
        <v>2125</v>
      </c>
      <c r="C840" s="285" t="s">
        <v>14</v>
      </c>
      <c r="D840" s="295">
        <v>181.56</v>
      </c>
      <c r="E840" s="286">
        <v>2.2505999999999999</v>
      </c>
      <c r="F840" s="297">
        <v>408.62</v>
      </c>
      <c r="G840" s="285"/>
      <c r="H840" s="285"/>
    </row>
    <row r="841" spans="1:8" customFormat="1" ht="19.149999999999999" customHeight="1">
      <c r="A841" s="284" t="s">
        <v>2220</v>
      </c>
      <c r="B841" s="285" t="s">
        <v>580</v>
      </c>
      <c r="C841" s="285" t="s">
        <v>14</v>
      </c>
      <c r="D841" s="295">
        <v>212.68600000000001</v>
      </c>
      <c r="E841" s="294">
        <v>17.672000000000001</v>
      </c>
      <c r="F841" s="289">
        <v>3758.59</v>
      </c>
      <c r="G841" s="285"/>
      <c r="H841" s="285"/>
    </row>
    <row r="842" spans="1:8" customFormat="1" ht="9.75" customHeight="1">
      <c r="A842" s="280" t="s">
        <v>2221</v>
      </c>
      <c r="B842" s="281" t="s">
        <v>1597</v>
      </c>
      <c r="C842" s="281"/>
      <c r="D842" s="281"/>
      <c r="E842" s="281"/>
      <c r="F842" s="283">
        <v>12436.74</v>
      </c>
      <c r="G842" s="281"/>
      <c r="H842" s="281"/>
    </row>
    <row r="843" spans="1:8" customFormat="1" ht="9.75" customHeight="1">
      <c r="A843" s="284" t="s">
        <v>2222</v>
      </c>
      <c r="B843" s="285" t="s">
        <v>2127</v>
      </c>
      <c r="C843" s="285" t="s">
        <v>14</v>
      </c>
      <c r="D843" s="295">
        <v>128.739</v>
      </c>
      <c r="E843" s="294">
        <v>26</v>
      </c>
      <c r="F843" s="289">
        <v>3347.21</v>
      </c>
      <c r="G843" s="285"/>
      <c r="H843" s="285"/>
    </row>
    <row r="844" spans="1:8" customFormat="1" ht="9.75" customHeight="1">
      <c r="A844" s="284" t="s">
        <v>2223</v>
      </c>
      <c r="B844" s="285" t="s">
        <v>2133</v>
      </c>
      <c r="C844" s="285" t="s">
        <v>14</v>
      </c>
      <c r="D844" s="295">
        <v>102.34</v>
      </c>
      <c r="E844" s="294">
        <v>12.65</v>
      </c>
      <c r="F844" s="289">
        <v>1294.5999999999999</v>
      </c>
      <c r="G844" s="285"/>
      <c r="H844" s="285"/>
    </row>
    <row r="845" spans="1:8" customFormat="1" ht="19.149999999999999" customHeight="1">
      <c r="A845" s="284" t="s">
        <v>2224</v>
      </c>
      <c r="B845" s="285" t="s">
        <v>2146</v>
      </c>
      <c r="C845" s="285" t="s">
        <v>14</v>
      </c>
      <c r="D845" s="295">
        <v>102.348</v>
      </c>
      <c r="E845" s="294">
        <v>12.78</v>
      </c>
      <c r="F845" s="289">
        <v>1308.01</v>
      </c>
      <c r="G845" s="285"/>
      <c r="H845" s="285"/>
    </row>
    <row r="846" spans="1:8" customFormat="1" ht="19.149999999999999" customHeight="1">
      <c r="A846" s="284" t="s">
        <v>2225</v>
      </c>
      <c r="B846" s="285" t="s">
        <v>2135</v>
      </c>
      <c r="C846" s="285" t="s">
        <v>14</v>
      </c>
      <c r="D846" s="295">
        <v>212.68600000000001</v>
      </c>
      <c r="E846" s="294">
        <v>30.5</v>
      </c>
      <c r="F846" s="289">
        <v>6486.92</v>
      </c>
      <c r="G846" s="285"/>
      <c r="H846" s="285"/>
    </row>
    <row r="847" spans="1:8" customFormat="1" ht="19.350000000000001" customHeight="1">
      <c r="A847" s="280" t="s">
        <v>2226</v>
      </c>
      <c r="B847" s="281" t="s">
        <v>2227</v>
      </c>
      <c r="C847" s="281"/>
      <c r="D847" s="281"/>
      <c r="E847" s="281"/>
      <c r="F847" s="296">
        <v>2591.8200000000002</v>
      </c>
      <c r="G847" s="281"/>
      <c r="H847" s="281"/>
    </row>
    <row r="848" spans="1:8" customFormat="1" ht="9.75" customHeight="1">
      <c r="A848" s="280" t="s">
        <v>2228</v>
      </c>
      <c r="B848" s="281" t="s">
        <v>2119</v>
      </c>
      <c r="C848" s="281"/>
      <c r="D848" s="281"/>
      <c r="E848" s="281"/>
      <c r="F848" s="301">
        <v>197.61</v>
      </c>
      <c r="G848" s="281"/>
      <c r="H848" s="281"/>
    </row>
    <row r="849" spans="1:8" customFormat="1" ht="19.149999999999999" customHeight="1">
      <c r="A849" s="284" t="s">
        <v>2229</v>
      </c>
      <c r="B849" s="285" t="s">
        <v>2120</v>
      </c>
      <c r="C849" s="285" t="s">
        <v>14</v>
      </c>
      <c r="D849" s="286">
        <v>7.9329999999999998</v>
      </c>
      <c r="E849" s="294">
        <v>24.91</v>
      </c>
      <c r="F849" s="297">
        <v>197.61</v>
      </c>
      <c r="G849" s="285"/>
      <c r="H849" s="285"/>
    </row>
    <row r="850" spans="1:8" customFormat="1" ht="9.75" customHeight="1">
      <c r="A850" s="280" t="s">
        <v>2230</v>
      </c>
      <c r="B850" s="281" t="s">
        <v>2122</v>
      </c>
      <c r="C850" s="281"/>
      <c r="D850" s="281"/>
      <c r="E850" s="281"/>
      <c r="F850" s="301">
        <v>872</v>
      </c>
      <c r="G850" s="281"/>
      <c r="H850" s="281"/>
    </row>
    <row r="851" spans="1:8" customFormat="1" ht="19.149999999999999" customHeight="1">
      <c r="A851" s="284" t="s">
        <v>2231</v>
      </c>
      <c r="B851" s="285" t="s">
        <v>2123</v>
      </c>
      <c r="C851" s="285" t="s">
        <v>14</v>
      </c>
      <c r="D851" s="286">
        <v>5.64</v>
      </c>
      <c r="E851" s="286">
        <v>4.4528999999999996</v>
      </c>
      <c r="F851" s="302">
        <v>25.11</v>
      </c>
      <c r="G851" s="285"/>
      <c r="H851" s="285"/>
    </row>
    <row r="852" spans="1:8" customFormat="1" ht="19.149999999999999" customHeight="1">
      <c r="A852" s="284" t="s">
        <v>2232</v>
      </c>
      <c r="B852" s="285" t="s">
        <v>2125</v>
      </c>
      <c r="C852" s="285" t="s">
        <v>14</v>
      </c>
      <c r="D852" s="294">
        <v>37.506</v>
      </c>
      <c r="E852" s="286">
        <v>2.2505999999999999</v>
      </c>
      <c r="F852" s="302">
        <v>84.41</v>
      </c>
      <c r="G852" s="285"/>
      <c r="H852" s="285"/>
    </row>
    <row r="853" spans="1:8" customFormat="1" ht="19.149999999999999" customHeight="1">
      <c r="A853" s="284" t="s">
        <v>2233</v>
      </c>
      <c r="B853" s="285" t="s">
        <v>580</v>
      </c>
      <c r="C853" s="285" t="s">
        <v>14</v>
      </c>
      <c r="D853" s="294">
        <v>43.146000000000001</v>
      </c>
      <c r="E853" s="294">
        <v>17.672000000000001</v>
      </c>
      <c r="F853" s="297">
        <v>762.48</v>
      </c>
      <c r="G853" s="285"/>
      <c r="H853" s="285"/>
    </row>
    <row r="854" spans="1:8" customFormat="1" ht="9.75" customHeight="1">
      <c r="A854" s="280" t="s">
        <v>2234</v>
      </c>
      <c r="B854" s="281" t="s">
        <v>1597</v>
      </c>
      <c r="C854" s="281"/>
      <c r="D854" s="281"/>
      <c r="E854" s="281"/>
      <c r="F854" s="296">
        <v>1522.21</v>
      </c>
      <c r="G854" s="281"/>
      <c r="H854" s="281"/>
    </row>
    <row r="855" spans="1:8" customFormat="1" ht="9.75" customHeight="1">
      <c r="A855" s="284" t="s">
        <v>2235</v>
      </c>
      <c r="B855" s="285" t="s">
        <v>2127</v>
      </c>
      <c r="C855" s="285" t="s">
        <v>14</v>
      </c>
      <c r="D855" s="286">
        <v>7.9329999999999998</v>
      </c>
      <c r="E855" s="294">
        <v>26</v>
      </c>
      <c r="F855" s="297">
        <v>206.26</v>
      </c>
      <c r="G855" s="285"/>
      <c r="H855" s="285"/>
    </row>
    <row r="856" spans="1:8" customFormat="1" ht="19.149999999999999" customHeight="1">
      <c r="A856" s="284" t="s">
        <v>2236</v>
      </c>
      <c r="B856" s="285" t="s">
        <v>2135</v>
      </c>
      <c r="C856" s="285" t="s">
        <v>14</v>
      </c>
      <c r="D856" s="294">
        <v>43.146000000000001</v>
      </c>
      <c r="E856" s="294">
        <v>30.5</v>
      </c>
      <c r="F856" s="289">
        <v>1315.95</v>
      </c>
      <c r="G856" s="285"/>
      <c r="H856" s="285"/>
    </row>
    <row r="857" spans="1:8" customFormat="1" ht="19.350000000000001" customHeight="1">
      <c r="A857" s="280" t="s">
        <v>2237</v>
      </c>
      <c r="B857" s="281" t="s">
        <v>2238</v>
      </c>
      <c r="C857" s="281"/>
      <c r="D857" s="281"/>
      <c r="E857" s="281"/>
      <c r="F857" s="301">
        <v>536.5</v>
      </c>
      <c r="G857" s="281"/>
      <c r="H857" s="281"/>
    </row>
    <row r="858" spans="1:8" customFormat="1" ht="9.75" customHeight="1">
      <c r="A858" s="280" t="s">
        <v>2239</v>
      </c>
      <c r="B858" s="281" t="s">
        <v>2122</v>
      </c>
      <c r="C858" s="281"/>
      <c r="D858" s="281"/>
      <c r="E858" s="281"/>
      <c r="F858" s="301">
        <v>211.98</v>
      </c>
      <c r="G858" s="281"/>
      <c r="H858" s="281"/>
    </row>
    <row r="859" spans="1:8" customFormat="1" ht="19.149999999999999" customHeight="1">
      <c r="A859" s="284" t="s">
        <v>2240</v>
      </c>
      <c r="B859" s="285" t="s">
        <v>2125</v>
      </c>
      <c r="C859" s="285" t="s">
        <v>14</v>
      </c>
      <c r="D859" s="294">
        <v>10.64</v>
      </c>
      <c r="E859" s="286">
        <v>2.2505999999999999</v>
      </c>
      <c r="F859" s="302">
        <v>23.95</v>
      </c>
      <c r="G859" s="285"/>
      <c r="H859" s="285"/>
    </row>
    <row r="860" spans="1:8" customFormat="1" ht="19.149999999999999" customHeight="1">
      <c r="A860" s="284" t="s">
        <v>2241</v>
      </c>
      <c r="B860" s="285" t="s">
        <v>580</v>
      </c>
      <c r="C860" s="285" t="s">
        <v>14</v>
      </c>
      <c r="D860" s="294">
        <v>10.64</v>
      </c>
      <c r="E860" s="294">
        <v>17.672000000000001</v>
      </c>
      <c r="F860" s="297">
        <v>188.03</v>
      </c>
      <c r="G860" s="285"/>
      <c r="H860" s="285"/>
    </row>
    <row r="861" spans="1:8" customFormat="1" ht="9.75" customHeight="1">
      <c r="A861" s="280" t="s">
        <v>2242</v>
      </c>
      <c r="B861" s="281" t="s">
        <v>1597</v>
      </c>
      <c r="C861" s="281"/>
      <c r="D861" s="281"/>
      <c r="E861" s="281"/>
      <c r="F861" s="301">
        <v>324.52</v>
      </c>
      <c r="G861" s="281"/>
      <c r="H861" s="281"/>
    </row>
    <row r="862" spans="1:8" customFormat="1" ht="19.149999999999999" customHeight="1">
      <c r="A862" s="284" t="s">
        <v>2243</v>
      </c>
      <c r="B862" s="285" t="s">
        <v>2135</v>
      </c>
      <c r="C862" s="285" t="s">
        <v>14</v>
      </c>
      <c r="D862" s="294">
        <v>10.64</v>
      </c>
      <c r="E862" s="294">
        <v>30.5</v>
      </c>
      <c r="F862" s="297">
        <v>324.52</v>
      </c>
      <c r="G862" s="285"/>
      <c r="H862" s="285"/>
    </row>
    <row r="863" spans="1:8" customFormat="1" ht="9.75" customHeight="1">
      <c r="A863" s="280" t="s">
        <v>484</v>
      </c>
      <c r="B863" s="281" t="s">
        <v>635</v>
      </c>
      <c r="C863" s="281"/>
      <c r="D863" s="281"/>
      <c r="E863" s="281"/>
      <c r="F863" s="282">
        <v>262197.61</v>
      </c>
      <c r="G863" s="281"/>
      <c r="H863" s="281"/>
    </row>
    <row r="864" spans="1:8" customFormat="1" ht="19.350000000000001" customHeight="1">
      <c r="A864" s="280" t="s">
        <v>486</v>
      </c>
      <c r="B864" s="281" t="s">
        <v>2244</v>
      </c>
      <c r="C864" s="281"/>
      <c r="D864" s="281"/>
      <c r="E864" s="281"/>
      <c r="F864" s="283">
        <v>30414.09</v>
      </c>
      <c r="G864" s="281"/>
      <c r="H864" s="281"/>
    </row>
    <row r="865" spans="1:8" customFormat="1" ht="9.75" customHeight="1">
      <c r="A865" s="280" t="s">
        <v>487</v>
      </c>
      <c r="B865" s="281" t="s">
        <v>2245</v>
      </c>
      <c r="C865" s="281"/>
      <c r="D865" s="281"/>
      <c r="E865" s="281"/>
      <c r="F865" s="283">
        <v>12459.45</v>
      </c>
      <c r="G865" s="281"/>
      <c r="H865" s="281"/>
    </row>
    <row r="866" spans="1:8" customFormat="1" ht="9.75" customHeight="1">
      <c r="A866" s="284" t="s">
        <v>489</v>
      </c>
      <c r="B866" s="285" t="s">
        <v>2246</v>
      </c>
      <c r="C866" s="285" t="s">
        <v>14</v>
      </c>
      <c r="D866" s="295">
        <v>456.05599999999998</v>
      </c>
      <c r="E866" s="286">
        <v>9.6479999999999997</v>
      </c>
      <c r="F866" s="289">
        <v>4400.03</v>
      </c>
      <c r="G866" s="285"/>
      <c r="H866" s="285"/>
    </row>
    <row r="867" spans="1:8" customFormat="1" ht="19.149999999999999" customHeight="1">
      <c r="A867" s="284" t="s">
        <v>2247</v>
      </c>
      <c r="B867" s="285" t="s">
        <v>954</v>
      </c>
      <c r="C867" s="285" t="s">
        <v>14</v>
      </c>
      <c r="D867" s="295">
        <v>456.05599999999998</v>
      </c>
      <c r="E867" s="294">
        <v>17.672000000000001</v>
      </c>
      <c r="F867" s="289">
        <v>8059.42</v>
      </c>
      <c r="G867" s="285"/>
      <c r="H867" s="285"/>
    </row>
    <row r="868" spans="1:8" customFormat="1" ht="9.75" customHeight="1">
      <c r="A868" s="280" t="s">
        <v>490</v>
      </c>
      <c r="B868" s="281" t="s">
        <v>2248</v>
      </c>
      <c r="C868" s="281"/>
      <c r="D868" s="281"/>
      <c r="E868" s="281"/>
      <c r="F868" s="296">
        <v>4044.93</v>
      </c>
      <c r="G868" s="281"/>
      <c r="H868" s="281"/>
    </row>
    <row r="869" spans="1:8" customFormat="1" ht="19.149999999999999" customHeight="1">
      <c r="A869" s="284" t="s">
        <v>492</v>
      </c>
      <c r="B869" s="285" t="s">
        <v>2249</v>
      </c>
      <c r="C869" s="285" t="s">
        <v>14</v>
      </c>
      <c r="D869" s="294">
        <v>19.75</v>
      </c>
      <c r="E869" s="294">
        <v>50</v>
      </c>
      <c r="F869" s="297">
        <v>987.5</v>
      </c>
      <c r="G869" s="285"/>
      <c r="H869" s="285"/>
    </row>
    <row r="870" spans="1:8" customFormat="1" ht="19.149999999999999" customHeight="1">
      <c r="A870" s="284" t="s">
        <v>936</v>
      </c>
      <c r="B870" s="285" t="s">
        <v>2250</v>
      </c>
      <c r="C870" s="285" t="s">
        <v>14</v>
      </c>
      <c r="D870" s="294">
        <v>32.898000000000003</v>
      </c>
      <c r="E870" s="294">
        <v>50</v>
      </c>
      <c r="F870" s="289">
        <v>1644.9</v>
      </c>
      <c r="G870" s="285"/>
      <c r="H870" s="285"/>
    </row>
    <row r="871" spans="1:8" customFormat="1" ht="9.75" customHeight="1">
      <c r="A871" s="284" t="s">
        <v>2251</v>
      </c>
      <c r="B871" s="285" t="s">
        <v>2252</v>
      </c>
      <c r="C871" s="285" t="s">
        <v>10</v>
      </c>
      <c r="D871" s="294">
        <v>76.352999999999994</v>
      </c>
      <c r="E871" s="294">
        <v>18.5</v>
      </c>
      <c r="F871" s="289">
        <v>1412.53</v>
      </c>
      <c r="G871" s="285"/>
      <c r="H871" s="285"/>
    </row>
    <row r="872" spans="1:8" customFormat="1" ht="9.75" customHeight="1">
      <c r="A872" s="280" t="s">
        <v>493</v>
      </c>
      <c r="B872" s="281" t="s">
        <v>1597</v>
      </c>
      <c r="C872" s="281"/>
      <c r="D872" s="281"/>
      <c r="E872" s="281"/>
      <c r="F872" s="283">
        <v>13909.71</v>
      </c>
      <c r="G872" s="281"/>
      <c r="H872" s="281"/>
    </row>
    <row r="873" spans="1:8" customFormat="1" ht="19.149999999999999" customHeight="1">
      <c r="A873" s="284" t="s">
        <v>495</v>
      </c>
      <c r="B873" s="285" t="s">
        <v>2253</v>
      </c>
      <c r="C873" s="285" t="s">
        <v>14</v>
      </c>
      <c r="D873" s="295">
        <v>456.05599999999998</v>
      </c>
      <c r="E873" s="294">
        <v>30.5</v>
      </c>
      <c r="F873" s="293">
        <v>13909.71</v>
      </c>
      <c r="G873" s="285"/>
      <c r="H873" s="285"/>
    </row>
    <row r="874" spans="1:8" customFormat="1" ht="19.350000000000001" customHeight="1">
      <c r="A874" s="280" t="s">
        <v>501</v>
      </c>
      <c r="B874" s="281" t="s">
        <v>2254</v>
      </c>
      <c r="C874" s="281"/>
      <c r="D874" s="281"/>
      <c r="E874" s="281"/>
      <c r="F874" s="283">
        <v>32400.3</v>
      </c>
      <c r="G874" s="281"/>
      <c r="H874" s="281"/>
    </row>
    <row r="875" spans="1:8" customFormat="1" ht="9.75" customHeight="1">
      <c r="A875" s="280" t="s">
        <v>502</v>
      </c>
      <c r="B875" s="281" t="s">
        <v>2245</v>
      </c>
      <c r="C875" s="281"/>
      <c r="D875" s="281"/>
      <c r="E875" s="281"/>
      <c r="F875" s="283">
        <v>15309.17</v>
      </c>
      <c r="G875" s="281"/>
      <c r="H875" s="281"/>
    </row>
    <row r="876" spans="1:8" customFormat="1" ht="9.75" customHeight="1">
      <c r="A876" s="284" t="s">
        <v>503</v>
      </c>
      <c r="B876" s="285" t="s">
        <v>2246</v>
      </c>
      <c r="C876" s="285" t="s">
        <v>14</v>
      </c>
      <c r="D876" s="295">
        <v>560.36500000000001</v>
      </c>
      <c r="E876" s="286">
        <v>9.6479999999999997</v>
      </c>
      <c r="F876" s="289">
        <v>5406.4</v>
      </c>
      <c r="G876" s="285"/>
      <c r="H876" s="285"/>
    </row>
    <row r="877" spans="1:8" customFormat="1" ht="19.149999999999999" customHeight="1">
      <c r="A877" s="284" t="s">
        <v>504</v>
      </c>
      <c r="B877" s="285" t="s">
        <v>954</v>
      </c>
      <c r="C877" s="285" t="s">
        <v>14</v>
      </c>
      <c r="D877" s="295">
        <v>560.36500000000001</v>
      </c>
      <c r="E877" s="294">
        <v>17.672000000000001</v>
      </c>
      <c r="F877" s="289">
        <v>9902.77</v>
      </c>
      <c r="G877" s="285"/>
      <c r="H877" s="285"/>
    </row>
    <row r="878" spans="1:8" customFormat="1" ht="9.75" customHeight="1">
      <c r="A878" s="280" t="s">
        <v>506</v>
      </c>
      <c r="B878" s="281" t="s">
        <v>1597</v>
      </c>
      <c r="C878" s="281"/>
      <c r="D878" s="281"/>
      <c r="E878" s="281"/>
      <c r="F878" s="283">
        <v>17091.13</v>
      </c>
      <c r="G878" s="281"/>
      <c r="H878" s="281"/>
    </row>
    <row r="879" spans="1:8" customFormat="1" ht="19.149999999999999" customHeight="1">
      <c r="A879" s="284" t="s">
        <v>507</v>
      </c>
      <c r="B879" s="285" t="s">
        <v>2253</v>
      </c>
      <c r="C879" s="285" t="s">
        <v>14</v>
      </c>
      <c r="D879" s="295">
        <v>560.36500000000001</v>
      </c>
      <c r="E879" s="294">
        <v>30.5</v>
      </c>
      <c r="F879" s="293">
        <v>17091.13</v>
      </c>
      <c r="G879" s="285"/>
      <c r="H879" s="285"/>
    </row>
    <row r="880" spans="1:8" customFormat="1" ht="19.350000000000001" customHeight="1">
      <c r="A880" s="280" t="s">
        <v>511</v>
      </c>
      <c r="B880" s="281" t="s">
        <v>2255</v>
      </c>
      <c r="C880" s="281"/>
      <c r="D880" s="281"/>
      <c r="E880" s="281"/>
      <c r="F880" s="283">
        <v>19443.59</v>
      </c>
      <c r="G880" s="281"/>
      <c r="H880" s="281"/>
    </row>
    <row r="881" spans="1:8" customFormat="1" ht="9.75" customHeight="1">
      <c r="A881" s="280" t="s">
        <v>512</v>
      </c>
      <c r="B881" s="281" t="s">
        <v>2245</v>
      </c>
      <c r="C881" s="281"/>
      <c r="D881" s="281"/>
      <c r="E881" s="281"/>
      <c r="F881" s="296">
        <v>9187.11</v>
      </c>
      <c r="G881" s="281"/>
      <c r="H881" s="281"/>
    </row>
    <row r="882" spans="1:8" customFormat="1" ht="9.75" customHeight="1">
      <c r="A882" s="284" t="s">
        <v>513</v>
      </c>
      <c r="B882" s="285" t="s">
        <v>2246</v>
      </c>
      <c r="C882" s="285" t="s">
        <v>14</v>
      </c>
      <c r="D882" s="295">
        <v>336.27800000000002</v>
      </c>
      <c r="E882" s="286">
        <v>9.6479999999999997</v>
      </c>
      <c r="F882" s="289">
        <v>3244.41</v>
      </c>
      <c r="G882" s="285"/>
      <c r="H882" s="285"/>
    </row>
    <row r="883" spans="1:8" customFormat="1" ht="19.149999999999999" customHeight="1">
      <c r="A883" s="284" t="s">
        <v>514</v>
      </c>
      <c r="B883" s="285" t="s">
        <v>954</v>
      </c>
      <c r="C883" s="285" t="s">
        <v>14</v>
      </c>
      <c r="D883" s="295">
        <v>336.27800000000002</v>
      </c>
      <c r="E883" s="294">
        <v>17.672000000000001</v>
      </c>
      <c r="F883" s="289">
        <v>5942.7</v>
      </c>
      <c r="G883" s="285"/>
      <c r="H883" s="285"/>
    </row>
    <row r="884" spans="1:8" customFormat="1" ht="9.75" customHeight="1">
      <c r="A884" s="280" t="s">
        <v>515</v>
      </c>
      <c r="B884" s="281" t="s">
        <v>1597</v>
      </c>
      <c r="C884" s="281"/>
      <c r="D884" s="281"/>
      <c r="E884" s="281"/>
      <c r="F884" s="283">
        <v>10256.48</v>
      </c>
      <c r="G884" s="281"/>
      <c r="H884" s="281"/>
    </row>
    <row r="885" spans="1:8" customFormat="1" ht="19.149999999999999" customHeight="1">
      <c r="A885" s="284" t="s">
        <v>516</v>
      </c>
      <c r="B885" s="285" t="s">
        <v>2253</v>
      </c>
      <c r="C885" s="285" t="s">
        <v>14</v>
      </c>
      <c r="D885" s="295">
        <v>336.27800000000002</v>
      </c>
      <c r="E885" s="294">
        <v>30.5</v>
      </c>
      <c r="F885" s="293">
        <v>10256.48</v>
      </c>
      <c r="G885" s="285"/>
      <c r="H885" s="285"/>
    </row>
    <row r="886" spans="1:8" customFormat="1" ht="19.350000000000001" customHeight="1">
      <c r="A886" s="280" t="s">
        <v>520</v>
      </c>
      <c r="B886" s="281" t="s">
        <v>2256</v>
      </c>
      <c r="C886" s="281"/>
      <c r="D886" s="281"/>
      <c r="E886" s="281"/>
      <c r="F886" s="283">
        <v>15505.74</v>
      </c>
      <c r="G886" s="281"/>
      <c r="H886" s="281"/>
    </row>
    <row r="887" spans="1:8" customFormat="1" ht="9.75" customHeight="1">
      <c r="A887" s="280" t="s">
        <v>521</v>
      </c>
      <c r="B887" s="281" t="s">
        <v>2245</v>
      </c>
      <c r="C887" s="281"/>
      <c r="D887" s="281"/>
      <c r="E887" s="281"/>
      <c r="F887" s="301">
        <v>751.58</v>
      </c>
      <c r="G887" s="281"/>
      <c r="H887" s="281"/>
    </row>
    <row r="888" spans="1:8" customFormat="1" ht="9.75" customHeight="1">
      <c r="A888" s="284" t="s">
        <v>522</v>
      </c>
      <c r="B888" s="285" t="s">
        <v>2246</v>
      </c>
      <c r="C888" s="285" t="s">
        <v>14</v>
      </c>
      <c r="D888" s="294">
        <v>27.51</v>
      </c>
      <c r="E888" s="286">
        <v>9.6479999999999997</v>
      </c>
      <c r="F888" s="297">
        <v>265.42</v>
      </c>
      <c r="G888" s="285"/>
      <c r="H888" s="285"/>
    </row>
    <row r="889" spans="1:8" customFormat="1" ht="19.149999999999999" customHeight="1">
      <c r="A889" s="284" t="s">
        <v>523</v>
      </c>
      <c r="B889" s="285" t="s">
        <v>954</v>
      </c>
      <c r="C889" s="285" t="s">
        <v>14</v>
      </c>
      <c r="D889" s="294">
        <v>27.51</v>
      </c>
      <c r="E889" s="294">
        <v>17.672000000000001</v>
      </c>
      <c r="F889" s="297">
        <v>486.16</v>
      </c>
      <c r="G889" s="285"/>
      <c r="H889" s="285"/>
    </row>
    <row r="890" spans="1:8" customFormat="1" ht="9.75" customHeight="1">
      <c r="A890" s="280" t="s">
        <v>524</v>
      </c>
      <c r="B890" s="281" t="s">
        <v>2248</v>
      </c>
      <c r="C890" s="281"/>
      <c r="D890" s="281"/>
      <c r="E890" s="281"/>
      <c r="F890" s="283">
        <v>13915.1</v>
      </c>
      <c r="G890" s="281"/>
      <c r="H890" s="281"/>
    </row>
    <row r="891" spans="1:8" customFormat="1" ht="19.149999999999999" customHeight="1">
      <c r="A891" s="284" t="s">
        <v>525</v>
      </c>
      <c r="B891" s="285" t="s">
        <v>2249</v>
      </c>
      <c r="C891" s="285" t="s">
        <v>14</v>
      </c>
      <c r="D891" s="295">
        <v>173.49600000000001</v>
      </c>
      <c r="E891" s="294">
        <v>50</v>
      </c>
      <c r="F891" s="289">
        <v>8674.7999999999993</v>
      </c>
      <c r="G891" s="285"/>
      <c r="H891" s="285"/>
    </row>
    <row r="892" spans="1:8" customFormat="1" ht="19.149999999999999" customHeight="1">
      <c r="A892" s="284" t="s">
        <v>2257</v>
      </c>
      <c r="B892" s="285" t="s">
        <v>2250</v>
      </c>
      <c r="C892" s="285" t="s">
        <v>14</v>
      </c>
      <c r="D892" s="294">
        <v>15.98</v>
      </c>
      <c r="E892" s="294">
        <v>50</v>
      </c>
      <c r="F892" s="297">
        <v>799</v>
      </c>
      <c r="G892" s="285"/>
      <c r="H892" s="285"/>
    </row>
    <row r="893" spans="1:8" customFormat="1" ht="9.75" customHeight="1">
      <c r="A893" s="284" t="s">
        <v>2258</v>
      </c>
      <c r="B893" s="285" t="s">
        <v>2252</v>
      </c>
      <c r="C893" s="285" t="s">
        <v>10</v>
      </c>
      <c r="D893" s="295">
        <v>240.07</v>
      </c>
      <c r="E893" s="294">
        <v>18.5</v>
      </c>
      <c r="F893" s="289">
        <v>4441.3</v>
      </c>
      <c r="G893" s="285"/>
      <c r="H893" s="285"/>
    </row>
    <row r="894" spans="1:8" customFormat="1" ht="9.75" customHeight="1">
      <c r="A894" s="280" t="s">
        <v>526</v>
      </c>
      <c r="B894" s="281" t="s">
        <v>1597</v>
      </c>
      <c r="C894" s="281"/>
      <c r="D894" s="281"/>
      <c r="E894" s="281"/>
      <c r="F894" s="301">
        <v>839.06</v>
      </c>
      <c r="G894" s="281"/>
      <c r="H894" s="281"/>
    </row>
    <row r="895" spans="1:8" customFormat="1" ht="19.149999999999999" customHeight="1">
      <c r="A895" s="284" t="s">
        <v>527</v>
      </c>
      <c r="B895" s="285" t="s">
        <v>2253</v>
      </c>
      <c r="C895" s="285" t="s">
        <v>14</v>
      </c>
      <c r="D895" s="294">
        <v>27.51</v>
      </c>
      <c r="E895" s="294">
        <v>30.5</v>
      </c>
      <c r="F895" s="297">
        <v>839.06</v>
      </c>
      <c r="G895" s="285"/>
      <c r="H895" s="285"/>
    </row>
    <row r="896" spans="1:8" customFormat="1" ht="19.350000000000001" customHeight="1">
      <c r="A896" s="280" t="s">
        <v>529</v>
      </c>
      <c r="B896" s="281" t="s">
        <v>2259</v>
      </c>
      <c r="C896" s="281"/>
      <c r="D896" s="281"/>
      <c r="E896" s="281"/>
      <c r="F896" s="282">
        <v>126063.05</v>
      </c>
      <c r="G896" s="281"/>
      <c r="H896" s="281"/>
    </row>
    <row r="897" spans="1:8" customFormat="1" ht="9.75" customHeight="1">
      <c r="A897" s="280" t="s">
        <v>530</v>
      </c>
      <c r="B897" s="281" t="s">
        <v>2245</v>
      </c>
      <c r="C897" s="281"/>
      <c r="D897" s="281"/>
      <c r="E897" s="281"/>
      <c r="F897" s="296">
        <v>8267.39</v>
      </c>
      <c r="G897" s="281"/>
      <c r="H897" s="281"/>
    </row>
    <row r="898" spans="1:8" customFormat="1" ht="9.75" customHeight="1">
      <c r="A898" s="284" t="s">
        <v>531</v>
      </c>
      <c r="B898" s="285" t="s">
        <v>2246</v>
      </c>
      <c r="C898" s="285" t="s">
        <v>14</v>
      </c>
      <c r="D898" s="295">
        <v>302.613</v>
      </c>
      <c r="E898" s="286">
        <v>9.6479999999999997</v>
      </c>
      <c r="F898" s="289">
        <v>2919.61</v>
      </c>
      <c r="G898" s="285"/>
      <c r="H898" s="285"/>
    </row>
    <row r="899" spans="1:8" customFormat="1" ht="19.149999999999999" customHeight="1">
      <c r="A899" s="284" t="s">
        <v>2260</v>
      </c>
      <c r="B899" s="285" t="s">
        <v>954</v>
      </c>
      <c r="C899" s="285" t="s">
        <v>14</v>
      </c>
      <c r="D899" s="295">
        <v>302.613</v>
      </c>
      <c r="E899" s="294">
        <v>17.672000000000001</v>
      </c>
      <c r="F899" s="289">
        <v>5347.78</v>
      </c>
      <c r="G899" s="285"/>
      <c r="H899" s="285"/>
    </row>
    <row r="900" spans="1:8" customFormat="1" ht="9.75" customHeight="1">
      <c r="A900" s="280" t="s">
        <v>532</v>
      </c>
      <c r="B900" s="281" t="s">
        <v>2248</v>
      </c>
      <c r="C900" s="281"/>
      <c r="D900" s="281"/>
      <c r="E900" s="281"/>
      <c r="F900" s="282">
        <v>108565.96</v>
      </c>
      <c r="G900" s="281"/>
      <c r="H900" s="281"/>
    </row>
    <row r="901" spans="1:8" customFormat="1" ht="19.149999999999999" customHeight="1">
      <c r="A901" s="284" t="s">
        <v>533</v>
      </c>
      <c r="B901" s="285" t="s">
        <v>2249</v>
      </c>
      <c r="C901" s="285" t="s">
        <v>14</v>
      </c>
      <c r="D901" s="295">
        <v>175.785</v>
      </c>
      <c r="E901" s="294">
        <v>50</v>
      </c>
      <c r="F901" s="289">
        <v>8789.25</v>
      </c>
      <c r="G901" s="285"/>
      <c r="H901" s="285"/>
    </row>
    <row r="902" spans="1:8" customFormat="1" ht="19.149999999999999" customHeight="1">
      <c r="A902" s="284" t="s">
        <v>534</v>
      </c>
      <c r="B902" s="285" t="s">
        <v>2250</v>
      </c>
      <c r="C902" s="285" t="s">
        <v>14</v>
      </c>
      <c r="D902" s="288">
        <v>1906.723</v>
      </c>
      <c r="E902" s="294">
        <v>50</v>
      </c>
      <c r="F902" s="293">
        <v>95336.15</v>
      </c>
      <c r="G902" s="285"/>
      <c r="H902" s="285"/>
    </row>
    <row r="903" spans="1:8" customFormat="1" ht="9.75" customHeight="1">
      <c r="A903" s="284" t="s">
        <v>2261</v>
      </c>
      <c r="B903" s="285" t="s">
        <v>2252</v>
      </c>
      <c r="C903" s="285" t="s">
        <v>10</v>
      </c>
      <c r="D903" s="295">
        <v>240.03</v>
      </c>
      <c r="E903" s="294">
        <v>18.5</v>
      </c>
      <c r="F903" s="289">
        <v>4440.5600000000004</v>
      </c>
      <c r="G903" s="285"/>
      <c r="H903" s="285"/>
    </row>
    <row r="904" spans="1:8" customFormat="1" ht="9.75" customHeight="1">
      <c r="A904" s="280" t="s">
        <v>535</v>
      </c>
      <c r="B904" s="281" t="s">
        <v>1597</v>
      </c>
      <c r="C904" s="281"/>
      <c r="D904" s="281"/>
      <c r="E904" s="281"/>
      <c r="F904" s="296">
        <v>9229.7000000000007</v>
      </c>
      <c r="G904" s="281"/>
      <c r="H904" s="281"/>
    </row>
    <row r="905" spans="1:8" customFormat="1" ht="19.149999999999999" customHeight="1">
      <c r="A905" s="284" t="s">
        <v>536</v>
      </c>
      <c r="B905" s="285" t="s">
        <v>2253</v>
      </c>
      <c r="C905" s="285" t="s">
        <v>14</v>
      </c>
      <c r="D905" s="295">
        <v>302.613</v>
      </c>
      <c r="E905" s="294">
        <v>30.5</v>
      </c>
      <c r="F905" s="289">
        <v>9229.7000000000007</v>
      </c>
      <c r="G905" s="285"/>
      <c r="H905" s="285"/>
    </row>
    <row r="906" spans="1:8" customFormat="1" ht="19.350000000000001" customHeight="1">
      <c r="A906" s="280" t="s">
        <v>543</v>
      </c>
      <c r="B906" s="281" t="s">
        <v>2262</v>
      </c>
      <c r="C906" s="281"/>
      <c r="D906" s="281"/>
      <c r="E906" s="281"/>
      <c r="F906" s="283">
        <v>12327.42</v>
      </c>
      <c r="G906" s="281"/>
      <c r="H906" s="281"/>
    </row>
    <row r="907" spans="1:8" customFormat="1" ht="9.75" customHeight="1">
      <c r="A907" s="280" t="s">
        <v>544</v>
      </c>
      <c r="B907" s="281" t="s">
        <v>2245</v>
      </c>
      <c r="C907" s="281"/>
      <c r="D907" s="281"/>
      <c r="E907" s="281"/>
      <c r="F907" s="301">
        <v>605.69000000000005</v>
      </c>
      <c r="G907" s="281"/>
      <c r="H907" s="281"/>
    </row>
    <row r="908" spans="1:8" customFormat="1" ht="9.75" customHeight="1">
      <c r="A908" s="284" t="s">
        <v>545</v>
      </c>
      <c r="B908" s="285" t="s">
        <v>2246</v>
      </c>
      <c r="C908" s="285" t="s">
        <v>14</v>
      </c>
      <c r="D908" s="294">
        <v>22.17</v>
      </c>
      <c r="E908" s="286">
        <v>9.6479999999999997</v>
      </c>
      <c r="F908" s="297">
        <v>213.9</v>
      </c>
      <c r="G908" s="285"/>
      <c r="H908" s="285"/>
    </row>
    <row r="909" spans="1:8" customFormat="1" ht="19.149999999999999" customHeight="1">
      <c r="A909" s="284" t="s">
        <v>2263</v>
      </c>
      <c r="B909" s="285" t="s">
        <v>954</v>
      </c>
      <c r="C909" s="285" t="s">
        <v>14</v>
      </c>
      <c r="D909" s="294">
        <v>22.17</v>
      </c>
      <c r="E909" s="294">
        <v>17.672000000000001</v>
      </c>
      <c r="F909" s="297">
        <v>391.79</v>
      </c>
      <c r="G909" s="285"/>
      <c r="H909" s="285"/>
    </row>
    <row r="910" spans="1:8" customFormat="1" ht="9.75" customHeight="1">
      <c r="A910" s="280" t="s">
        <v>546</v>
      </c>
      <c r="B910" s="281" t="s">
        <v>2248</v>
      </c>
      <c r="C910" s="281"/>
      <c r="D910" s="281"/>
      <c r="E910" s="281"/>
      <c r="F910" s="283">
        <v>11045.54</v>
      </c>
      <c r="G910" s="281"/>
      <c r="H910" s="281"/>
    </row>
    <row r="911" spans="1:8" customFormat="1" ht="19.149999999999999" customHeight="1">
      <c r="A911" s="284" t="s">
        <v>547</v>
      </c>
      <c r="B911" s="285" t="s">
        <v>2249</v>
      </c>
      <c r="C911" s="285" t="s">
        <v>14</v>
      </c>
      <c r="D911" s="295">
        <v>130.17500000000001</v>
      </c>
      <c r="E911" s="294">
        <v>50</v>
      </c>
      <c r="F911" s="289">
        <v>6508.75</v>
      </c>
      <c r="G911" s="285"/>
      <c r="H911" s="285"/>
    </row>
    <row r="912" spans="1:8" customFormat="1" ht="19.149999999999999" customHeight="1">
      <c r="A912" s="284" t="s">
        <v>548</v>
      </c>
      <c r="B912" s="285" t="s">
        <v>2250</v>
      </c>
      <c r="C912" s="285" t="s">
        <v>14</v>
      </c>
      <c r="D912" s="294">
        <v>15.992000000000001</v>
      </c>
      <c r="E912" s="294">
        <v>50</v>
      </c>
      <c r="F912" s="297">
        <v>799.6</v>
      </c>
      <c r="G912" s="285"/>
      <c r="H912" s="285"/>
    </row>
    <row r="913" spans="1:8" customFormat="1" ht="9.75" customHeight="1">
      <c r="A913" s="284" t="s">
        <v>2264</v>
      </c>
      <c r="B913" s="285" t="s">
        <v>2252</v>
      </c>
      <c r="C913" s="285" t="s">
        <v>10</v>
      </c>
      <c r="D913" s="295">
        <v>202.01</v>
      </c>
      <c r="E913" s="294">
        <v>18.5</v>
      </c>
      <c r="F913" s="289">
        <v>3737.19</v>
      </c>
      <c r="G913" s="285"/>
      <c r="H913" s="285"/>
    </row>
    <row r="914" spans="1:8" customFormat="1" ht="9.75" customHeight="1">
      <c r="A914" s="280" t="s">
        <v>549</v>
      </c>
      <c r="B914" s="281" t="s">
        <v>1597</v>
      </c>
      <c r="C914" s="281"/>
      <c r="D914" s="281"/>
      <c r="E914" s="281"/>
      <c r="F914" s="301">
        <v>676.19</v>
      </c>
      <c r="G914" s="281"/>
      <c r="H914" s="281"/>
    </row>
    <row r="915" spans="1:8" customFormat="1" ht="19.149999999999999" customHeight="1">
      <c r="A915" s="284" t="s">
        <v>550</v>
      </c>
      <c r="B915" s="285" t="s">
        <v>2253</v>
      </c>
      <c r="C915" s="285" t="s">
        <v>14</v>
      </c>
      <c r="D915" s="294">
        <v>22.17</v>
      </c>
      <c r="E915" s="294">
        <v>30.5</v>
      </c>
      <c r="F915" s="297">
        <v>676.19</v>
      </c>
      <c r="G915" s="285"/>
      <c r="H915" s="285"/>
    </row>
    <row r="916" spans="1:8" customFormat="1" ht="19.350000000000001" customHeight="1">
      <c r="A916" s="280" t="s">
        <v>551</v>
      </c>
      <c r="B916" s="281" t="s">
        <v>2265</v>
      </c>
      <c r="C916" s="281"/>
      <c r="D916" s="281"/>
      <c r="E916" s="281"/>
      <c r="F916" s="283">
        <v>13952.99</v>
      </c>
      <c r="G916" s="281"/>
      <c r="H916" s="281"/>
    </row>
    <row r="917" spans="1:8" customFormat="1" ht="9.75" customHeight="1">
      <c r="A917" s="280" t="s">
        <v>552</v>
      </c>
      <c r="B917" s="281" t="s">
        <v>2245</v>
      </c>
      <c r="C917" s="281"/>
      <c r="D917" s="281"/>
      <c r="E917" s="281"/>
      <c r="F917" s="296">
        <v>3272.42</v>
      </c>
      <c r="G917" s="281"/>
      <c r="H917" s="281"/>
    </row>
    <row r="918" spans="1:8" customFormat="1" ht="9.75" customHeight="1">
      <c r="A918" s="284" t="s">
        <v>553</v>
      </c>
      <c r="B918" s="285" t="s">
        <v>2246</v>
      </c>
      <c r="C918" s="285" t="s">
        <v>14</v>
      </c>
      <c r="D918" s="295">
        <v>119.78100000000001</v>
      </c>
      <c r="E918" s="286">
        <v>9.6479999999999997</v>
      </c>
      <c r="F918" s="289">
        <v>1155.6500000000001</v>
      </c>
      <c r="G918" s="285"/>
      <c r="H918" s="285"/>
    </row>
    <row r="919" spans="1:8" customFormat="1" ht="19.149999999999999" customHeight="1">
      <c r="A919" s="284" t="s">
        <v>2266</v>
      </c>
      <c r="B919" s="285" t="s">
        <v>954</v>
      </c>
      <c r="C919" s="285" t="s">
        <v>14</v>
      </c>
      <c r="D919" s="295">
        <v>119.78100000000001</v>
      </c>
      <c r="E919" s="294">
        <v>17.672000000000001</v>
      </c>
      <c r="F919" s="289">
        <v>2116.77</v>
      </c>
      <c r="G919" s="285"/>
      <c r="H919" s="285"/>
    </row>
    <row r="920" spans="1:8" customFormat="1" ht="9.75" customHeight="1">
      <c r="A920" s="280" t="s">
        <v>554</v>
      </c>
      <c r="B920" s="281" t="s">
        <v>2248</v>
      </c>
      <c r="C920" s="281"/>
      <c r="D920" s="281"/>
      <c r="E920" s="281"/>
      <c r="F920" s="296">
        <v>7027.25</v>
      </c>
      <c r="G920" s="281"/>
      <c r="H920" s="281"/>
    </row>
    <row r="921" spans="1:8" customFormat="1" ht="19.149999999999999" customHeight="1">
      <c r="A921" s="284" t="s">
        <v>555</v>
      </c>
      <c r="B921" s="285" t="s">
        <v>2249</v>
      </c>
      <c r="C921" s="285" t="s">
        <v>14</v>
      </c>
      <c r="D921" s="294">
        <v>88.619</v>
      </c>
      <c r="E921" s="294">
        <v>50</v>
      </c>
      <c r="F921" s="289">
        <v>4430.95</v>
      </c>
      <c r="G921" s="285"/>
      <c r="H921" s="285"/>
    </row>
    <row r="922" spans="1:8" customFormat="1" ht="19.149999999999999" customHeight="1">
      <c r="A922" s="284" t="s">
        <v>556</v>
      </c>
      <c r="B922" s="285" t="s">
        <v>2250</v>
      </c>
      <c r="C922" s="285" t="s">
        <v>14</v>
      </c>
      <c r="D922" s="294">
        <v>10.337999999999999</v>
      </c>
      <c r="E922" s="294">
        <v>50</v>
      </c>
      <c r="F922" s="297">
        <v>516.9</v>
      </c>
      <c r="G922" s="285"/>
      <c r="H922" s="285"/>
    </row>
    <row r="923" spans="1:8" customFormat="1" ht="9.75" customHeight="1">
      <c r="A923" s="284" t="s">
        <v>2267</v>
      </c>
      <c r="B923" s="285" t="s">
        <v>2252</v>
      </c>
      <c r="C923" s="285" t="s">
        <v>10</v>
      </c>
      <c r="D923" s="295">
        <v>112.4</v>
      </c>
      <c r="E923" s="294">
        <v>18.5</v>
      </c>
      <c r="F923" s="289">
        <v>2079.4</v>
      </c>
      <c r="G923" s="285"/>
      <c r="H923" s="285"/>
    </row>
    <row r="924" spans="1:8" customFormat="1" ht="9.75" customHeight="1">
      <c r="A924" s="280" t="s">
        <v>557</v>
      </c>
      <c r="B924" s="281" t="s">
        <v>1597</v>
      </c>
      <c r="C924" s="281"/>
      <c r="D924" s="281"/>
      <c r="E924" s="281"/>
      <c r="F924" s="296">
        <v>3653.32</v>
      </c>
      <c r="G924" s="281"/>
      <c r="H924" s="281"/>
    </row>
    <row r="925" spans="1:8" customFormat="1" ht="19.149999999999999" customHeight="1">
      <c r="A925" s="284" t="s">
        <v>558</v>
      </c>
      <c r="B925" s="285" t="s">
        <v>2253</v>
      </c>
      <c r="C925" s="285" t="s">
        <v>14</v>
      </c>
      <c r="D925" s="295">
        <v>119.78100000000001</v>
      </c>
      <c r="E925" s="294">
        <v>30.5</v>
      </c>
      <c r="F925" s="289">
        <v>3653.32</v>
      </c>
      <c r="G925" s="285"/>
      <c r="H925" s="285"/>
    </row>
    <row r="926" spans="1:8" customFormat="1" ht="19.350000000000001" customHeight="1">
      <c r="A926" s="280" t="s">
        <v>559</v>
      </c>
      <c r="B926" s="281" t="s">
        <v>2268</v>
      </c>
      <c r="C926" s="281"/>
      <c r="D926" s="281"/>
      <c r="E926" s="281"/>
      <c r="F926" s="296">
        <v>9033.48</v>
      </c>
      <c r="G926" s="281"/>
      <c r="H926" s="281"/>
    </row>
    <row r="927" spans="1:8" customFormat="1" ht="9.75" customHeight="1">
      <c r="A927" s="280" t="s">
        <v>560</v>
      </c>
      <c r="B927" s="281" t="s">
        <v>2245</v>
      </c>
      <c r="C927" s="281"/>
      <c r="D927" s="281"/>
      <c r="E927" s="281"/>
      <c r="F927" s="301">
        <v>617.51</v>
      </c>
      <c r="G927" s="281"/>
      <c r="H927" s="281"/>
    </row>
    <row r="928" spans="1:8" customFormat="1" ht="9.75" customHeight="1">
      <c r="A928" s="284" t="s">
        <v>561</v>
      </c>
      <c r="B928" s="285" t="s">
        <v>2246</v>
      </c>
      <c r="C928" s="285" t="s">
        <v>14</v>
      </c>
      <c r="D928" s="294">
        <v>22.603000000000002</v>
      </c>
      <c r="E928" s="286">
        <v>9.6479999999999997</v>
      </c>
      <c r="F928" s="297">
        <v>218.07</v>
      </c>
      <c r="G928" s="285"/>
      <c r="H928" s="285"/>
    </row>
    <row r="929" spans="1:8" customFormat="1" ht="19.149999999999999" customHeight="1">
      <c r="A929" s="284" t="s">
        <v>2269</v>
      </c>
      <c r="B929" s="285" t="s">
        <v>954</v>
      </c>
      <c r="C929" s="285" t="s">
        <v>14</v>
      </c>
      <c r="D929" s="294">
        <v>22.603000000000002</v>
      </c>
      <c r="E929" s="294">
        <v>17.672000000000001</v>
      </c>
      <c r="F929" s="297">
        <v>399.44</v>
      </c>
      <c r="G929" s="285"/>
      <c r="H929" s="285"/>
    </row>
    <row r="930" spans="1:8" customFormat="1" ht="9.75" customHeight="1">
      <c r="A930" s="280" t="s">
        <v>562</v>
      </c>
      <c r="B930" s="281" t="s">
        <v>2248</v>
      </c>
      <c r="C930" s="281"/>
      <c r="D930" s="281"/>
      <c r="E930" s="281"/>
      <c r="F930" s="296">
        <v>7726.58</v>
      </c>
      <c r="G930" s="281"/>
      <c r="H930" s="281"/>
    </row>
    <row r="931" spans="1:8" customFormat="1" ht="19.149999999999999" customHeight="1">
      <c r="A931" s="284" t="s">
        <v>563</v>
      </c>
      <c r="B931" s="285" t="s">
        <v>2249</v>
      </c>
      <c r="C931" s="285" t="s">
        <v>14</v>
      </c>
      <c r="D931" s="295">
        <v>110.742</v>
      </c>
      <c r="E931" s="294">
        <v>50</v>
      </c>
      <c r="F931" s="289">
        <v>5537.1</v>
      </c>
      <c r="G931" s="285"/>
      <c r="H931" s="285"/>
    </row>
    <row r="932" spans="1:8" customFormat="1" ht="9.75" customHeight="1">
      <c r="A932" s="284" t="s">
        <v>564</v>
      </c>
      <c r="B932" s="285" t="s">
        <v>2252</v>
      </c>
      <c r="C932" s="285" t="s">
        <v>10</v>
      </c>
      <c r="D932" s="295">
        <v>118.35</v>
      </c>
      <c r="E932" s="294">
        <v>18.5</v>
      </c>
      <c r="F932" s="289">
        <v>2189.48</v>
      </c>
      <c r="G932" s="285"/>
      <c r="H932" s="285"/>
    </row>
    <row r="933" spans="1:8" customFormat="1" ht="9.75" customHeight="1">
      <c r="A933" s="280" t="s">
        <v>565</v>
      </c>
      <c r="B933" s="281" t="s">
        <v>1597</v>
      </c>
      <c r="C933" s="281"/>
      <c r="D933" s="281"/>
      <c r="E933" s="281"/>
      <c r="F933" s="301">
        <v>689.39</v>
      </c>
      <c r="G933" s="281"/>
      <c r="H933" s="281"/>
    </row>
    <row r="934" spans="1:8" customFormat="1" ht="19.149999999999999" customHeight="1">
      <c r="A934" s="284" t="s">
        <v>566</v>
      </c>
      <c r="B934" s="285" t="s">
        <v>2253</v>
      </c>
      <c r="C934" s="285" t="s">
        <v>14</v>
      </c>
      <c r="D934" s="294">
        <v>22.603000000000002</v>
      </c>
      <c r="E934" s="294">
        <v>30.5</v>
      </c>
      <c r="F934" s="297">
        <v>689.39</v>
      </c>
      <c r="G934" s="285"/>
      <c r="H934" s="285"/>
    </row>
    <row r="935" spans="1:8" customFormat="1" ht="19.350000000000001" customHeight="1">
      <c r="A935" s="280" t="s">
        <v>2270</v>
      </c>
      <c r="B935" s="281" t="s">
        <v>2271</v>
      </c>
      <c r="C935" s="281"/>
      <c r="D935" s="281"/>
      <c r="E935" s="281"/>
      <c r="F935" s="301">
        <v>994.39</v>
      </c>
      <c r="G935" s="281"/>
      <c r="H935" s="281"/>
    </row>
    <row r="936" spans="1:8" customFormat="1" ht="9.75" customHeight="1">
      <c r="A936" s="280" t="s">
        <v>2272</v>
      </c>
      <c r="B936" s="281" t="s">
        <v>2245</v>
      </c>
      <c r="C936" s="281"/>
      <c r="D936" s="281"/>
      <c r="E936" s="281"/>
      <c r="F936" s="301">
        <v>469.85</v>
      </c>
      <c r="G936" s="281"/>
      <c r="H936" s="281"/>
    </row>
    <row r="937" spans="1:8" customFormat="1" ht="9.75" customHeight="1">
      <c r="A937" s="284" t="s">
        <v>2273</v>
      </c>
      <c r="B937" s="285" t="s">
        <v>2246</v>
      </c>
      <c r="C937" s="285" t="s">
        <v>14</v>
      </c>
      <c r="D937" s="294">
        <v>17.198</v>
      </c>
      <c r="E937" s="286">
        <v>9.6479999999999997</v>
      </c>
      <c r="F937" s="297">
        <v>165.93</v>
      </c>
      <c r="G937" s="285"/>
      <c r="H937" s="285"/>
    </row>
    <row r="938" spans="1:8" customFormat="1" ht="19.149999999999999" customHeight="1">
      <c r="A938" s="284" t="s">
        <v>2274</v>
      </c>
      <c r="B938" s="285" t="s">
        <v>954</v>
      </c>
      <c r="C938" s="285" t="s">
        <v>14</v>
      </c>
      <c r="D938" s="294">
        <v>17.198</v>
      </c>
      <c r="E938" s="294">
        <v>17.672000000000001</v>
      </c>
      <c r="F938" s="297">
        <v>303.92</v>
      </c>
      <c r="G938" s="285"/>
      <c r="H938" s="285"/>
    </row>
    <row r="939" spans="1:8" customFormat="1" ht="9.75" customHeight="1">
      <c r="A939" s="280" t="s">
        <v>2275</v>
      </c>
      <c r="B939" s="281" t="s">
        <v>1597</v>
      </c>
      <c r="C939" s="281"/>
      <c r="D939" s="281"/>
      <c r="E939" s="281"/>
      <c r="F939" s="301">
        <v>524.54</v>
      </c>
      <c r="G939" s="281"/>
      <c r="H939" s="281"/>
    </row>
    <row r="940" spans="1:8" customFormat="1" ht="19.149999999999999" customHeight="1">
      <c r="A940" s="284" t="s">
        <v>2276</v>
      </c>
      <c r="B940" s="285" t="s">
        <v>2253</v>
      </c>
      <c r="C940" s="285" t="s">
        <v>14</v>
      </c>
      <c r="D940" s="294">
        <v>17.198</v>
      </c>
      <c r="E940" s="294">
        <v>30.5</v>
      </c>
      <c r="F940" s="297">
        <v>524.54</v>
      </c>
      <c r="G940" s="285"/>
      <c r="H940" s="285"/>
    </row>
    <row r="941" spans="1:8" customFormat="1" ht="19.350000000000001" customHeight="1">
      <c r="A941" s="280" t="s">
        <v>2277</v>
      </c>
      <c r="B941" s="281" t="s">
        <v>2278</v>
      </c>
      <c r="C941" s="281"/>
      <c r="D941" s="281"/>
      <c r="E941" s="281"/>
      <c r="F941" s="296">
        <v>2062.56</v>
      </c>
      <c r="G941" s="281"/>
      <c r="H941" s="281"/>
    </row>
    <row r="942" spans="1:8" customFormat="1" ht="9.75" customHeight="1">
      <c r="A942" s="280" t="s">
        <v>2279</v>
      </c>
      <c r="B942" s="281" t="s">
        <v>2245</v>
      </c>
      <c r="C942" s="281"/>
      <c r="D942" s="281"/>
      <c r="E942" s="281"/>
      <c r="F942" s="301">
        <v>974.56</v>
      </c>
      <c r="G942" s="281"/>
      <c r="H942" s="281"/>
    </row>
    <row r="943" spans="1:8" customFormat="1" ht="9.75" customHeight="1">
      <c r="A943" s="284" t="s">
        <v>2280</v>
      </c>
      <c r="B943" s="285" t="s">
        <v>2246</v>
      </c>
      <c r="C943" s="285" t="s">
        <v>14</v>
      </c>
      <c r="D943" s="294">
        <v>35.671999999999997</v>
      </c>
      <c r="E943" s="286">
        <v>9.6479999999999997</v>
      </c>
      <c r="F943" s="297">
        <v>344.16</v>
      </c>
      <c r="G943" s="285"/>
      <c r="H943" s="285"/>
    </row>
    <row r="944" spans="1:8" customFormat="1" ht="19.149999999999999" customHeight="1">
      <c r="A944" s="284" t="s">
        <v>2281</v>
      </c>
      <c r="B944" s="285" t="s">
        <v>954</v>
      </c>
      <c r="C944" s="285" t="s">
        <v>14</v>
      </c>
      <c r="D944" s="294">
        <v>35.671999999999997</v>
      </c>
      <c r="E944" s="294">
        <v>17.672000000000001</v>
      </c>
      <c r="F944" s="297">
        <v>630.4</v>
      </c>
      <c r="G944" s="285"/>
      <c r="H944" s="285"/>
    </row>
    <row r="945" spans="1:8" customFormat="1" ht="9.75" customHeight="1">
      <c r="A945" s="280" t="s">
        <v>2282</v>
      </c>
      <c r="B945" s="281" t="s">
        <v>1597</v>
      </c>
      <c r="C945" s="281"/>
      <c r="D945" s="281"/>
      <c r="E945" s="281"/>
      <c r="F945" s="296">
        <v>1088</v>
      </c>
      <c r="G945" s="281"/>
      <c r="H945" s="281"/>
    </row>
    <row r="946" spans="1:8" customFormat="1" ht="19.149999999999999" customHeight="1">
      <c r="A946" s="284" t="s">
        <v>2283</v>
      </c>
      <c r="B946" s="285" t="s">
        <v>2253</v>
      </c>
      <c r="C946" s="285" t="s">
        <v>14</v>
      </c>
      <c r="D946" s="294">
        <v>35.671999999999997</v>
      </c>
      <c r="E946" s="294">
        <v>30.5</v>
      </c>
      <c r="F946" s="289">
        <v>1088</v>
      </c>
      <c r="G946" s="285"/>
      <c r="H946" s="285"/>
    </row>
    <row r="947" spans="1:8" customFormat="1" ht="9.75" customHeight="1">
      <c r="A947" s="280" t="s">
        <v>567</v>
      </c>
      <c r="B947" s="281" t="s">
        <v>701</v>
      </c>
      <c r="C947" s="281"/>
      <c r="D947" s="281"/>
      <c r="E947" s="281"/>
      <c r="F947" s="300">
        <v>1077797.1299999999</v>
      </c>
      <c r="G947" s="281"/>
      <c r="H947" s="281"/>
    </row>
    <row r="948" spans="1:8" customFormat="1" ht="9.75" customHeight="1">
      <c r="A948" s="280" t="s">
        <v>569</v>
      </c>
      <c r="B948" s="281" t="s">
        <v>2284</v>
      </c>
      <c r="C948" s="281"/>
      <c r="D948" s="281"/>
      <c r="E948" s="281"/>
      <c r="F948" s="283">
        <v>27552.14</v>
      </c>
      <c r="G948" s="281"/>
      <c r="H948" s="281"/>
    </row>
    <row r="949" spans="1:8" customFormat="1" ht="9.75" customHeight="1">
      <c r="A949" s="280" t="s">
        <v>570</v>
      </c>
      <c r="B949" s="281" t="s">
        <v>2285</v>
      </c>
      <c r="C949" s="281"/>
      <c r="D949" s="281"/>
      <c r="E949" s="281"/>
      <c r="F949" s="283">
        <v>17081.98</v>
      </c>
      <c r="G949" s="281"/>
      <c r="H949" s="281"/>
    </row>
    <row r="950" spans="1:8" customFormat="1" ht="9.75" customHeight="1">
      <c r="A950" s="284" t="s">
        <v>572</v>
      </c>
      <c r="B950" s="285" t="s">
        <v>2286</v>
      </c>
      <c r="C950" s="285" t="s">
        <v>14</v>
      </c>
      <c r="D950" s="286">
        <v>7.3</v>
      </c>
      <c r="E950" s="294">
        <v>62.012700000000002</v>
      </c>
      <c r="F950" s="297">
        <v>452.69</v>
      </c>
      <c r="G950" s="285"/>
      <c r="H950" s="285"/>
    </row>
    <row r="951" spans="1:8" customFormat="1" ht="9.75" customHeight="1">
      <c r="A951" s="284" t="s">
        <v>573</v>
      </c>
      <c r="B951" s="285" t="s">
        <v>2287</v>
      </c>
      <c r="C951" s="285" t="s">
        <v>14</v>
      </c>
      <c r="D951" s="286">
        <v>8.4529999999999994</v>
      </c>
      <c r="E951" s="294">
        <v>71.778499999999994</v>
      </c>
      <c r="F951" s="297">
        <v>606.74</v>
      </c>
      <c r="G951" s="285"/>
      <c r="H951" s="285"/>
    </row>
    <row r="952" spans="1:8" customFormat="1" ht="9.75" customHeight="1">
      <c r="A952" s="284" t="s">
        <v>2288</v>
      </c>
      <c r="B952" s="285" t="s">
        <v>2289</v>
      </c>
      <c r="C952" s="285" t="s">
        <v>14</v>
      </c>
      <c r="D952" s="294">
        <v>83.626000000000005</v>
      </c>
      <c r="E952" s="294">
        <v>59.095599999999997</v>
      </c>
      <c r="F952" s="289">
        <v>4941.93</v>
      </c>
      <c r="G952" s="285"/>
      <c r="H952" s="285"/>
    </row>
    <row r="953" spans="1:8" customFormat="1" ht="9.75" customHeight="1">
      <c r="A953" s="284" t="s">
        <v>2290</v>
      </c>
      <c r="B953" s="285" t="s">
        <v>2291</v>
      </c>
      <c r="C953" s="285" t="s">
        <v>14</v>
      </c>
      <c r="D953" s="294">
        <v>47.838999999999999</v>
      </c>
      <c r="E953" s="295">
        <v>110.27849999999999</v>
      </c>
      <c r="F953" s="289">
        <v>5275.61</v>
      </c>
      <c r="G953" s="285"/>
      <c r="H953" s="285"/>
    </row>
    <row r="954" spans="1:8" customFormat="1" ht="9.75" customHeight="1">
      <c r="A954" s="284" t="s">
        <v>2292</v>
      </c>
      <c r="B954" s="285" t="s">
        <v>2293</v>
      </c>
      <c r="C954" s="285" t="s">
        <v>14</v>
      </c>
      <c r="D954" s="286">
        <v>6.226</v>
      </c>
      <c r="E954" s="295">
        <v>508.46449999999999</v>
      </c>
      <c r="F954" s="289">
        <v>3165.7</v>
      </c>
      <c r="G954" s="285"/>
      <c r="H954" s="285"/>
    </row>
    <row r="955" spans="1:8" customFormat="1" ht="9.75" customHeight="1">
      <c r="A955" s="284" t="s">
        <v>2294</v>
      </c>
      <c r="B955" s="285" t="s">
        <v>2295</v>
      </c>
      <c r="C955" s="285" t="s">
        <v>14</v>
      </c>
      <c r="D955" s="294">
        <v>14.657999999999999</v>
      </c>
      <c r="E955" s="295">
        <v>110.27849999999999</v>
      </c>
      <c r="F955" s="289">
        <v>1616.46</v>
      </c>
      <c r="G955" s="285"/>
      <c r="H955" s="285"/>
    </row>
    <row r="956" spans="1:8" customFormat="1" ht="9.75" customHeight="1">
      <c r="A956" s="284" t="s">
        <v>2296</v>
      </c>
      <c r="B956" s="285" t="s">
        <v>2297</v>
      </c>
      <c r="C956" s="285" t="s">
        <v>14</v>
      </c>
      <c r="D956" s="294">
        <v>11.682</v>
      </c>
      <c r="E956" s="294">
        <v>71.778499999999994</v>
      </c>
      <c r="F956" s="297">
        <v>838.52</v>
      </c>
      <c r="G956" s="285"/>
      <c r="H956" s="285"/>
    </row>
    <row r="957" spans="1:8" customFormat="1" ht="9.75" customHeight="1">
      <c r="A957" s="284" t="s">
        <v>2298</v>
      </c>
      <c r="B957" s="285" t="s">
        <v>2299</v>
      </c>
      <c r="C957" s="285" t="s">
        <v>14</v>
      </c>
      <c r="D957" s="286">
        <v>2.5680000000000001</v>
      </c>
      <c r="E957" s="294">
        <v>71.778499999999994</v>
      </c>
      <c r="F957" s="297">
        <v>184.33</v>
      </c>
      <c r="G957" s="285"/>
      <c r="H957" s="285"/>
    </row>
    <row r="958" spans="1:8" customFormat="1" ht="9.75" customHeight="1">
      <c r="A958" s="280" t="s">
        <v>574</v>
      </c>
      <c r="B958" s="281" t="s">
        <v>708</v>
      </c>
      <c r="C958" s="281"/>
      <c r="D958" s="281"/>
      <c r="E958" s="281"/>
      <c r="F958" s="296">
        <v>1315.71</v>
      </c>
      <c r="G958" s="281"/>
      <c r="H958" s="281"/>
    </row>
    <row r="959" spans="1:8" customFormat="1" ht="9.75" customHeight="1">
      <c r="A959" s="284" t="s">
        <v>576</v>
      </c>
      <c r="B959" s="285" t="s">
        <v>2300</v>
      </c>
      <c r="C959" s="285" t="s">
        <v>10</v>
      </c>
      <c r="D959" s="294">
        <v>46.853000000000002</v>
      </c>
      <c r="E959" s="286">
        <v>9.9696999999999996</v>
      </c>
      <c r="F959" s="297">
        <v>467.11</v>
      </c>
      <c r="G959" s="285"/>
      <c r="H959" s="285"/>
    </row>
    <row r="960" spans="1:8" customFormat="1" ht="9.75" customHeight="1">
      <c r="A960" s="284" t="s">
        <v>578</v>
      </c>
      <c r="B960" s="285" t="s">
        <v>2301</v>
      </c>
      <c r="C960" s="285" t="s">
        <v>10</v>
      </c>
      <c r="D960" s="294">
        <v>16.876999999999999</v>
      </c>
      <c r="E960" s="294">
        <v>50.281300000000002</v>
      </c>
      <c r="F960" s="297">
        <v>848.6</v>
      </c>
      <c r="G960" s="285"/>
      <c r="H960" s="285"/>
    </row>
    <row r="961" spans="1:8" customFormat="1" ht="9.75" customHeight="1">
      <c r="A961" s="280" t="s">
        <v>581</v>
      </c>
      <c r="B961" s="281" t="s">
        <v>2302</v>
      </c>
      <c r="C961" s="281"/>
      <c r="D961" s="281"/>
      <c r="E961" s="281"/>
      <c r="F961" s="301">
        <v>579.46</v>
      </c>
      <c r="G961" s="281"/>
      <c r="H961" s="281"/>
    </row>
    <row r="962" spans="1:8" customFormat="1" ht="9.75" customHeight="1">
      <c r="A962" s="284" t="s">
        <v>582</v>
      </c>
      <c r="B962" s="285" t="s">
        <v>2303</v>
      </c>
      <c r="C962" s="285" t="s">
        <v>10</v>
      </c>
      <c r="D962" s="286">
        <v>5.74</v>
      </c>
      <c r="E962" s="295">
        <v>100.9504</v>
      </c>
      <c r="F962" s="297">
        <v>579.46</v>
      </c>
      <c r="G962" s="285"/>
      <c r="H962" s="285"/>
    </row>
    <row r="963" spans="1:8" customFormat="1" ht="9.75" customHeight="1">
      <c r="A963" s="280" t="s">
        <v>1091</v>
      </c>
      <c r="B963" s="281" t="s">
        <v>725</v>
      </c>
      <c r="C963" s="281"/>
      <c r="D963" s="281"/>
      <c r="E963" s="281"/>
      <c r="F963" s="301">
        <v>825.99</v>
      </c>
      <c r="G963" s="281"/>
      <c r="H963" s="281"/>
    </row>
    <row r="964" spans="1:8" customFormat="1" ht="9.75" customHeight="1">
      <c r="A964" s="284" t="s">
        <v>1092</v>
      </c>
      <c r="B964" s="285" t="s">
        <v>2304</v>
      </c>
      <c r="C964" s="285" t="s">
        <v>10</v>
      </c>
      <c r="D964" s="286">
        <v>5.7</v>
      </c>
      <c r="E964" s="295">
        <v>144.91059999999999</v>
      </c>
      <c r="F964" s="297">
        <v>825.99</v>
      </c>
      <c r="G964" s="285"/>
      <c r="H964" s="285"/>
    </row>
    <row r="965" spans="1:8" customFormat="1" ht="9.75" customHeight="1">
      <c r="A965" s="280" t="s">
        <v>2305</v>
      </c>
      <c r="B965" s="281" t="s">
        <v>2306</v>
      </c>
      <c r="C965" s="281"/>
      <c r="D965" s="281"/>
      <c r="E965" s="281"/>
      <c r="F965" s="296">
        <v>1595.05</v>
      </c>
      <c r="G965" s="281"/>
      <c r="H965" s="281"/>
    </row>
    <row r="966" spans="1:8" customFormat="1" ht="9.75" customHeight="1">
      <c r="A966" s="284" t="s">
        <v>2307</v>
      </c>
      <c r="B966" s="285" t="s">
        <v>2308</v>
      </c>
      <c r="C966" s="285" t="s">
        <v>14</v>
      </c>
      <c r="D966" s="294">
        <v>16.890999999999998</v>
      </c>
      <c r="E966" s="294">
        <v>94.431700000000006</v>
      </c>
      <c r="F966" s="289">
        <v>1595.05</v>
      </c>
      <c r="G966" s="285"/>
      <c r="H966" s="285"/>
    </row>
    <row r="967" spans="1:8" customFormat="1" ht="9.75" customHeight="1">
      <c r="A967" s="280" t="s">
        <v>2309</v>
      </c>
      <c r="B967" s="281" t="s">
        <v>1597</v>
      </c>
      <c r="C967" s="281"/>
      <c r="D967" s="281"/>
      <c r="E967" s="281"/>
      <c r="F967" s="296">
        <v>6153.95</v>
      </c>
      <c r="G967" s="281"/>
      <c r="H967" s="281"/>
    </row>
    <row r="968" spans="1:8" customFormat="1" ht="9.75" customHeight="1">
      <c r="A968" s="284" t="s">
        <v>2310</v>
      </c>
      <c r="B968" s="285" t="s">
        <v>2311</v>
      </c>
      <c r="C968" s="285" t="s">
        <v>14</v>
      </c>
      <c r="D968" s="294">
        <v>46.853000000000002</v>
      </c>
      <c r="E968" s="294">
        <v>22</v>
      </c>
      <c r="F968" s="289">
        <v>1030.77</v>
      </c>
      <c r="G968" s="285"/>
      <c r="H968" s="285"/>
    </row>
    <row r="969" spans="1:8" customFormat="1" ht="9.75" customHeight="1">
      <c r="A969" s="284" t="s">
        <v>2312</v>
      </c>
      <c r="B969" s="285" t="s">
        <v>2313</v>
      </c>
      <c r="C969" s="285" t="s">
        <v>14</v>
      </c>
      <c r="D969" s="294">
        <v>16.876999999999999</v>
      </c>
      <c r="E969" s="294">
        <v>32.6</v>
      </c>
      <c r="F969" s="297">
        <v>550.19000000000005</v>
      </c>
      <c r="G969" s="285"/>
      <c r="H969" s="285"/>
    </row>
    <row r="970" spans="1:8" customFormat="1" ht="19.149999999999999" customHeight="1">
      <c r="A970" s="284" t="s">
        <v>2314</v>
      </c>
      <c r="B970" s="285" t="s">
        <v>2315</v>
      </c>
      <c r="C970" s="285" t="s">
        <v>14</v>
      </c>
      <c r="D970" s="294">
        <v>62.497</v>
      </c>
      <c r="E970" s="294">
        <v>43.9572</v>
      </c>
      <c r="F970" s="289">
        <v>2747.19</v>
      </c>
      <c r="G970" s="285"/>
      <c r="H970" s="285"/>
    </row>
    <row r="971" spans="1:8" customFormat="1" ht="19.149999999999999" customHeight="1">
      <c r="A971" s="284" t="s">
        <v>2316</v>
      </c>
      <c r="B971" s="285" t="s">
        <v>2317</v>
      </c>
      <c r="C971" s="285" t="s">
        <v>14</v>
      </c>
      <c r="D971" s="286">
        <v>8.4529999999999994</v>
      </c>
      <c r="E971" s="294">
        <v>43.9572</v>
      </c>
      <c r="F971" s="297">
        <v>371.57</v>
      </c>
      <c r="G971" s="285"/>
      <c r="H971" s="285"/>
    </row>
    <row r="972" spans="1:8" customFormat="1" ht="19.149999999999999" customHeight="1">
      <c r="A972" s="284" t="s">
        <v>2318</v>
      </c>
      <c r="B972" s="285" t="s">
        <v>2319</v>
      </c>
      <c r="C972" s="285" t="s">
        <v>14</v>
      </c>
      <c r="D972" s="294">
        <v>14.25</v>
      </c>
      <c r="E972" s="294">
        <v>40</v>
      </c>
      <c r="F972" s="297">
        <v>570</v>
      </c>
      <c r="G972" s="285"/>
      <c r="H972" s="285"/>
    </row>
    <row r="973" spans="1:8" customFormat="1" ht="19.149999999999999" customHeight="1">
      <c r="A973" s="284" t="s">
        <v>2320</v>
      </c>
      <c r="B973" s="285" t="s">
        <v>2321</v>
      </c>
      <c r="C973" s="285" t="s">
        <v>14</v>
      </c>
      <c r="D973" s="294">
        <v>16.890999999999998</v>
      </c>
      <c r="E973" s="294">
        <v>29.5</v>
      </c>
      <c r="F973" s="297">
        <v>498.28</v>
      </c>
      <c r="G973" s="285"/>
      <c r="H973" s="285"/>
    </row>
    <row r="974" spans="1:8" customFormat="1" ht="9.75" customHeight="1">
      <c r="A974" s="284" t="s">
        <v>2322</v>
      </c>
      <c r="B974" s="285" t="s">
        <v>2323</v>
      </c>
      <c r="C974" s="285" t="s">
        <v>10</v>
      </c>
      <c r="D974" s="286">
        <v>5.74</v>
      </c>
      <c r="E974" s="294">
        <v>30</v>
      </c>
      <c r="F974" s="297">
        <v>172.2</v>
      </c>
      <c r="G974" s="285"/>
      <c r="H974" s="285"/>
    </row>
    <row r="975" spans="1:8" customFormat="1" ht="9.75" customHeight="1">
      <c r="A975" s="284" t="s">
        <v>2324</v>
      </c>
      <c r="B975" s="285" t="s">
        <v>2325</v>
      </c>
      <c r="C975" s="285" t="s">
        <v>10</v>
      </c>
      <c r="D975" s="286">
        <v>5.7</v>
      </c>
      <c r="E975" s="294">
        <v>37.5</v>
      </c>
      <c r="F975" s="297">
        <v>213.75</v>
      </c>
      <c r="G975" s="285"/>
      <c r="H975" s="285"/>
    </row>
    <row r="976" spans="1:8" customFormat="1" ht="19.350000000000001" customHeight="1">
      <c r="A976" s="280" t="s">
        <v>583</v>
      </c>
      <c r="B976" s="281" t="s">
        <v>2326</v>
      </c>
      <c r="C976" s="281"/>
      <c r="D976" s="281"/>
      <c r="E976" s="281"/>
      <c r="F976" s="301">
        <v>344.95</v>
      </c>
      <c r="G976" s="281"/>
      <c r="H976" s="281"/>
    </row>
    <row r="977" spans="1:8" customFormat="1" ht="9.75" customHeight="1">
      <c r="A977" s="280" t="s">
        <v>584</v>
      </c>
      <c r="B977" s="281" t="s">
        <v>708</v>
      </c>
      <c r="C977" s="281"/>
      <c r="D977" s="281"/>
      <c r="E977" s="281"/>
      <c r="F977" s="301">
        <v>107.57</v>
      </c>
      <c r="G977" s="281"/>
      <c r="H977" s="281"/>
    </row>
    <row r="978" spans="1:8" customFormat="1" ht="9.75" customHeight="1">
      <c r="A978" s="284" t="s">
        <v>585</v>
      </c>
      <c r="B978" s="285" t="s">
        <v>2300</v>
      </c>
      <c r="C978" s="285" t="s">
        <v>10</v>
      </c>
      <c r="D978" s="294">
        <v>10.79</v>
      </c>
      <c r="E978" s="286">
        <v>9.9696999999999996</v>
      </c>
      <c r="F978" s="297">
        <v>107.57</v>
      </c>
      <c r="G978" s="285"/>
      <c r="H978" s="285"/>
    </row>
    <row r="979" spans="1:8" customFormat="1" ht="9.75" customHeight="1">
      <c r="A979" s="280" t="s">
        <v>587</v>
      </c>
      <c r="B979" s="281" t="s">
        <v>1597</v>
      </c>
      <c r="C979" s="281"/>
      <c r="D979" s="281"/>
      <c r="E979" s="281"/>
      <c r="F979" s="301">
        <v>237.38</v>
      </c>
      <c r="G979" s="281"/>
      <c r="H979" s="281"/>
    </row>
    <row r="980" spans="1:8" customFormat="1" ht="9.75" customHeight="1">
      <c r="A980" s="284" t="s">
        <v>588</v>
      </c>
      <c r="B980" s="285" t="s">
        <v>2311</v>
      </c>
      <c r="C980" s="285" t="s">
        <v>14</v>
      </c>
      <c r="D980" s="294">
        <v>10.79</v>
      </c>
      <c r="E980" s="294">
        <v>22</v>
      </c>
      <c r="F980" s="297">
        <v>237.38</v>
      </c>
      <c r="G980" s="285"/>
      <c r="H980" s="285"/>
    </row>
    <row r="981" spans="1:8" customFormat="1" ht="19.350000000000001" customHeight="1">
      <c r="A981" s="280" t="s">
        <v>590</v>
      </c>
      <c r="B981" s="281" t="s">
        <v>2327</v>
      </c>
      <c r="C981" s="281"/>
      <c r="D981" s="281"/>
      <c r="E981" s="281"/>
      <c r="F981" s="301">
        <v>715.19</v>
      </c>
      <c r="G981" s="281"/>
      <c r="H981" s="281"/>
    </row>
    <row r="982" spans="1:8" customFormat="1" ht="9.75" customHeight="1">
      <c r="A982" s="280" t="s">
        <v>591</v>
      </c>
      <c r="B982" s="281" t="s">
        <v>708</v>
      </c>
      <c r="C982" s="281"/>
      <c r="D982" s="281"/>
      <c r="E982" s="281"/>
      <c r="F982" s="301">
        <v>107.57</v>
      </c>
      <c r="G982" s="281"/>
      <c r="H982" s="281"/>
    </row>
    <row r="983" spans="1:8" customFormat="1" ht="9.75" customHeight="1">
      <c r="A983" s="284" t="s">
        <v>592</v>
      </c>
      <c r="B983" s="285" t="s">
        <v>2300</v>
      </c>
      <c r="C983" s="285" t="s">
        <v>10</v>
      </c>
      <c r="D983" s="294">
        <v>10.79</v>
      </c>
      <c r="E983" s="286">
        <v>9.9696999999999996</v>
      </c>
      <c r="F983" s="297">
        <v>107.57</v>
      </c>
      <c r="G983" s="285"/>
      <c r="H983" s="285"/>
    </row>
    <row r="984" spans="1:8" customFormat="1" ht="9.75" customHeight="1">
      <c r="A984" s="280" t="s">
        <v>594</v>
      </c>
      <c r="B984" s="281" t="s">
        <v>2302</v>
      </c>
      <c r="C984" s="281"/>
      <c r="D984" s="281"/>
      <c r="E984" s="281"/>
      <c r="F984" s="304">
        <v>32.299999999999997</v>
      </c>
      <c r="G984" s="281"/>
      <c r="H984" s="281"/>
    </row>
    <row r="985" spans="1:8" customFormat="1" ht="9.75" customHeight="1">
      <c r="A985" s="284" t="s">
        <v>595</v>
      </c>
      <c r="B985" s="285" t="s">
        <v>2303</v>
      </c>
      <c r="C985" s="285" t="s">
        <v>10</v>
      </c>
      <c r="D985" s="286">
        <v>0.32</v>
      </c>
      <c r="E985" s="295">
        <v>100.9504</v>
      </c>
      <c r="F985" s="302">
        <v>32.299999999999997</v>
      </c>
      <c r="G985" s="285"/>
      <c r="H985" s="285"/>
    </row>
    <row r="986" spans="1:8" customFormat="1" ht="9.75" customHeight="1">
      <c r="A986" s="280" t="s">
        <v>1097</v>
      </c>
      <c r="B986" s="281" t="s">
        <v>725</v>
      </c>
      <c r="C986" s="281"/>
      <c r="D986" s="281"/>
      <c r="E986" s="281"/>
      <c r="F986" s="301">
        <v>260.83999999999997</v>
      </c>
      <c r="G986" s="281"/>
      <c r="H986" s="281"/>
    </row>
    <row r="987" spans="1:8" customFormat="1" ht="9.75" customHeight="1">
      <c r="A987" s="284" t="s">
        <v>1098</v>
      </c>
      <c r="B987" s="285" t="s">
        <v>2304</v>
      </c>
      <c r="C987" s="285" t="s">
        <v>10</v>
      </c>
      <c r="D987" s="286">
        <v>1.8</v>
      </c>
      <c r="E987" s="295">
        <v>144.91059999999999</v>
      </c>
      <c r="F987" s="297">
        <v>260.83999999999997</v>
      </c>
      <c r="G987" s="285"/>
      <c r="H987" s="285"/>
    </row>
    <row r="988" spans="1:8" customFormat="1" ht="9.75" customHeight="1">
      <c r="A988" s="280" t="s">
        <v>1099</v>
      </c>
      <c r="B988" s="281" t="s">
        <v>1597</v>
      </c>
      <c r="C988" s="281"/>
      <c r="D988" s="281"/>
      <c r="E988" s="281"/>
      <c r="F988" s="301">
        <v>314.48</v>
      </c>
      <c r="G988" s="281"/>
      <c r="H988" s="281"/>
    </row>
    <row r="989" spans="1:8" customFormat="1" ht="9.75" customHeight="1">
      <c r="A989" s="284" t="s">
        <v>1100</v>
      </c>
      <c r="B989" s="285" t="s">
        <v>2311</v>
      </c>
      <c r="C989" s="285" t="s">
        <v>14</v>
      </c>
      <c r="D989" s="294">
        <v>10.79</v>
      </c>
      <c r="E989" s="294">
        <v>22</v>
      </c>
      <c r="F989" s="297">
        <v>237.38</v>
      </c>
      <c r="G989" s="285"/>
      <c r="H989" s="285"/>
    </row>
    <row r="990" spans="1:8" customFormat="1" ht="9.75" customHeight="1">
      <c r="A990" s="284" t="s">
        <v>2328</v>
      </c>
      <c r="B990" s="285" t="s">
        <v>2323</v>
      </c>
      <c r="C990" s="285" t="s">
        <v>10</v>
      </c>
      <c r="D990" s="286">
        <v>0.32</v>
      </c>
      <c r="E990" s="294">
        <v>30</v>
      </c>
      <c r="F990" s="287">
        <v>9.6</v>
      </c>
      <c r="G990" s="285"/>
      <c r="H990" s="285"/>
    </row>
    <row r="991" spans="1:8" customFormat="1" ht="9.75" customHeight="1">
      <c r="A991" s="284" t="s">
        <v>2329</v>
      </c>
      <c r="B991" s="285" t="s">
        <v>2325</v>
      </c>
      <c r="C991" s="285" t="s">
        <v>10</v>
      </c>
      <c r="D991" s="286">
        <v>1.8</v>
      </c>
      <c r="E991" s="294">
        <v>37.5</v>
      </c>
      <c r="F991" s="302">
        <v>67.5</v>
      </c>
      <c r="G991" s="285"/>
      <c r="H991" s="285"/>
    </row>
    <row r="992" spans="1:8" customFormat="1" ht="9.75" customHeight="1">
      <c r="A992" s="280" t="s">
        <v>597</v>
      </c>
      <c r="B992" s="281" t="s">
        <v>2330</v>
      </c>
      <c r="C992" s="281"/>
      <c r="D992" s="281"/>
      <c r="E992" s="281"/>
      <c r="F992" s="283">
        <v>88515.25</v>
      </c>
      <c r="G992" s="281"/>
      <c r="H992" s="281"/>
    </row>
    <row r="993" spans="1:8" customFormat="1" ht="9.75" customHeight="1">
      <c r="A993" s="280" t="s">
        <v>598</v>
      </c>
      <c r="B993" s="281" t="s">
        <v>2285</v>
      </c>
      <c r="C993" s="281"/>
      <c r="D993" s="281"/>
      <c r="E993" s="281"/>
      <c r="F993" s="283">
        <v>34655.620000000003</v>
      </c>
      <c r="G993" s="281"/>
      <c r="H993" s="281"/>
    </row>
    <row r="994" spans="1:8" customFormat="1" ht="9.75" customHeight="1">
      <c r="A994" s="284" t="s">
        <v>599</v>
      </c>
      <c r="B994" s="285" t="s">
        <v>2291</v>
      </c>
      <c r="C994" s="285" t="s">
        <v>14</v>
      </c>
      <c r="D994" s="286">
        <v>7.2960000000000003</v>
      </c>
      <c r="E994" s="295">
        <v>110.27849999999999</v>
      </c>
      <c r="F994" s="297">
        <v>804.59</v>
      </c>
      <c r="G994" s="285"/>
      <c r="H994" s="285"/>
    </row>
    <row r="995" spans="1:8" customFormat="1" ht="9.75" customHeight="1">
      <c r="A995" s="284" t="s">
        <v>600</v>
      </c>
      <c r="B995" s="285" t="s">
        <v>2331</v>
      </c>
      <c r="C995" s="285" t="s">
        <v>14</v>
      </c>
      <c r="D995" s="295">
        <v>103.928</v>
      </c>
      <c r="E995" s="295">
        <v>110.27849999999999</v>
      </c>
      <c r="F995" s="293">
        <v>11461.02</v>
      </c>
      <c r="G995" s="285"/>
      <c r="H995" s="285"/>
    </row>
    <row r="996" spans="1:8" customFormat="1" ht="9.75" customHeight="1">
      <c r="A996" s="284" t="s">
        <v>2332</v>
      </c>
      <c r="B996" s="285" t="s">
        <v>2333</v>
      </c>
      <c r="C996" s="285" t="s">
        <v>14</v>
      </c>
      <c r="D996" s="294">
        <v>20.309000000000001</v>
      </c>
      <c r="E996" s="295">
        <v>110.27849999999999</v>
      </c>
      <c r="F996" s="289">
        <v>2239.65</v>
      </c>
      <c r="G996" s="285"/>
      <c r="H996" s="285"/>
    </row>
    <row r="997" spans="1:8" customFormat="1" ht="9.75" customHeight="1">
      <c r="A997" s="284" t="s">
        <v>2334</v>
      </c>
      <c r="B997" s="285" t="s">
        <v>2335</v>
      </c>
      <c r="C997" s="285" t="s">
        <v>14</v>
      </c>
      <c r="D997" s="294">
        <v>98.623999999999995</v>
      </c>
      <c r="E997" s="295">
        <v>110.27849999999999</v>
      </c>
      <c r="F997" s="293">
        <v>10876.11</v>
      </c>
      <c r="G997" s="285"/>
      <c r="H997" s="285"/>
    </row>
    <row r="998" spans="1:8" customFormat="1" ht="9.75" customHeight="1">
      <c r="A998" s="284" t="s">
        <v>2336</v>
      </c>
      <c r="B998" s="285" t="s">
        <v>2337</v>
      </c>
      <c r="C998" s="285" t="s">
        <v>14</v>
      </c>
      <c r="D998" s="294">
        <v>63.246000000000002</v>
      </c>
      <c r="E998" s="295">
        <v>146.6378</v>
      </c>
      <c r="F998" s="289">
        <v>9274.25</v>
      </c>
      <c r="G998" s="285"/>
      <c r="H998" s="285"/>
    </row>
    <row r="999" spans="1:8" customFormat="1" ht="9.75" customHeight="1">
      <c r="A999" s="280" t="s">
        <v>601</v>
      </c>
      <c r="B999" s="281" t="s">
        <v>708</v>
      </c>
      <c r="C999" s="281"/>
      <c r="D999" s="281"/>
      <c r="E999" s="281"/>
      <c r="F999" s="296">
        <v>6469.85</v>
      </c>
      <c r="G999" s="281"/>
      <c r="H999" s="281"/>
    </row>
    <row r="1000" spans="1:8" customFormat="1" ht="9.75" customHeight="1">
      <c r="A1000" s="284" t="s">
        <v>602</v>
      </c>
      <c r="B1000" s="285" t="s">
        <v>2300</v>
      </c>
      <c r="C1000" s="285" t="s">
        <v>10</v>
      </c>
      <c r="D1000" s="294">
        <v>10.755000000000001</v>
      </c>
      <c r="E1000" s="286">
        <v>9.9696999999999996</v>
      </c>
      <c r="F1000" s="297">
        <v>107.22</v>
      </c>
      <c r="G1000" s="285"/>
      <c r="H1000" s="285"/>
    </row>
    <row r="1001" spans="1:8" customFormat="1" ht="9.75" customHeight="1">
      <c r="A1001" s="284" t="s">
        <v>603</v>
      </c>
      <c r="B1001" s="285" t="s">
        <v>2338</v>
      </c>
      <c r="C1001" s="285" t="s">
        <v>10</v>
      </c>
      <c r="D1001" s="294">
        <v>58.432000000000002</v>
      </c>
      <c r="E1001" s="286">
        <v>7.3813000000000004</v>
      </c>
      <c r="F1001" s="297">
        <v>431.3</v>
      </c>
      <c r="G1001" s="285"/>
      <c r="H1001" s="285"/>
    </row>
    <row r="1002" spans="1:8" customFormat="1" ht="9.75" customHeight="1">
      <c r="A1002" s="284" t="s">
        <v>946</v>
      </c>
      <c r="B1002" s="285" t="s">
        <v>2339</v>
      </c>
      <c r="C1002" s="285" t="s">
        <v>10</v>
      </c>
      <c r="D1002" s="295">
        <v>146.98400000000001</v>
      </c>
      <c r="E1002" s="294">
        <v>40.3536</v>
      </c>
      <c r="F1002" s="289">
        <v>5931.33</v>
      </c>
      <c r="G1002" s="285"/>
      <c r="H1002" s="285"/>
    </row>
    <row r="1003" spans="1:8" customFormat="1" ht="9.75" customHeight="1">
      <c r="A1003" s="280" t="s">
        <v>1101</v>
      </c>
      <c r="B1003" s="281" t="s">
        <v>2302</v>
      </c>
      <c r="C1003" s="281"/>
      <c r="D1003" s="281"/>
      <c r="E1003" s="281"/>
      <c r="F1003" s="301">
        <v>787.41</v>
      </c>
      <c r="G1003" s="281"/>
      <c r="H1003" s="281"/>
    </row>
    <row r="1004" spans="1:8" customFormat="1" ht="9.75" customHeight="1">
      <c r="A1004" s="284" t="s">
        <v>1102</v>
      </c>
      <c r="B1004" s="285" t="s">
        <v>2303</v>
      </c>
      <c r="C1004" s="285" t="s">
        <v>10</v>
      </c>
      <c r="D1004" s="286">
        <v>7.8</v>
      </c>
      <c r="E1004" s="295">
        <v>100.9504</v>
      </c>
      <c r="F1004" s="297">
        <v>787.41</v>
      </c>
      <c r="G1004" s="285"/>
      <c r="H1004" s="285"/>
    </row>
    <row r="1005" spans="1:8" customFormat="1" ht="9.75" customHeight="1">
      <c r="A1005" s="280" t="s">
        <v>1103</v>
      </c>
      <c r="B1005" s="281" t="s">
        <v>725</v>
      </c>
      <c r="C1005" s="281"/>
      <c r="D1005" s="281"/>
      <c r="E1005" s="281"/>
      <c r="F1005" s="296">
        <v>2144.6799999999998</v>
      </c>
      <c r="G1005" s="281"/>
      <c r="H1005" s="281"/>
    </row>
    <row r="1006" spans="1:8" customFormat="1" ht="9.75" customHeight="1">
      <c r="A1006" s="284" t="s">
        <v>1104</v>
      </c>
      <c r="B1006" s="285" t="s">
        <v>2304</v>
      </c>
      <c r="C1006" s="285" t="s">
        <v>10</v>
      </c>
      <c r="D1006" s="294">
        <v>14.8</v>
      </c>
      <c r="E1006" s="295">
        <v>144.91059999999999</v>
      </c>
      <c r="F1006" s="289">
        <v>2144.6799999999998</v>
      </c>
      <c r="G1006" s="285"/>
      <c r="H1006" s="285"/>
    </row>
    <row r="1007" spans="1:8" customFormat="1" ht="9.75" customHeight="1">
      <c r="A1007" s="280" t="s">
        <v>2340</v>
      </c>
      <c r="B1007" s="281" t="s">
        <v>2306</v>
      </c>
      <c r="C1007" s="281"/>
      <c r="D1007" s="281"/>
      <c r="E1007" s="281"/>
      <c r="F1007" s="283">
        <v>18092.36</v>
      </c>
      <c r="G1007" s="281"/>
      <c r="H1007" s="281"/>
    </row>
    <row r="1008" spans="1:8" customFormat="1" ht="9.75" customHeight="1">
      <c r="A1008" s="284" t="s">
        <v>2341</v>
      </c>
      <c r="B1008" s="285" t="s">
        <v>2342</v>
      </c>
      <c r="C1008" s="285" t="s">
        <v>14</v>
      </c>
      <c r="D1008" s="294">
        <v>53.081000000000003</v>
      </c>
      <c r="E1008" s="294">
        <v>94.431700000000006</v>
      </c>
      <c r="F1008" s="289">
        <v>5012.53</v>
      </c>
      <c r="G1008" s="285"/>
      <c r="H1008" s="285"/>
    </row>
    <row r="1009" spans="1:8" customFormat="1" ht="9.75" customHeight="1">
      <c r="A1009" s="284" t="s">
        <v>2343</v>
      </c>
      <c r="B1009" s="285" t="s">
        <v>2344</v>
      </c>
      <c r="C1009" s="285" t="s">
        <v>14</v>
      </c>
      <c r="D1009" s="295">
        <v>138.511</v>
      </c>
      <c r="E1009" s="294">
        <v>94.431700000000006</v>
      </c>
      <c r="F1009" s="293">
        <v>13079.83</v>
      </c>
      <c r="G1009" s="285"/>
      <c r="H1009" s="285"/>
    </row>
    <row r="1010" spans="1:8" customFormat="1" ht="9.75" customHeight="1">
      <c r="A1010" s="280" t="s">
        <v>2345</v>
      </c>
      <c r="B1010" s="281" t="s">
        <v>1597</v>
      </c>
      <c r="C1010" s="281"/>
      <c r="D1010" s="281"/>
      <c r="E1010" s="281"/>
      <c r="F1010" s="283">
        <v>26365.33</v>
      </c>
      <c r="G1010" s="281"/>
      <c r="H1010" s="281"/>
    </row>
    <row r="1011" spans="1:8" customFormat="1" ht="9.75" customHeight="1">
      <c r="A1011" s="284" t="s">
        <v>2346</v>
      </c>
      <c r="B1011" s="285" t="s">
        <v>2347</v>
      </c>
      <c r="C1011" s="285" t="s">
        <v>14</v>
      </c>
      <c r="D1011" s="295">
        <v>146.98400000000001</v>
      </c>
      <c r="E1011" s="294">
        <v>42.5</v>
      </c>
      <c r="F1011" s="289">
        <v>6246.82</v>
      </c>
      <c r="G1011" s="285"/>
      <c r="H1011" s="285"/>
    </row>
    <row r="1012" spans="1:8" customFormat="1" ht="9.75" customHeight="1">
      <c r="A1012" s="284" t="s">
        <v>2348</v>
      </c>
      <c r="B1012" s="285" t="s">
        <v>2349</v>
      </c>
      <c r="C1012" s="285" t="s">
        <v>14</v>
      </c>
      <c r="D1012" s="294">
        <v>58.432000000000002</v>
      </c>
      <c r="E1012" s="294">
        <v>22</v>
      </c>
      <c r="F1012" s="289">
        <v>1285.5</v>
      </c>
      <c r="G1012" s="285"/>
      <c r="H1012" s="285"/>
    </row>
    <row r="1013" spans="1:8" customFormat="1" ht="9.75" customHeight="1">
      <c r="A1013" s="284" t="s">
        <v>2350</v>
      </c>
      <c r="B1013" s="285" t="s">
        <v>2311</v>
      </c>
      <c r="C1013" s="285" t="s">
        <v>14</v>
      </c>
      <c r="D1013" s="294">
        <v>10.755000000000001</v>
      </c>
      <c r="E1013" s="294">
        <v>22</v>
      </c>
      <c r="F1013" s="297">
        <v>236.61</v>
      </c>
      <c r="G1013" s="285"/>
      <c r="H1013" s="285"/>
    </row>
    <row r="1014" spans="1:8" customFormat="1" ht="19.149999999999999" customHeight="1">
      <c r="A1014" s="284" t="s">
        <v>2351</v>
      </c>
      <c r="B1014" s="285" t="s">
        <v>2315</v>
      </c>
      <c r="C1014" s="285" t="s">
        <v>14</v>
      </c>
      <c r="D1014" s="295">
        <v>126.229</v>
      </c>
      <c r="E1014" s="294">
        <v>43.9572</v>
      </c>
      <c r="F1014" s="289">
        <v>5548.67</v>
      </c>
      <c r="G1014" s="285"/>
      <c r="H1014" s="285"/>
    </row>
    <row r="1015" spans="1:8" customFormat="1" ht="19.149999999999999" customHeight="1">
      <c r="A1015" s="284" t="s">
        <v>2352</v>
      </c>
      <c r="B1015" s="285" t="s">
        <v>2319</v>
      </c>
      <c r="C1015" s="285" t="s">
        <v>14</v>
      </c>
      <c r="D1015" s="295">
        <v>103.928</v>
      </c>
      <c r="E1015" s="294">
        <v>40</v>
      </c>
      <c r="F1015" s="289">
        <v>4157.12</v>
      </c>
      <c r="G1015" s="285"/>
      <c r="H1015" s="285"/>
    </row>
    <row r="1016" spans="1:8" customFormat="1" ht="9.75" customHeight="1">
      <c r="A1016" s="284" t="s">
        <v>2353</v>
      </c>
      <c r="B1016" s="285" t="s">
        <v>2354</v>
      </c>
      <c r="C1016" s="285" t="s">
        <v>14</v>
      </c>
      <c r="D1016" s="294">
        <v>63.246000000000002</v>
      </c>
      <c r="E1016" s="294">
        <v>36.4</v>
      </c>
      <c r="F1016" s="289">
        <v>2302.15</v>
      </c>
      <c r="G1016" s="285"/>
      <c r="H1016" s="285"/>
    </row>
    <row r="1017" spans="1:8" customFormat="1" ht="19.149999999999999" customHeight="1">
      <c r="A1017" s="284" t="s">
        <v>2355</v>
      </c>
      <c r="B1017" s="285" t="s">
        <v>2321</v>
      </c>
      <c r="C1017" s="285" t="s">
        <v>14</v>
      </c>
      <c r="D1017" s="295">
        <v>196.59200000000001</v>
      </c>
      <c r="E1017" s="294">
        <v>29.5</v>
      </c>
      <c r="F1017" s="289">
        <v>5799.46</v>
      </c>
      <c r="G1017" s="285"/>
      <c r="H1017" s="285"/>
    </row>
    <row r="1018" spans="1:8" customFormat="1" ht="9.75" customHeight="1">
      <c r="A1018" s="284" t="s">
        <v>2356</v>
      </c>
      <c r="B1018" s="285" t="s">
        <v>2323</v>
      </c>
      <c r="C1018" s="285" t="s">
        <v>10</v>
      </c>
      <c r="D1018" s="286">
        <v>7.8</v>
      </c>
      <c r="E1018" s="294">
        <v>30</v>
      </c>
      <c r="F1018" s="297">
        <v>234</v>
      </c>
      <c r="G1018" s="285"/>
      <c r="H1018" s="285"/>
    </row>
    <row r="1019" spans="1:8" customFormat="1" ht="9.75" customHeight="1">
      <c r="A1019" s="284" t="s">
        <v>2357</v>
      </c>
      <c r="B1019" s="285" t="s">
        <v>2325</v>
      </c>
      <c r="C1019" s="285" t="s">
        <v>10</v>
      </c>
      <c r="D1019" s="294">
        <v>14.8</v>
      </c>
      <c r="E1019" s="294">
        <v>37.5</v>
      </c>
      <c r="F1019" s="297">
        <v>555</v>
      </c>
      <c r="G1019" s="285"/>
      <c r="H1019" s="285"/>
    </row>
    <row r="1020" spans="1:8" customFormat="1" ht="9.75" customHeight="1">
      <c r="A1020" s="280" t="s">
        <v>604</v>
      </c>
      <c r="B1020" s="281" t="s">
        <v>2358</v>
      </c>
      <c r="C1020" s="281"/>
      <c r="D1020" s="281"/>
      <c r="E1020" s="281"/>
      <c r="F1020" s="282">
        <v>789006.87</v>
      </c>
      <c r="G1020" s="281"/>
      <c r="H1020" s="281"/>
    </row>
    <row r="1021" spans="1:8" customFormat="1" ht="9.75" customHeight="1">
      <c r="A1021" s="280" t="s">
        <v>605</v>
      </c>
      <c r="B1021" s="281" t="s">
        <v>2285</v>
      </c>
      <c r="C1021" s="281"/>
      <c r="D1021" s="281"/>
      <c r="E1021" s="281"/>
      <c r="F1021" s="282">
        <v>259438.21</v>
      </c>
      <c r="G1021" s="281"/>
      <c r="H1021" s="281"/>
    </row>
    <row r="1022" spans="1:8" customFormat="1" ht="9.75" customHeight="1">
      <c r="A1022" s="284" t="s">
        <v>606</v>
      </c>
      <c r="B1022" s="285" t="s">
        <v>2287</v>
      </c>
      <c r="C1022" s="285" t="s">
        <v>14</v>
      </c>
      <c r="D1022" s="294">
        <v>58.741</v>
      </c>
      <c r="E1022" s="294">
        <v>71.778499999999994</v>
      </c>
      <c r="F1022" s="289">
        <v>4216.34</v>
      </c>
      <c r="G1022" s="285"/>
      <c r="H1022" s="285"/>
    </row>
    <row r="1023" spans="1:8" customFormat="1" ht="9.75" customHeight="1">
      <c r="A1023" s="284" t="s">
        <v>607</v>
      </c>
      <c r="B1023" s="285" t="s">
        <v>2291</v>
      </c>
      <c r="C1023" s="285" t="s">
        <v>14</v>
      </c>
      <c r="D1023" s="294">
        <v>80.260999999999996</v>
      </c>
      <c r="E1023" s="295">
        <v>110.27849999999999</v>
      </c>
      <c r="F1023" s="289">
        <v>8851.06</v>
      </c>
      <c r="G1023" s="285"/>
      <c r="H1023" s="285"/>
    </row>
    <row r="1024" spans="1:8" customFormat="1" ht="9.75" customHeight="1">
      <c r="A1024" s="284" t="s">
        <v>2359</v>
      </c>
      <c r="B1024" s="285" t="s">
        <v>2333</v>
      </c>
      <c r="C1024" s="285" t="s">
        <v>14</v>
      </c>
      <c r="D1024" s="295">
        <v>223.506</v>
      </c>
      <c r="E1024" s="295">
        <v>110.27849999999999</v>
      </c>
      <c r="F1024" s="293">
        <v>24647.91</v>
      </c>
      <c r="G1024" s="285"/>
      <c r="H1024" s="285"/>
    </row>
    <row r="1025" spans="1:8" customFormat="1" ht="9.75" customHeight="1">
      <c r="A1025" s="284" t="s">
        <v>2360</v>
      </c>
      <c r="B1025" s="285" t="s">
        <v>2335</v>
      </c>
      <c r="C1025" s="285" t="s">
        <v>14</v>
      </c>
      <c r="D1025" s="288">
        <v>1085.4849999999999</v>
      </c>
      <c r="E1025" s="295">
        <v>110.27849999999999</v>
      </c>
      <c r="F1025" s="291">
        <v>119705.66</v>
      </c>
      <c r="G1025" s="285"/>
      <c r="H1025" s="285"/>
    </row>
    <row r="1026" spans="1:8" customFormat="1" ht="9.75" customHeight="1">
      <c r="A1026" s="284" t="s">
        <v>2361</v>
      </c>
      <c r="B1026" s="285" t="s">
        <v>2337</v>
      </c>
      <c r="C1026" s="285" t="s">
        <v>14</v>
      </c>
      <c r="D1026" s="295">
        <v>695.70899999999995</v>
      </c>
      <c r="E1026" s="295">
        <v>146.6378</v>
      </c>
      <c r="F1026" s="291">
        <v>102017.24</v>
      </c>
      <c r="G1026" s="285"/>
      <c r="H1026" s="285"/>
    </row>
    <row r="1027" spans="1:8" customFormat="1" ht="9.75" customHeight="1">
      <c r="A1027" s="280" t="s">
        <v>608</v>
      </c>
      <c r="B1027" s="281" t="s">
        <v>708</v>
      </c>
      <c r="C1027" s="281"/>
      <c r="D1027" s="281"/>
      <c r="E1027" s="281"/>
      <c r="F1027" s="283">
        <v>69843.81</v>
      </c>
      <c r="G1027" s="281"/>
      <c r="H1027" s="281"/>
    </row>
    <row r="1028" spans="1:8" customFormat="1" ht="9.75" customHeight="1">
      <c r="A1028" s="284" t="s">
        <v>609</v>
      </c>
      <c r="B1028" s="285" t="s">
        <v>2300</v>
      </c>
      <c r="C1028" s="285" t="s">
        <v>10</v>
      </c>
      <c r="D1028" s="295">
        <v>235.536</v>
      </c>
      <c r="E1028" s="286">
        <v>9.9696999999999996</v>
      </c>
      <c r="F1028" s="289">
        <v>2348.2199999999998</v>
      </c>
      <c r="G1028" s="285"/>
      <c r="H1028" s="285"/>
    </row>
    <row r="1029" spans="1:8" customFormat="1" ht="9.75" customHeight="1">
      <c r="A1029" s="284" t="s">
        <v>610</v>
      </c>
      <c r="B1029" s="285" t="s">
        <v>2301</v>
      </c>
      <c r="C1029" s="285" t="s">
        <v>10</v>
      </c>
      <c r="D1029" s="295">
        <v>102.492</v>
      </c>
      <c r="E1029" s="294">
        <v>50.281300000000002</v>
      </c>
      <c r="F1029" s="289">
        <v>5153.43</v>
      </c>
      <c r="G1029" s="285"/>
      <c r="H1029" s="285"/>
    </row>
    <row r="1030" spans="1:8" customFormat="1" ht="9.75" customHeight="1">
      <c r="A1030" s="284" t="s">
        <v>947</v>
      </c>
      <c r="B1030" s="285" t="s">
        <v>2339</v>
      </c>
      <c r="C1030" s="285" t="s">
        <v>10</v>
      </c>
      <c r="D1030" s="288">
        <v>1544.8969999999999</v>
      </c>
      <c r="E1030" s="294">
        <v>40.3536</v>
      </c>
      <c r="F1030" s="293">
        <v>62342.16</v>
      </c>
      <c r="G1030" s="285"/>
      <c r="H1030" s="285"/>
    </row>
    <row r="1031" spans="1:8" customFormat="1" ht="9.75" customHeight="1">
      <c r="A1031" s="280" t="s">
        <v>1105</v>
      </c>
      <c r="B1031" s="281" t="s">
        <v>2302</v>
      </c>
      <c r="C1031" s="281"/>
      <c r="D1031" s="281"/>
      <c r="E1031" s="281"/>
      <c r="F1031" s="296">
        <v>3997.64</v>
      </c>
      <c r="G1031" s="281"/>
      <c r="H1031" s="281"/>
    </row>
    <row r="1032" spans="1:8" customFormat="1" ht="9.75" customHeight="1">
      <c r="A1032" s="284" t="s">
        <v>1106</v>
      </c>
      <c r="B1032" s="285" t="s">
        <v>2303</v>
      </c>
      <c r="C1032" s="285" t="s">
        <v>10</v>
      </c>
      <c r="D1032" s="294">
        <v>39.6</v>
      </c>
      <c r="E1032" s="295">
        <v>100.9504</v>
      </c>
      <c r="F1032" s="289">
        <v>3997.64</v>
      </c>
      <c r="G1032" s="285"/>
      <c r="H1032" s="285"/>
    </row>
    <row r="1033" spans="1:8" customFormat="1" ht="9.75" customHeight="1">
      <c r="A1033" s="280" t="s">
        <v>1107</v>
      </c>
      <c r="B1033" s="281" t="s">
        <v>725</v>
      </c>
      <c r="C1033" s="281"/>
      <c r="D1033" s="281"/>
      <c r="E1033" s="281"/>
      <c r="F1033" s="283">
        <v>25982.47</v>
      </c>
      <c r="G1033" s="281"/>
      <c r="H1033" s="281"/>
    </row>
    <row r="1034" spans="1:8" customFormat="1" ht="9.75" customHeight="1">
      <c r="A1034" s="284" t="s">
        <v>1108</v>
      </c>
      <c r="B1034" s="285" t="s">
        <v>2304</v>
      </c>
      <c r="C1034" s="285" t="s">
        <v>10</v>
      </c>
      <c r="D1034" s="295">
        <v>179.3</v>
      </c>
      <c r="E1034" s="295">
        <v>144.91059999999999</v>
      </c>
      <c r="F1034" s="293">
        <v>25982.47</v>
      </c>
      <c r="G1034" s="285"/>
      <c r="H1034" s="285"/>
    </row>
    <row r="1035" spans="1:8" customFormat="1" ht="9.75" customHeight="1">
      <c r="A1035" s="280" t="s">
        <v>2362</v>
      </c>
      <c r="B1035" s="281" t="s">
        <v>2306</v>
      </c>
      <c r="C1035" s="281"/>
      <c r="D1035" s="281"/>
      <c r="E1035" s="281"/>
      <c r="F1035" s="282">
        <v>197103.99</v>
      </c>
      <c r="G1035" s="281"/>
      <c r="H1035" s="281"/>
    </row>
    <row r="1036" spans="1:8" customFormat="1" ht="9.75" customHeight="1">
      <c r="A1036" s="284" t="s">
        <v>2363</v>
      </c>
      <c r="B1036" s="285" t="s">
        <v>2342</v>
      </c>
      <c r="C1036" s="285" t="s">
        <v>14</v>
      </c>
      <c r="D1036" s="295">
        <v>167.65700000000001</v>
      </c>
      <c r="E1036" s="294">
        <v>94.431700000000006</v>
      </c>
      <c r="F1036" s="293">
        <v>15832.14</v>
      </c>
      <c r="G1036" s="285"/>
      <c r="H1036" s="285"/>
    </row>
    <row r="1037" spans="1:8" customFormat="1" ht="9.75" customHeight="1">
      <c r="A1037" s="284" t="s">
        <v>2364</v>
      </c>
      <c r="B1037" s="285" t="s">
        <v>2344</v>
      </c>
      <c r="C1037" s="285" t="s">
        <v>14</v>
      </c>
      <c r="D1037" s="288">
        <v>1713.597</v>
      </c>
      <c r="E1037" s="294">
        <v>94.431700000000006</v>
      </c>
      <c r="F1037" s="291">
        <v>161817.88</v>
      </c>
      <c r="G1037" s="285"/>
      <c r="H1037" s="285"/>
    </row>
    <row r="1038" spans="1:8" customFormat="1" ht="9.75" customHeight="1">
      <c r="A1038" s="284" t="s">
        <v>2365</v>
      </c>
      <c r="B1038" s="285" t="s">
        <v>2366</v>
      </c>
      <c r="C1038" s="285" t="s">
        <v>14</v>
      </c>
      <c r="D1038" s="295">
        <v>206.011</v>
      </c>
      <c r="E1038" s="294">
        <v>94.431700000000006</v>
      </c>
      <c r="F1038" s="293">
        <v>19453.97</v>
      </c>
      <c r="G1038" s="285"/>
      <c r="H1038" s="285"/>
    </row>
    <row r="1039" spans="1:8" customFormat="1" ht="9.75" customHeight="1">
      <c r="A1039" s="280" t="s">
        <v>2367</v>
      </c>
      <c r="B1039" s="281" t="s">
        <v>1597</v>
      </c>
      <c r="C1039" s="281"/>
      <c r="D1039" s="281"/>
      <c r="E1039" s="281"/>
      <c r="F1039" s="282">
        <v>232640.75</v>
      </c>
      <c r="G1039" s="281"/>
      <c r="H1039" s="281"/>
    </row>
    <row r="1040" spans="1:8" customFormat="1" ht="9.75" customHeight="1">
      <c r="A1040" s="284" t="s">
        <v>2368</v>
      </c>
      <c r="B1040" s="285" t="s">
        <v>2311</v>
      </c>
      <c r="C1040" s="285" t="s">
        <v>14</v>
      </c>
      <c r="D1040" s="295">
        <v>235.536</v>
      </c>
      <c r="E1040" s="294">
        <v>22</v>
      </c>
      <c r="F1040" s="289">
        <v>5181.79</v>
      </c>
      <c r="G1040" s="285"/>
      <c r="H1040" s="285"/>
    </row>
    <row r="1041" spans="1:8" customFormat="1" ht="9.75" customHeight="1">
      <c r="A1041" s="284" t="s">
        <v>2369</v>
      </c>
      <c r="B1041" s="285" t="s">
        <v>2313</v>
      </c>
      <c r="C1041" s="285" t="s">
        <v>14</v>
      </c>
      <c r="D1041" s="295">
        <v>102.492</v>
      </c>
      <c r="E1041" s="294">
        <v>32.6</v>
      </c>
      <c r="F1041" s="289">
        <v>3341.24</v>
      </c>
      <c r="G1041" s="285"/>
      <c r="H1041" s="285"/>
    </row>
    <row r="1042" spans="1:8" customFormat="1" ht="9.75" customHeight="1">
      <c r="A1042" s="284" t="s">
        <v>2370</v>
      </c>
      <c r="B1042" s="285" t="s">
        <v>2347</v>
      </c>
      <c r="C1042" s="285" t="s">
        <v>14</v>
      </c>
      <c r="D1042" s="288">
        <v>1544.8969999999999</v>
      </c>
      <c r="E1042" s="294">
        <v>42.5</v>
      </c>
      <c r="F1042" s="293">
        <v>65658.12</v>
      </c>
      <c r="G1042" s="285"/>
      <c r="H1042" s="285"/>
    </row>
    <row r="1043" spans="1:8" customFormat="1" ht="19.149999999999999" customHeight="1">
      <c r="A1043" s="284" t="s">
        <v>2371</v>
      </c>
      <c r="B1043" s="285" t="s">
        <v>2315</v>
      </c>
      <c r="C1043" s="285" t="s">
        <v>14</v>
      </c>
      <c r="D1043" s="288">
        <v>1389.252</v>
      </c>
      <c r="E1043" s="294">
        <v>43.9572</v>
      </c>
      <c r="F1043" s="293">
        <v>61067.63</v>
      </c>
      <c r="G1043" s="285"/>
      <c r="H1043" s="285"/>
    </row>
    <row r="1044" spans="1:8" customFormat="1" ht="19.149999999999999" customHeight="1">
      <c r="A1044" s="284" t="s">
        <v>2372</v>
      </c>
      <c r="B1044" s="285" t="s">
        <v>2317</v>
      </c>
      <c r="C1044" s="285" t="s">
        <v>14</v>
      </c>
      <c r="D1044" s="294">
        <v>58.741</v>
      </c>
      <c r="E1044" s="294">
        <v>43.9572</v>
      </c>
      <c r="F1044" s="289">
        <v>2582.09</v>
      </c>
      <c r="G1044" s="285"/>
      <c r="H1044" s="285"/>
    </row>
    <row r="1045" spans="1:8" customFormat="1" ht="9.75" customHeight="1">
      <c r="A1045" s="284" t="s">
        <v>2373</v>
      </c>
      <c r="B1045" s="285" t="s">
        <v>2354</v>
      </c>
      <c r="C1045" s="285" t="s">
        <v>14</v>
      </c>
      <c r="D1045" s="295">
        <v>695.70899999999995</v>
      </c>
      <c r="E1045" s="294">
        <v>36.4</v>
      </c>
      <c r="F1045" s="293">
        <v>25323.81</v>
      </c>
      <c r="G1045" s="285"/>
      <c r="H1045" s="285"/>
    </row>
    <row r="1046" spans="1:8" customFormat="1" ht="19.149999999999999" customHeight="1">
      <c r="A1046" s="284" t="s">
        <v>2374</v>
      </c>
      <c r="B1046" s="285" t="s">
        <v>2321</v>
      </c>
      <c r="C1046" s="285" t="s">
        <v>14</v>
      </c>
      <c r="D1046" s="288">
        <v>2087.2649999999999</v>
      </c>
      <c r="E1046" s="294">
        <v>29.5</v>
      </c>
      <c r="F1046" s="293">
        <v>61574.32</v>
      </c>
      <c r="G1046" s="285"/>
      <c r="H1046" s="285"/>
    </row>
    <row r="1047" spans="1:8" customFormat="1" ht="9.75" customHeight="1">
      <c r="A1047" s="284" t="s">
        <v>2375</v>
      </c>
      <c r="B1047" s="285" t="s">
        <v>2323</v>
      </c>
      <c r="C1047" s="285" t="s">
        <v>10</v>
      </c>
      <c r="D1047" s="294">
        <v>39.6</v>
      </c>
      <c r="E1047" s="294">
        <v>30</v>
      </c>
      <c r="F1047" s="289">
        <v>1188</v>
      </c>
      <c r="G1047" s="285"/>
      <c r="H1047" s="285"/>
    </row>
    <row r="1048" spans="1:8" customFormat="1" ht="9.75" customHeight="1">
      <c r="A1048" s="284" t="s">
        <v>2376</v>
      </c>
      <c r="B1048" s="285" t="s">
        <v>2325</v>
      </c>
      <c r="C1048" s="285" t="s">
        <v>10</v>
      </c>
      <c r="D1048" s="295">
        <v>179.3</v>
      </c>
      <c r="E1048" s="294">
        <v>37.5</v>
      </c>
      <c r="F1048" s="289">
        <v>6723.75</v>
      </c>
      <c r="G1048" s="285"/>
      <c r="H1048" s="285"/>
    </row>
    <row r="1049" spans="1:8" customFormat="1" ht="9.75" customHeight="1">
      <c r="A1049" s="280" t="s">
        <v>611</v>
      </c>
      <c r="B1049" s="281" t="s">
        <v>2377</v>
      </c>
      <c r="C1049" s="281"/>
      <c r="D1049" s="281"/>
      <c r="E1049" s="281"/>
      <c r="F1049" s="283">
        <v>71942.55</v>
      </c>
      <c r="G1049" s="281"/>
      <c r="H1049" s="281"/>
    </row>
    <row r="1050" spans="1:8" customFormat="1" ht="9.75" customHeight="1">
      <c r="A1050" s="280" t="s">
        <v>612</v>
      </c>
      <c r="B1050" s="281" t="s">
        <v>2285</v>
      </c>
      <c r="C1050" s="281"/>
      <c r="D1050" s="281"/>
      <c r="E1050" s="281"/>
      <c r="F1050" s="283">
        <v>23234.11</v>
      </c>
      <c r="G1050" s="281"/>
      <c r="H1050" s="281"/>
    </row>
    <row r="1051" spans="1:8" customFormat="1" ht="9.75" customHeight="1">
      <c r="A1051" s="284" t="s">
        <v>613</v>
      </c>
      <c r="B1051" s="285" t="s">
        <v>2287</v>
      </c>
      <c r="C1051" s="285" t="s">
        <v>14</v>
      </c>
      <c r="D1051" s="286">
        <v>5.34</v>
      </c>
      <c r="E1051" s="294">
        <v>71.778499999999994</v>
      </c>
      <c r="F1051" s="297">
        <v>383.3</v>
      </c>
      <c r="G1051" s="285"/>
      <c r="H1051" s="285"/>
    </row>
    <row r="1052" spans="1:8" customFormat="1" ht="9.75" customHeight="1">
      <c r="A1052" s="284" t="s">
        <v>1109</v>
      </c>
      <c r="B1052" s="285" t="s">
        <v>2291</v>
      </c>
      <c r="C1052" s="285" t="s">
        <v>14</v>
      </c>
      <c r="D1052" s="286">
        <v>7.375</v>
      </c>
      <c r="E1052" s="295">
        <v>110.27849999999999</v>
      </c>
      <c r="F1052" s="297">
        <v>813.3</v>
      </c>
      <c r="G1052" s="285"/>
      <c r="H1052" s="285"/>
    </row>
    <row r="1053" spans="1:8" customFormat="1" ht="9.75" customHeight="1">
      <c r="A1053" s="284" t="s">
        <v>2378</v>
      </c>
      <c r="B1053" s="285" t="s">
        <v>2333</v>
      </c>
      <c r="C1053" s="285" t="s">
        <v>14</v>
      </c>
      <c r="D1053" s="294">
        <v>18.449000000000002</v>
      </c>
      <c r="E1053" s="295">
        <v>110.27849999999999</v>
      </c>
      <c r="F1053" s="289">
        <v>2034.53</v>
      </c>
      <c r="G1053" s="285"/>
      <c r="H1053" s="285"/>
    </row>
    <row r="1054" spans="1:8" customFormat="1" ht="9.75" customHeight="1">
      <c r="A1054" s="284" t="s">
        <v>2379</v>
      </c>
      <c r="B1054" s="285" t="s">
        <v>2335</v>
      </c>
      <c r="C1054" s="285" t="s">
        <v>14</v>
      </c>
      <c r="D1054" s="295">
        <v>113.502</v>
      </c>
      <c r="E1054" s="295">
        <v>110.27849999999999</v>
      </c>
      <c r="F1054" s="293">
        <v>12516.83</v>
      </c>
      <c r="G1054" s="285"/>
      <c r="H1054" s="285"/>
    </row>
    <row r="1055" spans="1:8" customFormat="1" ht="9.75" customHeight="1">
      <c r="A1055" s="284" t="s">
        <v>2380</v>
      </c>
      <c r="B1055" s="285" t="s">
        <v>2337</v>
      </c>
      <c r="C1055" s="285" t="s">
        <v>14</v>
      </c>
      <c r="D1055" s="294">
        <v>51.052</v>
      </c>
      <c r="E1055" s="295">
        <v>146.6378</v>
      </c>
      <c r="F1055" s="289">
        <v>7486.15</v>
      </c>
      <c r="G1055" s="285"/>
      <c r="H1055" s="285"/>
    </row>
    <row r="1056" spans="1:8" customFormat="1" ht="9.75" customHeight="1">
      <c r="A1056" s="280" t="s">
        <v>614</v>
      </c>
      <c r="B1056" s="281" t="s">
        <v>708</v>
      </c>
      <c r="C1056" s="281"/>
      <c r="D1056" s="281"/>
      <c r="E1056" s="281"/>
      <c r="F1056" s="296">
        <v>6597.11</v>
      </c>
      <c r="G1056" s="281"/>
      <c r="H1056" s="281"/>
    </row>
    <row r="1057" spans="1:8" customFormat="1" ht="9.75" customHeight="1">
      <c r="A1057" s="284" t="s">
        <v>615</v>
      </c>
      <c r="B1057" s="285" t="s">
        <v>2300</v>
      </c>
      <c r="C1057" s="285" t="s">
        <v>10</v>
      </c>
      <c r="D1057" s="294">
        <v>28.288</v>
      </c>
      <c r="E1057" s="286">
        <v>9.9696999999999996</v>
      </c>
      <c r="F1057" s="297">
        <v>282.02</v>
      </c>
      <c r="G1057" s="285"/>
      <c r="H1057" s="285"/>
    </row>
    <row r="1058" spans="1:8" customFormat="1" ht="9.75" customHeight="1">
      <c r="A1058" s="284" t="s">
        <v>616</v>
      </c>
      <c r="B1058" s="285" t="s">
        <v>2301</v>
      </c>
      <c r="C1058" s="285" t="s">
        <v>10</v>
      </c>
      <c r="D1058" s="294">
        <v>11.936999999999999</v>
      </c>
      <c r="E1058" s="294">
        <v>50.281300000000002</v>
      </c>
      <c r="F1058" s="297">
        <v>600.21</v>
      </c>
      <c r="G1058" s="285"/>
      <c r="H1058" s="285"/>
    </row>
    <row r="1059" spans="1:8" customFormat="1" ht="9.75" customHeight="1">
      <c r="A1059" s="284" t="s">
        <v>948</v>
      </c>
      <c r="B1059" s="285" t="s">
        <v>2339</v>
      </c>
      <c r="C1059" s="285" t="s">
        <v>10</v>
      </c>
      <c r="D1059" s="295">
        <v>141.62</v>
      </c>
      <c r="E1059" s="294">
        <v>40.3536</v>
      </c>
      <c r="F1059" s="289">
        <v>5714.88</v>
      </c>
      <c r="G1059" s="285"/>
      <c r="H1059" s="285"/>
    </row>
    <row r="1060" spans="1:8" customFormat="1" ht="9.75" customHeight="1">
      <c r="A1060" s="280" t="s">
        <v>1110</v>
      </c>
      <c r="B1060" s="281" t="s">
        <v>2302</v>
      </c>
      <c r="C1060" s="281"/>
      <c r="D1060" s="281"/>
      <c r="E1060" s="281"/>
      <c r="F1060" s="301">
        <v>363.42</v>
      </c>
      <c r="G1060" s="281"/>
      <c r="H1060" s="281"/>
    </row>
    <row r="1061" spans="1:8" customFormat="1" ht="9.75" customHeight="1">
      <c r="A1061" s="284" t="s">
        <v>1111</v>
      </c>
      <c r="B1061" s="285" t="s">
        <v>2303</v>
      </c>
      <c r="C1061" s="285" t="s">
        <v>10</v>
      </c>
      <c r="D1061" s="286">
        <v>3.6</v>
      </c>
      <c r="E1061" s="295">
        <v>100.9504</v>
      </c>
      <c r="F1061" s="297">
        <v>363.42</v>
      </c>
      <c r="G1061" s="285"/>
      <c r="H1061" s="285"/>
    </row>
    <row r="1062" spans="1:8" customFormat="1" ht="9.75" customHeight="1">
      <c r="A1062" s="280" t="s">
        <v>2381</v>
      </c>
      <c r="B1062" s="281" t="s">
        <v>725</v>
      </c>
      <c r="C1062" s="281"/>
      <c r="D1062" s="281"/>
      <c r="E1062" s="281"/>
      <c r="F1062" s="296">
        <v>2362.04</v>
      </c>
      <c r="G1062" s="281"/>
      <c r="H1062" s="281"/>
    </row>
    <row r="1063" spans="1:8" customFormat="1" ht="9.75" customHeight="1">
      <c r="A1063" s="284" t="s">
        <v>2382</v>
      </c>
      <c r="B1063" s="285" t="s">
        <v>2304</v>
      </c>
      <c r="C1063" s="285" t="s">
        <v>10</v>
      </c>
      <c r="D1063" s="294">
        <v>16.3</v>
      </c>
      <c r="E1063" s="295">
        <v>144.91059999999999</v>
      </c>
      <c r="F1063" s="289">
        <v>2362.04</v>
      </c>
      <c r="G1063" s="285"/>
      <c r="H1063" s="285"/>
    </row>
    <row r="1064" spans="1:8" customFormat="1" ht="9.75" customHeight="1">
      <c r="A1064" s="280" t="s">
        <v>2383</v>
      </c>
      <c r="B1064" s="281" t="s">
        <v>2306</v>
      </c>
      <c r="C1064" s="281"/>
      <c r="D1064" s="281"/>
      <c r="E1064" s="281"/>
      <c r="F1064" s="283">
        <v>17844.38</v>
      </c>
      <c r="G1064" s="281"/>
      <c r="H1064" s="281"/>
    </row>
    <row r="1065" spans="1:8" customFormat="1" ht="9.75" customHeight="1">
      <c r="A1065" s="284" t="s">
        <v>2384</v>
      </c>
      <c r="B1065" s="285" t="s">
        <v>2342</v>
      </c>
      <c r="C1065" s="285" t="s">
        <v>14</v>
      </c>
      <c r="D1065" s="294">
        <v>66.585999999999999</v>
      </c>
      <c r="E1065" s="294">
        <v>94.431700000000006</v>
      </c>
      <c r="F1065" s="289">
        <v>6287.83</v>
      </c>
      <c r="G1065" s="285"/>
      <c r="H1065" s="285"/>
    </row>
    <row r="1066" spans="1:8" customFormat="1" ht="9.75" customHeight="1">
      <c r="A1066" s="284" t="s">
        <v>2385</v>
      </c>
      <c r="B1066" s="285" t="s">
        <v>2344</v>
      </c>
      <c r="C1066" s="285" t="s">
        <v>14</v>
      </c>
      <c r="D1066" s="295">
        <v>122.38</v>
      </c>
      <c r="E1066" s="294">
        <v>94.431700000000006</v>
      </c>
      <c r="F1066" s="293">
        <v>11556.55</v>
      </c>
      <c r="G1066" s="285"/>
      <c r="H1066" s="285"/>
    </row>
    <row r="1067" spans="1:8" customFormat="1" ht="9.75" customHeight="1">
      <c r="A1067" s="280" t="s">
        <v>2386</v>
      </c>
      <c r="B1067" s="281" t="s">
        <v>1597</v>
      </c>
      <c r="C1067" s="281"/>
      <c r="D1067" s="281"/>
      <c r="E1067" s="281"/>
      <c r="F1067" s="283">
        <v>21541.49</v>
      </c>
      <c r="G1067" s="281"/>
      <c r="H1067" s="281"/>
    </row>
    <row r="1068" spans="1:8" customFormat="1" ht="9.75" customHeight="1">
      <c r="A1068" s="284" t="s">
        <v>2387</v>
      </c>
      <c r="B1068" s="285" t="s">
        <v>2311</v>
      </c>
      <c r="C1068" s="285" t="s">
        <v>14</v>
      </c>
      <c r="D1068" s="294">
        <v>28.288</v>
      </c>
      <c r="E1068" s="294">
        <v>22</v>
      </c>
      <c r="F1068" s="297">
        <v>622.34</v>
      </c>
      <c r="G1068" s="285"/>
      <c r="H1068" s="285"/>
    </row>
    <row r="1069" spans="1:8" customFormat="1" ht="9.75" customHeight="1">
      <c r="A1069" s="284" t="s">
        <v>2388</v>
      </c>
      <c r="B1069" s="285" t="s">
        <v>2313</v>
      </c>
      <c r="C1069" s="285" t="s">
        <v>14</v>
      </c>
      <c r="D1069" s="294">
        <v>11.936999999999999</v>
      </c>
      <c r="E1069" s="294">
        <v>32.6</v>
      </c>
      <c r="F1069" s="297">
        <v>389.15</v>
      </c>
      <c r="G1069" s="285"/>
      <c r="H1069" s="285"/>
    </row>
    <row r="1070" spans="1:8" customFormat="1" ht="9.75" customHeight="1">
      <c r="A1070" s="284" t="s">
        <v>2389</v>
      </c>
      <c r="B1070" s="285" t="s">
        <v>2347</v>
      </c>
      <c r="C1070" s="285" t="s">
        <v>14</v>
      </c>
      <c r="D1070" s="295">
        <v>141.62</v>
      </c>
      <c r="E1070" s="294">
        <v>42.5</v>
      </c>
      <c r="F1070" s="289">
        <v>6018.85</v>
      </c>
      <c r="G1070" s="285"/>
      <c r="H1070" s="285"/>
    </row>
    <row r="1071" spans="1:8" customFormat="1" ht="19.149999999999999" customHeight="1">
      <c r="A1071" s="284" t="s">
        <v>2390</v>
      </c>
      <c r="B1071" s="285" t="s">
        <v>2315</v>
      </c>
      <c r="C1071" s="285" t="s">
        <v>14</v>
      </c>
      <c r="D1071" s="295">
        <v>139.32599999999999</v>
      </c>
      <c r="E1071" s="294">
        <v>43.9572</v>
      </c>
      <c r="F1071" s="289">
        <v>6124.38</v>
      </c>
      <c r="G1071" s="285"/>
      <c r="H1071" s="285"/>
    </row>
    <row r="1072" spans="1:8" customFormat="1" ht="19.149999999999999" customHeight="1">
      <c r="A1072" s="284" t="s">
        <v>2391</v>
      </c>
      <c r="B1072" s="285" t="s">
        <v>2317</v>
      </c>
      <c r="C1072" s="285" t="s">
        <v>14</v>
      </c>
      <c r="D1072" s="286">
        <v>5.34</v>
      </c>
      <c r="E1072" s="294">
        <v>43.9572</v>
      </c>
      <c r="F1072" s="297">
        <v>234.73</v>
      </c>
      <c r="G1072" s="285"/>
      <c r="H1072" s="285"/>
    </row>
    <row r="1073" spans="1:8" customFormat="1" ht="9.75" customHeight="1">
      <c r="A1073" s="284" t="s">
        <v>2392</v>
      </c>
      <c r="B1073" s="285" t="s">
        <v>2354</v>
      </c>
      <c r="C1073" s="285" t="s">
        <v>14</v>
      </c>
      <c r="D1073" s="294">
        <v>51.052</v>
      </c>
      <c r="E1073" s="294">
        <v>36.4</v>
      </c>
      <c r="F1073" s="289">
        <v>1858.29</v>
      </c>
      <c r="G1073" s="285"/>
      <c r="H1073" s="285"/>
    </row>
    <row r="1074" spans="1:8" customFormat="1" ht="19.149999999999999" customHeight="1">
      <c r="A1074" s="284" t="s">
        <v>2393</v>
      </c>
      <c r="B1074" s="285" t="s">
        <v>2321</v>
      </c>
      <c r="C1074" s="285" t="s">
        <v>14</v>
      </c>
      <c r="D1074" s="295">
        <v>188.96600000000001</v>
      </c>
      <c r="E1074" s="294">
        <v>29.5</v>
      </c>
      <c r="F1074" s="289">
        <v>5574.5</v>
      </c>
      <c r="G1074" s="285"/>
      <c r="H1074" s="285"/>
    </row>
    <row r="1075" spans="1:8" customFormat="1" ht="9.75" customHeight="1">
      <c r="A1075" s="284" t="s">
        <v>2394</v>
      </c>
      <c r="B1075" s="285" t="s">
        <v>2323</v>
      </c>
      <c r="C1075" s="285" t="s">
        <v>10</v>
      </c>
      <c r="D1075" s="286">
        <v>3.6</v>
      </c>
      <c r="E1075" s="294">
        <v>30</v>
      </c>
      <c r="F1075" s="297">
        <v>108</v>
      </c>
      <c r="G1075" s="285"/>
      <c r="H1075" s="285"/>
    </row>
    <row r="1076" spans="1:8" customFormat="1" ht="9.75" customHeight="1">
      <c r="A1076" s="284" t="s">
        <v>2395</v>
      </c>
      <c r="B1076" s="285" t="s">
        <v>2325</v>
      </c>
      <c r="C1076" s="285" t="s">
        <v>10</v>
      </c>
      <c r="D1076" s="294">
        <v>16.3</v>
      </c>
      <c r="E1076" s="294">
        <v>37.5</v>
      </c>
      <c r="F1076" s="297">
        <v>611.25</v>
      </c>
      <c r="G1076" s="285"/>
      <c r="H1076" s="285"/>
    </row>
    <row r="1077" spans="1:8" customFormat="1" ht="9.75" customHeight="1">
      <c r="A1077" s="280" t="s">
        <v>617</v>
      </c>
      <c r="B1077" s="281" t="s">
        <v>2396</v>
      </c>
      <c r="C1077" s="281"/>
      <c r="D1077" s="281"/>
      <c r="E1077" s="281"/>
      <c r="F1077" s="283">
        <v>35609.910000000003</v>
      </c>
      <c r="G1077" s="281"/>
      <c r="H1077" s="281"/>
    </row>
    <row r="1078" spans="1:8" customFormat="1" ht="9.75" customHeight="1">
      <c r="A1078" s="280" t="s">
        <v>618</v>
      </c>
      <c r="B1078" s="281" t="s">
        <v>2285</v>
      </c>
      <c r="C1078" s="281"/>
      <c r="D1078" s="281"/>
      <c r="E1078" s="281"/>
      <c r="F1078" s="283">
        <v>13602.24</v>
      </c>
      <c r="G1078" s="281"/>
      <c r="H1078" s="281"/>
    </row>
    <row r="1079" spans="1:8" customFormat="1" ht="9.75" customHeight="1">
      <c r="A1079" s="284" t="s">
        <v>619</v>
      </c>
      <c r="B1079" s="285" t="s">
        <v>2287</v>
      </c>
      <c r="C1079" s="285" t="s">
        <v>14</v>
      </c>
      <c r="D1079" s="294">
        <v>86.460999999999999</v>
      </c>
      <c r="E1079" s="294">
        <v>71.778499999999994</v>
      </c>
      <c r="F1079" s="289">
        <v>6206.04</v>
      </c>
      <c r="G1079" s="285"/>
      <c r="H1079" s="285"/>
    </row>
    <row r="1080" spans="1:8" customFormat="1" ht="9.75" customHeight="1">
      <c r="A1080" s="284" t="s">
        <v>949</v>
      </c>
      <c r="B1080" s="285" t="s">
        <v>2333</v>
      </c>
      <c r="C1080" s="285" t="s">
        <v>14</v>
      </c>
      <c r="D1080" s="294">
        <v>10.337999999999999</v>
      </c>
      <c r="E1080" s="295">
        <v>110.27849999999999</v>
      </c>
      <c r="F1080" s="289">
        <v>1140.06</v>
      </c>
      <c r="G1080" s="285"/>
      <c r="H1080" s="285"/>
    </row>
    <row r="1081" spans="1:8" customFormat="1" ht="9.75" customHeight="1">
      <c r="A1081" s="284" t="s">
        <v>2397</v>
      </c>
      <c r="B1081" s="285" t="s">
        <v>2335</v>
      </c>
      <c r="C1081" s="285" t="s">
        <v>14</v>
      </c>
      <c r="D1081" s="294">
        <v>12.269</v>
      </c>
      <c r="E1081" s="295">
        <v>110.27849999999999</v>
      </c>
      <c r="F1081" s="289">
        <v>1353.01</v>
      </c>
      <c r="G1081" s="285"/>
      <c r="H1081" s="285"/>
    </row>
    <row r="1082" spans="1:8" customFormat="1" ht="9.75" customHeight="1">
      <c r="A1082" s="284" t="s">
        <v>2398</v>
      </c>
      <c r="B1082" s="285" t="s">
        <v>2337</v>
      </c>
      <c r="C1082" s="285" t="s">
        <v>14</v>
      </c>
      <c r="D1082" s="294">
        <v>33.436999999999998</v>
      </c>
      <c r="E1082" s="295">
        <v>146.6378</v>
      </c>
      <c r="F1082" s="289">
        <v>4903.13</v>
      </c>
      <c r="G1082" s="285"/>
      <c r="H1082" s="285"/>
    </row>
    <row r="1083" spans="1:8" customFormat="1" ht="9.75" customHeight="1">
      <c r="A1083" s="280" t="s">
        <v>620</v>
      </c>
      <c r="B1083" s="281" t="s">
        <v>708</v>
      </c>
      <c r="C1083" s="281"/>
      <c r="D1083" s="281"/>
      <c r="E1083" s="281"/>
      <c r="F1083" s="296">
        <v>3309.08</v>
      </c>
      <c r="G1083" s="281"/>
      <c r="H1083" s="281"/>
    </row>
    <row r="1084" spans="1:8" customFormat="1" ht="9.75" customHeight="1">
      <c r="A1084" s="284" t="s">
        <v>621</v>
      </c>
      <c r="B1084" s="285" t="s">
        <v>2300</v>
      </c>
      <c r="C1084" s="285" t="s">
        <v>10</v>
      </c>
      <c r="D1084" s="294">
        <v>12.154999999999999</v>
      </c>
      <c r="E1084" s="286">
        <v>9.9696999999999996</v>
      </c>
      <c r="F1084" s="297">
        <v>121.18</v>
      </c>
      <c r="G1084" s="285"/>
      <c r="H1084" s="285"/>
    </row>
    <row r="1085" spans="1:8" customFormat="1" ht="9.75" customHeight="1">
      <c r="A1085" s="284" t="s">
        <v>622</v>
      </c>
      <c r="B1085" s="285" t="s">
        <v>2338</v>
      </c>
      <c r="C1085" s="285" t="s">
        <v>10</v>
      </c>
      <c r="D1085" s="294">
        <v>41.259</v>
      </c>
      <c r="E1085" s="286">
        <v>7.3813000000000004</v>
      </c>
      <c r="F1085" s="297">
        <v>304.55</v>
      </c>
      <c r="G1085" s="285"/>
      <c r="H1085" s="285"/>
    </row>
    <row r="1086" spans="1:8" customFormat="1" ht="9.75" customHeight="1">
      <c r="A1086" s="284" t="s">
        <v>950</v>
      </c>
      <c r="B1086" s="285" t="s">
        <v>2339</v>
      </c>
      <c r="C1086" s="285" t="s">
        <v>10</v>
      </c>
      <c r="D1086" s="294">
        <v>71.451999999999998</v>
      </c>
      <c r="E1086" s="294">
        <v>40.3536</v>
      </c>
      <c r="F1086" s="289">
        <v>2883.35</v>
      </c>
      <c r="G1086" s="285"/>
      <c r="H1086" s="285"/>
    </row>
    <row r="1087" spans="1:8" customFormat="1" ht="9.75" customHeight="1">
      <c r="A1087" s="280" t="s">
        <v>1183</v>
      </c>
      <c r="B1087" s="281" t="s">
        <v>2302</v>
      </c>
      <c r="C1087" s="281"/>
      <c r="D1087" s="281"/>
      <c r="E1087" s="281"/>
      <c r="F1087" s="301">
        <v>181.71</v>
      </c>
      <c r="G1087" s="281"/>
      <c r="H1087" s="281"/>
    </row>
    <row r="1088" spans="1:8" customFormat="1" ht="9.75" customHeight="1">
      <c r="A1088" s="284" t="s">
        <v>1184</v>
      </c>
      <c r="B1088" s="285" t="s">
        <v>2303</v>
      </c>
      <c r="C1088" s="285" t="s">
        <v>10</v>
      </c>
      <c r="D1088" s="286">
        <v>1.8</v>
      </c>
      <c r="E1088" s="295">
        <v>100.9504</v>
      </c>
      <c r="F1088" s="297">
        <v>181.71</v>
      </c>
      <c r="G1088" s="285"/>
      <c r="H1088" s="285"/>
    </row>
    <row r="1089" spans="1:8" customFormat="1" ht="9.75" customHeight="1">
      <c r="A1089" s="280" t="s">
        <v>2399</v>
      </c>
      <c r="B1089" s="281" t="s">
        <v>725</v>
      </c>
      <c r="C1089" s="281"/>
      <c r="D1089" s="281"/>
      <c r="E1089" s="281"/>
      <c r="F1089" s="296">
        <v>1057.8499999999999</v>
      </c>
      <c r="G1089" s="281"/>
      <c r="H1089" s="281"/>
    </row>
    <row r="1090" spans="1:8" customFormat="1" ht="9.75" customHeight="1">
      <c r="A1090" s="284" t="s">
        <v>2400</v>
      </c>
      <c r="B1090" s="285" t="s">
        <v>2304</v>
      </c>
      <c r="C1090" s="285" t="s">
        <v>10</v>
      </c>
      <c r="D1090" s="286">
        <v>7.3</v>
      </c>
      <c r="E1090" s="295">
        <v>144.91059999999999</v>
      </c>
      <c r="F1090" s="289">
        <v>1057.8499999999999</v>
      </c>
      <c r="G1090" s="285"/>
      <c r="H1090" s="285"/>
    </row>
    <row r="1091" spans="1:8" customFormat="1" ht="9.75" customHeight="1">
      <c r="A1091" s="280" t="s">
        <v>2401</v>
      </c>
      <c r="B1091" s="281" t="s">
        <v>2306</v>
      </c>
      <c r="C1091" s="281"/>
      <c r="D1091" s="281"/>
      <c r="E1091" s="281"/>
      <c r="F1091" s="296">
        <v>5735.31</v>
      </c>
      <c r="G1091" s="281"/>
      <c r="H1091" s="281"/>
    </row>
    <row r="1092" spans="1:8" customFormat="1" ht="9.75" customHeight="1">
      <c r="A1092" s="284" t="s">
        <v>2402</v>
      </c>
      <c r="B1092" s="285" t="s">
        <v>2342</v>
      </c>
      <c r="C1092" s="285" t="s">
        <v>14</v>
      </c>
      <c r="D1092" s="286">
        <v>9.0220000000000002</v>
      </c>
      <c r="E1092" s="294">
        <v>94.431700000000006</v>
      </c>
      <c r="F1092" s="297">
        <v>851.96</v>
      </c>
      <c r="G1092" s="285"/>
      <c r="H1092" s="285"/>
    </row>
    <row r="1093" spans="1:8" customFormat="1" ht="9.75" customHeight="1">
      <c r="A1093" s="284" t="s">
        <v>2403</v>
      </c>
      <c r="B1093" s="285" t="s">
        <v>2344</v>
      </c>
      <c r="C1093" s="285" t="s">
        <v>14</v>
      </c>
      <c r="D1093" s="294">
        <v>51.713000000000001</v>
      </c>
      <c r="E1093" s="294">
        <v>94.431700000000006</v>
      </c>
      <c r="F1093" s="289">
        <v>4883.3500000000004</v>
      </c>
      <c r="G1093" s="285"/>
      <c r="H1093" s="285"/>
    </row>
    <row r="1094" spans="1:8" customFormat="1" ht="9.75" customHeight="1">
      <c r="A1094" s="280" t="s">
        <v>2404</v>
      </c>
      <c r="B1094" s="281" t="s">
        <v>1597</v>
      </c>
      <c r="C1094" s="281"/>
      <c r="D1094" s="281"/>
      <c r="E1094" s="281"/>
      <c r="F1094" s="283">
        <v>11723.72</v>
      </c>
      <c r="G1094" s="281"/>
      <c r="H1094" s="281"/>
    </row>
    <row r="1095" spans="1:8" customFormat="1" ht="9.75" customHeight="1">
      <c r="A1095" s="284" t="s">
        <v>2405</v>
      </c>
      <c r="B1095" s="285" t="s">
        <v>2311</v>
      </c>
      <c r="C1095" s="285" t="s">
        <v>14</v>
      </c>
      <c r="D1095" s="294">
        <v>12.154999999999999</v>
      </c>
      <c r="E1095" s="294">
        <v>22</v>
      </c>
      <c r="F1095" s="297">
        <v>267.41000000000003</v>
      </c>
      <c r="G1095" s="285"/>
      <c r="H1095" s="285"/>
    </row>
    <row r="1096" spans="1:8" customFormat="1" ht="9.75" customHeight="1">
      <c r="A1096" s="284" t="s">
        <v>2406</v>
      </c>
      <c r="B1096" s="285" t="s">
        <v>2347</v>
      </c>
      <c r="C1096" s="285" t="s">
        <v>14</v>
      </c>
      <c r="D1096" s="294">
        <v>41.259</v>
      </c>
      <c r="E1096" s="294">
        <v>42.5</v>
      </c>
      <c r="F1096" s="289">
        <v>1753.51</v>
      </c>
      <c r="G1096" s="285"/>
      <c r="H1096" s="285"/>
    </row>
    <row r="1097" spans="1:8" customFormat="1" ht="9.75" customHeight="1">
      <c r="A1097" s="284" t="s">
        <v>2407</v>
      </c>
      <c r="B1097" s="285" t="s">
        <v>2349</v>
      </c>
      <c r="C1097" s="285" t="s">
        <v>14</v>
      </c>
      <c r="D1097" s="294">
        <v>71.451999999999998</v>
      </c>
      <c r="E1097" s="294">
        <v>22</v>
      </c>
      <c r="F1097" s="289">
        <v>1571.94</v>
      </c>
      <c r="G1097" s="285"/>
      <c r="H1097" s="285"/>
    </row>
    <row r="1098" spans="1:8" customFormat="1" ht="19.149999999999999" customHeight="1">
      <c r="A1098" s="284" t="s">
        <v>2408</v>
      </c>
      <c r="B1098" s="285" t="s">
        <v>2315</v>
      </c>
      <c r="C1098" s="285" t="s">
        <v>14</v>
      </c>
      <c r="D1098" s="294">
        <v>22.606999999999999</v>
      </c>
      <c r="E1098" s="294">
        <v>43.9572</v>
      </c>
      <c r="F1098" s="297">
        <v>993.74</v>
      </c>
      <c r="G1098" s="285"/>
      <c r="H1098" s="285"/>
    </row>
    <row r="1099" spans="1:8" customFormat="1" ht="19.149999999999999" customHeight="1">
      <c r="A1099" s="284" t="s">
        <v>2409</v>
      </c>
      <c r="B1099" s="285" t="s">
        <v>2317</v>
      </c>
      <c r="C1099" s="285" t="s">
        <v>14</v>
      </c>
      <c r="D1099" s="294">
        <v>86.460999999999999</v>
      </c>
      <c r="E1099" s="294">
        <v>43.9572</v>
      </c>
      <c r="F1099" s="289">
        <v>3800.58</v>
      </c>
      <c r="G1099" s="285"/>
      <c r="H1099" s="285"/>
    </row>
    <row r="1100" spans="1:8" customFormat="1" ht="9.75" customHeight="1">
      <c r="A1100" s="284" t="s">
        <v>2410</v>
      </c>
      <c r="B1100" s="285" t="s">
        <v>2354</v>
      </c>
      <c r="C1100" s="285" t="s">
        <v>14</v>
      </c>
      <c r="D1100" s="294">
        <v>33.436999999999998</v>
      </c>
      <c r="E1100" s="294">
        <v>36.4</v>
      </c>
      <c r="F1100" s="289">
        <v>1217.1099999999999</v>
      </c>
      <c r="G1100" s="285"/>
      <c r="H1100" s="285"/>
    </row>
    <row r="1101" spans="1:8" customFormat="1" ht="19.149999999999999" customHeight="1">
      <c r="A1101" s="284" t="s">
        <v>2411</v>
      </c>
      <c r="B1101" s="285" t="s">
        <v>2321</v>
      </c>
      <c r="C1101" s="285" t="s">
        <v>14</v>
      </c>
      <c r="D1101" s="294">
        <v>60.734999999999999</v>
      </c>
      <c r="E1101" s="294">
        <v>29.5</v>
      </c>
      <c r="F1101" s="289">
        <v>1791.68</v>
      </c>
      <c r="G1101" s="285"/>
      <c r="H1101" s="285"/>
    </row>
    <row r="1102" spans="1:8" customFormat="1" ht="9.75" customHeight="1">
      <c r="A1102" s="284" t="s">
        <v>2412</v>
      </c>
      <c r="B1102" s="285" t="s">
        <v>2323</v>
      </c>
      <c r="C1102" s="285" t="s">
        <v>10</v>
      </c>
      <c r="D1102" s="286">
        <v>1.8</v>
      </c>
      <c r="E1102" s="294">
        <v>30</v>
      </c>
      <c r="F1102" s="302">
        <v>54</v>
      </c>
      <c r="G1102" s="285"/>
      <c r="H1102" s="285"/>
    </row>
    <row r="1103" spans="1:8" customFormat="1" ht="9.75" customHeight="1">
      <c r="A1103" s="284" t="s">
        <v>2413</v>
      </c>
      <c r="B1103" s="285" t="s">
        <v>2325</v>
      </c>
      <c r="C1103" s="285" t="s">
        <v>10</v>
      </c>
      <c r="D1103" s="286">
        <v>7.3</v>
      </c>
      <c r="E1103" s="294">
        <v>37.5</v>
      </c>
      <c r="F1103" s="297">
        <v>273.75</v>
      </c>
      <c r="G1103" s="285"/>
      <c r="H1103" s="285"/>
    </row>
    <row r="1104" spans="1:8" customFormat="1" ht="9.75" customHeight="1">
      <c r="A1104" s="280" t="s">
        <v>623</v>
      </c>
      <c r="B1104" s="281" t="s">
        <v>2414</v>
      </c>
      <c r="C1104" s="281"/>
      <c r="D1104" s="281"/>
      <c r="E1104" s="281"/>
      <c r="F1104" s="283">
        <v>59837.16</v>
      </c>
      <c r="G1104" s="281"/>
      <c r="H1104" s="281"/>
    </row>
    <row r="1105" spans="1:8" customFormat="1" ht="9.75" customHeight="1">
      <c r="A1105" s="280" t="s">
        <v>624</v>
      </c>
      <c r="B1105" s="281" t="s">
        <v>2285</v>
      </c>
      <c r="C1105" s="281"/>
      <c r="D1105" s="281"/>
      <c r="E1105" s="281"/>
      <c r="F1105" s="283">
        <v>27194.02</v>
      </c>
      <c r="G1105" s="281"/>
      <c r="H1105" s="281"/>
    </row>
    <row r="1106" spans="1:8" customFormat="1" ht="9.75" customHeight="1">
      <c r="A1106" s="284" t="s">
        <v>625</v>
      </c>
      <c r="B1106" s="285" t="s">
        <v>2291</v>
      </c>
      <c r="C1106" s="285" t="s">
        <v>14</v>
      </c>
      <c r="D1106" s="294">
        <v>15.278</v>
      </c>
      <c r="E1106" s="295">
        <v>110.27849999999999</v>
      </c>
      <c r="F1106" s="289">
        <v>1684.83</v>
      </c>
      <c r="G1106" s="285"/>
      <c r="H1106" s="285"/>
    </row>
    <row r="1107" spans="1:8" customFormat="1" ht="9.75" customHeight="1">
      <c r="A1107" s="284" t="s">
        <v>1112</v>
      </c>
      <c r="B1107" s="285" t="s">
        <v>2333</v>
      </c>
      <c r="C1107" s="285" t="s">
        <v>14</v>
      </c>
      <c r="D1107" s="286">
        <v>2.5219999999999998</v>
      </c>
      <c r="E1107" s="295">
        <v>110.27849999999999</v>
      </c>
      <c r="F1107" s="297">
        <v>278.12</v>
      </c>
      <c r="G1107" s="285"/>
      <c r="H1107" s="285"/>
    </row>
    <row r="1108" spans="1:8" customFormat="1" ht="9.75" customHeight="1">
      <c r="A1108" s="284" t="s">
        <v>1113</v>
      </c>
      <c r="B1108" s="285" t="s">
        <v>2335</v>
      </c>
      <c r="C1108" s="285" t="s">
        <v>14</v>
      </c>
      <c r="D1108" s="286">
        <v>3.7130000000000001</v>
      </c>
      <c r="E1108" s="295">
        <v>110.27849999999999</v>
      </c>
      <c r="F1108" s="297">
        <v>409.46</v>
      </c>
      <c r="G1108" s="285"/>
      <c r="H1108" s="285"/>
    </row>
    <row r="1109" spans="1:8" customFormat="1" ht="9.75" customHeight="1">
      <c r="A1109" s="284" t="s">
        <v>2415</v>
      </c>
      <c r="B1109" s="285" t="s">
        <v>2337</v>
      </c>
      <c r="C1109" s="285" t="s">
        <v>14</v>
      </c>
      <c r="D1109" s="294">
        <v>21.015000000000001</v>
      </c>
      <c r="E1109" s="295">
        <v>146.6378</v>
      </c>
      <c r="F1109" s="289">
        <v>3081.59</v>
      </c>
      <c r="G1109" s="285"/>
      <c r="H1109" s="285"/>
    </row>
    <row r="1110" spans="1:8" customFormat="1" ht="9.75" customHeight="1">
      <c r="A1110" s="284" t="s">
        <v>2416</v>
      </c>
      <c r="B1110" s="285" t="s">
        <v>2417</v>
      </c>
      <c r="C1110" s="285" t="s">
        <v>14</v>
      </c>
      <c r="D1110" s="294">
        <v>46.91</v>
      </c>
      <c r="E1110" s="295">
        <v>245.95249999999999</v>
      </c>
      <c r="F1110" s="293">
        <v>11537.63</v>
      </c>
      <c r="G1110" s="285"/>
      <c r="H1110" s="285"/>
    </row>
    <row r="1111" spans="1:8" customFormat="1" ht="9.75" customHeight="1">
      <c r="A1111" s="284" t="s">
        <v>2418</v>
      </c>
      <c r="B1111" s="285" t="s">
        <v>2419</v>
      </c>
      <c r="C1111" s="285" t="s">
        <v>14</v>
      </c>
      <c r="D1111" s="294">
        <v>68.22</v>
      </c>
      <c r="E1111" s="295">
        <v>110.93170000000001</v>
      </c>
      <c r="F1111" s="289">
        <v>7567.76</v>
      </c>
      <c r="G1111" s="285"/>
      <c r="H1111" s="285"/>
    </row>
    <row r="1112" spans="1:8" customFormat="1" ht="9.75" customHeight="1">
      <c r="A1112" s="284" t="s">
        <v>2420</v>
      </c>
      <c r="B1112" s="285" t="s">
        <v>2421</v>
      </c>
      <c r="C1112" s="285" t="s">
        <v>14</v>
      </c>
      <c r="D1112" s="294">
        <v>36.704999999999998</v>
      </c>
      <c r="E1112" s="294">
        <v>71.778499999999994</v>
      </c>
      <c r="F1112" s="289">
        <v>2634.63</v>
      </c>
      <c r="G1112" s="285"/>
      <c r="H1112" s="285"/>
    </row>
    <row r="1113" spans="1:8" customFormat="1" ht="9.75" customHeight="1">
      <c r="A1113" s="280" t="s">
        <v>626</v>
      </c>
      <c r="B1113" s="281" t="s">
        <v>708</v>
      </c>
      <c r="C1113" s="281"/>
      <c r="D1113" s="281"/>
      <c r="E1113" s="281"/>
      <c r="F1113" s="296">
        <v>3460.77</v>
      </c>
      <c r="G1113" s="281"/>
      <c r="H1113" s="281"/>
    </row>
    <row r="1114" spans="1:8" customFormat="1" ht="9.75" customHeight="1">
      <c r="A1114" s="284" t="s">
        <v>627</v>
      </c>
      <c r="B1114" s="285" t="s">
        <v>2300</v>
      </c>
      <c r="C1114" s="285" t="s">
        <v>10</v>
      </c>
      <c r="D1114" s="294">
        <v>10.794</v>
      </c>
      <c r="E1114" s="286">
        <v>9.9696999999999996</v>
      </c>
      <c r="F1114" s="297">
        <v>107.61</v>
      </c>
      <c r="G1114" s="285"/>
      <c r="H1114" s="285"/>
    </row>
    <row r="1115" spans="1:8" customFormat="1" ht="9.75" customHeight="1">
      <c r="A1115" s="284" t="s">
        <v>628</v>
      </c>
      <c r="B1115" s="285" t="s">
        <v>2338</v>
      </c>
      <c r="C1115" s="285" t="s">
        <v>10</v>
      </c>
      <c r="D1115" s="286">
        <v>7.9130000000000003</v>
      </c>
      <c r="E1115" s="286">
        <v>7.3813000000000004</v>
      </c>
      <c r="F1115" s="302">
        <v>58.41</v>
      </c>
      <c r="G1115" s="285"/>
      <c r="H1115" s="285"/>
    </row>
    <row r="1116" spans="1:8" customFormat="1" ht="9.75" customHeight="1">
      <c r="A1116" s="284" t="s">
        <v>951</v>
      </c>
      <c r="B1116" s="285" t="s">
        <v>2339</v>
      </c>
      <c r="C1116" s="285" t="s">
        <v>10</v>
      </c>
      <c r="D1116" s="294">
        <v>81.647000000000006</v>
      </c>
      <c r="E1116" s="294">
        <v>40.3536</v>
      </c>
      <c r="F1116" s="289">
        <v>3294.75</v>
      </c>
      <c r="G1116" s="285"/>
      <c r="H1116" s="285"/>
    </row>
    <row r="1117" spans="1:8" customFormat="1" ht="9.75" customHeight="1">
      <c r="A1117" s="280" t="s">
        <v>2422</v>
      </c>
      <c r="B1117" s="281" t="s">
        <v>2302</v>
      </c>
      <c r="C1117" s="281"/>
      <c r="D1117" s="281"/>
      <c r="E1117" s="281"/>
      <c r="F1117" s="301">
        <v>363.42</v>
      </c>
      <c r="G1117" s="281"/>
      <c r="H1117" s="281"/>
    </row>
    <row r="1118" spans="1:8" customFormat="1" ht="9.75" customHeight="1">
      <c r="A1118" s="284" t="s">
        <v>2423</v>
      </c>
      <c r="B1118" s="285" t="s">
        <v>2303</v>
      </c>
      <c r="C1118" s="285" t="s">
        <v>10</v>
      </c>
      <c r="D1118" s="286">
        <v>3.6</v>
      </c>
      <c r="E1118" s="295">
        <v>100.9504</v>
      </c>
      <c r="F1118" s="297">
        <v>363.42</v>
      </c>
      <c r="G1118" s="285"/>
      <c r="H1118" s="285"/>
    </row>
    <row r="1119" spans="1:8" customFormat="1" ht="9.75" customHeight="1">
      <c r="A1119" s="280" t="s">
        <v>2424</v>
      </c>
      <c r="B1119" s="281" t="s">
        <v>725</v>
      </c>
      <c r="C1119" s="281"/>
      <c r="D1119" s="281"/>
      <c r="E1119" s="281"/>
      <c r="F1119" s="296">
        <v>1057.8499999999999</v>
      </c>
      <c r="G1119" s="281"/>
      <c r="H1119" s="281"/>
    </row>
    <row r="1120" spans="1:8" customFormat="1" ht="9.75" customHeight="1">
      <c r="A1120" s="284" t="s">
        <v>2425</v>
      </c>
      <c r="B1120" s="285" t="s">
        <v>2304</v>
      </c>
      <c r="C1120" s="285" t="s">
        <v>10</v>
      </c>
      <c r="D1120" s="286">
        <v>7.3</v>
      </c>
      <c r="E1120" s="295">
        <v>144.91059999999999</v>
      </c>
      <c r="F1120" s="289">
        <v>1057.8499999999999</v>
      </c>
      <c r="G1120" s="285"/>
      <c r="H1120" s="285"/>
    </row>
    <row r="1121" spans="1:8" customFormat="1" ht="9.75" customHeight="1">
      <c r="A1121" s="280" t="s">
        <v>2426</v>
      </c>
      <c r="B1121" s="281" t="s">
        <v>2306</v>
      </c>
      <c r="C1121" s="281"/>
      <c r="D1121" s="281"/>
      <c r="E1121" s="281"/>
      <c r="F1121" s="283">
        <v>15973.86</v>
      </c>
      <c r="G1121" s="281"/>
      <c r="H1121" s="281"/>
    </row>
    <row r="1122" spans="1:8" customFormat="1" ht="9.75" customHeight="1">
      <c r="A1122" s="284" t="s">
        <v>2427</v>
      </c>
      <c r="B1122" s="285" t="s">
        <v>2342</v>
      </c>
      <c r="C1122" s="285" t="s">
        <v>14</v>
      </c>
      <c r="D1122" s="286">
        <v>8.2910000000000004</v>
      </c>
      <c r="E1122" s="294">
        <v>94.431700000000006</v>
      </c>
      <c r="F1122" s="297">
        <v>782.93</v>
      </c>
      <c r="G1122" s="285"/>
      <c r="H1122" s="285"/>
    </row>
    <row r="1123" spans="1:8" customFormat="1" ht="9.75" customHeight="1">
      <c r="A1123" s="284" t="s">
        <v>2428</v>
      </c>
      <c r="B1123" s="285" t="s">
        <v>2344</v>
      </c>
      <c r="C1123" s="285" t="s">
        <v>14</v>
      </c>
      <c r="D1123" s="294">
        <v>43.542000000000002</v>
      </c>
      <c r="E1123" s="294">
        <v>94.431700000000006</v>
      </c>
      <c r="F1123" s="289">
        <v>4111.75</v>
      </c>
      <c r="G1123" s="285"/>
      <c r="H1123" s="285"/>
    </row>
    <row r="1124" spans="1:8" customFormat="1" ht="9.75" customHeight="1">
      <c r="A1124" s="284" t="s">
        <v>2429</v>
      </c>
      <c r="B1124" s="285" t="s">
        <v>2417</v>
      </c>
      <c r="C1124" s="285" t="s">
        <v>14</v>
      </c>
      <c r="D1124" s="294">
        <v>45.045999999999999</v>
      </c>
      <c r="E1124" s="295">
        <v>245.95249999999999</v>
      </c>
      <c r="F1124" s="293">
        <v>11079.18</v>
      </c>
      <c r="G1124" s="285"/>
      <c r="H1124" s="285"/>
    </row>
    <row r="1125" spans="1:8" customFormat="1" ht="9.75" customHeight="1">
      <c r="A1125" s="280" t="s">
        <v>2430</v>
      </c>
      <c r="B1125" s="281" t="s">
        <v>1597</v>
      </c>
      <c r="C1125" s="281"/>
      <c r="D1125" s="281"/>
      <c r="E1125" s="281"/>
      <c r="F1125" s="283">
        <v>11787.24</v>
      </c>
      <c r="G1125" s="281"/>
      <c r="H1125" s="281"/>
    </row>
    <row r="1126" spans="1:8" customFormat="1" ht="9.75" customHeight="1">
      <c r="A1126" s="284" t="s">
        <v>2431</v>
      </c>
      <c r="B1126" s="285" t="s">
        <v>2311</v>
      </c>
      <c r="C1126" s="285" t="s">
        <v>14</v>
      </c>
      <c r="D1126" s="294">
        <v>10.794</v>
      </c>
      <c r="E1126" s="294">
        <v>22</v>
      </c>
      <c r="F1126" s="297">
        <v>237.47</v>
      </c>
      <c r="G1126" s="285"/>
      <c r="H1126" s="285"/>
    </row>
    <row r="1127" spans="1:8" customFormat="1" ht="9.75" customHeight="1">
      <c r="A1127" s="284" t="s">
        <v>2432</v>
      </c>
      <c r="B1127" s="285" t="s">
        <v>2347</v>
      </c>
      <c r="C1127" s="285" t="s">
        <v>14</v>
      </c>
      <c r="D1127" s="286">
        <v>7.9130000000000003</v>
      </c>
      <c r="E1127" s="294">
        <v>42.5</v>
      </c>
      <c r="F1127" s="297">
        <v>336.3</v>
      </c>
      <c r="G1127" s="285"/>
      <c r="H1127" s="285"/>
    </row>
    <row r="1128" spans="1:8" customFormat="1" ht="9.75" customHeight="1">
      <c r="A1128" s="284" t="s">
        <v>2433</v>
      </c>
      <c r="B1128" s="285" t="s">
        <v>2349</v>
      </c>
      <c r="C1128" s="285" t="s">
        <v>14</v>
      </c>
      <c r="D1128" s="294">
        <v>81.647000000000006</v>
      </c>
      <c r="E1128" s="294">
        <v>22</v>
      </c>
      <c r="F1128" s="289">
        <v>1796.23</v>
      </c>
      <c r="G1128" s="285"/>
      <c r="H1128" s="285"/>
    </row>
    <row r="1129" spans="1:8" customFormat="1" ht="19.149999999999999" customHeight="1">
      <c r="A1129" s="284" t="s">
        <v>2434</v>
      </c>
      <c r="B1129" s="285" t="s">
        <v>2315</v>
      </c>
      <c r="C1129" s="285" t="s">
        <v>14</v>
      </c>
      <c r="D1129" s="294">
        <v>89.733000000000004</v>
      </c>
      <c r="E1129" s="294">
        <v>43.9572</v>
      </c>
      <c r="F1129" s="289">
        <v>3944.41</v>
      </c>
      <c r="G1129" s="285"/>
      <c r="H1129" s="285"/>
    </row>
    <row r="1130" spans="1:8" customFormat="1" ht="19.149999999999999" customHeight="1">
      <c r="A1130" s="284" t="s">
        <v>2435</v>
      </c>
      <c r="B1130" s="285" t="s">
        <v>2319</v>
      </c>
      <c r="C1130" s="285" t="s">
        <v>14</v>
      </c>
      <c r="D1130" s="294">
        <v>36.704999999999998</v>
      </c>
      <c r="E1130" s="294">
        <v>40</v>
      </c>
      <c r="F1130" s="289">
        <v>1468.2</v>
      </c>
      <c r="G1130" s="285"/>
      <c r="H1130" s="285"/>
    </row>
    <row r="1131" spans="1:8" customFormat="1" ht="9.75" customHeight="1">
      <c r="A1131" s="284" t="s">
        <v>2436</v>
      </c>
      <c r="B1131" s="285" t="s">
        <v>2354</v>
      </c>
      <c r="C1131" s="285" t="s">
        <v>14</v>
      </c>
      <c r="D1131" s="294">
        <v>21.015000000000001</v>
      </c>
      <c r="E1131" s="294">
        <v>36.4</v>
      </c>
      <c r="F1131" s="297">
        <v>764.95</v>
      </c>
      <c r="G1131" s="285"/>
      <c r="H1131" s="285"/>
    </row>
    <row r="1132" spans="1:8" customFormat="1" ht="19.149999999999999" customHeight="1">
      <c r="A1132" s="284" t="s">
        <v>2437</v>
      </c>
      <c r="B1132" s="285" t="s">
        <v>2321</v>
      </c>
      <c r="C1132" s="285" t="s">
        <v>14</v>
      </c>
      <c r="D1132" s="294">
        <v>96.879000000000005</v>
      </c>
      <c r="E1132" s="294">
        <v>29.5</v>
      </c>
      <c r="F1132" s="289">
        <v>2857.93</v>
      </c>
      <c r="G1132" s="285"/>
      <c r="H1132" s="285"/>
    </row>
    <row r="1133" spans="1:8" customFormat="1" ht="9.75" customHeight="1">
      <c r="A1133" s="284" t="s">
        <v>2438</v>
      </c>
      <c r="B1133" s="285" t="s">
        <v>2323</v>
      </c>
      <c r="C1133" s="285" t="s">
        <v>10</v>
      </c>
      <c r="D1133" s="286">
        <v>3.6</v>
      </c>
      <c r="E1133" s="294">
        <v>30</v>
      </c>
      <c r="F1133" s="297">
        <v>108</v>
      </c>
      <c r="G1133" s="285"/>
      <c r="H1133" s="285"/>
    </row>
    <row r="1134" spans="1:8" customFormat="1" ht="9.75" customHeight="1">
      <c r="A1134" s="284" t="s">
        <v>2439</v>
      </c>
      <c r="B1134" s="285" t="s">
        <v>2325</v>
      </c>
      <c r="C1134" s="285" t="s">
        <v>10</v>
      </c>
      <c r="D1134" s="286">
        <v>7.3</v>
      </c>
      <c r="E1134" s="294">
        <v>37.5</v>
      </c>
      <c r="F1134" s="297">
        <v>273.75</v>
      </c>
      <c r="G1134" s="285"/>
      <c r="H1134" s="285"/>
    </row>
    <row r="1135" spans="1:8" customFormat="1" ht="9.75" customHeight="1">
      <c r="A1135" s="280" t="s">
        <v>629</v>
      </c>
      <c r="B1135" s="281" t="s">
        <v>2440</v>
      </c>
      <c r="C1135" s="281"/>
      <c r="D1135" s="281"/>
      <c r="E1135" s="281"/>
      <c r="F1135" s="296">
        <v>3362.15</v>
      </c>
      <c r="G1135" s="281"/>
      <c r="H1135" s="281"/>
    </row>
    <row r="1136" spans="1:8" customFormat="1" ht="9.75" customHeight="1">
      <c r="A1136" s="280" t="s">
        <v>630</v>
      </c>
      <c r="B1136" s="281" t="s">
        <v>2285</v>
      </c>
      <c r="C1136" s="281"/>
      <c r="D1136" s="281"/>
      <c r="E1136" s="281"/>
      <c r="F1136" s="296">
        <v>1006.77</v>
      </c>
      <c r="G1136" s="281"/>
      <c r="H1136" s="281"/>
    </row>
    <row r="1137" spans="1:8" customFormat="1" ht="9.75" customHeight="1">
      <c r="A1137" s="284" t="s">
        <v>631</v>
      </c>
      <c r="B1137" s="285" t="s">
        <v>2287</v>
      </c>
      <c r="C1137" s="285" t="s">
        <v>14</v>
      </c>
      <c r="D1137" s="294">
        <v>14.026</v>
      </c>
      <c r="E1137" s="294">
        <v>71.778499999999994</v>
      </c>
      <c r="F1137" s="289">
        <v>1006.77</v>
      </c>
      <c r="G1137" s="285"/>
      <c r="H1137" s="285"/>
    </row>
    <row r="1138" spans="1:8" customFormat="1" ht="9.75" customHeight="1">
      <c r="A1138" s="280" t="s">
        <v>632</v>
      </c>
      <c r="B1138" s="281" t="s">
        <v>708</v>
      </c>
      <c r="C1138" s="281"/>
      <c r="D1138" s="281"/>
      <c r="E1138" s="281"/>
      <c r="F1138" s="301">
        <v>569.25</v>
      </c>
      <c r="G1138" s="281"/>
      <c r="H1138" s="281"/>
    </row>
    <row r="1139" spans="1:8" customFormat="1" ht="9.75" customHeight="1">
      <c r="A1139" s="284" t="s">
        <v>633</v>
      </c>
      <c r="B1139" s="285" t="s">
        <v>2300</v>
      </c>
      <c r="C1139" s="285" t="s">
        <v>10</v>
      </c>
      <c r="D1139" s="294">
        <v>29.309000000000001</v>
      </c>
      <c r="E1139" s="286">
        <v>9.9696999999999996</v>
      </c>
      <c r="F1139" s="297">
        <v>292.2</v>
      </c>
      <c r="G1139" s="285"/>
      <c r="H1139" s="285"/>
    </row>
    <row r="1140" spans="1:8" customFormat="1" ht="9.75" customHeight="1">
      <c r="A1140" s="284" t="s">
        <v>952</v>
      </c>
      <c r="B1140" s="285" t="s">
        <v>2301</v>
      </c>
      <c r="C1140" s="285" t="s">
        <v>10</v>
      </c>
      <c r="D1140" s="286">
        <v>5.51</v>
      </c>
      <c r="E1140" s="294">
        <v>50.281300000000002</v>
      </c>
      <c r="F1140" s="297">
        <v>277.05</v>
      </c>
      <c r="G1140" s="285"/>
      <c r="H1140" s="285"/>
    </row>
    <row r="1141" spans="1:8" customFormat="1" ht="9.75" customHeight="1">
      <c r="A1141" s="280" t="s">
        <v>2441</v>
      </c>
      <c r="B1141" s="281" t="s">
        <v>2302</v>
      </c>
      <c r="C1141" s="281"/>
      <c r="D1141" s="281"/>
      <c r="E1141" s="281"/>
      <c r="F1141" s="301">
        <v>181.71</v>
      </c>
      <c r="G1141" s="281"/>
      <c r="H1141" s="281"/>
    </row>
    <row r="1142" spans="1:8" customFormat="1" ht="9.75" customHeight="1">
      <c r="A1142" s="284" t="s">
        <v>2442</v>
      </c>
      <c r="B1142" s="285" t="s">
        <v>2303</v>
      </c>
      <c r="C1142" s="285" t="s">
        <v>10</v>
      </c>
      <c r="D1142" s="286">
        <v>1.8</v>
      </c>
      <c r="E1142" s="295">
        <v>100.9504</v>
      </c>
      <c r="F1142" s="297">
        <v>181.71</v>
      </c>
      <c r="G1142" s="285"/>
      <c r="H1142" s="285"/>
    </row>
    <row r="1143" spans="1:8" customFormat="1" ht="9.75" customHeight="1">
      <c r="A1143" s="280" t="s">
        <v>2443</v>
      </c>
      <c r="B1143" s="281" t="s">
        <v>725</v>
      </c>
      <c r="C1143" s="281"/>
      <c r="D1143" s="281"/>
      <c r="E1143" s="281"/>
      <c r="F1143" s="304">
        <v>86.95</v>
      </c>
      <c r="G1143" s="281"/>
      <c r="H1143" s="281"/>
    </row>
    <row r="1144" spans="1:8" customFormat="1" ht="9.75" customHeight="1">
      <c r="A1144" s="284" t="s">
        <v>2444</v>
      </c>
      <c r="B1144" s="285" t="s">
        <v>2304</v>
      </c>
      <c r="C1144" s="285" t="s">
        <v>10</v>
      </c>
      <c r="D1144" s="286">
        <v>0.6</v>
      </c>
      <c r="E1144" s="295">
        <v>144.91059999999999</v>
      </c>
      <c r="F1144" s="302">
        <v>86.95</v>
      </c>
      <c r="G1144" s="285"/>
      <c r="H1144" s="285"/>
    </row>
    <row r="1145" spans="1:8" customFormat="1" ht="9.75" customHeight="1">
      <c r="A1145" s="280" t="s">
        <v>2445</v>
      </c>
      <c r="B1145" s="281" t="s">
        <v>1597</v>
      </c>
      <c r="C1145" s="281"/>
      <c r="D1145" s="281"/>
      <c r="E1145" s="281"/>
      <c r="F1145" s="296">
        <v>1517.47</v>
      </c>
      <c r="G1145" s="281"/>
      <c r="H1145" s="281"/>
    </row>
    <row r="1146" spans="1:8" customFormat="1" ht="9.75" customHeight="1">
      <c r="A1146" s="284" t="s">
        <v>2446</v>
      </c>
      <c r="B1146" s="285" t="s">
        <v>2311</v>
      </c>
      <c r="C1146" s="285" t="s">
        <v>14</v>
      </c>
      <c r="D1146" s="294">
        <v>29.309000000000001</v>
      </c>
      <c r="E1146" s="294">
        <v>22</v>
      </c>
      <c r="F1146" s="297">
        <v>644.79999999999995</v>
      </c>
      <c r="G1146" s="285"/>
      <c r="H1146" s="285"/>
    </row>
    <row r="1147" spans="1:8" customFormat="1" ht="9.75" customHeight="1">
      <c r="A1147" s="284" t="s">
        <v>2447</v>
      </c>
      <c r="B1147" s="285" t="s">
        <v>2313</v>
      </c>
      <c r="C1147" s="285" t="s">
        <v>14</v>
      </c>
      <c r="D1147" s="286">
        <v>5.51</v>
      </c>
      <c r="E1147" s="294">
        <v>32.6</v>
      </c>
      <c r="F1147" s="297">
        <v>179.63</v>
      </c>
      <c r="G1147" s="285"/>
      <c r="H1147" s="285"/>
    </row>
    <row r="1148" spans="1:8" customFormat="1" ht="19.149999999999999" customHeight="1">
      <c r="A1148" s="284" t="s">
        <v>2448</v>
      </c>
      <c r="B1148" s="285" t="s">
        <v>2317</v>
      </c>
      <c r="C1148" s="285" t="s">
        <v>14</v>
      </c>
      <c r="D1148" s="294">
        <v>14.026</v>
      </c>
      <c r="E1148" s="294">
        <v>43.9572</v>
      </c>
      <c r="F1148" s="297">
        <v>616.54</v>
      </c>
      <c r="G1148" s="285"/>
      <c r="H1148" s="285"/>
    </row>
    <row r="1149" spans="1:8" customFormat="1" ht="9.75" customHeight="1">
      <c r="A1149" s="284" t="s">
        <v>2449</v>
      </c>
      <c r="B1149" s="285" t="s">
        <v>2323</v>
      </c>
      <c r="C1149" s="285" t="s">
        <v>10</v>
      </c>
      <c r="D1149" s="286">
        <v>1.8</v>
      </c>
      <c r="E1149" s="294">
        <v>30</v>
      </c>
      <c r="F1149" s="302">
        <v>54</v>
      </c>
      <c r="G1149" s="285"/>
      <c r="H1149" s="285"/>
    </row>
    <row r="1150" spans="1:8" customFormat="1" ht="9.75" customHeight="1">
      <c r="A1150" s="284" t="s">
        <v>2450</v>
      </c>
      <c r="B1150" s="285" t="s">
        <v>2325</v>
      </c>
      <c r="C1150" s="285" t="s">
        <v>10</v>
      </c>
      <c r="D1150" s="286">
        <v>0.6</v>
      </c>
      <c r="E1150" s="294">
        <v>37.5</v>
      </c>
      <c r="F1150" s="302">
        <v>22.5</v>
      </c>
      <c r="G1150" s="285"/>
      <c r="H1150" s="285"/>
    </row>
    <row r="1151" spans="1:8" customFormat="1" ht="9.75" customHeight="1">
      <c r="A1151" s="280" t="s">
        <v>1114</v>
      </c>
      <c r="B1151" s="281" t="s">
        <v>2451</v>
      </c>
      <c r="C1151" s="281"/>
      <c r="D1151" s="281"/>
      <c r="E1151" s="281"/>
      <c r="F1151" s="301">
        <v>910.96</v>
      </c>
      <c r="G1151" s="281"/>
      <c r="H1151" s="281"/>
    </row>
    <row r="1152" spans="1:8" customFormat="1" ht="9.75" customHeight="1">
      <c r="A1152" s="280" t="s">
        <v>1115</v>
      </c>
      <c r="B1152" s="281" t="s">
        <v>2285</v>
      </c>
      <c r="C1152" s="281"/>
      <c r="D1152" s="281"/>
      <c r="E1152" s="281"/>
      <c r="F1152" s="301">
        <v>564.97</v>
      </c>
      <c r="G1152" s="281"/>
      <c r="H1152" s="281"/>
    </row>
    <row r="1153" spans="1:8" customFormat="1" ht="9.75" customHeight="1">
      <c r="A1153" s="284" t="s">
        <v>1116</v>
      </c>
      <c r="B1153" s="285" t="s">
        <v>2287</v>
      </c>
      <c r="C1153" s="285" t="s">
        <v>14</v>
      </c>
      <c r="D1153" s="286">
        <v>7.8710000000000004</v>
      </c>
      <c r="E1153" s="294">
        <v>71.778499999999994</v>
      </c>
      <c r="F1153" s="297">
        <v>564.97</v>
      </c>
      <c r="G1153" s="285"/>
      <c r="H1153" s="285"/>
    </row>
    <row r="1154" spans="1:8" customFormat="1" ht="9.75" customHeight="1">
      <c r="A1154" s="280" t="s">
        <v>2452</v>
      </c>
      <c r="B1154" s="281" t="s">
        <v>1597</v>
      </c>
      <c r="C1154" s="281"/>
      <c r="D1154" s="281"/>
      <c r="E1154" s="281"/>
      <c r="F1154" s="301">
        <v>345.99</v>
      </c>
      <c r="G1154" s="281"/>
      <c r="H1154" s="281"/>
    </row>
    <row r="1155" spans="1:8" customFormat="1" ht="19.149999999999999" customHeight="1">
      <c r="A1155" s="284" t="s">
        <v>2453</v>
      </c>
      <c r="B1155" s="285" t="s">
        <v>2317</v>
      </c>
      <c r="C1155" s="285" t="s">
        <v>14</v>
      </c>
      <c r="D1155" s="286">
        <v>7.8710000000000004</v>
      </c>
      <c r="E1155" s="294">
        <v>43.9572</v>
      </c>
      <c r="F1155" s="297">
        <v>345.99</v>
      </c>
      <c r="G1155" s="285"/>
      <c r="H1155" s="285"/>
    </row>
    <row r="1156" spans="1:8" customFormat="1" ht="9.75" customHeight="1">
      <c r="A1156" s="280" t="s">
        <v>634</v>
      </c>
      <c r="B1156" s="281" t="s">
        <v>809</v>
      </c>
      <c r="C1156" s="281"/>
      <c r="D1156" s="281"/>
      <c r="E1156" s="281"/>
      <c r="F1156" s="282">
        <v>490420.98</v>
      </c>
      <c r="G1156" s="281"/>
      <c r="H1156" s="281"/>
    </row>
    <row r="1157" spans="1:8" customFormat="1" ht="9.75" customHeight="1">
      <c r="A1157" s="280" t="s">
        <v>636</v>
      </c>
      <c r="B1157" s="281" t="s">
        <v>2454</v>
      </c>
      <c r="C1157" s="281"/>
      <c r="D1157" s="281"/>
      <c r="E1157" s="281"/>
      <c r="F1157" s="283">
        <v>47894.28</v>
      </c>
      <c r="G1157" s="281"/>
      <c r="H1157" s="281"/>
    </row>
    <row r="1158" spans="1:8" customFormat="1" ht="9.75" customHeight="1">
      <c r="A1158" s="280" t="s">
        <v>637</v>
      </c>
      <c r="B1158" s="281" t="s">
        <v>1138</v>
      </c>
      <c r="C1158" s="281"/>
      <c r="D1158" s="281"/>
      <c r="E1158" s="281"/>
      <c r="F1158" s="296">
        <v>2319.37</v>
      </c>
      <c r="G1158" s="281"/>
      <c r="H1158" s="281"/>
    </row>
    <row r="1159" spans="1:8" customFormat="1" ht="19.149999999999999" customHeight="1">
      <c r="A1159" s="284" t="s">
        <v>638</v>
      </c>
      <c r="B1159" s="285" t="s">
        <v>2455</v>
      </c>
      <c r="C1159" s="285" t="s">
        <v>14</v>
      </c>
      <c r="D1159" s="295">
        <v>367.77199999999999</v>
      </c>
      <c r="E1159" s="286">
        <v>6.2118000000000002</v>
      </c>
      <c r="F1159" s="289">
        <v>2284.5300000000002</v>
      </c>
      <c r="G1159" s="285"/>
      <c r="H1159" s="285"/>
    </row>
    <row r="1160" spans="1:8" customFormat="1" ht="19.149999999999999" customHeight="1">
      <c r="A1160" s="284" t="s">
        <v>953</v>
      </c>
      <c r="B1160" s="285" t="s">
        <v>2456</v>
      </c>
      <c r="C1160" s="285" t="s">
        <v>14</v>
      </c>
      <c r="D1160" s="294">
        <v>17.347000000000001</v>
      </c>
      <c r="E1160" s="286">
        <v>2.0083000000000002</v>
      </c>
      <c r="F1160" s="302">
        <v>34.840000000000003</v>
      </c>
      <c r="G1160" s="285"/>
      <c r="H1160" s="285"/>
    </row>
    <row r="1161" spans="1:8" customFormat="1" ht="9.75" customHeight="1">
      <c r="A1161" s="280" t="s">
        <v>639</v>
      </c>
      <c r="B1161" s="281" t="s">
        <v>2457</v>
      </c>
      <c r="C1161" s="281"/>
      <c r="D1161" s="281"/>
      <c r="E1161" s="281"/>
      <c r="F1161" s="296">
        <v>6271.83</v>
      </c>
      <c r="G1161" s="281"/>
      <c r="H1161" s="281"/>
    </row>
    <row r="1162" spans="1:8" customFormat="1" ht="9.75" customHeight="1">
      <c r="A1162" s="284" t="s">
        <v>641</v>
      </c>
      <c r="B1162" s="285" t="s">
        <v>815</v>
      </c>
      <c r="C1162" s="285" t="s">
        <v>14</v>
      </c>
      <c r="D1162" s="295">
        <v>957.31799999999998</v>
      </c>
      <c r="E1162" s="286">
        <v>0.54920000000000002</v>
      </c>
      <c r="F1162" s="297">
        <v>525.76</v>
      </c>
      <c r="G1162" s="285"/>
      <c r="H1162" s="285"/>
    </row>
    <row r="1163" spans="1:8" customFormat="1" ht="19.149999999999999" customHeight="1">
      <c r="A1163" s="284" t="s">
        <v>642</v>
      </c>
      <c r="B1163" s="285" t="s">
        <v>2458</v>
      </c>
      <c r="C1163" s="285" t="s">
        <v>14</v>
      </c>
      <c r="D1163" s="295">
        <v>343.78500000000003</v>
      </c>
      <c r="E1163" s="286">
        <v>1.212</v>
      </c>
      <c r="F1163" s="297">
        <v>416.67</v>
      </c>
      <c r="G1163" s="285"/>
      <c r="H1163" s="285"/>
    </row>
    <row r="1164" spans="1:8" customFormat="1" ht="9.75" customHeight="1">
      <c r="A1164" s="284" t="s">
        <v>2459</v>
      </c>
      <c r="B1164" s="285" t="s">
        <v>2460</v>
      </c>
      <c r="C1164" s="285" t="s">
        <v>14</v>
      </c>
      <c r="D1164" s="295">
        <v>343.78500000000003</v>
      </c>
      <c r="E1164" s="286">
        <v>4.1327999999999996</v>
      </c>
      <c r="F1164" s="289">
        <v>1420.79</v>
      </c>
      <c r="G1164" s="285"/>
      <c r="H1164" s="285"/>
    </row>
    <row r="1165" spans="1:8" customFormat="1" ht="9.75" customHeight="1">
      <c r="A1165" s="284" t="s">
        <v>2461</v>
      </c>
      <c r="B1165" s="285" t="s">
        <v>2462</v>
      </c>
      <c r="C1165" s="285" t="s">
        <v>14</v>
      </c>
      <c r="D1165" s="295">
        <v>508.577</v>
      </c>
      <c r="E1165" s="286">
        <v>7.33</v>
      </c>
      <c r="F1165" s="289">
        <v>3727.87</v>
      </c>
      <c r="G1165" s="285"/>
      <c r="H1165" s="285"/>
    </row>
    <row r="1166" spans="1:8" customFormat="1" ht="9.75" customHeight="1">
      <c r="A1166" s="284" t="s">
        <v>2463</v>
      </c>
      <c r="B1166" s="285" t="s">
        <v>2464</v>
      </c>
      <c r="C1166" s="285" t="s">
        <v>14</v>
      </c>
      <c r="D1166" s="295">
        <v>104.95699999999999</v>
      </c>
      <c r="E1166" s="286">
        <v>1.722</v>
      </c>
      <c r="F1166" s="297">
        <v>180.74</v>
      </c>
      <c r="G1166" s="285"/>
      <c r="H1166" s="285"/>
    </row>
    <row r="1167" spans="1:8" customFormat="1" ht="9.75" customHeight="1">
      <c r="A1167" s="280" t="s">
        <v>643</v>
      </c>
      <c r="B1167" s="281" t="s">
        <v>2465</v>
      </c>
      <c r="C1167" s="281"/>
      <c r="D1167" s="281"/>
      <c r="E1167" s="281"/>
      <c r="F1167" s="296">
        <v>5028.32</v>
      </c>
      <c r="G1167" s="281"/>
      <c r="H1167" s="281"/>
    </row>
    <row r="1168" spans="1:8" customFormat="1" ht="9.75" customHeight="1">
      <c r="A1168" s="284" t="s">
        <v>644</v>
      </c>
      <c r="B1168" s="285" t="s">
        <v>821</v>
      </c>
      <c r="C1168" s="285" t="s">
        <v>14</v>
      </c>
      <c r="D1168" s="295">
        <v>508.70400000000001</v>
      </c>
      <c r="E1168" s="286">
        <v>3.6873999999999998</v>
      </c>
      <c r="F1168" s="289">
        <v>1875.8</v>
      </c>
      <c r="G1168" s="285"/>
      <c r="H1168" s="285"/>
    </row>
    <row r="1169" spans="1:8" customFormat="1" ht="9.75" customHeight="1">
      <c r="A1169" s="284" t="s">
        <v>2466</v>
      </c>
      <c r="B1169" s="285" t="s">
        <v>2467</v>
      </c>
      <c r="C1169" s="285" t="s">
        <v>14</v>
      </c>
      <c r="D1169" s="294">
        <v>52.648000000000003</v>
      </c>
      <c r="E1169" s="286">
        <v>6.3710000000000004</v>
      </c>
      <c r="F1169" s="297">
        <v>335.42</v>
      </c>
      <c r="G1169" s="285"/>
      <c r="H1169" s="285"/>
    </row>
    <row r="1170" spans="1:8" customFormat="1" ht="9.75" customHeight="1">
      <c r="A1170" s="284" t="s">
        <v>2468</v>
      </c>
      <c r="B1170" s="285" t="s">
        <v>2469</v>
      </c>
      <c r="C1170" s="285" t="s">
        <v>14</v>
      </c>
      <c r="D1170" s="294">
        <v>52.648000000000003</v>
      </c>
      <c r="E1170" s="286">
        <v>4.1327999999999996</v>
      </c>
      <c r="F1170" s="297">
        <v>217.58</v>
      </c>
      <c r="G1170" s="285"/>
      <c r="H1170" s="285"/>
    </row>
    <row r="1171" spans="1:8" customFormat="1" ht="9.75" customHeight="1">
      <c r="A1171" s="284" t="s">
        <v>2470</v>
      </c>
      <c r="B1171" s="285" t="s">
        <v>2471</v>
      </c>
      <c r="C1171" s="285" t="s">
        <v>14</v>
      </c>
      <c r="D1171" s="295">
        <v>456.05599999999998</v>
      </c>
      <c r="E1171" s="286">
        <v>5.7</v>
      </c>
      <c r="F1171" s="289">
        <v>2599.52</v>
      </c>
      <c r="G1171" s="285"/>
      <c r="H1171" s="285"/>
    </row>
    <row r="1172" spans="1:8" customFormat="1" ht="9.75" customHeight="1">
      <c r="A1172" s="280" t="s">
        <v>2472</v>
      </c>
      <c r="B1172" s="281" t="s">
        <v>1597</v>
      </c>
      <c r="C1172" s="281"/>
      <c r="D1172" s="281"/>
      <c r="E1172" s="281"/>
      <c r="F1172" s="283">
        <v>34274.76</v>
      </c>
      <c r="G1172" s="281"/>
      <c r="H1172" s="281"/>
    </row>
    <row r="1173" spans="1:8" customFormat="1" ht="9.75" customHeight="1">
      <c r="A1173" s="284" t="s">
        <v>2473</v>
      </c>
      <c r="B1173" s="285" t="s">
        <v>2474</v>
      </c>
      <c r="C1173" s="285" t="s">
        <v>14</v>
      </c>
      <c r="D1173" s="295">
        <v>367.77199999999999</v>
      </c>
      <c r="E1173" s="294">
        <v>18.5</v>
      </c>
      <c r="F1173" s="289">
        <v>6803.78</v>
      </c>
      <c r="G1173" s="285"/>
      <c r="H1173" s="285"/>
    </row>
    <row r="1174" spans="1:8" customFormat="1" ht="19.149999999999999" customHeight="1">
      <c r="A1174" s="284" t="s">
        <v>2475</v>
      </c>
      <c r="B1174" s="285" t="s">
        <v>2476</v>
      </c>
      <c r="C1174" s="285" t="s">
        <v>14</v>
      </c>
      <c r="D1174" s="294">
        <v>17.347000000000001</v>
      </c>
      <c r="E1174" s="294">
        <v>13</v>
      </c>
      <c r="F1174" s="297">
        <v>225.51</v>
      </c>
      <c r="G1174" s="285"/>
      <c r="H1174" s="285"/>
    </row>
    <row r="1175" spans="1:8" customFormat="1" ht="19.149999999999999" customHeight="1">
      <c r="A1175" s="284" t="s">
        <v>2477</v>
      </c>
      <c r="B1175" s="285" t="s">
        <v>2478</v>
      </c>
      <c r="C1175" s="285" t="s">
        <v>14</v>
      </c>
      <c r="D1175" s="295">
        <v>343.78500000000003</v>
      </c>
      <c r="E1175" s="294">
        <v>26</v>
      </c>
      <c r="F1175" s="289">
        <v>8938.41</v>
      </c>
      <c r="G1175" s="285"/>
      <c r="H1175" s="285"/>
    </row>
    <row r="1176" spans="1:8" customFormat="1" ht="19.149999999999999" customHeight="1">
      <c r="A1176" s="284" t="s">
        <v>2479</v>
      </c>
      <c r="B1176" s="285" t="s">
        <v>2480</v>
      </c>
      <c r="C1176" s="285" t="s">
        <v>14</v>
      </c>
      <c r="D1176" s="295">
        <v>508.577</v>
      </c>
      <c r="E1176" s="294">
        <v>15</v>
      </c>
      <c r="F1176" s="289">
        <v>7628.66</v>
      </c>
      <c r="G1176" s="285"/>
      <c r="H1176" s="285"/>
    </row>
    <row r="1177" spans="1:8" customFormat="1" ht="19.149999999999999" customHeight="1">
      <c r="A1177" s="284" t="s">
        <v>2481</v>
      </c>
      <c r="B1177" s="285" t="s">
        <v>2482</v>
      </c>
      <c r="C1177" s="285" t="s">
        <v>14</v>
      </c>
      <c r="D1177" s="294">
        <v>52.648000000000003</v>
      </c>
      <c r="E1177" s="294">
        <v>11.5</v>
      </c>
      <c r="F1177" s="297">
        <v>605.45000000000005</v>
      </c>
      <c r="G1177" s="285"/>
      <c r="H1177" s="285"/>
    </row>
    <row r="1178" spans="1:8" customFormat="1" ht="19.149999999999999" customHeight="1">
      <c r="A1178" s="284" t="s">
        <v>2483</v>
      </c>
      <c r="B1178" s="285" t="s">
        <v>2484</v>
      </c>
      <c r="C1178" s="285" t="s">
        <v>14</v>
      </c>
      <c r="D1178" s="294">
        <v>52.648000000000003</v>
      </c>
      <c r="E1178" s="294">
        <v>12.65</v>
      </c>
      <c r="F1178" s="297">
        <v>666</v>
      </c>
      <c r="G1178" s="285"/>
      <c r="H1178" s="285"/>
    </row>
    <row r="1179" spans="1:8" customFormat="1" ht="19.149999999999999" customHeight="1">
      <c r="A1179" s="284" t="s">
        <v>2485</v>
      </c>
      <c r="B1179" s="285" t="s">
        <v>2486</v>
      </c>
      <c r="C1179" s="285" t="s">
        <v>14</v>
      </c>
      <c r="D1179" s="295">
        <v>456.05599999999998</v>
      </c>
      <c r="E1179" s="294">
        <v>17.75</v>
      </c>
      <c r="F1179" s="289">
        <v>8094.99</v>
      </c>
      <c r="G1179" s="285"/>
      <c r="H1179" s="285"/>
    </row>
    <row r="1180" spans="1:8" customFormat="1" ht="9.75" customHeight="1">
      <c r="A1180" s="284" t="s">
        <v>2487</v>
      </c>
      <c r="B1180" s="285" t="s">
        <v>2488</v>
      </c>
      <c r="C1180" s="285" t="s">
        <v>14</v>
      </c>
      <c r="D1180" s="295">
        <v>104.95699999999999</v>
      </c>
      <c r="E1180" s="294">
        <v>12.5</v>
      </c>
      <c r="F1180" s="289">
        <v>1311.96</v>
      </c>
      <c r="G1180" s="285"/>
      <c r="H1180" s="285"/>
    </row>
    <row r="1181" spans="1:8" customFormat="1" ht="9.75" customHeight="1">
      <c r="A1181" s="280" t="s">
        <v>645</v>
      </c>
      <c r="B1181" s="281" t="s">
        <v>2489</v>
      </c>
      <c r="C1181" s="281"/>
      <c r="D1181" s="281"/>
      <c r="E1181" s="281"/>
      <c r="F1181" s="283">
        <v>38129.19</v>
      </c>
      <c r="G1181" s="281"/>
      <c r="H1181" s="281"/>
    </row>
    <row r="1182" spans="1:8" customFormat="1" ht="9.75" customHeight="1">
      <c r="A1182" s="280" t="s">
        <v>646</v>
      </c>
      <c r="B1182" s="281" t="s">
        <v>1138</v>
      </c>
      <c r="C1182" s="281"/>
      <c r="D1182" s="281"/>
      <c r="E1182" s="281"/>
      <c r="F1182" s="296">
        <v>2370.7800000000002</v>
      </c>
      <c r="G1182" s="281"/>
      <c r="H1182" s="281"/>
    </row>
    <row r="1183" spans="1:8" customFormat="1" ht="19.149999999999999" customHeight="1">
      <c r="A1183" s="284" t="s">
        <v>647</v>
      </c>
      <c r="B1183" s="285" t="s">
        <v>2455</v>
      </c>
      <c r="C1183" s="285" t="s">
        <v>14</v>
      </c>
      <c r="D1183" s="295">
        <v>375.71499999999997</v>
      </c>
      <c r="E1183" s="286">
        <v>6.2118000000000002</v>
      </c>
      <c r="F1183" s="289">
        <v>2333.87</v>
      </c>
      <c r="G1183" s="285"/>
      <c r="H1183" s="285"/>
    </row>
    <row r="1184" spans="1:8" customFormat="1" ht="19.149999999999999" customHeight="1">
      <c r="A1184" s="284" t="s">
        <v>955</v>
      </c>
      <c r="B1184" s="285" t="s">
        <v>2456</v>
      </c>
      <c r="C1184" s="285" t="s">
        <v>14</v>
      </c>
      <c r="D1184" s="294">
        <v>18.376999999999999</v>
      </c>
      <c r="E1184" s="286">
        <v>2.0083000000000002</v>
      </c>
      <c r="F1184" s="302">
        <v>36.909999999999997</v>
      </c>
      <c r="G1184" s="285"/>
      <c r="H1184" s="285"/>
    </row>
    <row r="1185" spans="1:8" customFormat="1" ht="9.75" customHeight="1">
      <c r="A1185" s="280" t="s">
        <v>648</v>
      </c>
      <c r="B1185" s="281" t="s">
        <v>2457</v>
      </c>
      <c r="C1185" s="281"/>
      <c r="D1185" s="281"/>
      <c r="E1185" s="281"/>
      <c r="F1185" s="296">
        <v>3771.73</v>
      </c>
      <c r="G1185" s="281"/>
      <c r="H1185" s="281"/>
    </row>
    <row r="1186" spans="1:8" customFormat="1" ht="9.75" customHeight="1">
      <c r="A1186" s="284" t="s">
        <v>649</v>
      </c>
      <c r="B1186" s="285" t="s">
        <v>815</v>
      </c>
      <c r="C1186" s="285" t="s">
        <v>14</v>
      </c>
      <c r="D1186" s="295">
        <v>568.00800000000004</v>
      </c>
      <c r="E1186" s="286">
        <v>0.54920000000000002</v>
      </c>
      <c r="F1186" s="297">
        <v>311.95</v>
      </c>
      <c r="G1186" s="285"/>
      <c r="H1186" s="285"/>
    </row>
    <row r="1187" spans="1:8" customFormat="1" ht="19.149999999999999" customHeight="1">
      <c r="A1187" s="284" t="s">
        <v>650</v>
      </c>
      <c r="B1187" s="285" t="s">
        <v>2458</v>
      </c>
      <c r="C1187" s="285" t="s">
        <v>14</v>
      </c>
      <c r="D1187" s="295">
        <v>116.432</v>
      </c>
      <c r="E1187" s="286">
        <v>1.212</v>
      </c>
      <c r="F1187" s="297">
        <v>141.12</v>
      </c>
      <c r="G1187" s="285"/>
      <c r="H1187" s="285"/>
    </row>
    <row r="1188" spans="1:8" customFormat="1" ht="9.75" customHeight="1">
      <c r="A1188" s="284" t="s">
        <v>651</v>
      </c>
      <c r="B1188" s="285" t="s">
        <v>2460</v>
      </c>
      <c r="C1188" s="285" t="s">
        <v>14</v>
      </c>
      <c r="D1188" s="295">
        <v>116.432</v>
      </c>
      <c r="E1188" s="286">
        <v>4.1327999999999996</v>
      </c>
      <c r="F1188" s="297">
        <v>481.19</v>
      </c>
      <c r="G1188" s="285"/>
      <c r="H1188" s="285"/>
    </row>
    <row r="1189" spans="1:8" customFormat="1" ht="9.75" customHeight="1">
      <c r="A1189" s="284" t="s">
        <v>2490</v>
      </c>
      <c r="B1189" s="285" t="s">
        <v>2462</v>
      </c>
      <c r="C1189" s="285" t="s">
        <v>14</v>
      </c>
      <c r="D1189" s="295">
        <v>367.30700000000002</v>
      </c>
      <c r="E1189" s="286">
        <v>7.33</v>
      </c>
      <c r="F1189" s="289">
        <v>2692.36</v>
      </c>
      <c r="G1189" s="285"/>
      <c r="H1189" s="285"/>
    </row>
    <row r="1190" spans="1:8" customFormat="1" ht="9.75" customHeight="1">
      <c r="A1190" s="284" t="s">
        <v>2491</v>
      </c>
      <c r="B1190" s="285" t="s">
        <v>2464</v>
      </c>
      <c r="C1190" s="285" t="s">
        <v>14</v>
      </c>
      <c r="D1190" s="294">
        <v>84.269000000000005</v>
      </c>
      <c r="E1190" s="286">
        <v>1.722</v>
      </c>
      <c r="F1190" s="297">
        <v>145.11000000000001</v>
      </c>
      <c r="G1190" s="285"/>
      <c r="H1190" s="285"/>
    </row>
    <row r="1191" spans="1:8" customFormat="1" ht="9.75" customHeight="1">
      <c r="A1191" s="280" t="s">
        <v>652</v>
      </c>
      <c r="B1191" s="281" t="s">
        <v>2465</v>
      </c>
      <c r="C1191" s="281"/>
      <c r="D1191" s="281"/>
      <c r="E1191" s="281"/>
      <c r="F1191" s="296">
        <v>5260.37</v>
      </c>
      <c r="G1191" s="281"/>
      <c r="H1191" s="281"/>
    </row>
    <row r="1192" spans="1:8" customFormat="1" ht="9.75" customHeight="1">
      <c r="A1192" s="284" t="s">
        <v>653</v>
      </c>
      <c r="B1192" s="285" t="s">
        <v>821</v>
      </c>
      <c r="C1192" s="285" t="s">
        <v>14</v>
      </c>
      <c r="D1192" s="295">
        <v>560.36500000000001</v>
      </c>
      <c r="E1192" s="286">
        <v>3.6873999999999998</v>
      </c>
      <c r="F1192" s="289">
        <v>2066.29</v>
      </c>
      <c r="G1192" s="285"/>
      <c r="H1192" s="285"/>
    </row>
    <row r="1193" spans="1:8" customFormat="1" ht="9.75" customHeight="1">
      <c r="A1193" s="284" t="s">
        <v>2492</v>
      </c>
      <c r="B1193" s="285" t="s">
        <v>2471</v>
      </c>
      <c r="C1193" s="285" t="s">
        <v>14</v>
      </c>
      <c r="D1193" s="295">
        <v>560.36500000000001</v>
      </c>
      <c r="E1193" s="286">
        <v>5.7</v>
      </c>
      <c r="F1193" s="289">
        <v>3194.08</v>
      </c>
      <c r="G1193" s="285"/>
      <c r="H1193" s="285"/>
    </row>
    <row r="1194" spans="1:8" customFormat="1" ht="9.75" customHeight="1">
      <c r="A1194" s="280" t="s">
        <v>2493</v>
      </c>
      <c r="B1194" s="281" t="s">
        <v>1597</v>
      </c>
      <c r="C1194" s="281"/>
      <c r="D1194" s="281"/>
      <c r="E1194" s="281"/>
      <c r="F1194" s="283">
        <v>26726.31</v>
      </c>
      <c r="G1194" s="281"/>
      <c r="H1194" s="281"/>
    </row>
    <row r="1195" spans="1:8" customFormat="1" ht="9.75" customHeight="1">
      <c r="A1195" s="284" t="s">
        <v>2494</v>
      </c>
      <c r="B1195" s="285" t="s">
        <v>2474</v>
      </c>
      <c r="C1195" s="285" t="s">
        <v>14</v>
      </c>
      <c r="D1195" s="295">
        <v>375.71499999999997</v>
      </c>
      <c r="E1195" s="294">
        <v>18.5</v>
      </c>
      <c r="F1195" s="289">
        <v>6950.73</v>
      </c>
      <c r="G1195" s="285"/>
      <c r="H1195" s="285"/>
    </row>
    <row r="1196" spans="1:8" customFormat="1" ht="19.149999999999999" customHeight="1">
      <c r="A1196" s="284" t="s">
        <v>2495</v>
      </c>
      <c r="B1196" s="285" t="s">
        <v>2476</v>
      </c>
      <c r="C1196" s="285" t="s">
        <v>14</v>
      </c>
      <c r="D1196" s="294">
        <v>18.376999999999999</v>
      </c>
      <c r="E1196" s="294">
        <v>13</v>
      </c>
      <c r="F1196" s="297">
        <v>238.9</v>
      </c>
      <c r="G1196" s="285"/>
      <c r="H1196" s="285"/>
    </row>
    <row r="1197" spans="1:8" customFormat="1" ht="19.149999999999999" customHeight="1">
      <c r="A1197" s="284" t="s">
        <v>2496</v>
      </c>
      <c r="B1197" s="285" t="s">
        <v>2478</v>
      </c>
      <c r="C1197" s="285" t="s">
        <v>14</v>
      </c>
      <c r="D1197" s="295">
        <v>116.432</v>
      </c>
      <c r="E1197" s="294">
        <v>26</v>
      </c>
      <c r="F1197" s="289">
        <v>3027.23</v>
      </c>
      <c r="G1197" s="285"/>
      <c r="H1197" s="285"/>
    </row>
    <row r="1198" spans="1:8" customFormat="1" ht="19.149999999999999" customHeight="1">
      <c r="A1198" s="284" t="s">
        <v>2497</v>
      </c>
      <c r="B1198" s="285" t="s">
        <v>2480</v>
      </c>
      <c r="C1198" s="285" t="s">
        <v>14</v>
      </c>
      <c r="D1198" s="295">
        <v>367.30700000000002</v>
      </c>
      <c r="E1198" s="294">
        <v>15</v>
      </c>
      <c r="F1198" s="289">
        <v>5509.61</v>
      </c>
      <c r="G1198" s="285"/>
      <c r="H1198" s="285"/>
    </row>
    <row r="1199" spans="1:8" customFormat="1" ht="19.149999999999999" customHeight="1">
      <c r="A1199" s="284" t="s">
        <v>2498</v>
      </c>
      <c r="B1199" s="285" t="s">
        <v>2486</v>
      </c>
      <c r="C1199" s="285" t="s">
        <v>14</v>
      </c>
      <c r="D1199" s="295">
        <v>560.36500000000001</v>
      </c>
      <c r="E1199" s="294">
        <v>17.75</v>
      </c>
      <c r="F1199" s="289">
        <v>9946.48</v>
      </c>
      <c r="G1199" s="285"/>
      <c r="H1199" s="285"/>
    </row>
    <row r="1200" spans="1:8" customFormat="1" ht="9.75" customHeight="1">
      <c r="A1200" s="284" t="s">
        <v>2499</v>
      </c>
      <c r="B1200" s="285" t="s">
        <v>2488</v>
      </c>
      <c r="C1200" s="285" t="s">
        <v>14</v>
      </c>
      <c r="D1200" s="294">
        <v>84.269000000000005</v>
      </c>
      <c r="E1200" s="294">
        <v>12.5</v>
      </c>
      <c r="F1200" s="289">
        <v>1053.3599999999999</v>
      </c>
      <c r="G1200" s="285"/>
      <c r="H1200" s="285"/>
    </row>
    <row r="1201" spans="1:8" customFormat="1" ht="9.75" customHeight="1">
      <c r="A1201" s="280" t="s">
        <v>654</v>
      </c>
      <c r="B1201" s="281" t="s">
        <v>2500</v>
      </c>
      <c r="C1201" s="281"/>
      <c r="D1201" s="281"/>
      <c r="E1201" s="281"/>
      <c r="F1201" s="283">
        <v>36410.629999999997</v>
      </c>
      <c r="G1201" s="281"/>
      <c r="H1201" s="281"/>
    </row>
    <row r="1202" spans="1:8" customFormat="1" ht="9.75" customHeight="1">
      <c r="A1202" s="280" t="s">
        <v>655</v>
      </c>
      <c r="B1202" s="281" t="s">
        <v>1138</v>
      </c>
      <c r="C1202" s="281"/>
      <c r="D1202" s="281"/>
      <c r="E1202" s="281"/>
      <c r="F1202" s="296">
        <v>2378.5500000000002</v>
      </c>
      <c r="G1202" s="281"/>
      <c r="H1202" s="281"/>
    </row>
    <row r="1203" spans="1:8" customFormat="1" ht="19.149999999999999" customHeight="1">
      <c r="A1203" s="284" t="s">
        <v>656</v>
      </c>
      <c r="B1203" s="285" t="s">
        <v>2455</v>
      </c>
      <c r="C1203" s="285" t="s">
        <v>14</v>
      </c>
      <c r="D1203" s="295">
        <v>375.69</v>
      </c>
      <c r="E1203" s="286">
        <v>6.2118000000000002</v>
      </c>
      <c r="F1203" s="289">
        <v>2333.71</v>
      </c>
      <c r="G1203" s="285"/>
      <c r="H1203" s="285"/>
    </row>
    <row r="1204" spans="1:8" customFormat="1" ht="19.149999999999999" customHeight="1">
      <c r="A1204" s="284" t="s">
        <v>956</v>
      </c>
      <c r="B1204" s="285" t="s">
        <v>2456</v>
      </c>
      <c r="C1204" s="285" t="s">
        <v>14</v>
      </c>
      <c r="D1204" s="294">
        <v>22.327000000000002</v>
      </c>
      <c r="E1204" s="286">
        <v>2.0083000000000002</v>
      </c>
      <c r="F1204" s="302">
        <v>44.84</v>
      </c>
      <c r="G1204" s="285"/>
      <c r="H1204" s="285"/>
    </row>
    <row r="1205" spans="1:8" customFormat="1" ht="9.75" customHeight="1">
      <c r="A1205" s="280" t="s">
        <v>657</v>
      </c>
      <c r="B1205" s="281" t="s">
        <v>2457</v>
      </c>
      <c r="C1205" s="281"/>
      <c r="D1205" s="281"/>
      <c r="E1205" s="281"/>
      <c r="F1205" s="296">
        <v>5047.22</v>
      </c>
      <c r="G1205" s="281"/>
      <c r="H1205" s="281"/>
    </row>
    <row r="1206" spans="1:8" customFormat="1" ht="9.75" customHeight="1">
      <c r="A1206" s="284" t="s">
        <v>658</v>
      </c>
      <c r="B1206" s="285" t="s">
        <v>815</v>
      </c>
      <c r="C1206" s="285" t="s">
        <v>14</v>
      </c>
      <c r="D1206" s="295">
        <v>744.80100000000004</v>
      </c>
      <c r="E1206" s="286">
        <v>0.54920000000000002</v>
      </c>
      <c r="F1206" s="297">
        <v>409.04</v>
      </c>
      <c r="G1206" s="285"/>
      <c r="H1206" s="285"/>
    </row>
    <row r="1207" spans="1:8" customFormat="1" ht="19.149999999999999" customHeight="1">
      <c r="A1207" s="284" t="s">
        <v>659</v>
      </c>
      <c r="B1207" s="285" t="s">
        <v>2458</v>
      </c>
      <c r="C1207" s="285" t="s">
        <v>14</v>
      </c>
      <c r="D1207" s="295">
        <v>152.52000000000001</v>
      </c>
      <c r="E1207" s="286">
        <v>1.212</v>
      </c>
      <c r="F1207" s="297">
        <v>184.85</v>
      </c>
      <c r="G1207" s="285"/>
      <c r="H1207" s="285"/>
    </row>
    <row r="1208" spans="1:8" customFormat="1" ht="9.75" customHeight="1">
      <c r="A1208" s="284" t="s">
        <v>660</v>
      </c>
      <c r="B1208" s="285" t="s">
        <v>2460</v>
      </c>
      <c r="C1208" s="285" t="s">
        <v>14</v>
      </c>
      <c r="D1208" s="295">
        <v>152.52000000000001</v>
      </c>
      <c r="E1208" s="286">
        <v>4.1327999999999996</v>
      </c>
      <c r="F1208" s="297">
        <v>630.33000000000004</v>
      </c>
      <c r="G1208" s="285"/>
      <c r="H1208" s="285"/>
    </row>
    <row r="1209" spans="1:8" customFormat="1" ht="9.75" customHeight="1">
      <c r="A1209" s="284" t="s">
        <v>661</v>
      </c>
      <c r="B1209" s="285" t="s">
        <v>2462</v>
      </c>
      <c r="C1209" s="285" t="s">
        <v>14</v>
      </c>
      <c r="D1209" s="295">
        <v>499.83699999999999</v>
      </c>
      <c r="E1209" s="286">
        <v>7.33</v>
      </c>
      <c r="F1209" s="289">
        <v>3663.81</v>
      </c>
      <c r="G1209" s="285"/>
      <c r="H1209" s="285"/>
    </row>
    <row r="1210" spans="1:8" customFormat="1" ht="9.75" customHeight="1">
      <c r="A1210" s="284" t="s">
        <v>2501</v>
      </c>
      <c r="B1210" s="285" t="s">
        <v>2464</v>
      </c>
      <c r="C1210" s="285" t="s">
        <v>14</v>
      </c>
      <c r="D1210" s="294">
        <v>92.444999999999993</v>
      </c>
      <c r="E1210" s="286">
        <v>1.722</v>
      </c>
      <c r="F1210" s="297">
        <v>159.19</v>
      </c>
      <c r="G1210" s="285"/>
      <c r="H1210" s="285"/>
    </row>
    <row r="1211" spans="1:8" customFormat="1" ht="9.75" customHeight="1">
      <c r="A1211" s="280" t="s">
        <v>662</v>
      </c>
      <c r="B1211" s="281" t="s">
        <v>2465</v>
      </c>
      <c r="C1211" s="281"/>
      <c r="D1211" s="281"/>
      <c r="E1211" s="281"/>
      <c r="F1211" s="296">
        <v>3156.77</v>
      </c>
      <c r="G1211" s="281"/>
      <c r="H1211" s="281"/>
    </row>
    <row r="1212" spans="1:8" customFormat="1" ht="9.75" customHeight="1">
      <c r="A1212" s="284" t="s">
        <v>663</v>
      </c>
      <c r="B1212" s="285" t="s">
        <v>821</v>
      </c>
      <c r="C1212" s="285" t="s">
        <v>14</v>
      </c>
      <c r="D1212" s="295">
        <v>336.27800000000002</v>
      </c>
      <c r="E1212" s="286">
        <v>3.6873999999999998</v>
      </c>
      <c r="F1212" s="289">
        <v>1239.99</v>
      </c>
      <c r="G1212" s="285"/>
      <c r="H1212" s="285"/>
    </row>
    <row r="1213" spans="1:8" customFormat="1" ht="9.75" customHeight="1">
      <c r="A1213" s="284" t="s">
        <v>2502</v>
      </c>
      <c r="B1213" s="285" t="s">
        <v>2471</v>
      </c>
      <c r="C1213" s="285" t="s">
        <v>14</v>
      </c>
      <c r="D1213" s="295">
        <v>336.27800000000002</v>
      </c>
      <c r="E1213" s="286">
        <v>5.7</v>
      </c>
      <c r="F1213" s="289">
        <v>1916.78</v>
      </c>
      <c r="G1213" s="285"/>
      <c r="H1213" s="285"/>
    </row>
    <row r="1214" spans="1:8" customFormat="1" ht="9.75" customHeight="1">
      <c r="A1214" s="280" t="s">
        <v>2503</v>
      </c>
      <c r="B1214" s="281" t="s">
        <v>1597</v>
      </c>
      <c r="C1214" s="281"/>
      <c r="D1214" s="281"/>
      <c r="E1214" s="281"/>
      <c r="F1214" s="283">
        <v>25828.09</v>
      </c>
      <c r="G1214" s="281"/>
      <c r="H1214" s="281"/>
    </row>
    <row r="1215" spans="1:8" customFormat="1" ht="9.75" customHeight="1">
      <c r="A1215" s="284" t="s">
        <v>2504</v>
      </c>
      <c r="B1215" s="285" t="s">
        <v>2474</v>
      </c>
      <c r="C1215" s="285" t="s">
        <v>14</v>
      </c>
      <c r="D1215" s="295">
        <v>375.69</v>
      </c>
      <c r="E1215" s="294">
        <v>18.5</v>
      </c>
      <c r="F1215" s="289">
        <v>6950.27</v>
      </c>
      <c r="G1215" s="285"/>
      <c r="H1215" s="285"/>
    </row>
    <row r="1216" spans="1:8" customFormat="1" ht="19.149999999999999" customHeight="1">
      <c r="A1216" s="284" t="s">
        <v>2505</v>
      </c>
      <c r="B1216" s="285" t="s">
        <v>2476</v>
      </c>
      <c r="C1216" s="285" t="s">
        <v>14</v>
      </c>
      <c r="D1216" s="294">
        <v>22.327000000000002</v>
      </c>
      <c r="E1216" s="294">
        <v>13</v>
      </c>
      <c r="F1216" s="297">
        <v>290.25</v>
      </c>
      <c r="G1216" s="285"/>
      <c r="H1216" s="285"/>
    </row>
    <row r="1217" spans="1:8" customFormat="1" ht="19.149999999999999" customHeight="1">
      <c r="A1217" s="284" t="s">
        <v>2506</v>
      </c>
      <c r="B1217" s="285" t="s">
        <v>2478</v>
      </c>
      <c r="C1217" s="285" t="s">
        <v>14</v>
      </c>
      <c r="D1217" s="295">
        <v>152.52000000000001</v>
      </c>
      <c r="E1217" s="294">
        <v>26</v>
      </c>
      <c r="F1217" s="289">
        <v>3965.52</v>
      </c>
      <c r="G1217" s="285"/>
      <c r="H1217" s="285"/>
    </row>
    <row r="1218" spans="1:8" customFormat="1" ht="19.149999999999999" customHeight="1">
      <c r="A1218" s="284" t="s">
        <v>2507</v>
      </c>
      <c r="B1218" s="285" t="s">
        <v>2480</v>
      </c>
      <c r="C1218" s="285" t="s">
        <v>14</v>
      </c>
      <c r="D1218" s="295">
        <v>499.83699999999999</v>
      </c>
      <c r="E1218" s="294">
        <v>15</v>
      </c>
      <c r="F1218" s="289">
        <v>7497.56</v>
      </c>
      <c r="G1218" s="285"/>
      <c r="H1218" s="285"/>
    </row>
    <row r="1219" spans="1:8" customFormat="1" ht="19.149999999999999" customHeight="1">
      <c r="A1219" s="284" t="s">
        <v>2508</v>
      </c>
      <c r="B1219" s="285" t="s">
        <v>2486</v>
      </c>
      <c r="C1219" s="285" t="s">
        <v>14</v>
      </c>
      <c r="D1219" s="295">
        <v>336.27800000000002</v>
      </c>
      <c r="E1219" s="294">
        <v>17.75</v>
      </c>
      <c r="F1219" s="289">
        <v>5968.93</v>
      </c>
      <c r="G1219" s="285"/>
      <c r="H1219" s="285"/>
    </row>
    <row r="1220" spans="1:8" customFormat="1" ht="9.75" customHeight="1">
      <c r="A1220" s="284" t="s">
        <v>2509</v>
      </c>
      <c r="B1220" s="285" t="s">
        <v>2488</v>
      </c>
      <c r="C1220" s="285" t="s">
        <v>14</v>
      </c>
      <c r="D1220" s="294">
        <v>92.444999999999993</v>
      </c>
      <c r="E1220" s="294">
        <v>12.5</v>
      </c>
      <c r="F1220" s="289">
        <v>1155.56</v>
      </c>
      <c r="G1220" s="285"/>
      <c r="H1220" s="285"/>
    </row>
    <row r="1221" spans="1:8" customFormat="1" ht="9.75" customHeight="1">
      <c r="A1221" s="280" t="s">
        <v>664</v>
      </c>
      <c r="B1221" s="281" t="s">
        <v>2510</v>
      </c>
      <c r="C1221" s="281"/>
      <c r="D1221" s="281"/>
      <c r="E1221" s="281"/>
      <c r="F1221" s="283">
        <v>25103.53</v>
      </c>
      <c r="G1221" s="281"/>
      <c r="H1221" s="281"/>
    </row>
    <row r="1222" spans="1:8" customFormat="1" ht="9.75" customHeight="1">
      <c r="A1222" s="280" t="s">
        <v>665</v>
      </c>
      <c r="B1222" s="281" t="s">
        <v>1138</v>
      </c>
      <c r="C1222" s="281"/>
      <c r="D1222" s="281"/>
      <c r="E1222" s="281"/>
      <c r="F1222" s="304">
        <v>81</v>
      </c>
      <c r="G1222" s="281"/>
      <c r="H1222" s="281"/>
    </row>
    <row r="1223" spans="1:8" customFormat="1" ht="19.149999999999999" customHeight="1">
      <c r="A1223" s="284" t="s">
        <v>666</v>
      </c>
      <c r="B1223" s="285" t="s">
        <v>2455</v>
      </c>
      <c r="C1223" s="285" t="s">
        <v>14</v>
      </c>
      <c r="D1223" s="294">
        <v>13.039</v>
      </c>
      <c r="E1223" s="286">
        <v>6.2118000000000002</v>
      </c>
      <c r="F1223" s="302">
        <v>81</v>
      </c>
      <c r="G1223" s="285"/>
      <c r="H1223" s="285"/>
    </row>
    <row r="1224" spans="1:8" customFormat="1" ht="9.75" customHeight="1">
      <c r="A1224" s="280" t="s">
        <v>667</v>
      </c>
      <c r="B1224" s="281" t="s">
        <v>2457</v>
      </c>
      <c r="C1224" s="281"/>
      <c r="D1224" s="281"/>
      <c r="E1224" s="281"/>
      <c r="F1224" s="296">
        <v>3339.5</v>
      </c>
      <c r="G1224" s="281"/>
      <c r="H1224" s="281"/>
    </row>
    <row r="1225" spans="1:8" customFormat="1" ht="9.75" customHeight="1">
      <c r="A1225" s="284" t="s">
        <v>668</v>
      </c>
      <c r="B1225" s="285" t="s">
        <v>815</v>
      </c>
      <c r="C1225" s="285" t="s">
        <v>14</v>
      </c>
      <c r="D1225" s="295">
        <v>614.28700000000003</v>
      </c>
      <c r="E1225" s="286">
        <v>0.54920000000000002</v>
      </c>
      <c r="F1225" s="297">
        <v>337.37</v>
      </c>
      <c r="G1225" s="285"/>
      <c r="H1225" s="285"/>
    </row>
    <row r="1226" spans="1:8" customFormat="1" ht="19.149999999999999" customHeight="1">
      <c r="A1226" s="284" t="s">
        <v>669</v>
      </c>
      <c r="B1226" s="285" t="s">
        <v>2458</v>
      </c>
      <c r="C1226" s="285" t="s">
        <v>14</v>
      </c>
      <c r="D1226" s="295">
        <v>411.03699999999998</v>
      </c>
      <c r="E1226" s="286">
        <v>1.212</v>
      </c>
      <c r="F1226" s="297">
        <v>498.18</v>
      </c>
      <c r="G1226" s="285"/>
      <c r="H1226" s="285"/>
    </row>
    <row r="1227" spans="1:8" customFormat="1" ht="9.75" customHeight="1">
      <c r="A1227" s="284" t="s">
        <v>670</v>
      </c>
      <c r="B1227" s="285" t="s">
        <v>2460</v>
      </c>
      <c r="C1227" s="285" t="s">
        <v>14</v>
      </c>
      <c r="D1227" s="295">
        <v>411.03699999999998</v>
      </c>
      <c r="E1227" s="286">
        <v>4.1327999999999996</v>
      </c>
      <c r="F1227" s="289">
        <v>1698.73</v>
      </c>
      <c r="G1227" s="285"/>
      <c r="H1227" s="285"/>
    </row>
    <row r="1228" spans="1:8" customFormat="1" ht="9.75" customHeight="1">
      <c r="A1228" s="284" t="s">
        <v>2511</v>
      </c>
      <c r="B1228" s="285" t="s">
        <v>2462</v>
      </c>
      <c r="C1228" s="285" t="s">
        <v>14</v>
      </c>
      <c r="D1228" s="294">
        <v>81.174999999999997</v>
      </c>
      <c r="E1228" s="286">
        <v>7.33</v>
      </c>
      <c r="F1228" s="297">
        <v>595.01</v>
      </c>
      <c r="G1228" s="285"/>
      <c r="H1228" s="285"/>
    </row>
    <row r="1229" spans="1:8" customFormat="1" ht="9.75" customHeight="1">
      <c r="A1229" s="284" t="s">
        <v>2512</v>
      </c>
      <c r="B1229" s="285" t="s">
        <v>2464</v>
      </c>
      <c r="C1229" s="285" t="s">
        <v>14</v>
      </c>
      <c r="D1229" s="295">
        <v>122.075</v>
      </c>
      <c r="E1229" s="286">
        <v>1.722</v>
      </c>
      <c r="F1229" s="297">
        <v>210.21</v>
      </c>
      <c r="G1229" s="285"/>
      <c r="H1229" s="285"/>
    </row>
    <row r="1230" spans="1:8" customFormat="1" ht="9.75" customHeight="1">
      <c r="A1230" s="280" t="s">
        <v>671</v>
      </c>
      <c r="B1230" s="281" t="s">
        <v>2465</v>
      </c>
      <c r="C1230" s="281"/>
      <c r="D1230" s="281"/>
      <c r="E1230" s="281"/>
      <c r="F1230" s="296">
        <v>2947.14</v>
      </c>
      <c r="G1230" s="281"/>
      <c r="H1230" s="281"/>
    </row>
    <row r="1231" spans="1:8" customFormat="1" ht="9.75" customHeight="1">
      <c r="A1231" s="284" t="s">
        <v>672</v>
      </c>
      <c r="B1231" s="285" t="s">
        <v>821</v>
      </c>
      <c r="C1231" s="285" t="s">
        <v>14</v>
      </c>
      <c r="D1231" s="295">
        <v>216.98599999999999</v>
      </c>
      <c r="E1231" s="286">
        <v>3.6873999999999998</v>
      </c>
      <c r="F1231" s="297">
        <v>800.11</v>
      </c>
      <c r="G1231" s="285"/>
      <c r="H1231" s="285"/>
    </row>
    <row r="1232" spans="1:8" customFormat="1" ht="9.75" customHeight="1">
      <c r="A1232" s="284" t="s">
        <v>2513</v>
      </c>
      <c r="B1232" s="285" t="s">
        <v>2467</v>
      </c>
      <c r="C1232" s="285" t="s">
        <v>14</v>
      </c>
      <c r="D1232" s="295">
        <v>189.476</v>
      </c>
      <c r="E1232" s="286">
        <v>6.3710000000000004</v>
      </c>
      <c r="F1232" s="289">
        <v>1207.1500000000001</v>
      </c>
      <c r="G1232" s="285"/>
      <c r="H1232" s="285"/>
    </row>
    <row r="1233" spans="1:8" customFormat="1" ht="9.75" customHeight="1">
      <c r="A1233" s="284" t="s">
        <v>2514</v>
      </c>
      <c r="B1233" s="285" t="s">
        <v>2469</v>
      </c>
      <c r="C1233" s="285" t="s">
        <v>14</v>
      </c>
      <c r="D1233" s="295">
        <v>189.476</v>
      </c>
      <c r="E1233" s="286">
        <v>4.1327999999999996</v>
      </c>
      <c r="F1233" s="297">
        <v>783.07</v>
      </c>
      <c r="G1233" s="285"/>
      <c r="H1233" s="285"/>
    </row>
    <row r="1234" spans="1:8" customFormat="1" ht="9.75" customHeight="1">
      <c r="A1234" s="284" t="s">
        <v>2515</v>
      </c>
      <c r="B1234" s="285" t="s">
        <v>2471</v>
      </c>
      <c r="C1234" s="285" t="s">
        <v>14</v>
      </c>
      <c r="D1234" s="294">
        <v>27.51</v>
      </c>
      <c r="E1234" s="286">
        <v>5.7</v>
      </c>
      <c r="F1234" s="297">
        <v>156.81</v>
      </c>
      <c r="G1234" s="285"/>
      <c r="H1234" s="285"/>
    </row>
    <row r="1235" spans="1:8" customFormat="1" ht="9.75" customHeight="1">
      <c r="A1235" s="280" t="s">
        <v>2516</v>
      </c>
      <c r="B1235" s="281" t="s">
        <v>1597</v>
      </c>
      <c r="C1235" s="281"/>
      <c r="D1235" s="281"/>
      <c r="E1235" s="281"/>
      <c r="F1235" s="283">
        <v>18735.89</v>
      </c>
      <c r="G1235" s="281"/>
      <c r="H1235" s="281"/>
    </row>
    <row r="1236" spans="1:8" customFormat="1" ht="9.75" customHeight="1">
      <c r="A1236" s="284" t="s">
        <v>2517</v>
      </c>
      <c r="B1236" s="285" t="s">
        <v>2474</v>
      </c>
      <c r="C1236" s="285" t="s">
        <v>14</v>
      </c>
      <c r="D1236" s="294">
        <v>13.039</v>
      </c>
      <c r="E1236" s="294">
        <v>18.5</v>
      </c>
      <c r="F1236" s="297">
        <v>241.22</v>
      </c>
      <c r="G1236" s="285"/>
      <c r="H1236" s="285"/>
    </row>
    <row r="1237" spans="1:8" customFormat="1" ht="19.149999999999999" customHeight="1">
      <c r="A1237" s="284" t="s">
        <v>2518</v>
      </c>
      <c r="B1237" s="285" t="s">
        <v>2478</v>
      </c>
      <c r="C1237" s="285" t="s">
        <v>14</v>
      </c>
      <c r="D1237" s="295">
        <v>411.03699999999998</v>
      </c>
      <c r="E1237" s="294">
        <v>26</v>
      </c>
      <c r="F1237" s="293">
        <v>10686.96</v>
      </c>
      <c r="G1237" s="285"/>
      <c r="H1237" s="285"/>
    </row>
    <row r="1238" spans="1:8" customFormat="1" ht="19.149999999999999" customHeight="1">
      <c r="A1238" s="284" t="s">
        <v>2519</v>
      </c>
      <c r="B1238" s="285" t="s">
        <v>2480</v>
      </c>
      <c r="C1238" s="285" t="s">
        <v>14</v>
      </c>
      <c r="D1238" s="294">
        <v>81.174999999999997</v>
      </c>
      <c r="E1238" s="294">
        <v>15</v>
      </c>
      <c r="F1238" s="289">
        <v>1217.6300000000001</v>
      </c>
      <c r="G1238" s="285"/>
      <c r="H1238" s="285"/>
    </row>
    <row r="1239" spans="1:8" customFormat="1" ht="19.149999999999999" customHeight="1">
      <c r="A1239" s="284" t="s">
        <v>2520</v>
      </c>
      <c r="B1239" s="285" t="s">
        <v>2482</v>
      </c>
      <c r="C1239" s="285" t="s">
        <v>14</v>
      </c>
      <c r="D1239" s="295">
        <v>189.476</v>
      </c>
      <c r="E1239" s="294">
        <v>11.5</v>
      </c>
      <c r="F1239" s="289">
        <v>2178.9699999999998</v>
      </c>
      <c r="G1239" s="285"/>
      <c r="H1239" s="285"/>
    </row>
    <row r="1240" spans="1:8" customFormat="1" ht="19.149999999999999" customHeight="1">
      <c r="A1240" s="284" t="s">
        <v>2521</v>
      </c>
      <c r="B1240" s="285" t="s">
        <v>2484</v>
      </c>
      <c r="C1240" s="285" t="s">
        <v>14</v>
      </c>
      <c r="D1240" s="295">
        <v>189.476</v>
      </c>
      <c r="E1240" s="294">
        <v>12.65</v>
      </c>
      <c r="F1240" s="289">
        <v>2396.87</v>
      </c>
      <c r="G1240" s="285"/>
      <c r="H1240" s="285"/>
    </row>
    <row r="1241" spans="1:8" customFormat="1" ht="19.149999999999999" customHeight="1">
      <c r="A1241" s="284" t="s">
        <v>2522</v>
      </c>
      <c r="B1241" s="285" t="s">
        <v>2486</v>
      </c>
      <c r="C1241" s="285" t="s">
        <v>14</v>
      </c>
      <c r="D1241" s="294">
        <v>27.51</v>
      </c>
      <c r="E1241" s="294">
        <v>17.75</v>
      </c>
      <c r="F1241" s="297">
        <v>488.3</v>
      </c>
      <c r="G1241" s="285"/>
      <c r="H1241" s="285"/>
    </row>
    <row r="1242" spans="1:8" customFormat="1" ht="9.75" customHeight="1">
      <c r="A1242" s="284" t="s">
        <v>2523</v>
      </c>
      <c r="B1242" s="285" t="s">
        <v>2488</v>
      </c>
      <c r="C1242" s="285" t="s">
        <v>14</v>
      </c>
      <c r="D1242" s="295">
        <v>122.075</v>
      </c>
      <c r="E1242" s="294">
        <v>12.5</v>
      </c>
      <c r="F1242" s="289">
        <v>1525.94</v>
      </c>
      <c r="G1242" s="285"/>
      <c r="H1242" s="285"/>
    </row>
    <row r="1243" spans="1:8" customFormat="1" ht="9.75" customHeight="1">
      <c r="A1243" s="280" t="s">
        <v>673</v>
      </c>
      <c r="B1243" s="281" t="s">
        <v>2524</v>
      </c>
      <c r="C1243" s="281"/>
      <c r="D1243" s="281"/>
      <c r="E1243" s="281"/>
      <c r="F1243" s="282">
        <v>271835.56</v>
      </c>
      <c r="G1243" s="281"/>
      <c r="H1243" s="281"/>
    </row>
    <row r="1244" spans="1:8" customFormat="1" ht="9.75" customHeight="1">
      <c r="A1244" s="280" t="s">
        <v>674</v>
      </c>
      <c r="B1244" s="281" t="s">
        <v>1138</v>
      </c>
      <c r="C1244" s="281"/>
      <c r="D1244" s="281"/>
      <c r="E1244" s="281"/>
      <c r="F1244" s="301">
        <v>890.98</v>
      </c>
      <c r="G1244" s="281"/>
      <c r="H1244" s="281"/>
    </row>
    <row r="1245" spans="1:8" customFormat="1" ht="19.149999999999999" customHeight="1">
      <c r="A1245" s="284" t="s">
        <v>675</v>
      </c>
      <c r="B1245" s="285" t="s">
        <v>2455</v>
      </c>
      <c r="C1245" s="285" t="s">
        <v>14</v>
      </c>
      <c r="D1245" s="295">
        <v>143.43299999999999</v>
      </c>
      <c r="E1245" s="286">
        <v>6.2118000000000002</v>
      </c>
      <c r="F1245" s="297">
        <v>890.98</v>
      </c>
      <c r="G1245" s="285"/>
      <c r="H1245" s="285"/>
    </row>
    <row r="1246" spans="1:8" customFormat="1" ht="9.75" customHeight="1">
      <c r="A1246" s="280" t="s">
        <v>676</v>
      </c>
      <c r="B1246" s="281" t="s">
        <v>2457</v>
      </c>
      <c r="C1246" s="281"/>
      <c r="D1246" s="281"/>
      <c r="E1246" s="281"/>
      <c r="F1246" s="283">
        <v>36331.53</v>
      </c>
      <c r="G1246" s="281"/>
      <c r="H1246" s="281"/>
    </row>
    <row r="1247" spans="1:8" customFormat="1" ht="9.75" customHeight="1">
      <c r="A1247" s="284" t="s">
        <v>677</v>
      </c>
      <c r="B1247" s="285" t="s">
        <v>815</v>
      </c>
      <c r="C1247" s="285" t="s">
        <v>14</v>
      </c>
      <c r="D1247" s="288">
        <v>6459.7349999999997</v>
      </c>
      <c r="E1247" s="286">
        <v>0.54920000000000002</v>
      </c>
      <c r="F1247" s="289">
        <v>3547.69</v>
      </c>
      <c r="G1247" s="285"/>
      <c r="H1247" s="285"/>
    </row>
    <row r="1248" spans="1:8" customFormat="1" ht="19.149999999999999" customHeight="1">
      <c r="A1248" s="284" t="s">
        <v>678</v>
      </c>
      <c r="B1248" s="285" t="s">
        <v>2458</v>
      </c>
      <c r="C1248" s="285" t="s">
        <v>14</v>
      </c>
      <c r="D1248" s="288">
        <v>4501.3890000000001</v>
      </c>
      <c r="E1248" s="286">
        <v>1.212</v>
      </c>
      <c r="F1248" s="289">
        <v>5455.68</v>
      </c>
      <c r="G1248" s="285"/>
      <c r="H1248" s="285"/>
    </row>
    <row r="1249" spans="1:8" customFormat="1" ht="9.75" customHeight="1">
      <c r="A1249" s="284" t="s">
        <v>679</v>
      </c>
      <c r="B1249" s="285" t="s">
        <v>2460</v>
      </c>
      <c r="C1249" s="285" t="s">
        <v>14</v>
      </c>
      <c r="D1249" s="288">
        <v>4501.3890000000001</v>
      </c>
      <c r="E1249" s="286">
        <v>4.1327999999999996</v>
      </c>
      <c r="F1249" s="293">
        <v>18603.34</v>
      </c>
      <c r="G1249" s="285"/>
      <c r="H1249" s="285"/>
    </row>
    <row r="1250" spans="1:8" customFormat="1" ht="9.75" customHeight="1">
      <c r="A1250" s="284" t="s">
        <v>2525</v>
      </c>
      <c r="B1250" s="285" t="s">
        <v>2462</v>
      </c>
      <c r="C1250" s="285" t="s">
        <v>14</v>
      </c>
      <c r="D1250" s="295">
        <v>954.44899999999996</v>
      </c>
      <c r="E1250" s="286">
        <v>7.33</v>
      </c>
      <c r="F1250" s="289">
        <v>6996.11</v>
      </c>
      <c r="G1250" s="285"/>
      <c r="H1250" s="285"/>
    </row>
    <row r="1251" spans="1:8" customFormat="1" ht="9.75" customHeight="1">
      <c r="A1251" s="284" t="s">
        <v>2526</v>
      </c>
      <c r="B1251" s="285" t="s">
        <v>2464</v>
      </c>
      <c r="C1251" s="285" t="s">
        <v>14</v>
      </c>
      <c r="D1251" s="288">
        <v>1003.897</v>
      </c>
      <c r="E1251" s="286">
        <v>1.722</v>
      </c>
      <c r="F1251" s="289">
        <v>1728.71</v>
      </c>
      <c r="G1251" s="285"/>
      <c r="H1251" s="285"/>
    </row>
    <row r="1252" spans="1:8" customFormat="1" ht="9.75" customHeight="1">
      <c r="A1252" s="280" t="s">
        <v>680</v>
      </c>
      <c r="B1252" s="281" t="s">
        <v>2465</v>
      </c>
      <c r="C1252" s="281"/>
      <c r="D1252" s="281"/>
      <c r="E1252" s="281"/>
      <c r="F1252" s="283">
        <v>32394.04</v>
      </c>
      <c r="G1252" s="281"/>
      <c r="H1252" s="281"/>
    </row>
    <row r="1253" spans="1:8" customFormat="1" ht="9.75" customHeight="1">
      <c r="A1253" s="284" t="s">
        <v>681</v>
      </c>
      <c r="B1253" s="285" t="s">
        <v>821</v>
      </c>
      <c r="C1253" s="285" t="s">
        <v>14</v>
      </c>
      <c r="D1253" s="288">
        <v>2385.1210000000001</v>
      </c>
      <c r="E1253" s="286">
        <v>3.6873999999999998</v>
      </c>
      <c r="F1253" s="289">
        <v>8794.9</v>
      </c>
      <c r="G1253" s="285"/>
      <c r="H1253" s="285"/>
    </row>
    <row r="1254" spans="1:8" customFormat="1" ht="9.75" customHeight="1">
      <c r="A1254" s="284" t="s">
        <v>2527</v>
      </c>
      <c r="B1254" s="285" t="s">
        <v>2467</v>
      </c>
      <c r="C1254" s="285" t="s">
        <v>14</v>
      </c>
      <c r="D1254" s="288">
        <v>2082.5079999999998</v>
      </c>
      <c r="E1254" s="286">
        <v>6.3710000000000004</v>
      </c>
      <c r="F1254" s="293">
        <v>13267.66</v>
      </c>
      <c r="G1254" s="285"/>
      <c r="H1254" s="285"/>
    </row>
    <row r="1255" spans="1:8" customFormat="1" ht="9.75" customHeight="1">
      <c r="A1255" s="284" t="s">
        <v>2528</v>
      </c>
      <c r="B1255" s="285" t="s">
        <v>2469</v>
      </c>
      <c r="C1255" s="285" t="s">
        <v>14</v>
      </c>
      <c r="D1255" s="288">
        <v>2082.5079999999998</v>
      </c>
      <c r="E1255" s="286">
        <v>4.1327999999999996</v>
      </c>
      <c r="F1255" s="289">
        <v>8606.59</v>
      </c>
      <c r="G1255" s="285"/>
      <c r="H1255" s="285"/>
    </row>
    <row r="1256" spans="1:8" customFormat="1" ht="9.75" customHeight="1">
      <c r="A1256" s="284" t="s">
        <v>2529</v>
      </c>
      <c r="B1256" s="285" t="s">
        <v>2471</v>
      </c>
      <c r="C1256" s="285" t="s">
        <v>14</v>
      </c>
      <c r="D1256" s="295">
        <v>302.613</v>
      </c>
      <c r="E1256" s="286">
        <v>5.7</v>
      </c>
      <c r="F1256" s="289">
        <v>1724.89</v>
      </c>
      <c r="G1256" s="285"/>
      <c r="H1256" s="285"/>
    </row>
    <row r="1257" spans="1:8" customFormat="1" ht="9.75" customHeight="1">
      <c r="A1257" s="280" t="s">
        <v>2530</v>
      </c>
      <c r="B1257" s="281" t="s">
        <v>1597</v>
      </c>
      <c r="C1257" s="281"/>
      <c r="D1257" s="281"/>
      <c r="E1257" s="281"/>
      <c r="F1257" s="282">
        <v>202219.01</v>
      </c>
      <c r="G1257" s="281"/>
      <c r="H1257" s="281"/>
    </row>
    <row r="1258" spans="1:8" customFormat="1" ht="9.75" customHeight="1">
      <c r="A1258" s="284" t="s">
        <v>2531</v>
      </c>
      <c r="B1258" s="285" t="s">
        <v>2474</v>
      </c>
      <c r="C1258" s="285" t="s">
        <v>14</v>
      </c>
      <c r="D1258" s="295">
        <v>143.43299999999999</v>
      </c>
      <c r="E1258" s="294">
        <v>18.5</v>
      </c>
      <c r="F1258" s="289">
        <v>2653.51</v>
      </c>
      <c r="G1258" s="285"/>
      <c r="H1258" s="285"/>
    </row>
    <row r="1259" spans="1:8" customFormat="1" ht="19.149999999999999" customHeight="1">
      <c r="A1259" s="284" t="s">
        <v>2532</v>
      </c>
      <c r="B1259" s="285" t="s">
        <v>2478</v>
      </c>
      <c r="C1259" s="285" t="s">
        <v>14</v>
      </c>
      <c r="D1259" s="288">
        <v>4501.3890000000001</v>
      </c>
      <c r="E1259" s="294">
        <v>26</v>
      </c>
      <c r="F1259" s="291">
        <v>117036.11</v>
      </c>
      <c r="G1259" s="285"/>
      <c r="H1259" s="285"/>
    </row>
    <row r="1260" spans="1:8" customFormat="1" ht="19.149999999999999" customHeight="1">
      <c r="A1260" s="284" t="s">
        <v>2533</v>
      </c>
      <c r="B1260" s="285" t="s">
        <v>2480</v>
      </c>
      <c r="C1260" s="285" t="s">
        <v>14</v>
      </c>
      <c r="D1260" s="295">
        <v>954.44899999999996</v>
      </c>
      <c r="E1260" s="294">
        <v>15</v>
      </c>
      <c r="F1260" s="293">
        <v>14316.73</v>
      </c>
      <c r="G1260" s="285"/>
      <c r="H1260" s="285"/>
    </row>
    <row r="1261" spans="1:8" customFormat="1" ht="19.149999999999999" customHeight="1">
      <c r="A1261" s="284" t="s">
        <v>2534</v>
      </c>
      <c r="B1261" s="285" t="s">
        <v>2482</v>
      </c>
      <c r="C1261" s="285" t="s">
        <v>14</v>
      </c>
      <c r="D1261" s="288">
        <v>2082.5079999999998</v>
      </c>
      <c r="E1261" s="294">
        <v>11.5</v>
      </c>
      <c r="F1261" s="293">
        <v>23948.84</v>
      </c>
      <c r="G1261" s="285"/>
      <c r="H1261" s="285"/>
    </row>
    <row r="1262" spans="1:8" customFormat="1" ht="19.149999999999999" customHeight="1">
      <c r="A1262" s="284" t="s">
        <v>2535</v>
      </c>
      <c r="B1262" s="285" t="s">
        <v>2484</v>
      </c>
      <c r="C1262" s="285" t="s">
        <v>14</v>
      </c>
      <c r="D1262" s="288">
        <v>2082.5079999999998</v>
      </c>
      <c r="E1262" s="294">
        <v>12.65</v>
      </c>
      <c r="F1262" s="293">
        <v>26343.73</v>
      </c>
      <c r="G1262" s="285"/>
      <c r="H1262" s="285"/>
    </row>
    <row r="1263" spans="1:8" customFormat="1" ht="19.149999999999999" customHeight="1">
      <c r="A1263" s="284" t="s">
        <v>2536</v>
      </c>
      <c r="B1263" s="285" t="s">
        <v>2486</v>
      </c>
      <c r="C1263" s="285" t="s">
        <v>14</v>
      </c>
      <c r="D1263" s="295">
        <v>302.613</v>
      </c>
      <c r="E1263" s="294">
        <v>17.75</v>
      </c>
      <c r="F1263" s="289">
        <v>5371.38</v>
      </c>
      <c r="G1263" s="285"/>
      <c r="H1263" s="285"/>
    </row>
    <row r="1264" spans="1:8" customFormat="1" ht="9.75" customHeight="1">
      <c r="A1264" s="284" t="s">
        <v>2537</v>
      </c>
      <c r="B1264" s="285" t="s">
        <v>2488</v>
      </c>
      <c r="C1264" s="285" t="s">
        <v>14</v>
      </c>
      <c r="D1264" s="288">
        <v>1003.897</v>
      </c>
      <c r="E1264" s="294">
        <v>12.5</v>
      </c>
      <c r="F1264" s="293">
        <v>12548.71</v>
      </c>
      <c r="G1264" s="285"/>
      <c r="H1264" s="285"/>
    </row>
    <row r="1265" spans="1:8" customFormat="1" ht="9.75" customHeight="1">
      <c r="A1265" s="280" t="s">
        <v>682</v>
      </c>
      <c r="B1265" s="281" t="s">
        <v>2538</v>
      </c>
      <c r="C1265" s="281"/>
      <c r="D1265" s="281"/>
      <c r="E1265" s="281"/>
      <c r="F1265" s="283">
        <v>23139.01</v>
      </c>
      <c r="G1265" s="281"/>
      <c r="H1265" s="281"/>
    </row>
    <row r="1266" spans="1:8" customFormat="1" ht="9.75" customHeight="1">
      <c r="A1266" s="280" t="s">
        <v>683</v>
      </c>
      <c r="B1266" s="281" t="s">
        <v>1138</v>
      </c>
      <c r="C1266" s="281"/>
      <c r="D1266" s="281"/>
      <c r="E1266" s="281"/>
      <c r="F1266" s="304">
        <v>81.34</v>
      </c>
      <c r="G1266" s="281"/>
      <c r="H1266" s="281"/>
    </row>
    <row r="1267" spans="1:8" customFormat="1" ht="19.149999999999999" customHeight="1">
      <c r="A1267" s="284" t="s">
        <v>684</v>
      </c>
      <c r="B1267" s="285" t="s">
        <v>2455</v>
      </c>
      <c r="C1267" s="285" t="s">
        <v>14</v>
      </c>
      <c r="D1267" s="294">
        <v>13.095000000000001</v>
      </c>
      <c r="E1267" s="286">
        <v>6.2118000000000002</v>
      </c>
      <c r="F1267" s="302">
        <v>81.34</v>
      </c>
      <c r="G1267" s="285"/>
      <c r="H1267" s="285"/>
    </row>
    <row r="1268" spans="1:8" customFormat="1" ht="9.75" customHeight="1">
      <c r="A1268" s="280" t="s">
        <v>685</v>
      </c>
      <c r="B1268" s="281" t="s">
        <v>2457</v>
      </c>
      <c r="C1268" s="281"/>
      <c r="D1268" s="281"/>
      <c r="E1268" s="281"/>
      <c r="F1268" s="296">
        <v>3313.76</v>
      </c>
      <c r="G1268" s="281"/>
      <c r="H1268" s="281"/>
    </row>
    <row r="1269" spans="1:8" customFormat="1" ht="9.75" customHeight="1">
      <c r="A1269" s="284" t="s">
        <v>686</v>
      </c>
      <c r="B1269" s="285" t="s">
        <v>815</v>
      </c>
      <c r="C1269" s="285" t="s">
        <v>14</v>
      </c>
      <c r="D1269" s="295">
        <v>608.47500000000002</v>
      </c>
      <c r="E1269" s="286">
        <v>0.54920000000000002</v>
      </c>
      <c r="F1269" s="297">
        <v>334.17</v>
      </c>
      <c r="G1269" s="285"/>
      <c r="H1269" s="285"/>
    </row>
    <row r="1270" spans="1:8" customFormat="1" ht="19.149999999999999" customHeight="1">
      <c r="A1270" s="284" t="s">
        <v>687</v>
      </c>
      <c r="B1270" s="285" t="s">
        <v>2458</v>
      </c>
      <c r="C1270" s="285" t="s">
        <v>14</v>
      </c>
      <c r="D1270" s="295">
        <v>406.28300000000002</v>
      </c>
      <c r="E1270" s="286">
        <v>1.212</v>
      </c>
      <c r="F1270" s="297">
        <v>492.41</v>
      </c>
      <c r="G1270" s="285"/>
      <c r="H1270" s="285"/>
    </row>
    <row r="1271" spans="1:8" customFormat="1" ht="9.75" customHeight="1">
      <c r="A1271" s="284" t="s">
        <v>960</v>
      </c>
      <c r="B1271" s="285" t="s">
        <v>2460</v>
      </c>
      <c r="C1271" s="285" t="s">
        <v>14</v>
      </c>
      <c r="D1271" s="295">
        <v>406.28300000000002</v>
      </c>
      <c r="E1271" s="286">
        <v>4.1327999999999996</v>
      </c>
      <c r="F1271" s="289">
        <v>1679.09</v>
      </c>
      <c r="G1271" s="285"/>
      <c r="H1271" s="285"/>
    </row>
    <row r="1272" spans="1:8" customFormat="1" ht="9.75" customHeight="1">
      <c r="A1272" s="284" t="s">
        <v>2539</v>
      </c>
      <c r="B1272" s="285" t="s">
        <v>2462</v>
      </c>
      <c r="C1272" s="285" t="s">
        <v>14</v>
      </c>
      <c r="D1272" s="294">
        <v>82.010999999999996</v>
      </c>
      <c r="E1272" s="286">
        <v>7.33</v>
      </c>
      <c r="F1272" s="297">
        <v>601.14</v>
      </c>
      <c r="G1272" s="285"/>
      <c r="H1272" s="285"/>
    </row>
    <row r="1273" spans="1:8" customFormat="1" ht="9.75" customHeight="1">
      <c r="A1273" s="284" t="s">
        <v>2540</v>
      </c>
      <c r="B1273" s="285" t="s">
        <v>2464</v>
      </c>
      <c r="C1273" s="285" t="s">
        <v>14</v>
      </c>
      <c r="D1273" s="295">
        <v>120.181</v>
      </c>
      <c r="E1273" s="286">
        <v>1.722</v>
      </c>
      <c r="F1273" s="297">
        <v>206.95</v>
      </c>
      <c r="G1273" s="285"/>
      <c r="H1273" s="285"/>
    </row>
    <row r="1274" spans="1:8" customFormat="1" ht="9.75" customHeight="1">
      <c r="A1274" s="280" t="s">
        <v>688</v>
      </c>
      <c r="B1274" s="281" t="s">
        <v>2465</v>
      </c>
      <c r="C1274" s="281"/>
      <c r="D1274" s="281"/>
      <c r="E1274" s="281"/>
      <c r="F1274" s="296">
        <v>2282.41</v>
      </c>
      <c r="G1274" s="281"/>
      <c r="H1274" s="281"/>
    </row>
    <row r="1275" spans="1:8" customFormat="1" ht="9.75" customHeight="1">
      <c r="A1275" s="284" t="s">
        <v>689</v>
      </c>
      <c r="B1275" s="285" t="s">
        <v>821</v>
      </c>
      <c r="C1275" s="285" t="s">
        <v>14</v>
      </c>
      <c r="D1275" s="295">
        <v>168.33699999999999</v>
      </c>
      <c r="E1275" s="286">
        <v>3.6873999999999998</v>
      </c>
      <c r="F1275" s="297">
        <v>620.73</v>
      </c>
      <c r="G1275" s="285"/>
      <c r="H1275" s="285"/>
    </row>
    <row r="1276" spans="1:8" customFormat="1" ht="9.75" customHeight="1">
      <c r="A1276" s="284" t="s">
        <v>2541</v>
      </c>
      <c r="B1276" s="285" t="s">
        <v>2467</v>
      </c>
      <c r="C1276" s="285" t="s">
        <v>14</v>
      </c>
      <c r="D1276" s="295">
        <v>146.167</v>
      </c>
      <c r="E1276" s="286">
        <v>6.3710000000000004</v>
      </c>
      <c r="F1276" s="297">
        <v>931.23</v>
      </c>
      <c r="G1276" s="285"/>
      <c r="H1276" s="285"/>
    </row>
    <row r="1277" spans="1:8" customFormat="1" ht="9.75" customHeight="1">
      <c r="A1277" s="284" t="s">
        <v>2542</v>
      </c>
      <c r="B1277" s="285" t="s">
        <v>2469</v>
      </c>
      <c r="C1277" s="285" t="s">
        <v>14</v>
      </c>
      <c r="D1277" s="295">
        <v>146.167</v>
      </c>
      <c r="E1277" s="286">
        <v>4.1327999999999996</v>
      </c>
      <c r="F1277" s="297">
        <v>604.08000000000004</v>
      </c>
      <c r="G1277" s="285"/>
      <c r="H1277" s="285"/>
    </row>
    <row r="1278" spans="1:8" customFormat="1" ht="9.75" customHeight="1">
      <c r="A1278" s="284" t="s">
        <v>2543</v>
      </c>
      <c r="B1278" s="285" t="s">
        <v>2471</v>
      </c>
      <c r="C1278" s="285" t="s">
        <v>14</v>
      </c>
      <c r="D1278" s="294">
        <v>22.17</v>
      </c>
      <c r="E1278" s="286">
        <v>5.7</v>
      </c>
      <c r="F1278" s="297">
        <v>126.37</v>
      </c>
      <c r="G1278" s="285"/>
      <c r="H1278" s="285"/>
    </row>
    <row r="1279" spans="1:8" customFormat="1" ht="9.75" customHeight="1">
      <c r="A1279" s="280" t="s">
        <v>1185</v>
      </c>
      <c r="B1279" s="281" t="s">
        <v>1597</v>
      </c>
      <c r="C1279" s="281"/>
      <c r="D1279" s="281"/>
      <c r="E1279" s="281"/>
      <c r="F1279" s="283">
        <v>17461.5</v>
      </c>
      <c r="G1279" s="281"/>
      <c r="H1279" s="281"/>
    </row>
    <row r="1280" spans="1:8" customFormat="1" ht="9.75" customHeight="1">
      <c r="A1280" s="284" t="s">
        <v>1186</v>
      </c>
      <c r="B1280" s="285" t="s">
        <v>2474</v>
      </c>
      <c r="C1280" s="285" t="s">
        <v>14</v>
      </c>
      <c r="D1280" s="294">
        <v>13.095000000000001</v>
      </c>
      <c r="E1280" s="294">
        <v>18.5</v>
      </c>
      <c r="F1280" s="297">
        <v>242.26</v>
      </c>
      <c r="G1280" s="285"/>
      <c r="H1280" s="285"/>
    </row>
    <row r="1281" spans="1:8" customFormat="1" ht="19.149999999999999" customHeight="1">
      <c r="A1281" s="284" t="s">
        <v>2544</v>
      </c>
      <c r="B1281" s="285" t="s">
        <v>2478</v>
      </c>
      <c r="C1281" s="285" t="s">
        <v>14</v>
      </c>
      <c r="D1281" s="295">
        <v>406.28300000000002</v>
      </c>
      <c r="E1281" s="294">
        <v>26</v>
      </c>
      <c r="F1281" s="293">
        <v>10563.36</v>
      </c>
      <c r="G1281" s="285"/>
      <c r="H1281" s="285"/>
    </row>
    <row r="1282" spans="1:8" customFormat="1" ht="19.149999999999999" customHeight="1">
      <c r="A1282" s="284" t="s">
        <v>2545</v>
      </c>
      <c r="B1282" s="285" t="s">
        <v>2480</v>
      </c>
      <c r="C1282" s="285" t="s">
        <v>14</v>
      </c>
      <c r="D1282" s="294">
        <v>82.010999999999996</v>
      </c>
      <c r="E1282" s="294">
        <v>15</v>
      </c>
      <c r="F1282" s="289">
        <v>1230.17</v>
      </c>
      <c r="G1282" s="285"/>
      <c r="H1282" s="285"/>
    </row>
    <row r="1283" spans="1:8" customFormat="1" ht="19.149999999999999" customHeight="1">
      <c r="A1283" s="284" t="s">
        <v>2546</v>
      </c>
      <c r="B1283" s="285" t="s">
        <v>2482</v>
      </c>
      <c r="C1283" s="285" t="s">
        <v>14</v>
      </c>
      <c r="D1283" s="295">
        <v>146.167</v>
      </c>
      <c r="E1283" s="294">
        <v>11.5</v>
      </c>
      <c r="F1283" s="289">
        <v>1680.92</v>
      </c>
      <c r="G1283" s="285"/>
      <c r="H1283" s="285"/>
    </row>
    <row r="1284" spans="1:8" customFormat="1" ht="19.149999999999999" customHeight="1">
      <c r="A1284" s="284" t="s">
        <v>2547</v>
      </c>
      <c r="B1284" s="285" t="s">
        <v>2484</v>
      </c>
      <c r="C1284" s="285" t="s">
        <v>14</v>
      </c>
      <c r="D1284" s="295">
        <v>146.167</v>
      </c>
      <c r="E1284" s="294">
        <v>12.65</v>
      </c>
      <c r="F1284" s="289">
        <v>1849.01</v>
      </c>
      <c r="G1284" s="285"/>
      <c r="H1284" s="285"/>
    </row>
    <row r="1285" spans="1:8" customFormat="1" ht="19.149999999999999" customHeight="1">
      <c r="A1285" s="284" t="s">
        <v>2548</v>
      </c>
      <c r="B1285" s="285" t="s">
        <v>2486</v>
      </c>
      <c r="C1285" s="285" t="s">
        <v>14</v>
      </c>
      <c r="D1285" s="294">
        <v>22.17</v>
      </c>
      <c r="E1285" s="294">
        <v>17.75</v>
      </c>
      <c r="F1285" s="297">
        <v>393.52</v>
      </c>
      <c r="G1285" s="285"/>
      <c r="H1285" s="285"/>
    </row>
    <row r="1286" spans="1:8" customFormat="1" ht="9.75" customHeight="1">
      <c r="A1286" s="284" t="s">
        <v>2549</v>
      </c>
      <c r="B1286" s="285" t="s">
        <v>2488</v>
      </c>
      <c r="C1286" s="285" t="s">
        <v>14</v>
      </c>
      <c r="D1286" s="295">
        <v>120.181</v>
      </c>
      <c r="E1286" s="294">
        <v>12.5</v>
      </c>
      <c r="F1286" s="289">
        <v>1502.26</v>
      </c>
      <c r="G1286" s="285"/>
      <c r="H1286" s="285"/>
    </row>
    <row r="1287" spans="1:8" customFormat="1" ht="9.75" customHeight="1">
      <c r="A1287" s="280" t="s">
        <v>690</v>
      </c>
      <c r="B1287" s="281" t="s">
        <v>2550</v>
      </c>
      <c r="C1287" s="281"/>
      <c r="D1287" s="281"/>
      <c r="E1287" s="281"/>
      <c r="F1287" s="283">
        <v>22480.14</v>
      </c>
      <c r="G1287" s="281"/>
      <c r="H1287" s="281"/>
    </row>
    <row r="1288" spans="1:8" customFormat="1" ht="9.75" customHeight="1">
      <c r="A1288" s="280" t="s">
        <v>691</v>
      </c>
      <c r="B1288" s="281" t="s">
        <v>1138</v>
      </c>
      <c r="C1288" s="281"/>
      <c r="D1288" s="281"/>
      <c r="E1288" s="281"/>
      <c r="F1288" s="301">
        <v>149.75</v>
      </c>
      <c r="G1288" s="281"/>
      <c r="H1288" s="281"/>
    </row>
    <row r="1289" spans="1:8" customFormat="1" ht="19.149999999999999" customHeight="1">
      <c r="A1289" s="284" t="s">
        <v>692</v>
      </c>
      <c r="B1289" s="285" t="s">
        <v>2455</v>
      </c>
      <c r="C1289" s="285" t="s">
        <v>14</v>
      </c>
      <c r="D1289" s="294">
        <v>24.108000000000001</v>
      </c>
      <c r="E1289" s="286">
        <v>6.2118000000000002</v>
      </c>
      <c r="F1289" s="297">
        <v>149.75</v>
      </c>
      <c r="G1289" s="285"/>
      <c r="H1289" s="285"/>
    </row>
    <row r="1290" spans="1:8" customFormat="1" ht="9.75" customHeight="1">
      <c r="A1290" s="280" t="s">
        <v>693</v>
      </c>
      <c r="B1290" s="281" t="s">
        <v>2457</v>
      </c>
      <c r="C1290" s="281"/>
      <c r="D1290" s="281"/>
      <c r="E1290" s="281"/>
      <c r="F1290" s="296">
        <v>3681.16</v>
      </c>
      <c r="G1290" s="281"/>
      <c r="H1290" s="281"/>
    </row>
    <row r="1291" spans="1:8" customFormat="1" ht="9.75" customHeight="1">
      <c r="A1291" s="284" t="s">
        <v>694</v>
      </c>
      <c r="B1291" s="285" t="s">
        <v>815</v>
      </c>
      <c r="C1291" s="285" t="s">
        <v>14</v>
      </c>
      <c r="D1291" s="295">
        <v>597.89700000000005</v>
      </c>
      <c r="E1291" s="286">
        <v>0.54920000000000002</v>
      </c>
      <c r="F1291" s="297">
        <v>328.37</v>
      </c>
      <c r="G1291" s="285"/>
      <c r="H1291" s="285"/>
    </row>
    <row r="1292" spans="1:8" customFormat="1" ht="19.149999999999999" customHeight="1">
      <c r="A1292" s="284" t="s">
        <v>2551</v>
      </c>
      <c r="B1292" s="285" t="s">
        <v>2458</v>
      </c>
      <c r="C1292" s="285" t="s">
        <v>14</v>
      </c>
      <c r="D1292" s="295">
        <v>233.35499999999999</v>
      </c>
      <c r="E1292" s="286">
        <v>1.212</v>
      </c>
      <c r="F1292" s="297">
        <v>282.83</v>
      </c>
      <c r="G1292" s="285"/>
      <c r="H1292" s="285"/>
    </row>
    <row r="1293" spans="1:8" customFormat="1" ht="9.75" customHeight="1">
      <c r="A1293" s="284" t="s">
        <v>2552</v>
      </c>
      <c r="B1293" s="285" t="s">
        <v>2460</v>
      </c>
      <c r="C1293" s="285" t="s">
        <v>14</v>
      </c>
      <c r="D1293" s="295">
        <v>223.35499999999999</v>
      </c>
      <c r="E1293" s="286">
        <v>4.1327999999999996</v>
      </c>
      <c r="F1293" s="297">
        <v>923.08</v>
      </c>
      <c r="G1293" s="285"/>
      <c r="H1293" s="285"/>
    </row>
    <row r="1294" spans="1:8" customFormat="1" ht="9.75" customHeight="1">
      <c r="A1294" s="284" t="s">
        <v>2553</v>
      </c>
      <c r="B1294" s="285" t="s">
        <v>2462</v>
      </c>
      <c r="C1294" s="285" t="s">
        <v>14</v>
      </c>
      <c r="D1294" s="295">
        <v>267.81700000000001</v>
      </c>
      <c r="E1294" s="286">
        <v>7.33</v>
      </c>
      <c r="F1294" s="289">
        <v>1963.1</v>
      </c>
      <c r="G1294" s="285"/>
      <c r="H1294" s="285"/>
    </row>
    <row r="1295" spans="1:8" customFormat="1" ht="9.75" customHeight="1">
      <c r="A1295" s="284" t="s">
        <v>2554</v>
      </c>
      <c r="B1295" s="285" t="s">
        <v>2464</v>
      </c>
      <c r="C1295" s="285" t="s">
        <v>14</v>
      </c>
      <c r="D1295" s="295">
        <v>106.72499999999999</v>
      </c>
      <c r="E1295" s="286">
        <v>1.722</v>
      </c>
      <c r="F1295" s="297">
        <v>183.78</v>
      </c>
      <c r="G1295" s="285"/>
      <c r="H1295" s="285"/>
    </row>
    <row r="1296" spans="1:8" customFormat="1" ht="9.75" customHeight="1">
      <c r="A1296" s="280" t="s">
        <v>1118</v>
      </c>
      <c r="B1296" s="281" t="s">
        <v>2465</v>
      </c>
      <c r="C1296" s="281"/>
      <c r="D1296" s="281"/>
      <c r="E1296" s="281"/>
      <c r="F1296" s="296">
        <v>2528.75</v>
      </c>
      <c r="G1296" s="281"/>
      <c r="H1296" s="281"/>
    </row>
    <row r="1297" spans="1:8" customFormat="1" ht="9.75" customHeight="1">
      <c r="A1297" s="284" t="s">
        <v>1119</v>
      </c>
      <c r="B1297" s="285" t="s">
        <v>821</v>
      </c>
      <c r="C1297" s="285" t="s">
        <v>14</v>
      </c>
      <c r="D1297" s="295">
        <v>218.738</v>
      </c>
      <c r="E1297" s="286">
        <v>3.6873999999999998</v>
      </c>
      <c r="F1297" s="297">
        <v>806.57</v>
      </c>
      <c r="G1297" s="285"/>
      <c r="H1297" s="285"/>
    </row>
    <row r="1298" spans="1:8" customFormat="1" ht="9.75" customHeight="1">
      <c r="A1298" s="284" t="s">
        <v>2555</v>
      </c>
      <c r="B1298" s="285" t="s">
        <v>2467</v>
      </c>
      <c r="C1298" s="285" t="s">
        <v>14</v>
      </c>
      <c r="D1298" s="294">
        <v>98.956999999999994</v>
      </c>
      <c r="E1298" s="286">
        <v>6.3710000000000004</v>
      </c>
      <c r="F1298" s="297">
        <v>630.46</v>
      </c>
      <c r="G1298" s="285"/>
      <c r="H1298" s="285"/>
    </row>
    <row r="1299" spans="1:8" customFormat="1" ht="9.75" customHeight="1">
      <c r="A1299" s="284" t="s">
        <v>2556</v>
      </c>
      <c r="B1299" s="285" t="s">
        <v>2469</v>
      </c>
      <c r="C1299" s="285" t="s">
        <v>14</v>
      </c>
      <c r="D1299" s="294">
        <v>98.956999999999994</v>
      </c>
      <c r="E1299" s="286">
        <v>4.1327999999999996</v>
      </c>
      <c r="F1299" s="297">
        <v>408.97</v>
      </c>
      <c r="G1299" s="285"/>
      <c r="H1299" s="285"/>
    </row>
    <row r="1300" spans="1:8" customFormat="1" ht="9.75" customHeight="1">
      <c r="A1300" s="284" t="s">
        <v>2557</v>
      </c>
      <c r="B1300" s="285" t="s">
        <v>2471</v>
      </c>
      <c r="C1300" s="285" t="s">
        <v>14</v>
      </c>
      <c r="D1300" s="295">
        <v>119.78100000000001</v>
      </c>
      <c r="E1300" s="286">
        <v>5.7</v>
      </c>
      <c r="F1300" s="297">
        <v>682.75</v>
      </c>
      <c r="G1300" s="285"/>
      <c r="H1300" s="285"/>
    </row>
    <row r="1301" spans="1:8" customFormat="1" ht="9.75" customHeight="1">
      <c r="A1301" s="280" t="s">
        <v>2558</v>
      </c>
      <c r="B1301" s="281" t="s">
        <v>1597</v>
      </c>
      <c r="C1301" s="281"/>
      <c r="D1301" s="281"/>
      <c r="E1301" s="281"/>
      <c r="F1301" s="283">
        <v>16120.48</v>
      </c>
      <c r="G1301" s="281"/>
      <c r="H1301" s="281"/>
    </row>
    <row r="1302" spans="1:8" customFormat="1" ht="9.75" customHeight="1">
      <c r="A1302" s="284" t="s">
        <v>2559</v>
      </c>
      <c r="B1302" s="285" t="s">
        <v>2474</v>
      </c>
      <c r="C1302" s="285" t="s">
        <v>14</v>
      </c>
      <c r="D1302" s="294">
        <v>24.108000000000001</v>
      </c>
      <c r="E1302" s="294">
        <v>18.5</v>
      </c>
      <c r="F1302" s="297">
        <v>446</v>
      </c>
      <c r="G1302" s="285"/>
      <c r="H1302" s="285"/>
    </row>
    <row r="1303" spans="1:8" customFormat="1" ht="19.149999999999999" customHeight="1">
      <c r="A1303" s="284" t="s">
        <v>2560</v>
      </c>
      <c r="B1303" s="285" t="s">
        <v>2478</v>
      </c>
      <c r="C1303" s="285" t="s">
        <v>14</v>
      </c>
      <c r="D1303" s="295">
        <v>223.35499999999999</v>
      </c>
      <c r="E1303" s="294">
        <v>26</v>
      </c>
      <c r="F1303" s="289">
        <v>5807.23</v>
      </c>
      <c r="G1303" s="285"/>
      <c r="H1303" s="285"/>
    </row>
    <row r="1304" spans="1:8" customFormat="1" ht="19.149999999999999" customHeight="1">
      <c r="A1304" s="284" t="s">
        <v>2561</v>
      </c>
      <c r="B1304" s="285" t="s">
        <v>2480</v>
      </c>
      <c r="C1304" s="285" t="s">
        <v>14</v>
      </c>
      <c r="D1304" s="295">
        <v>267.81700000000001</v>
      </c>
      <c r="E1304" s="294">
        <v>15</v>
      </c>
      <c r="F1304" s="289">
        <v>4017.26</v>
      </c>
      <c r="G1304" s="285"/>
      <c r="H1304" s="285"/>
    </row>
    <row r="1305" spans="1:8" customFormat="1" ht="19.149999999999999" customHeight="1">
      <c r="A1305" s="284" t="s">
        <v>2562</v>
      </c>
      <c r="B1305" s="285" t="s">
        <v>2482</v>
      </c>
      <c r="C1305" s="285" t="s">
        <v>14</v>
      </c>
      <c r="D1305" s="294">
        <v>98.956999999999994</v>
      </c>
      <c r="E1305" s="294">
        <v>11.5</v>
      </c>
      <c r="F1305" s="289">
        <v>1138.01</v>
      </c>
      <c r="G1305" s="285"/>
      <c r="H1305" s="285"/>
    </row>
    <row r="1306" spans="1:8" customFormat="1" ht="19.149999999999999" customHeight="1">
      <c r="A1306" s="284" t="s">
        <v>2563</v>
      </c>
      <c r="B1306" s="285" t="s">
        <v>2484</v>
      </c>
      <c r="C1306" s="285" t="s">
        <v>14</v>
      </c>
      <c r="D1306" s="294">
        <v>98.956999999999994</v>
      </c>
      <c r="E1306" s="294">
        <v>12.65</v>
      </c>
      <c r="F1306" s="289">
        <v>1251.81</v>
      </c>
      <c r="G1306" s="285"/>
      <c r="H1306" s="285"/>
    </row>
    <row r="1307" spans="1:8" customFormat="1" ht="19.149999999999999" customHeight="1">
      <c r="A1307" s="284" t="s">
        <v>2564</v>
      </c>
      <c r="B1307" s="285" t="s">
        <v>2486</v>
      </c>
      <c r="C1307" s="285" t="s">
        <v>14</v>
      </c>
      <c r="D1307" s="295">
        <v>119.78100000000001</v>
      </c>
      <c r="E1307" s="294">
        <v>17.75</v>
      </c>
      <c r="F1307" s="289">
        <v>2126.11</v>
      </c>
      <c r="G1307" s="285"/>
      <c r="H1307" s="285"/>
    </row>
    <row r="1308" spans="1:8" customFormat="1" ht="9.75" customHeight="1">
      <c r="A1308" s="284" t="s">
        <v>2565</v>
      </c>
      <c r="B1308" s="285" t="s">
        <v>2488</v>
      </c>
      <c r="C1308" s="285" t="s">
        <v>14</v>
      </c>
      <c r="D1308" s="295">
        <v>106.72499999999999</v>
      </c>
      <c r="E1308" s="294">
        <v>12.5</v>
      </c>
      <c r="F1308" s="289">
        <v>1334.06</v>
      </c>
      <c r="G1308" s="285"/>
      <c r="H1308" s="285"/>
    </row>
    <row r="1309" spans="1:8" customFormat="1" ht="9.75" customHeight="1">
      <c r="A1309" s="280" t="s">
        <v>695</v>
      </c>
      <c r="B1309" s="281" t="s">
        <v>2566</v>
      </c>
      <c r="C1309" s="281"/>
      <c r="D1309" s="281"/>
      <c r="E1309" s="281"/>
      <c r="F1309" s="283">
        <v>17789.02</v>
      </c>
      <c r="G1309" s="281"/>
      <c r="H1309" s="281"/>
    </row>
    <row r="1310" spans="1:8" customFormat="1" ht="9.75" customHeight="1">
      <c r="A1310" s="280" t="s">
        <v>696</v>
      </c>
      <c r="B1310" s="281" t="s">
        <v>1138</v>
      </c>
      <c r="C1310" s="281"/>
      <c r="D1310" s="281"/>
      <c r="E1310" s="281"/>
      <c r="F1310" s="304">
        <v>77.44</v>
      </c>
      <c r="G1310" s="281"/>
      <c r="H1310" s="281"/>
    </row>
    <row r="1311" spans="1:8" customFormat="1" ht="19.149999999999999" customHeight="1">
      <c r="A1311" s="284" t="s">
        <v>697</v>
      </c>
      <c r="B1311" s="285" t="s">
        <v>2455</v>
      </c>
      <c r="C1311" s="285" t="s">
        <v>14</v>
      </c>
      <c r="D1311" s="294">
        <v>12.467000000000001</v>
      </c>
      <c r="E1311" s="286">
        <v>6.2118000000000002</v>
      </c>
      <c r="F1311" s="302">
        <v>77.44</v>
      </c>
      <c r="G1311" s="285"/>
      <c r="H1311" s="285"/>
    </row>
    <row r="1312" spans="1:8" customFormat="1" ht="9.75" customHeight="1">
      <c r="A1312" s="280" t="s">
        <v>698</v>
      </c>
      <c r="B1312" s="281" t="s">
        <v>2457</v>
      </c>
      <c r="C1312" s="281"/>
      <c r="D1312" s="281"/>
      <c r="E1312" s="281"/>
      <c r="F1312" s="296">
        <v>2603.5100000000002</v>
      </c>
      <c r="G1312" s="281"/>
      <c r="H1312" s="281"/>
    </row>
    <row r="1313" spans="1:8" customFormat="1" ht="9.75" customHeight="1">
      <c r="A1313" s="284" t="s">
        <v>699</v>
      </c>
      <c r="B1313" s="285" t="s">
        <v>815</v>
      </c>
      <c r="C1313" s="285" t="s">
        <v>14</v>
      </c>
      <c r="D1313" s="295">
        <v>499.779</v>
      </c>
      <c r="E1313" s="286">
        <v>0.54920000000000002</v>
      </c>
      <c r="F1313" s="297">
        <v>274.48</v>
      </c>
      <c r="G1313" s="285"/>
      <c r="H1313" s="285"/>
    </row>
    <row r="1314" spans="1:8" customFormat="1" ht="19.149999999999999" customHeight="1">
      <c r="A1314" s="284" t="s">
        <v>2567</v>
      </c>
      <c r="B1314" s="285" t="s">
        <v>2458</v>
      </c>
      <c r="C1314" s="285" t="s">
        <v>14</v>
      </c>
      <c r="D1314" s="295">
        <v>262.26299999999998</v>
      </c>
      <c r="E1314" s="286">
        <v>1.212</v>
      </c>
      <c r="F1314" s="297">
        <v>317.86</v>
      </c>
      <c r="G1314" s="285"/>
      <c r="H1314" s="285"/>
    </row>
    <row r="1315" spans="1:8" customFormat="1" ht="9.75" customHeight="1">
      <c r="A1315" s="284" t="s">
        <v>2568</v>
      </c>
      <c r="B1315" s="285" t="s">
        <v>2460</v>
      </c>
      <c r="C1315" s="285" t="s">
        <v>14</v>
      </c>
      <c r="D1315" s="295">
        <v>262.26299999999998</v>
      </c>
      <c r="E1315" s="286">
        <v>4.1327999999999996</v>
      </c>
      <c r="F1315" s="289">
        <v>1083.8800000000001</v>
      </c>
      <c r="G1315" s="285"/>
      <c r="H1315" s="285"/>
    </row>
    <row r="1316" spans="1:8" customFormat="1" ht="9.75" customHeight="1">
      <c r="A1316" s="284" t="s">
        <v>2569</v>
      </c>
      <c r="B1316" s="285" t="s">
        <v>2462</v>
      </c>
      <c r="C1316" s="285" t="s">
        <v>14</v>
      </c>
      <c r="D1316" s="294">
        <v>92.418999999999997</v>
      </c>
      <c r="E1316" s="286">
        <v>7.33</v>
      </c>
      <c r="F1316" s="297">
        <v>677.43</v>
      </c>
      <c r="G1316" s="285"/>
      <c r="H1316" s="285"/>
    </row>
    <row r="1317" spans="1:8" customFormat="1" ht="9.75" customHeight="1">
      <c r="A1317" s="284" t="s">
        <v>2570</v>
      </c>
      <c r="B1317" s="285" t="s">
        <v>2464</v>
      </c>
      <c r="C1317" s="285" t="s">
        <v>14</v>
      </c>
      <c r="D1317" s="295">
        <v>145.09700000000001</v>
      </c>
      <c r="E1317" s="286">
        <v>1.722</v>
      </c>
      <c r="F1317" s="297">
        <v>249.86</v>
      </c>
      <c r="G1317" s="285"/>
      <c r="H1317" s="285"/>
    </row>
    <row r="1318" spans="1:8" customFormat="1" ht="9.75" customHeight="1">
      <c r="A1318" s="280" t="s">
        <v>1187</v>
      </c>
      <c r="B1318" s="281" t="s">
        <v>2465</v>
      </c>
      <c r="C1318" s="281"/>
      <c r="D1318" s="281"/>
      <c r="E1318" s="281"/>
      <c r="F1318" s="296">
        <v>1782.97</v>
      </c>
      <c r="G1318" s="281"/>
      <c r="H1318" s="281"/>
    </row>
    <row r="1319" spans="1:8" customFormat="1" ht="9.75" customHeight="1">
      <c r="A1319" s="284" t="s">
        <v>1188</v>
      </c>
      <c r="B1319" s="285" t="s">
        <v>821</v>
      </c>
      <c r="C1319" s="285" t="s">
        <v>14</v>
      </c>
      <c r="D1319" s="295">
        <v>133.13399999999999</v>
      </c>
      <c r="E1319" s="286">
        <v>3.6873999999999998</v>
      </c>
      <c r="F1319" s="297">
        <v>490.92</v>
      </c>
      <c r="G1319" s="285"/>
      <c r="H1319" s="285"/>
    </row>
    <row r="1320" spans="1:8" customFormat="1" ht="9.75" customHeight="1">
      <c r="A1320" s="284" t="s">
        <v>2571</v>
      </c>
      <c r="B1320" s="285" t="s">
        <v>2467</v>
      </c>
      <c r="C1320" s="285" t="s">
        <v>14</v>
      </c>
      <c r="D1320" s="295">
        <v>110.742</v>
      </c>
      <c r="E1320" s="286">
        <v>6.3710000000000004</v>
      </c>
      <c r="F1320" s="297">
        <v>705.54</v>
      </c>
      <c r="G1320" s="285"/>
      <c r="H1320" s="285"/>
    </row>
    <row r="1321" spans="1:8" customFormat="1" ht="9.75" customHeight="1">
      <c r="A1321" s="284" t="s">
        <v>2572</v>
      </c>
      <c r="B1321" s="285" t="s">
        <v>2469</v>
      </c>
      <c r="C1321" s="285" t="s">
        <v>14</v>
      </c>
      <c r="D1321" s="295">
        <v>110.742</v>
      </c>
      <c r="E1321" s="286">
        <v>4.1327999999999996</v>
      </c>
      <c r="F1321" s="297">
        <v>457.67</v>
      </c>
      <c r="G1321" s="285"/>
      <c r="H1321" s="285"/>
    </row>
    <row r="1322" spans="1:8" customFormat="1" ht="9.75" customHeight="1">
      <c r="A1322" s="284" t="s">
        <v>2573</v>
      </c>
      <c r="B1322" s="285" t="s">
        <v>2471</v>
      </c>
      <c r="C1322" s="285" t="s">
        <v>14</v>
      </c>
      <c r="D1322" s="294">
        <v>22.603000000000002</v>
      </c>
      <c r="E1322" s="286">
        <v>5.7</v>
      </c>
      <c r="F1322" s="297">
        <v>128.84</v>
      </c>
      <c r="G1322" s="285"/>
      <c r="H1322" s="285"/>
    </row>
    <row r="1323" spans="1:8" customFormat="1" ht="9.75" customHeight="1">
      <c r="A1323" s="280" t="s">
        <v>2574</v>
      </c>
      <c r="B1323" s="281" t="s">
        <v>1597</v>
      </c>
      <c r="C1323" s="281"/>
      <c r="D1323" s="281"/>
      <c r="E1323" s="281"/>
      <c r="F1323" s="283">
        <v>13325.1</v>
      </c>
      <c r="G1323" s="281"/>
      <c r="H1323" s="281"/>
    </row>
    <row r="1324" spans="1:8" customFormat="1" ht="9.75" customHeight="1">
      <c r="A1324" s="284" t="s">
        <v>2575</v>
      </c>
      <c r="B1324" s="285" t="s">
        <v>2474</v>
      </c>
      <c r="C1324" s="285" t="s">
        <v>14</v>
      </c>
      <c r="D1324" s="294">
        <v>12.467000000000001</v>
      </c>
      <c r="E1324" s="294">
        <v>18.5</v>
      </c>
      <c r="F1324" s="297">
        <v>230.64</v>
      </c>
      <c r="G1324" s="285"/>
      <c r="H1324" s="285"/>
    </row>
    <row r="1325" spans="1:8" customFormat="1" ht="19.149999999999999" customHeight="1">
      <c r="A1325" s="284" t="s">
        <v>2576</v>
      </c>
      <c r="B1325" s="285" t="s">
        <v>2478</v>
      </c>
      <c r="C1325" s="285" t="s">
        <v>14</v>
      </c>
      <c r="D1325" s="295">
        <v>262.26299999999998</v>
      </c>
      <c r="E1325" s="294">
        <v>26</v>
      </c>
      <c r="F1325" s="289">
        <v>6818.84</v>
      </c>
      <c r="G1325" s="285"/>
      <c r="H1325" s="285"/>
    </row>
    <row r="1326" spans="1:8" customFormat="1" ht="19.149999999999999" customHeight="1">
      <c r="A1326" s="284" t="s">
        <v>2577</v>
      </c>
      <c r="B1326" s="285" t="s">
        <v>2480</v>
      </c>
      <c r="C1326" s="285" t="s">
        <v>14</v>
      </c>
      <c r="D1326" s="294">
        <v>92.418999999999997</v>
      </c>
      <c r="E1326" s="294">
        <v>15</v>
      </c>
      <c r="F1326" s="289">
        <v>1386.29</v>
      </c>
      <c r="G1326" s="285"/>
      <c r="H1326" s="285"/>
    </row>
    <row r="1327" spans="1:8" customFormat="1" ht="19.149999999999999" customHeight="1">
      <c r="A1327" s="284" t="s">
        <v>2578</v>
      </c>
      <c r="B1327" s="285" t="s">
        <v>2482</v>
      </c>
      <c r="C1327" s="285" t="s">
        <v>14</v>
      </c>
      <c r="D1327" s="295">
        <v>110.742</v>
      </c>
      <c r="E1327" s="294">
        <v>11.5</v>
      </c>
      <c r="F1327" s="289">
        <v>1273.53</v>
      </c>
      <c r="G1327" s="285"/>
      <c r="H1327" s="285"/>
    </row>
    <row r="1328" spans="1:8" customFormat="1" ht="19.149999999999999" customHeight="1">
      <c r="A1328" s="284" t="s">
        <v>2579</v>
      </c>
      <c r="B1328" s="285" t="s">
        <v>2484</v>
      </c>
      <c r="C1328" s="285" t="s">
        <v>14</v>
      </c>
      <c r="D1328" s="295">
        <v>110.742</v>
      </c>
      <c r="E1328" s="294">
        <v>12.65</v>
      </c>
      <c r="F1328" s="289">
        <v>1400.89</v>
      </c>
      <c r="G1328" s="285"/>
      <c r="H1328" s="285"/>
    </row>
    <row r="1329" spans="1:8" customFormat="1" ht="19.149999999999999" customHeight="1">
      <c r="A1329" s="284" t="s">
        <v>2580</v>
      </c>
      <c r="B1329" s="285" t="s">
        <v>2486</v>
      </c>
      <c r="C1329" s="285" t="s">
        <v>14</v>
      </c>
      <c r="D1329" s="294">
        <v>22.603000000000002</v>
      </c>
      <c r="E1329" s="294">
        <v>17.75</v>
      </c>
      <c r="F1329" s="297">
        <v>401.2</v>
      </c>
      <c r="G1329" s="285"/>
      <c r="H1329" s="285"/>
    </row>
    <row r="1330" spans="1:8" customFormat="1" ht="9.75" customHeight="1">
      <c r="A1330" s="284" t="s">
        <v>2581</v>
      </c>
      <c r="B1330" s="285" t="s">
        <v>2488</v>
      </c>
      <c r="C1330" s="285" t="s">
        <v>14</v>
      </c>
      <c r="D1330" s="295">
        <v>145.09700000000001</v>
      </c>
      <c r="E1330" s="294">
        <v>12.5</v>
      </c>
      <c r="F1330" s="289">
        <v>1813.71</v>
      </c>
      <c r="G1330" s="285"/>
      <c r="H1330" s="285"/>
    </row>
    <row r="1331" spans="1:8" customFormat="1" ht="9.75" customHeight="1">
      <c r="A1331" s="280" t="s">
        <v>1120</v>
      </c>
      <c r="B1331" s="281" t="s">
        <v>2582</v>
      </c>
      <c r="C1331" s="281"/>
      <c r="D1331" s="281"/>
      <c r="E1331" s="281"/>
      <c r="F1331" s="296">
        <v>5220.4399999999996</v>
      </c>
      <c r="G1331" s="281"/>
      <c r="H1331" s="281"/>
    </row>
    <row r="1332" spans="1:8" customFormat="1" ht="9.75" customHeight="1">
      <c r="A1332" s="280" t="s">
        <v>1121</v>
      </c>
      <c r="B1332" s="281" t="s">
        <v>1138</v>
      </c>
      <c r="C1332" s="281"/>
      <c r="D1332" s="281"/>
      <c r="E1332" s="281"/>
      <c r="F1332" s="304">
        <v>76.819999999999993</v>
      </c>
      <c r="G1332" s="281"/>
      <c r="H1332" s="281"/>
    </row>
    <row r="1333" spans="1:8" customFormat="1" ht="19.149999999999999" customHeight="1">
      <c r="A1333" s="284" t="s">
        <v>1122</v>
      </c>
      <c r="B1333" s="285" t="s">
        <v>2455</v>
      </c>
      <c r="C1333" s="285" t="s">
        <v>14</v>
      </c>
      <c r="D1333" s="294">
        <v>12.366</v>
      </c>
      <c r="E1333" s="286">
        <v>6.2118000000000002</v>
      </c>
      <c r="F1333" s="302">
        <v>76.819999999999993</v>
      </c>
      <c r="G1333" s="285"/>
      <c r="H1333" s="285"/>
    </row>
    <row r="1334" spans="1:8" customFormat="1" ht="9.75" customHeight="1">
      <c r="A1334" s="280" t="s">
        <v>1189</v>
      </c>
      <c r="B1334" s="281" t="s">
        <v>2457</v>
      </c>
      <c r="C1334" s="281"/>
      <c r="D1334" s="281"/>
      <c r="E1334" s="281"/>
      <c r="F1334" s="296">
        <v>1303.1099999999999</v>
      </c>
      <c r="G1334" s="281"/>
      <c r="H1334" s="281"/>
    </row>
    <row r="1335" spans="1:8" customFormat="1" ht="9.75" customHeight="1">
      <c r="A1335" s="284" t="s">
        <v>1190</v>
      </c>
      <c r="B1335" s="285" t="s">
        <v>815</v>
      </c>
      <c r="C1335" s="285" t="s">
        <v>14</v>
      </c>
      <c r="D1335" s="295">
        <v>210.68600000000001</v>
      </c>
      <c r="E1335" s="286">
        <v>0.54920000000000002</v>
      </c>
      <c r="F1335" s="297">
        <v>115.71</v>
      </c>
      <c r="G1335" s="285"/>
      <c r="H1335" s="285"/>
    </row>
    <row r="1336" spans="1:8" customFormat="1" ht="9.75" customHeight="1">
      <c r="A1336" s="284" t="s">
        <v>2583</v>
      </c>
      <c r="B1336" s="285" t="s">
        <v>2460</v>
      </c>
      <c r="C1336" s="285" t="s">
        <v>14</v>
      </c>
      <c r="D1336" s="294">
        <v>12.105</v>
      </c>
      <c r="E1336" s="286">
        <v>4.1327999999999996</v>
      </c>
      <c r="F1336" s="302">
        <v>50.03</v>
      </c>
      <c r="G1336" s="285"/>
      <c r="H1336" s="285"/>
    </row>
    <row r="1337" spans="1:8" customFormat="1" ht="19.149999999999999" customHeight="1">
      <c r="A1337" s="284" t="s">
        <v>2584</v>
      </c>
      <c r="B1337" s="285" t="s">
        <v>2458</v>
      </c>
      <c r="C1337" s="285" t="s">
        <v>14</v>
      </c>
      <c r="D1337" s="294">
        <v>12.105</v>
      </c>
      <c r="E1337" s="286">
        <v>1.212</v>
      </c>
      <c r="F1337" s="302">
        <v>14.67</v>
      </c>
      <c r="G1337" s="285"/>
      <c r="H1337" s="285"/>
    </row>
    <row r="1338" spans="1:8" customFormat="1" ht="9.75" customHeight="1">
      <c r="A1338" s="284" t="s">
        <v>2585</v>
      </c>
      <c r="B1338" s="285" t="s">
        <v>2462</v>
      </c>
      <c r="C1338" s="285" t="s">
        <v>14</v>
      </c>
      <c r="D1338" s="295">
        <v>139.22</v>
      </c>
      <c r="E1338" s="286">
        <v>7.33</v>
      </c>
      <c r="F1338" s="289">
        <v>1020.48</v>
      </c>
      <c r="G1338" s="285"/>
      <c r="H1338" s="285"/>
    </row>
    <row r="1339" spans="1:8" customFormat="1" ht="9.75" customHeight="1">
      <c r="A1339" s="284" t="s">
        <v>2586</v>
      </c>
      <c r="B1339" s="285" t="s">
        <v>2464</v>
      </c>
      <c r="C1339" s="285" t="s">
        <v>14</v>
      </c>
      <c r="D1339" s="294">
        <v>59.36</v>
      </c>
      <c r="E1339" s="286">
        <v>1.722</v>
      </c>
      <c r="F1339" s="297">
        <v>102.22</v>
      </c>
      <c r="G1339" s="285"/>
      <c r="H1339" s="285"/>
    </row>
    <row r="1340" spans="1:8" customFormat="1" ht="9.75" customHeight="1">
      <c r="A1340" s="280" t="s">
        <v>2587</v>
      </c>
      <c r="B1340" s="281" t="s">
        <v>2465</v>
      </c>
      <c r="C1340" s="281"/>
      <c r="D1340" s="281"/>
      <c r="E1340" s="281"/>
      <c r="F1340" s="301">
        <v>161.44999999999999</v>
      </c>
      <c r="G1340" s="281"/>
      <c r="H1340" s="281"/>
    </row>
    <row r="1341" spans="1:8" customFormat="1" ht="9.75" customHeight="1">
      <c r="A1341" s="284" t="s">
        <v>2588</v>
      </c>
      <c r="B1341" s="285" t="s">
        <v>821</v>
      </c>
      <c r="C1341" s="285" t="s">
        <v>14</v>
      </c>
      <c r="D1341" s="294">
        <v>17.198</v>
      </c>
      <c r="E1341" s="286">
        <v>3.6873999999999998</v>
      </c>
      <c r="F1341" s="302">
        <v>63.42</v>
      </c>
      <c r="G1341" s="285"/>
      <c r="H1341" s="285"/>
    </row>
    <row r="1342" spans="1:8" customFormat="1" ht="9.75" customHeight="1">
      <c r="A1342" s="284" t="s">
        <v>2589</v>
      </c>
      <c r="B1342" s="285" t="s">
        <v>2471</v>
      </c>
      <c r="C1342" s="285" t="s">
        <v>14</v>
      </c>
      <c r="D1342" s="294">
        <v>17.198</v>
      </c>
      <c r="E1342" s="286">
        <v>5.7</v>
      </c>
      <c r="F1342" s="302">
        <v>98.03</v>
      </c>
      <c r="G1342" s="285"/>
      <c r="H1342" s="285"/>
    </row>
    <row r="1343" spans="1:8" customFormat="1" ht="9.75" customHeight="1">
      <c r="A1343" s="280" t="s">
        <v>2590</v>
      </c>
      <c r="B1343" s="281" t="s">
        <v>1597</v>
      </c>
      <c r="C1343" s="281"/>
      <c r="D1343" s="281"/>
      <c r="E1343" s="281"/>
      <c r="F1343" s="296">
        <v>3679.06</v>
      </c>
      <c r="G1343" s="281"/>
      <c r="H1343" s="281"/>
    </row>
    <row r="1344" spans="1:8" customFormat="1" ht="9.75" customHeight="1">
      <c r="A1344" s="284" t="s">
        <v>2591</v>
      </c>
      <c r="B1344" s="285" t="s">
        <v>2474</v>
      </c>
      <c r="C1344" s="285" t="s">
        <v>14</v>
      </c>
      <c r="D1344" s="294">
        <v>12.366</v>
      </c>
      <c r="E1344" s="294">
        <v>18.5</v>
      </c>
      <c r="F1344" s="297">
        <v>228.77</v>
      </c>
      <c r="G1344" s="285"/>
      <c r="H1344" s="285"/>
    </row>
    <row r="1345" spans="1:8" customFormat="1" ht="19.149999999999999" customHeight="1">
      <c r="A1345" s="284" t="s">
        <v>2592</v>
      </c>
      <c r="B1345" s="285" t="s">
        <v>2478</v>
      </c>
      <c r="C1345" s="285" t="s">
        <v>14</v>
      </c>
      <c r="D1345" s="294">
        <v>12.105</v>
      </c>
      <c r="E1345" s="294">
        <v>26</v>
      </c>
      <c r="F1345" s="297">
        <v>314.73</v>
      </c>
      <c r="G1345" s="285"/>
      <c r="H1345" s="285"/>
    </row>
    <row r="1346" spans="1:8" customFormat="1" ht="19.149999999999999" customHeight="1">
      <c r="A1346" s="284" t="s">
        <v>2593</v>
      </c>
      <c r="B1346" s="285" t="s">
        <v>2480</v>
      </c>
      <c r="C1346" s="285" t="s">
        <v>14</v>
      </c>
      <c r="D1346" s="295">
        <v>139.22</v>
      </c>
      <c r="E1346" s="294">
        <v>15</v>
      </c>
      <c r="F1346" s="289">
        <v>2088.3000000000002</v>
      </c>
      <c r="G1346" s="285"/>
      <c r="H1346" s="285"/>
    </row>
    <row r="1347" spans="1:8" customFormat="1" ht="19.149999999999999" customHeight="1">
      <c r="A1347" s="284" t="s">
        <v>2594</v>
      </c>
      <c r="B1347" s="285" t="s">
        <v>2486</v>
      </c>
      <c r="C1347" s="285" t="s">
        <v>14</v>
      </c>
      <c r="D1347" s="294">
        <v>17.198</v>
      </c>
      <c r="E1347" s="294">
        <v>17.75</v>
      </c>
      <c r="F1347" s="297">
        <v>305.26</v>
      </c>
      <c r="G1347" s="285"/>
      <c r="H1347" s="285"/>
    </row>
    <row r="1348" spans="1:8" customFormat="1" ht="9.75" customHeight="1">
      <c r="A1348" s="284" t="s">
        <v>2595</v>
      </c>
      <c r="B1348" s="285" t="s">
        <v>2488</v>
      </c>
      <c r="C1348" s="285" t="s">
        <v>14</v>
      </c>
      <c r="D1348" s="294">
        <v>59.36</v>
      </c>
      <c r="E1348" s="294">
        <v>12.5</v>
      </c>
      <c r="F1348" s="297">
        <v>742</v>
      </c>
      <c r="G1348" s="285"/>
      <c r="H1348" s="285"/>
    </row>
    <row r="1349" spans="1:8" customFormat="1" ht="9.75" customHeight="1">
      <c r="A1349" s="280" t="s">
        <v>1123</v>
      </c>
      <c r="B1349" s="281" t="s">
        <v>2596</v>
      </c>
      <c r="C1349" s="281"/>
      <c r="D1349" s="281"/>
      <c r="E1349" s="281"/>
      <c r="F1349" s="296">
        <v>2267.86</v>
      </c>
      <c r="G1349" s="281"/>
      <c r="H1349" s="281"/>
    </row>
    <row r="1350" spans="1:8" customFormat="1" ht="9.75" customHeight="1">
      <c r="A1350" s="280" t="s">
        <v>1124</v>
      </c>
      <c r="B1350" s="281" t="s">
        <v>2457</v>
      </c>
      <c r="C1350" s="281"/>
      <c r="D1350" s="281"/>
      <c r="E1350" s="281"/>
      <c r="F1350" s="301">
        <v>388.03</v>
      </c>
      <c r="G1350" s="281"/>
      <c r="H1350" s="281"/>
    </row>
    <row r="1351" spans="1:8" customFormat="1" ht="9.75" customHeight="1">
      <c r="A1351" s="284" t="s">
        <v>1125</v>
      </c>
      <c r="B1351" s="285" t="s">
        <v>815</v>
      </c>
      <c r="C1351" s="285" t="s">
        <v>14</v>
      </c>
      <c r="D1351" s="294">
        <v>64.313000000000002</v>
      </c>
      <c r="E1351" s="286">
        <v>0.54920000000000002</v>
      </c>
      <c r="F1351" s="302">
        <v>35.32</v>
      </c>
      <c r="G1351" s="285"/>
      <c r="H1351" s="285"/>
    </row>
    <row r="1352" spans="1:8" customFormat="1" ht="9.75" customHeight="1">
      <c r="A1352" s="284" t="s">
        <v>1126</v>
      </c>
      <c r="B1352" s="285" t="s">
        <v>2462</v>
      </c>
      <c r="C1352" s="285" t="s">
        <v>14</v>
      </c>
      <c r="D1352" s="294">
        <v>43.146000000000001</v>
      </c>
      <c r="E1352" s="286">
        <v>7.33</v>
      </c>
      <c r="F1352" s="297">
        <v>316.26</v>
      </c>
      <c r="G1352" s="285"/>
      <c r="H1352" s="285"/>
    </row>
    <row r="1353" spans="1:8" customFormat="1" ht="9.75" customHeight="1">
      <c r="A1353" s="284" t="s">
        <v>1191</v>
      </c>
      <c r="B1353" s="285" t="s">
        <v>2464</v>
      </c>
      <c r="C1353" s="285" t="s">
        <v>14</v>
      </c>
      <c r="D1353" s="294">
        <v>21.167000000000002</v>
      </c>
      <c r="E1353" s="286">
        <v>1.722</v>
      </c>
      <c r="F1353" s="302">
        <v>36.450000000000003</v>
      </c>
      <c r="G1353" s="285"/>
      <c r="H1353" s="285"/>
    </row>
    <row r="1354" spans="1:8" customFormat="1" ht="9.75" customHeight="1">
      <c r="A1354" s="280" t="s">
        <v>2597</v>
      </c>
      <c r="B1354" s="281" t="s">
        <v>2465</v>
      </c>
      <c r="C1354" s="281"/>
      <c r="D1354" s="281"/>
      <c r="E1354" s="281"/>
      <c r="F1354" s="301">
        <v>334.87</v>
      </c>
      <c r="G1354" s="281"/>
      <c r="H1354" s="281"/>
    </row>
    <row r="1355" spans="1:8" customFormat="1" ht="9.75" customHeight="1">
      <c r="A1355" s="284" t="s">
        <v>2598</v>
      </c>
      <c r="B1355" s="285" t="s">
        <v>821</v>
      </c>
      <c r="C1355" s="285" t="s">
        <v>14</v>
      </c>
      <c r="D1355" s="294">
        <v>35.671999999999997</v>
      </c>
      <c r="E1355" s="286">
        <v>3.6873999999999998</v>
      </c>
      <c r="F1355" s="297">
        <v>131.54</v>
      </c>
      <c r="G1355" s="285"/>
      <c r="H1355" s="285"/>
    </row>
    <row r="1356" spans="1:8" customFormat="1" ht="9.75" customHeight="1">
      <c r="A1356" s="284" t="s">
        <v>2599</v>
      </c>
      <c r="B1356" s="285" t="s">
        <v>2471</v>
      </c>
      <c r="C1356" s="285" t="s">
        <v>14</v>
      </c>
      <c r="D1356" s="294">
        <v>35.671999999999997</v>
      </c>
      <c r="E1356" s="286">
        <v>5.7</v>
      </c>
      <c r="F1356" s="297">
        <v>203.33</v>
      </c>
      <c r="G1356" s="285"/>
      <c r="H1356" s="285"/>
    </row>
    <row r="1357" spans="1:8" customFormat="1" ht="9.75" customHeight="1">
      <c r="A1357" s="280" t="s">
        <v>2600</v>
      </c>
      <c r="B1357" s="281" t="s">
        <v>1597</v>
      </c>
      <c r="C1357" s="281"/>
      <c r="D1357" s="281"/>
      <c r="E1357" s="281"/>
      <c r="F1357" s="296">
        <v>1544.96</v>
      </c>
      <c r="G1357" s="281"/>
      <c r="H1357" s="281"/>
    </row>
    <row r="1358" spans="1:8" customFormat="1" ht="19.149999999999999" customHeight="1">
      <c r="A1358" s="284" t="s">
        <v>2601</v>
      </c>
      <c r="B1358" s="285" t="s">
        <v>2480</v>
      </c>
      <c r="C1358" s="285" t="s">
        <v>14</v>
      </c>
      <c r="D1358" s="294">
        <v>43.146000000000001</v>
      </c>
      <c r="E1358" s="294">
        <v>15</v>
      </c>
      <c r="F1358" s="297">
        <v>647.19000000000005</v>
      </c>
      <c r="G1358" s="285"/>
      <c r="H1358" s="285"/>
    </row>
    <row r="1359" spans="1:8" customFormat="1" ht="19.149999999999999" customHeight="1">
      <c r="A1359" s="284" t="s">
        <v>2602</v>
      </c>
      <c r="B1359" s="285" t="s">
        <v>2486</v>
      </c>
      <c r="C1359" s="285" t="s">
        <v>14</v>
      </c>
      <c r="D1359" s="294">
        <v>35.671999999999997</v>
      </c>
      <c r="E1359" s="294">
        <v>17.75</v>
      </c>
      <c r="F1359" s="297">
        <v>633.17999999999995</v>
      </c>
      <c r="G1359" s="285"/>
      <c r="H1359" s="285"/>
    </row>
    <row r="1360" spans="1:8" customFormat="1" ht="9.75" customHeight="1">
      <c r="A1360" s="284" t="s">
        <v>2603</v>
      </c>
      <c r="B1360" s="285" t="s">
        <v>2488</v>
      </c>
      <c r="C1360" s="285" t="s">
        <v>14</v>
      </c>
      <c r="D1360" s="294">
        <v>21.167000000000002</v>
      </c>
      <c r="E1360" s="294">
        <v>12.5</v>
      </c>
      <c r="F1360" s="297">
        <v>264.58999999999997</v>
      </c>
      <c r="G1360" s="285"/>
      <c r="H1360" s="285"/>
    </row>
    <row r="1361" spans="1:8" customFormat="1" ht="9.75" customHeight="1">
      <c r="A1361" s="280" t="s">
        <v>1192</v>
      </c>
      <c r="B1361" s="281" t="s">
        <v>2604</v>
      </c>
      <c r="C1361" s="281"/>
      <c r="D1361" s="281"/>
      <c r="E1361" s="281"/>
      <c r="F1361" s="301">
        <v>151.32</v>
      </c>
      <c r="G1361" s="281"/>
      <c r="H1361" s="281"/>
    </row>
    <row r="1362" spans="1:8" customFormat="1" ht="9.75" customHeight="1">
      <c r="A1362" s="280" t="s">
        <v>1193</v>
      </c>
      <c r="B1362" s="281" t="s">
        <v>2457</v>
      </c>
      <c r="C1362" s="281"/>
      <c r="D1362" s="281"/>
      <c r="E1362" s="281"/>
      <c r="F1362" s="304">
        <v>18.32</v>
      </c>
      <c r="G1362" s="281"/>
      <c r="H1362" s="281"/>
    </row>
    <row r="1363" spans="1:8" customFormat="1" ht="9.75" customHeight="1">
      <c r="A1363" s="284" t="s">
        <v>1194</v>
      </c>
      <c r="B1363" s="285" t="s">
        <v>2464</v>
      </c>
      <c r="C1363" s="285" t="s">
        <v>14</v>
      </c>
      <c r="D1363" s="294">
        <v>10.64</v>
      </c>
      <c r="E1363" s="286">
        <v>1.722</v>
      </c>
      <c r="F1363" s="302">
        <v>18.32</v>
      </c>
      <c r="G1363" s="285"/>
      <c r="H1363" s="285"/>
    </row>
    <row r="1364" spans="1:8" customFormat="1" ht="9.75" customHeight="1">
      <c r="A1364" s="280" t="s">
        <v>2605</v>
      </c>
      <c r="B1364" s="281" t="s">
        <v>1597</v>
      </c>
      <c r="C1364" s="281"/>
      <c r="D1364" s="281"/>
      <c r="E1364" s="281"/>
      <c r="F1364" s="301">
        <v>133</v>
      </c>
      <c r="G1364" s="281"/>
      <c r="H1364" s="281"/>
    </row>
    <row r="1365" spans="1:8" customFormat="1" ht="9.75" customHeight="1">
      <c r="A1365" s="284" t="s">
        <v>2606</v>
      </c>
      <c r="B1365" s="285" t="s">
        <v>2488</v>
      </c>
      <c r="C1365" s="285" t="s">
        <v>14</v>
      </c>
      <c r="D1365" s="294">
        <v>10.64</v>
      </c>
      <c r="E1365" s="294">
        <v>12.5</v>
      </c>
      <c r="F1365" s="297">
        <v>133</v>
      </c>
      <c r="G1365" s="285"/>
      <c r="H1365" s="285"/>
    </row>
    <row r="1366" spans="1:8" customFormat="1" ht="9.75" customHeight="1">
      <c r="A1366" s="280" t="s">
        <v>700</v>
      </c>
      <c r="B1366" s="281" t="s">
        <v>862</v>
      </c>
      <c r="C1366" s="281"/>
      <c r="D1366" s="281"/>
      <c r="E1366" s="281"/>
      <c r="F1366" s="300">
        <v>1528532.14</v>
      </c>
      <c r="G1366" s="281"/>
      <c r="H1366" s="281"/>
    </row>
    <row r="1367" spans="1:8" customFormat="1" ht="9.75" customHeight="1">
      <c r="A1367" s="280" t="s">
        <v>702</v>
      </c>
      <c r="B1367" s="281" t="s">
        <v>2607</v>
      </c>
      <c r="C1367" s="281"/>
      <c r="D1367" s="281"/>
      <c r="E1367" s="281"/>
      <c r="F1367" s="283">
        <v>69224.63</v>
      </c>
      <c r="G1367" s="281"/>
      <c r="H1367" s="281"/>
    </row>
    <row r="1368" spans="1:8" customFormat="1" ht="9.75" customHeight="1">
      <c r="A1368" s="280" t="s">
        <v>703</v>
      </c>
      <c r="B1368" s="281" t="s">
        <v>865</v>
      </c>
      <c r="C1368" s="281"/>
      <c r="D1368" s="281"/>
      <c r="E1368" s="281"/>
      <c r="F1368" s="296">
        <v>2619.36</v>
      </c>
      <c r="G1368" s="281"/>
      <c r="H1368" s="281"/>
    </row>
    <row r="1369" spans="1:8" customFormat="1" ht="9.75" customHeight="1">
      <c r="A1369" s="284" t="s">
        <v>705</v>
      </c>
      <c r="B1369" s="285" t="s">
        <v>2608</v>
      </c>
      <c r="C1369" s="285" t="s">
        <v>10</v>
      </c>
      <c r="D1369" s="295">
        <v>112.6</v>
      </c>
      <c r="E1369" s="294">
        <v>19.38</v>
      </c>
      <c r="F1369" s="289">
        <v>2182.19</v>
      </c>
      <c r="G1369" s="285"/>
      <c r="H1369" s="285"/>
    </row>
    <row r="1370" spans="1:8" customFormat="1" ht="19.149999999999999" customHeight="1">
      <c r="A1370" s="284" t="s">
        <v>706</v>
      </c>
      <c r="B1370" s="285" t="s">
        <v>2609</v>
      </c>
      <c r="C1370" s="285" t="s">
        <v>10</v>
      </c>
      <c r="D1370" s="294">
        <v>20.399999999999999</v>
      </c>
      <c r="E1370" s="294">
        <v>21.43</v>
      </c>
      <c r="F1370" s="297">
        <v>437.17</v>
      </c>
      <c r="G1370" s="285"/>
      <c r="H1370" s="285"/>
    </row>
    <row r="1371" spans="1:8" customFormat="1" ht="9.75" customHeight="1">
      <c r="A1371" s="280" t="s">
        <v>707</v>
      </c>
      <c r="B1371" s="281" t="s">
        <v>1139</v>
      </c>
      <c r="C1371" s="281"/>
      <c r="D1371" s="281"/>
      <c r="E1371" s="281"/>
      <c r="F1371" s="283">
        <v>62057.79</v>
      </c>
      <c r="G1371" s="281"/>
      <c r="H1371" s="281"/>
    </row>
    <row r="1372" spans="1:8" customFormat="1" ht="9.75" customHeight="1">
      <c r="A1372" s="284" t="s">
        <v>709</v>
      </c>
      <c r="B1372" s="285" t="s">
        <v>2610</v>
      </c>
      <c r="C1372" s="285" t="s">
        <v>59</v>
      </c>
      <c r="D1372" s="286">
        <v>1</v>
      </c>
      <c r="E1372" s="292">
        <v>34657.47</v>
      </c>
      <c r="F1372" s="293">
        <v>34657.47</v>
      </c>
      <c r="G1372" s="285"/>
      <c r="H1372" s="285"/>
    </row>
    <row r="1373" spans="1:8" customFormat="1" ht="9.75" customHeight="1">
      <c r="A1373" s="284" t="s">
        <v>2611</v>
      </c>
      <c r="B1373" s="285" t="s">
        <v>2612</v>
      </c>
      <c r="C1373" s="285" t="s">
        <v>59</v>
      </c>
      <c r="D1373" s="286">
        <v>1</v>
      </c>
      <c r="E1373" s="292">
        <v>27400.32</v>
      </c>
      <c r="F1373" s="293">
        <v>27400.32</v>
      </c>
      <c r="G1373" s="285"/>
      <c r="H1373" s="285"/>
    </row>
    <row r="1374" spans="1:8" customFormat="1" ht="9.75" customHeight="1">
      <c r="A1374" s="280" t="s">
        <v>710</v>
      </c>
      <c r="B1374" s="281" t="s">
        <v>2613</v>
      </c>
      <c r="C1374" s="281"/>
      <c r="D1374" s="281"/>
      <c r="E1374" s="281"/>
      <c r="F1374" s="296">
        <v>4547.4799999999996</v>
      </c>
      <c r="G1374" s="281"/>
      <c r="H1374" s="281"/>
    </row>
    <row r="1375" spans="1:8" customFormat="1" ht="9.75" customHeight="1">
      <c r="A1375" s="284" t="s">
        <v>712</v>
      </c>
      <c r="B1375" s="285" t="s">
        <v>2614</v>
      </c>
      <c r="C1375" s="285" t="s">
        <v>11</v>
      </c>
      <c r="D1375" s="286">
        <v>4</v>
      </c>
      <c r="E1375" s="288">
        <v>1136.8699999999999</v>
      </c>
      <c r="F1375" s="289">
        <v>4547.4799999999996</v>
      </c>
      <c r="G1375" s="285"/>
      <c r="H1375" s="285"/>
    </row>
    <row r="1376" spans="1:8" customFormat="1" ht="19.350000000000001" customHeight="1">
      <c r="A1376" s="280" t="s">
        <v>715</v>
      </c>
      <c r="B1376" s="281" t="s">
        <v>2615</v>
      </c>
      <c r="C1376" s="281"/>
      <c r="D1376" s="281"/>
      <c r="E1376" s="281"/>
      <c r="F1376" s="296">
        <v>4049.05</v>
      </c>
      <c r="G1376" s="281"/>
      <c r="H1376" s="281"/>
    </row>
    <row r="1377" spans="1:8" customFormat="1" ht="9.75" customHeight="1">
      <c r="A1377" s="280" t="s">
        <v>716</v>
      </c>
      <c r="B1377" s="281" t="s">
        <v>865</v>
      </c>
      <c r="C1377" s="281"/>
      <c r="D1377" s="281"/>
      <c r="E1377" s="281"/>
      <c r="F1377" s="301">
        <v>431.77</v>
      </c>
      <c r="G1377" s="281"/>
      <c r="H1377" s="281"/>
    </row>
    <row r="1378" spans="1:8" customFormat="1" ht="9.75" customHeight="1">
      <c r="A1378" s="284" t="s">
        <v>717</v>
      </c>
      <c r="B1378" s="285" t="s">
        <v>2608</v>
      </c>
      <c r="C1378" s="285" t="s">
        <v>10</v>
      </c>
      <c r="D1378" s="294">
        <v>11</v>
      </c>
      <c r="E1378" s="294">
        <v>19.38</v>
      </c>
      <c r="F1378" s="297">
        <v>213.18</v>
      </c>
      <c r="G1378" s="285"/>
      <c r="H1378" s="285"/>
    </row>
    <row r="1379" spans="1:8" customFormat="1" ht="19.149999999999999" customHeight="1">
      <c r="A1379" s="284" t="s">
        <v>718</v>
      </c>
      <c r="B1379" s="285" t="s">
        <v>2609</v>
      </c>
      <c r="C1379" s="285" t="s">
        <v>10</v>
      </c>
      <c r="D1379" s="294">
        <v>10.199999999999999</v>
      </c>
      <c r="E1379" s="294">
        <v>21.43</v>
      </c>
      <c r="F1379" s="297">
        <v>218.59</v>
      </c>
      <c r="G1379" s="285"/>
      <c r="H1379" s="285"/>
    </row>
    <row r="1380" spans="1:8" customFormat="1" ht="9.75" customHeight="1">
      <c r="A1380" s="280" t="s">
        <v>720</v>
      </c>
      <c r="B1380" s="281" t="s">
        <v>1139</v>
      </c>
      <c r="C1380" s="281"/>
      <c r="D1380" s="281"/>
      <c r="E1380" s="281"/>
      <c r="F1380" s="296">
        <v>1343.54</v>
      </c>
      <c r="G1380" s="281"/>
      <c r="H1380" s="281"/>
    </row>
    <row r="1381" spans="1:8" customFormat="1" ht="9.75" customHeight="1">
      <c r="A1381" s="284" t="s">
        <v>721</v>
      </c>
      <c r="B1381" s="285" t="s">
        <v>2616</v>
      </c>
      <c r="C1381" s="285" t="s">
        <v>59</v>
      </c>
      <c r="D1381" s="286">
        <v>1</v>
      </c>
      <c r="E1381" s="288">
        <v>1343.54</v>
      </c>
      <c r="F1381" s="289">
        <v>1343.54</v>
      </c>
      <c r="G1381" s="285"/>
      <c r="H1381" s="285"/>
    </row>
    <row r="1382" spans="1:8" customFormat="1" ht="9.75" customHeight="1">
      <c r="A1382" s="280" t="s">
        <v>722</v>
      </c>
      <c r="B1382" s="281" t="s">
        <v>2613</v>
      </c>
      <c r="C1382" s="281"/>
      <c r="D1382" s="281"/>
      <c r="E1382" s="281"/>
      <c r="F1382" s="296">
        <v>2273.7399999999998</v>
      </c>
      <c r="G1382" s="281"/>
      <c r="H1382" s="281"/>
    </row>
    <row r="1383" spans="1:8" customFormat="1" ht="9.75" customHeight="1">
      <c r="A1383" s="284" t="s">
        <v>723</v>
      </c>
      <c r="B1383" s="285" t="s">
        <v>2614</v>
      </c>
      <c r="C1383" s="285" t="s">
        <v>11</v>
      </c>
      <c r="D1383" s="286">
        <v>2</v>
      </c>
      <c r="E1383" s="288">
        <v>1136.8699999999999</v>
      </c>
      <c r="F1383" s="289">
        <v>2273.7399999999998</v>
      </c>
      <c r="G1383" s="285"/>
      <c r="H1383" s="285"/>
    </row>
    <row r="1384" spans="1:8" customFormat="1" ht="19.350000000000001" customHeight="1">
      <c r="A1384" s="280" t="s">
        <v>726</v>
      </c>
      <c r="B1384" s="281" t="s">
        <v>2617</v>
      </c>
      <c r="C1384" s="281"/>
      <c r="D1384" s="281"/>
      <c r="E1384" s="281"/>
      <c r="F1384" s="283">
        <v>49013.31</v>
      </c>
      <c r="G1384" s="281"/>
      <c r="H1384" s="281"/>
    </row>
    <row r="1385" spans="1:8" customFormat="1" ht="9.75" customHeight="1">
      <c r="A1385" s="280" t="s">
        <v>727</v>
      </c>
      <c r="B1385" s="281" t="s">
        <v>865</v>
      </c>
      <c r="C1385" s="281"/>
      <c r="D1385" s="281"/>
      <c r="E1385" s="281"/>
      <c r="F1385" s="296">
        <v>1367.05</v>
      </c>
      <c r="G1385" s="281"/>
      <c r="H1385" s="281"/>
    </row>
    <row r="1386" spans="1:8" customFormat="1" ht="9.75" customHeight="1">
      <c r="A1386" s="284" t="s">
        <v>728</v>
      </c>
      <c r="B1386" s="285" t="s">
        <v>2608</v>
      </c>
      <c r="C1386" s="285" t="s">
        <v>10</v>
      </c>
      <c r="D1386" s="294">
        <v>59.26</v>
      </c>
      <c r="E1386" s="294">
        <v>19.38</v>
      </c>
      <c r="F1386" s="289">
        <v>1148.46</v>
      </c>
      <c r="G1386" s="285"/>
      <c r="H1386" s="285"/>
    </row>
    <row r="1387" spans="1:8" customFormat="1" ht="19.149999999999999" customHeight="1">
      <c r="A1387" s="284" t="s">
        <v>729</v>
      </c>
      <c r="B1387" s="285" t="s">
        <v>2609</v>
      </c>
      <c r="C1387" s="285" t="s">
        <v>10</v>
      </c>
      <c r="D1387" s="294">
        <v>10.199999999999999</v>
      </c>
      <c r="E1387" s="294">
        <v>21.43</v>
      </c>
      <c r="F1387" s="297">
        <v>218.59</v>
      </c>
      <c r="G1387" s="285"/>
      <c r="H1387" s="285"/>
    </row>
    <row r="1388" spans="1:8" customFormat="1" ht="9.75" customHeight="1">
      <c r="A1388" s="280" t="s">
        <v>730</v>
      </c>
      <c r="B1388" s="281" t="s">
        <v>1139</v>
      </c>
      <c r="C1388" s="281"/>
      <c r="D1388" s="281"/>
      <c r="E1388" s="281"/>
      <c r="F1388" s="283">
        <v>45372.52</v>
      </c>
      <c r="G1388" s="281"/>
      <c r="H1388" s="281"/>
    </row>
    <row r="1389" spans="1:8" customFormat="1" ht="9.75" customHeight="1">
      <c r="A1389" s="284" t="s">
        <v>731</v>
      </c>
      <c r="B1389" s="285" t="s">
        <v>2618</v>
      </c>
      <c r="C1389" s="285" t="s">
        <v>59</v>
      </c>
      <c r="D1389" s="286">
        <v>1</v>
      </c>
      <c r="E1389" s="288">
        <v>1343.54</v>
      </c>
      <c r="F1389" s="289">
        <v>1343.54</v>
      </c>
      <c r="G1389" s="285"/>
      <c r="H1389" s="285"/>
    </row>
    <row r="1390" spans="1:8" customFormat="1" ht="9.75" customHeight="1">
      <c r="A1390" s="284" t="s">
        <v>732</v>
      </c>
      <c r="B1390" s="285" t="s">
        <v>2619</v>
      </c>
      <c r="C1390" s="285" t="s">
        <v>14</v>
      </c>
      <c r="D1390" s="295">
        <v>119.71</v>
      </c>
      <c r="E1390" s="295">
        <v>367.79700000000003</v>
      </c>
      <c r="F1390" s="293">
        <v>44028.98</v>
      </c>
      <c r="G1390" s="285"/>
      <c r="H1390" s="285"/>
    </row>
    <row r="1391" spans="1:8" customFormat="1" ht="9.75" customHeight="1">
      <c r="A1391" s="280" t="s">
        <v>733</v>
      </c>
      <c r="B1391" s="281" t="s">
        <v>2613</v>
      </c>
      <c r="C1391" s="281"/>
      <c r="D1391" s="281"/>
      <c r="E1391" s="281"/>
      <c r="F1391" s="296">
        <v>2273.7399999999998</v>
      </c>
      <c r="G1391" s="281"/>
      <c r="H1391" s="281"/>
    </row>
    <row r="1392" spans="1:8" customFormat="1" ht="9.75" customHeight="1">
      <c r="A1392" s="284" t="s">
        <v>734</v>
      </c>
      <c r="B1392" s="285" t="s">
        <v>2614</v>
      </c>
      <c r="C1392" s="285" t="s">
        <v>11</v>
      </c>
      <c r="D1392" s="286">
        <v>2</v>
      </c>
      <c r="E1392" s="288">
        <v>1136.8699999999999</v>
      </c>
      <c r="F1392" s="289">
        <v>2273.7399999999998</v>
      </c>
      <c r="G1392" s="285"/>
      <c r="H1392" s="285"/>
    </row>
    <row r="1393" spans="1:8" customFormat="1" ht="9.75" customHeight="1">
      <c r="A1393" s="280" t="s">
        <v>735</v>
      </c>
      <c r="B1393" s="281" t="s">
        <v>2620</v>
      </c>
      <c r="C1393" s="281"/>
      <c r="D1393" s="281"/>
      <c r="E1393" s="281"/>
      <c r="F1393" s="283">
        <v>96203.839999999997</v>
      </c>
      <c r="G1393" s="281"/>
      <c r="H1393" s="281"/>
    </row>
    <row r="1394" spans="1:8" customFormat="1" ht="9.75" customHeight="1">
      <c r="A1394" s="280" t="s">
        <v>736</v>
      </c>
      <c r="B1394" s="281" t="s">
        <v>865</v>
      </c>
      <c r="C1394" s="281"/>
      <c r="D1394" s="281"/>
      <c r="E1394" s="281"/>
      <c r="F1394" s="296">
        <v>1476.16</v>
      </c>
      <c r="G1394" s="281"/>
      <c r="H1394" s="281"/>
    </row>
    <row r="1395" spans="1:8" customFormat="1" ht="9.75" customHeight="1">
      <c r="A1395" s="284" t="s">
        <v>737</v>
      </c>
      <c r="B1395" s="285" t="s">
        <v>2608</v>
      </c>
      <c r="C1395" s="285" t="s">
        <v>10</v>
      </c>
      <c r="D1395" s="294">
        <v>62.9</v>
      </c>
      <c r="E1395" s="294">
        <v>19.38</v>
      </c>
      <c r="F1395" s="289">
        <v>1219</v>
      </c>
      <c r="G1395" s="285"/>
      <c r="H1395" s="285"/>
    </row>
    <row r="1396" spans="1:8" customFormat="1" ht="19.149999999999999" customHeight="1">
      <c r="A1396" s="284" t="s">
        <v>738</v>
      </c>
      <c r="B1396" s="285" t="s">
        <v>2609</v>
      </c>
      <c r="C1396" s="285" t="s">
        <v>10</v>
      </c>
      <c r="D1396" s="294">
        <v>12</v>
      </c>
      <c r="E1396" s="294">
        <v>21.43</v>
      </c>
      <c r="F1396" s="297">
        <v>257.16000000000003</v>
      </c>
      <c r="G1396" s="285"/>
      <c r="H1396" s="285"/>
    </row>
    <row r="1397" spans="1:8" customFormat="1" ht="9.75" customHeight="1">
      <c r="A1397" s="280" t="s">
        <v>739</v>
      </c>
      <c r="B1397" s="281" t="s">
        <v>1139</v>
      </c>
      <c r="C1397" s="281"/>
      <c r="D1397" s="281"/>
      <c r="E1397" s="281"/>
      <c r="F1397" s="283">
        <v>74314.89</v>
      </c>
      <c r="G1397" s="281"/>
      <c r="H1397" s="281"/>
    </row>
    <row r="1398" spans="1:8" customFormat="1" ht="9.75" customHeight="1">
      <c r="A1398" s="284" t="s">
        <v>740</v>
      </c>
      <c r="B1398" s="285" t="s">
        <v>2621</v>
      </c>
      <c r="C1398" s="285" t="s">
        <v>59</v>
      </c>
      <c r="D1398" s="286">
        <v>1</v>
      </c>
      <c r="E1398" s="292">
        <v>74314.89</v>
      </c>
      <c r="F1398" s="293">
        <v>74314.89</v>
      </c>
      <c r="G1398" s="285"/>
      <c r="H1398" s="285"/>
    </row>
    <row r="1399" spans="1:8" customFormat="1" ht="9.75" customHeight="1">
      <c r="A1399" s="280" t="s">
        <v>741</v>
      </c>
      <c r="B1399" s="281" t="s">
        <v>1141</v>
      </c>
      <c r="C1399" s="281"/>
      <c r="D1399" s="281"/>
      <c r="E1399" s="281"/>
      <c r="F1399" s="283">
        <v>14314.05</v>
      </c>
      <c r="G1399" s="281"/>
      <c r="H1399" s="281"/>
    </row>
    <row r="1400" spans="1:8" customFormat="1" ht="19.149999999999999" customHeight="1">
      <c r="A1400" s="284" t="s">
        <v>742</v>
      </c>
      <c r="B1400" s="285" t="s">
        <v>2622</v>
      </c>
      <c r="C1400" s="285" t="s">
        <v>11</v>
      </c>
      <c r="D1400" s="286">
        <v>6</v>
      </c>
      <c r="E1400" s="295">
        <v>713.64570000000003</v>
      </c>
      <c r="F1400" s="289">
        <v>4281.87</v>
      </c>
      <c r="G1400" s="285"/>
      <c r="H1400" s="285"/>
    </row>
    <row r="1401" spans="1:8" customFormat="1" ht="19.149999999999999" customHeight="1">
      <c r="A1401" s="284" t="s">
        <v>2623</v>
      </c>
      <c r="B1401" s="285" t="s">
        <v>2624</v>
      </c>
      <c r="C1401" s="285" t="s">
        <v>11</v>
      </c>
      <c r="D1401" s="286">
        <v>5</v>
      </c>
      <c r="E1401" s="295">
        <v>726.54570000000001</v>
      </c>
      <c r="F1401" s="289">
        <v>3632.73</v>
      </c>
      <c r="G1401" s="285"/>
      <c r="H1401" s="285"/>
    </row>
    <row r="1402" spans="1:8" customFormat="1" ht="19.149999999999999" customHeight="1">
      <c r="A1402" s="284" t="s">
        <v>2625</v>
      </c>
      <c r="B1402" s="285" t="s">
        <v>2626</v>
      </c>
      <c r="C1402" s="285" t="s">
        <v>11</v>
      </c>
      <c r="D1402" s="286">
        <v>1</v>
      </c>
      <c r="E1402" s="295">
        <v>738.39570000000003</v>
      </c>
      <c r="F1402" s="297">
        <v>738.4</v>
      </c>
      <c r="G1402" s="285"/>
      <c r="H1402" s="285"/>
    </row>
    <row r="1403" spans="1:8" customFormat="1" ht="19.149999999999999" customHeight="1">
      <c r="A1403" s="284" t="s">
        <v>2627</v>
      </c>
      <c r="B1403" s="285" t="s">
        <v>2628</v>
      </c>
      <c r="C1403" s="285" t="s">
        <v>11</v>
      </c>
      <c r="D1403" s="286">
        <v>2</v>
      </c>
      <c r="E1403" s="295">
        <v>992.45569999999998</v>
      </c>
      <c r="F1403" s="289">
        <v>1984.91</v>
      </c>
      <c r="G1403" s="285"/>
      <c r="H1403" s="285"/>
    </row>
    <row r="1404" spans="1:8" customFormat="1" ht="19.149999999999999" customHeight="1">
      <c r="A1404" s="284" t="s">
        <v>2629</v>
      </c>
      <c r="B1404" s="285" t="s">
        <v>2630</v>
      </c>
      <c r="C1404" s="285" t="s">
        <v>11</v>
      </c>
      <c r="D1404" s="286">
        <v>1</v>
      </c>
      <c r="E1404" s="288">
        <v>1189.8857</v>
      </c>
      <c r="F1404" s="289">
        <v>1189.8900000000001</v>
      </c>
      <c r="G1404" s="285"/>
      <c r="H1404" s="285"/>
    </row>
    <row r="1405" spans="1:8" customFormat="1" ht="19.149999999999999" customHeight="1">
      <c r="A1405" s="284" t="s">
        <v>2631</v>
      </c>
      <c r="B1405" s="285" t="s">
        <v>2632</v>
      </c>
      <c r="C1405" s="285" t="s">
        <v>11</v>
      </c>
      <c r="D1405" s="286">
        <v>2</v>
      </c>
      <c r="E1405" s="288">
        <v>1243.1257000000001</v>
      </c>
      <c r="F1405" s="289">
        <v>2486.25</v>
      </c>
      <c r="G1405" s="285"/>
      <c r="H1405" s="285"/>
    </row>
    <row r="1406" spans="1:8" customFormat="1" ht="9.75" customHeight="1">
      <c r="A1406" s="280" t="s">
        <v>743</v>
      </c>
      <c r="B1406" s="281" t="s">
        <v>2613</v>
      </c>
      <c r="C1406" s="281"/>
      <c r="D1406" s="281"/>
      <c r="E1406" s="281"/>
      <c r="F1406" s="296">
        <v>2273.7399999999998</v>
      </c>
      <c r="G1406" s="281"/>
      <c r="H1406" s="281"/>
    </row>
    <row r="1407" spans="1:8" customFormat="1" ht="9.75" customHeight="1">
      <c r="A1407" s="284" t="s">
        <v>744</v>
      </c>
      <c r="B1407" s="285" t="s">
        <v>2614</v>
      </c>
      <c r="C1407" s="285" t="s">
        <v>11</v>
      </c>
      <c r="D1407" s="286">
        <v>2</v>
      </c>
      <c r="E1407" s="288">
        <v>1136.8699999999999</v>
      </c>
      <c r="F1407" s="289">
        <v>2273.7399999999998</v>
      </c>
      <c r="G1407" s="285"/>
      <c r="H1407" s="285"/>
    </row>
    <row r="1408" spans="1:8" customFormat="1" ht="9.75" customHeight="1">
      <c r="A1408" s="280" t="s">
        <v>745</v>
      </c>
      <c r="B1408" s="281" t="s">
        <v>2633</v>
      </c>
      <c r="C1408" s="281"/>
      <c r="D1408" s="281"/>
      <c r="E1408" s="281"/>
      <c r="F1408" s="296">
        <v>2125</v>
      </c>
      <c r="G1408" s="281"/>
      <c r="H1408" s="281"/>
    </row>
    <row r="1409" spans="1:8" customFormat="1" ht="9.75" customHeight="1">
      <c r="A1409" s="284" t="s">
        <v>746</v>
      </c>
      <c r="B1409" s="285" t="s">
        <v>2634</v>
      </c>
      <c r="C1409" s="285" t="s">
        <v>59</v>
      </c>
      <c r="D1409" s="294">
        <v>17</v>
      </c>
      <c r="E1409" s="295">
        <v>125</v>
      </c>
      <c r="F1409" s="289">
        <v>2125</v>
      </c>
      <c r="G1409" s="285"/>
      <c r="H1409" s="285"/>
    </row>
    <row r="1410" spans="1:8" customFormat="1" ht="9.75" customHeight="1">
      <c r="A1410" s="280" t="s">
        <v>747</v>
      </c>
      <c r="B1410" s="281" t="s">
        <v>1597</v>
      </c>
      <c r="C1410" s="281"/>
      <c r="D1410" s="281"/>
      <c r="E1410" s="281"/>
      <c r="F1410" s="296">
        <v>1700</v>
      </c>
      <c r="G1410" s="281"/>
      <c r="H1410" s="281"/>
    </row>
    <row r="1411" spans="1:8" customFormat="1" ht="9.75" customHeight="1">
      <c r="A1411" s="284" t="s">
        <v>748</v>
      </c>
      <c r="B1411" s="285" t="s">
        <v>2635</v>
      </c>
      <c r="C1411" s="285" t="s">
        <v>11</v>
      </c>
      <c r="D1411" s="294">
        <v>17</v>
      </c>
      <c r="E1411" s="295">
        <v>100</v>
      </c>
      <c r="F1411" s="289">
        <v>1700</v>
      </c>
      <c r="G1411" s="285"/>
      <c r="H1411" s="285"/>
    </row>
    <row r="1412" spans="1:8" customFormat="1" ht="9.75" customHeight="1">
      <c r="A1412" s="280" t="s">
        <v>749</v>
      </c>
      <c r="B1412" s="281" t="s">
        <v>2636</v>
      </c>
      <c r="C1412" s="281"/>
      <c r="D1412" s="281"/>
      <c r="E1412" s="281"/>
      <c r="F1412" s="300">
        <v>1053170.95</v>
      </c>
      <c r="G1412" s="281"/>
      <c r="H1412" s="281"/>
    </row>
    <row r="1413" spans="1:8" customFormat="1" ht="9.75" customHeight="1">
      <c r="A1413" s="280" t="s">
        <v>750</v>
      </c>
      <c r="B1413" s="281" t="s">
        <v>865</v>
      </c>
      <c r="C1413" s="281"/>
      <c r="D1413" s="281"/>
      <c r="E1413" s="281"/>
      <c r="F1413" s="283">
        <v>17538.18</v>
      </c>
      <c r="G1413" s="281"/>
      <c r="H1413" s="281"/>
    </row>
    <row r="1414" spans="1:8" customFormat="1" ht="9.75" customHeight="1">
      <c r="A1414" s="284" t="s">
        <v>751</v>
      </c>
      <c r="B1414" s="285" t="s">
        <v>2608</v>
      </c>
      <c r="C1414" s="285" t="s">
        <v>10</v>
      </c>
      <c r="D1414" s="295">
        <v>759</v>
      </c>
      <c r="E1414" s="294">
        <v>19.38</v>
      </c>
      <c r="F1414" s="293">
        <v>14709.42</v>
      </c>
      <c r="G1414" s="285"/>
      <c r="H1414" s="285"/>
    </row>
    <row r="1415" spans="1:8" customFormat="1" ht="19.149999999999999" customHeight="1">
      <c r="A1415" s="284" t="s">
        <v>752</v>
      </c>
      <c r="B1415" s="285" t="s">
        <v>2609</v>
      </c>
      <c r="C1415" s="285" t="s">
        <v>10</v>
      </c>
      <c r="D1415" s="295">
        <v>132</v>
      </c>
      <c r="E1415" s="294">
        <v>21.43</v>
      </c>
      <c r="F1415" s="289">
        <v>2828.76</v>
      </c>
      <c r="G1415" s="285"/>
      <c r="H1415" s="285"/>
    </row>
    <row r="1416" spans="1:8" customFormat="1" ht="9.75" customHeight="1">
      <c r="A1416" s="280" t="s">
        <v>753</v>
      </c>
      <c r="B1416" s="281" t="s">
        <v>1139</v>
      </c>
      <c r="C1416" s="281"/>
      <c r="D1416" s="281"/>
      <c r="E1416" s="281"/>
      <c r="F1416" s="282">
        <v>811092.11</v>
      </c>
      <c r="G1416" s="281"/>
      <c r="H1416" s="281"/>
    </row>
    <row r="1417" spans="1:8" customFormat="1" ht="9.75" customHeight="1">
      <c r="A1417" s="284" t="s">
        <v>754</v>
      </c>
      <c r="B1417" s="285" t="s">
        <v>2637</v>
      </c>
      <c r="C1417" s="285" t="s">
        <v>59</v>
      </c>
      <c r="D1417" s="286">
        <v>1</v>
      </c>
      <c r="E1417" s="290">
        <v>751244.18</v>
      </c>
      <c r="F1417" s="291">
        <v>751244.18</v>
      </c>
      <c r="G1417" s="285"/>
      <c r="H1417" s="285"/>
    </row>
    <row r="1418" spans="1:8" customFormat="1" ht="9.75" customHeight="1">
      <c r="A1418" s="284" t="s">
        <v>2638</v>
      </c>
      <c r="B1418" s="285" t="s">
        <v>2619</v>
      </c>
      <c r="C1418" s="285" t="s">
        <v>14</v>
      </c>
      <c r="D1418" s="295">
        <v>162.72</v>
      </c>
      <c r="E1418" s="295">
        <v>367.79700000000003</v>
      </c>
      <c r="F1418" s="293">
        <v>59847.93</v>
      </c>
      <c r="G1418" s="285"/>
      <c r="H1418" s="285"/>
    </row>
    <row r="1419" spans="1:8" customFormat="1" ht="9.75" customHeight="1">
      <c r="A1419" s="280" t="s">
        <v>755</v>
      </c>
      <c r="B1419" s="281" t="s">
        <v>1141</v>
      </c>
      <c r="C1419" s="281"/>
      <c r="D1419" s="281"/>
      <c r="E1419" s="281"/>
      <c r="F1419" s="282">
        <v>157454.51999999999</v>
      </c>
      <c r="G1419" s="281"/>
      <c r="H1419" s="281"/>
    </row>
    <row r="1420" spans="1:8" customFormat="1" ht="19.149999999999999" customHeight="1">
      <c r="A1420" s="284" t="s">
        <v>756</v>
      </c>
      <c r="B1420" s="285" t="s">
        <v>2622</v>
      </c>
      <c r="C1420" s="285" t="s">
        <v>11</v>
      </c>
      <c r="D1420" s="294">
        <v>66</v>
      </c>
      <c r="E1420" s="295">
        <v>713.64570000000003</v>
      </c>
      <c r="F1420" s="293">
        <v>47100.62</v>
      </c>
      <c r="G1420" s="285"/>
      <c r="H1420" s="285"/>
    </row>
    <row r="1421" spans="1:8" customFormat="1" ht="19.149999999999999" customHeight="1">
      <c r="A1421" s="284" t="s">
        <v>2639</v>
      </c>
      <c r="B1421" s="285" t="s">
        <v>2624</v>
      </c>
      <c r="C1421" s="285" t="s">
        <v>11</v>
      </c>
      <c r="D1421" s="294">
        <v>55</v>
      </c>
      <c r="E1421" s="295">
        <v>726.54570000000001</v>
      </c>
      <c r="F1421" s="293">
        <v>39960.01</v>
      </c>
      <c r="G1421" s="285"/>
      <c r="H1421" s="285"/>
    </row>
    <row r="1422" spans="1:8" customFormat="1" ht="19.149999999999999" customHeight="1">
      <c r="A1422" s="284" t="s">
        <v>2640</v>
      </c>
      <c r="B1422" s="285" t="s">
        <v>2626</v>
      </c>
      <c r="C1422" s="285" t="s">
        <v>11</v>
      </c>
      <c r="D1422" s="294">
        <v>11</v>
      </c>
      <c r="E1422" s="295">
        <v>738.39570000000003</v>
      </c>
      <c r="F1422" s="289">
        <v>8122.35</v>
      </c>
      <c r="G1422" s="285"/>
      <c r="H1422" s="285"/>
    </row>
    <row r="1423" spans="1:8" customFormat="1" ht="19.149999999999999" customHeight="1">
      <c r="A1423" s="284" t="s">
        <v>2641</v>
      </c>
      <c r="B1423" s="285" t="s">
        <v>2628</v>
      </c>
      <c r="C1423" s="285" t="s">
        <v>11</v>
      </c>
      <c r="D1423" s="294">
        <v>22</v>
      </c>
      <c r="E1423" s="295">
        <v>992.45569999999998</v>
      </c>
      <c r="F1423" s="293">
        <v>21834.03</v>
      </c>
      <c r="G1423" s="285"/>
      <c r="H1423" s="285"/>
    </row>
    <row r="1424" spans="1:8" customFormat="1" ht="19.149999999999999" customHeight="1">
      <c r="A1424" s="284" t="s">
        <v>2642</v>
      </c>
      <c r="B1424" s="285" t="s">
        <v>2630</v>
      </c>
      <c r="C1424" s="285" t="s">
        <v>11</v>
      </c>
      <c r="D1424" s="294">
        <v>11</v>
      </c>
      <c r="E1424" s="288">
        <v>1189.8857</v>
      </c>
      <c r="F1424" s="293">
        <v>13088.74</v>
      </c>
      <c r="G1424" s="285"/>
      <c r="H1424" s="285"/>
    </row>
    <row r="1425" spans="1:8" customFormat="1" ht="19.149999999999999" customHeight="1">
      <c r="A1425" s="284" t="s">
        <v>2643</v>
      </c>
      <c r="B1425" s="285" t="s">
        <v>2632</v>
      </c>
      <c r="C1425" s="285" t="s">
        <v>11</v>
      </c>
      <c r="D1425" s="294">
        <v>22</v>
      </c>
      <c r="E1425" s="288">
        <v>1243.1257000000001</v>
      </c>
      <c r="F1425" s="293">
        <v>27348.77</v>
      </c>
      <c r="G1425" s="285"/>
      <c r="H1425" s="285"/>
    </row>
    <row r="1426" spans="1:8" customFormat="1" ht="9.75" customHeight="1">
      <c r="A1426" s="280" t="s">
        <v>757</v>
      </c>
      <c r="B1426" s="281" t="s">
        <v>2613</v>
      </c>
      <c r="C1426" s="281"/>
      <c r="D1426" s="281"/>
      <c r="E1426" s="281"/>
      <c r="F1426" s="283">
        <v>25011.14</v>
      </c>
      <c r="G1426" s="281"/>
      <c r="H1426" s="281"/>
    </row>
    <row r="1427" spans="1:8" customFormat="1" ht="9.75" customHeight="1">
      <c r="A1427" s="284" t="s">
        <v>758</v>
      </c>
      <c r="B1427" s="285" t="s">
        <v>2614</v>
      </c>
      <c r="C1427" s="285" t="s">
        <v>11</v>
      </c>
      <c r="D1427" s="294">
        <v>22</v>
      </c>
      <c r="E1427" s="288">
        <v>1136.8699999999999</v>
      </c>
      <c r="F1427" s="293">
        <v>25011.14</v>
      </c>
      <c r="G1427" s="285"/>
      <c r="H1427" s="285"/>
    </row>
    <row r="1428" spans="1:8" customFormat="1" ht="9.75" customHeight="1">
      <c r="A1428" s="280" t="s">
        <v>759</v>
      </c>
      <c r="B1428" s="281" t="s">
        <v>2633</v>
      </c>
      <c r="C1428" s="281"/>
      <c r="D1428" s="281"/>
      <c r="E1428" s="281"/>
      <c r="F1428" s="283">
        <v>23375</v>
      </c>
      <c r="G1428" s="281"/>
      <c r="H1428" s="281"/>
    </row>
    <row r="1429" spans="1:8" customFormat="1" ht="9.75" customHeight="1">
      <c r="A1429" s="284" t="s">
        <v>760</v>
      </c>
      <c r="B1429" s="285" t="s">
        <v>2634</v>
      </c>
      <c r="C1429" s="285" t="s">
        <v>59</v>
      </c>
      <c r="D1429" s="295">
        <v>187</v>
      </c>
      <c r="E1429" s="295">
        <v>125</v>
      </c>
      <c r="F1429" s="293">
        <v>23375</v>
      </c>
      <c r="G1429" s="285"/>
      <c r="H1429" s="285"/>
    </row>
    <row r="1430" spans="1:8" customFormat="1" ht="9.75" customHeight="1">
      <c r="A1430" s="280" t="s">
        <v>761</v>
      </c>
      <c r="B1430" s="281" t="s">
        <v>1597</v>
      </c>
      <c r="C1430" s="281"/>
      <c r="D1430" s="281"/>
      <c r="E1430" s="281"/>
      <c r="F1430" s="283">
        <v>18700</v>
      </c>
      <c r="G1430" s="281"/>
      <c r="H1430" s="281"/>
    </row>
    <row r="1431" spans="1:8" customFormat="1" ht="9.75" customHeight="1">
      <c r="A1431" s="284" t="s">
        <v>762</v>
      </c>
      <c r="B1431" s="285" t="s">
        <v>2635</v>
      </c>
      <c r="C1431" s="285" t="s">
        <v>11</v>
      </c>
      <c r="D1431" s="295">
        <v>187</v>
      </c>
      <c r="E1431" s="295">
        <v>100</v>
      </c>
      <c r="F1431" s="293">
        <v>18700</v>
      </c>
      <c r="G1431" s="285"/>
      <c r="H1431" s="285"/>
    </row>
    <row r="1432" spans="1:8" customFormat="1" ht="9.75" customHeight="1">
      <c r="A1432" s="280" t="s">
        <v>763</v>
      </c>
      <c r="B1432" s="281" t="s">
        <v>2644</v>
      </c>
      <c r="C1432" s="281"/>
      <c r="D1432" s="281"/>
      <c r="E1432" s="281"/>
      <c r="F1432" s="283">
        <v>93751.85</v>
      </c>
      <c r="G1432" s="281"/>
      <c r="H1432" s="281"/>
    </row>
    <row r="1433" spans="1:8" customFormat="1" ht="9.75" customHeight="1">
      <c r="A1433" s="280" t="s">
        <v>764</v>
      </c>
      <c r="B1433" s="281" t="s">
        <v>865</v>
      </c>
      <c r="C1433" s="281"/>
      <c r="D1433" s="281"/>
      <c r="E1433" s="281"/>
      <c r="F1433" s="296">
        <v>1493.6</v>
      </c>
      <c r="G1433" s="281"/>
      <c r="H1433" s="281"/>
    </row>
    <row r="1434" spans="1:8" customFormat="1" ht="9.75" customHeight="1">
      <c r="A1434" s="284" t="s">
        <v>765</v>
      </c>
      <c r="B1434" s="285" t="s">
        <v>2608</v>
      </c>
      <c r="C1434" s="285" t="s">
        <v>10</v>
      </c>
      <c r="D1434" s="294">
        <v>63.8</v>
      </c>
      <c r="E1434" s="294">
        <v>19.38</v>
      </c>
      <c r="F1434" s="289">
        <v>1236.44</v>
      </c>
      <c r="G1434" s="285"/>
      <c r="H1434" s="285"/>
    </row>
    <row r="1435" spans="1:8" customFormat="1" ht="19.149999999999999" customHeight="1">
      <c r="A1435" s="284" t="s">
        <v>766</v>
      </c>
      <c r="B1435" s="285" t="s">
        <v>2609</v>
      </c>
      <c r="C1435" s="285" t="s">
        <v>10</v>
      </c>
      <c r="D1435" s="294">
        <v>12</v>
      </c>
      <c r="E1435" s="294">
        <v>21.43</v>
      </c>
      <c r="F1435" s="297">
        <v>257.16000000000003</v>
      </c>
      <c r="G1435" s="285"/>
      <c r="H1435" s="285"/>
    </row>
    <row r="1436" spans="1:8" customFormat="1" ht="9.75" customHeight="1">
      <c r="A1436" s="280" t="s">
        <v>767</v>
      </c>
      <c r="B1436" s="281" t="s">
        <v>1139</v>
      </c>
      <c r="C1436" s="281"/>
      <c r="D1436" s="281"/>
      <c r="E1436" s="281"/>
      <c r="F1436" s="283">
        <v>73735.649999999994</v>
      </c>
      <c r="G1436" s="281"/>
      <c r="H1436" s="281"/>
    </row>
    <row r="1437" spans="1:8" customFormat="1" ht="9.75" customHeight="1">
      <c r="A1437" s="284" t="s">
        <v>768</v>
      </c>
      <c r="B1437" s="285" t="s">
        <v>2645</v>
      </c>
      <c r="C1437" s="285" t="s">
        <v>59</v>
      </c>
      <c r="D1437" s="286">
        <v>1</v>
      </c>
      <c r="E1437" s="292">
        <v>68748.320000000007</v>
      </c>
      <c r="F1437" s="293">
        <v>68748.320000000007</v>
      </c>
      <c r="G1437" s="285"/>
      <c r="H1437" s="285"/>
    </row>
    <row r="1438" spans="1:8" customFormat="1" ht="9.75" customHeight="1">
      <c r="A1438" s="284" t="s">
        <v>2646</v>
      </c>
      <c r="B1438" s="285" t="s">
        <v>2619</v>
      </c>
      <c r="C1438" s="285" t="s">
        <v>14</v>
      </c>
      <c r="D1438" s="294">
        <v>13.56</v>
      </c>
      <c r="E1438" s="295">
        <v>367.79700000000003</v>
      </c>
      <c r="F1438" s="289">
        <v>4987.33</v>
      </c>
      <c r="G1438" s="285"/>
      <c r="H1438" s="285"/>
    </row>
    <row r="1439" spans="1:8" customFormat="1" ht="9.75" customHeight="1">
      <c r="A1439" s="280" t="s">
        <v>769</v>
      </c>
      <c r="B1439" s="281" t="s">
        <v>1141</v>
      </c>
      <c r="C1439" s="281"/>
      <c r="D1439" s="281"/>
      <c r="E1439" s="281"/>
      <c r="F1439" s="283">
        <v>12873.86</v>
      </c>
      <c r="G1439" s="281"/>
      <c r="H1439" s="281"/>
    </row>
    <row r="1440" spans="1:8" customFormat="1" ht="19.149999999999999" customHeight="1">
      <c r="A1440" s="284" t="s">
        <v>770</v>
      </c>
      <c r="B1440" s="285" t="s">
        <v>2622</v>
      </c>
      <c r="C1440" s="285" t="s">
        <v>11</v>
      </c>
      <c r="D1440" s="286">
        <v>5</v>
      </c>
      <c r="E1440" s="295">
        <v>713.64570000000003</v>
      </c>
      <c r="F1440" s="289">
        <v>3568.23</v>
      </c>
      <c r="G1440" s="285"/>
      <c r="H1440" s="285"/>
    </row>
    <row r="1441" spans="1:8" customFormat="1" ht="19.149999999999999" customHeight="1">
      <c r="A1441" s="284" t="s">
        <v>2647</v>
      </c>
      <c r="B1441" s="285" t="s">
        <v>2624</v>
      </c>
      <c r="C1441" s="285" t="s">
        <v>11</v>
      </c>
      <c r="D1441" s="286">
        <v>4</v>
      </c>
      <c r="E1441" s="295">
        <v>726.54570000000001</v>
      </c>
      <c r="F1441" s="289">
        <v>2906.18</v>
      </c>
      <c r="G1441" s="285"/>
      <c r="H1441" s="285"/>
    </row>
    <row r="1442" spans="1:8" customFormat="1" ht="19.149999999999999" customHeight="1">
      <c r="A1442" s="284" t="s">
        <v>2648</v>
      </c>
      <c r="B1442" s="285" t="s">
        <v>2626</v>
      </c>
      <c r="C1442" s="285" t="s">
        <v>11</v>
      </c>
      <c r="D1442" s="286">
        <v>1</v>
      </c>
      <c r="E1442" s="295">
        <v>738.39570000000003</v>
      </c>
      <c r="F1442" s="297">
        <v>738.4</v>
      </c>
      <c r="G1442" s="285"/>
      <c r="H1442" s="285"/>
    </row>
    <row r="1443" spans="1:8" customFormat="1" ht="19.149999999999999" customHeight="1">
      <c r="A1443" s="284" t="s">
        <v>2649</v>
      </c>
      <c r="B1443" s="285" t="s">
        <v>2628</v>
      </c>
      <c r="C1443" s="285" t="s">
        <v>11</v>
      </c>
      <c r="D1443" s="286">
        <v>2</v>
      </c>
      <c r="E1443" s="295">
        <v>992.45569999999998</v>
      </c>
      <c r="F1443" s="289">
        <v>1984.91</v>
      </c>
      <c r="G1443" s="285"/>
      <c r="H1443" s="285"/>
    </row>
    <row r="1444" spans="1:8" customFormat="1" ht="19.149999999999999" customHeight="1">
      <c r="A1444" s="284" t="s">
        <v>2650</v>
      </c>
      <c r="B1444" s="285" t="s">
        <v>2630</v>
      </c>
      <c r="C1444" s="285" t="s">
        <v>11</v>
      </c>
      <c r="D1444" s="286">
        <v>1</v>
      </c>
      <c r="E1444" s="288">
        <v>1189.8857</v>
      </c>
      <c r="F1444" s="289">
        <v>1189.8900000000001</v>
      </c>
      <c r="G1444" s="285"/>
      <c r="H1444" s="285"/>
    </row>
    <row r="1445" spans="1:8" customFormat="1" ht="19.149999999999999" customHeight="1">
      <c r="A1445" s="284" t="s">
        <v>2651</v>
      </c>
      <c r="B1445" s="285" t="s">
        <v>2632</v>
      </c>
      <c r="C1445" s="285" t="s">
        <v>11</v>
      </c>
      <c r="D1445" s="286">
        <v>2</v>
      </c>
      <c r="E1445" s="288">
        <v>1243.1257000000001</v>
      </c>
      <c r="F1445" s="289">
        <v>2486.25</v>
      </c>
      <c r="G1445" s="285"/>
      <c r="H1445" s="285"/>
    </row>
    <row r="1446" spans="1:8" customFormat="1" ht="9.75" customHeight="1">
      <c r="A1446" s="280" t="s">
        <v>771</v>
      </c>
      <c r="B1446" s="281" t="s">
        <v>2613</v>
      </c>
      <c r="C1446" s="281"/>
      <c r="D1446" s="281"/>
      <c r="E1446" s="281"/>
      <c r="F1446" s="296">
        <v>2273.7399999999998</v>
      </c>
      <c r="G1446" s="281"/>
      <c r="H1446" s="281"/>
    </row>
    <row r="1447" spans="1:8" customFormat="1" ht="9.75" customHeight="1">
      <c r="A1447" s="284" t="s">
        <v>772</v>
      </c>
      <c r="B1447" s="285" t="s">
        <v>2614</v>
      </c>
      <c r="C1447" s="285" t="s">
        <v>11</v>
      </c>
      <c r="D1447" s="286">
        <v>2</v>
      </c>
      <c r="E1447" s="288">
        <v>1136.8699999999999</v>
      </c>
      <c r="F1447" s="289">
        <v>2273.7399999999998</v>
      </c>
      <c r="G1447" s="285"/>
      <c r="H1447" s="285"/>
    </row>
    <row r="1448" spans="1:8" customFormat="1" ht="9.75" customHeight="1">
      <c r="A1448" s="280" t="s">
        <v>773</v>
      </c>
      <c r="B1448" s="281" t="s">
        <v>2633</v>
      </c>
      <c r="C1448" s="281"/>
      <c r="D1448" s="281"/>
      <c r="E1448" s="281"/>
      <c r="F1448" s="296">
        <v>1875</v>
      </c>
      <c r="G1448" s="281"/>
      <c r="H1448" s="281"/>
    </row>
    <row r="1449" spans="1:8" customFormat="1" ht="9.75" customHeight="1">
      <c r="A1449" s="284" t="s">
        <v>774</v>
      </c>
      <c r="B1449" s="285" t="s">
        <v>2634</v>
      </c>
      <c r="C1449" s="285" t="s">
        <v>59</v>
      </c>
      <c r="D1449" s="294">
        <v>15</v>
      </c>
      <c r="E1449" s="295">
        <v>125</v>
      </c>
      <c r="F1449" s="289">
        <v>1875</v>
      </c>
      <c r="G1449" s="285"/>
      <c r="H1449" s="285"/>
    </row>
    <row r="1450" spans="1:8" customFormat="1" ht="9.75" customHeight="1">
      <c r="A1450" s="280" t="s">
        <v>775</v>
      </c>
      <c r="B1450" s="281" t="s">
        <v>1597</v>
      </c>
      <c r="C1450" s="281"/>
      <c r="D1450" s="281"/>
      <c r="E1450" s="281"/>
      <c r="F1450" s="296">
        <v>1500</v>
      </c>
      <c r="G1450" s="281"/>
      <c r="H1450" s="281"/>
    </row>
    <row r="1451" spans="1:8" customFormat="1" ht="9.75" customHeight="1">
      <c r="A1451" s="284" t="s">
        <v>776</v>
      </c>
      <c r="B1451" s="285" t="s">
        <v>2635</v>
      </c>
      <c r="C1451" s="285" t="s">
        <v>11</v>
      </c>
      <c r="D1451" s="294">
        <v>15</v>
      </c>
      <c r="E1451" s="295">
        <v>100</v>
      </c>
      <c r="F1451" s="289">
        <v>1500</v>
      </c>
      <c r="G1451" s="285"/>
      <c r="H1451" s="285"/>
    </row>
    <row r="1452" spans="1:8" customFormat="1" ht="9.75" customHeight="1">
      <c r="A1452" s="280" t="s">
        <v>777</v>
      </c>
      <c r="B1452" s="281" t="s">
        <v>2652</v>
      </c>
      <c r="C1452" s="281"/>
      <c r="D1452" s="281"/>
      <c r="E1452" s="281"/>
      <c r="F1452" s="283">
        <v>29667.64</v>
      </c>
      <c r="G1452" s="281"/>
      <c r="H1452" s="281"/>
    </row>
    <row r="1453" spans="1:8" customFormat="1" ht="9.75" customHeight="1">
      <c r="A1453" s="280" t="s">
        <v>778</v>
      </c>
      <c r="B1453" s="281" t="s">
        <v>865</v>
      </c>
      <c r="C1453" s="281"/>
      <c r="D1453" s="281"/>
      <c r="E1453" s="281"/>
      <c r="F1453" s="301">
        <v>842.44</v>
      </c>
      <c r="G1453" s="281"/>
      <c r="H1453" s="281"/>
    </row>
    <row r="1454" spans="1:8" customFormat="1" ht="9.75" customHeight="1">
      <c r="A1454" s="284" t="s">
        <v>779</v>
      </c>
      <c r="B1454" s="285" t="s">
        <v>2608</v>
      </c>
      <c r="C1454" s="285" t="s">
        <v>10</v>
      </c>
      <c r="D1454" s="294">
        <v>30.2</v>
      </c>
      <c r="E1454" s="294">
        <v>19.38</v>
      </c>
      <c r="F1454" s="297">
        <v>585.28</v>
      </c>
      <c r="G1454" s="285"/>
      <c r="H1454" s="285"/>
    </row>
    <row r="1455" spans="1:8" customFormat="1" ht="19.149999999999999" customHeight="1">
      <c r="A1455" s="284" t="s">
        <v>780</v>
      </c>
      <c r="B1455" s="285" t="s">
        <v>2609</v>
      </c>
      <c r="C1455" s="285" t="s">
        <v>10</v>
      </c>
      <c r="D1455" s="294">
        <v>12</v>
      </c>
      <c r="E1455" s="294">
        <v>21.43</v>
      </c>
      <c r="F1455" s="297">
        <v>257.16000000000003</v>
      </c>
      <c r="G1455" s="285"/>
      <c r="H1455" s="285"/>
    </row>
    <row r="1456" spans="1:8" customFormat="1" ht="9.75" customHeight="1">
      <c r="A1456" s="280" t="s">
        <v>781</v>
      </c>
      <c r="B1456" s="281" t="s">
        <v>1139</v>
      </c>
      <c r="C1456" s="281"/>
      <c r="D1456" s="281"/>
      <c r="E1456" s="281"/>
      <c r="F1456" s="283">
        <v>21807.68</v>
      </c>
      <c r="G1456" s="281"/>
      <c r="H1456" s="281"/>
    </row>
    <row r="1457" spans="1:8" customFormat="1" ht="9.75" customHeight="1">
      <c r="A1457" s="284" t="s">
        <v>782</v>
      </c>
      <c r="B1457" s="285" t="s">
        <v>2653</v>
      </c>
      <c r="C1457" s="285" t="s">
        <v>59</v>
      </c>
      <c r="D1457" s="286">
        <v>1</v>
      </c>
      <c r="E1457" s="292">
        <v>21807.68</v>
      </c>
      <c r="F1457" s="293">
        <v>21807.68</v>
      </c>
      <c r="G1457" s="285"/>
      <c r="H1457" s="285"/>
    </row>
    <row r="1458" spans="1:8" customFormat="1" ht="9.75" customHeight="1">
      <c r="A1458" s="280" t="s">
        <v>2654</v>
      </c>
      <c r="B1458" s="281" t="s">
        <v>1141</v>
      </c>
      <c r="C1458" s="281"/>
      <c r="D1458" s="281"/>
      <c r="E1458" s="281"/>
      <c r="F1458" s="296">
        <v>3618.78</v>
      </c>
      <c r="G1458" s="281"/>
      <c r="H1458" s="281"/>
    </row>
    <row r="1459" spans="1:8" customFormat="1" ht="19.149999999999999" customHeight="1">
      <c r="A1459" s="284" t="s">
        <v>2655</v>
      </c>
      <c r="B1459" s="285" t="s">
        <v>2622</v>
      </c>
      <c r="C1459" s="285" t="s">
        <v>11</v>
      </c>
      <c r="D1459" s="286">
        <v>2</v>
      </c>
      <c r="E1459" s="295">
        <v>713.64570000000003</v>
      </c>
      <c r="F1459" s="289">
        <v>1427.29</v>
      </c>
      <c r="G1459" s="285"/>
      <c r="H1459" s="285"/>
    </row>
    <row r="1460" spans="1:8" customFormat="1" ht="19.149999999999999" customHeight="1">
      <c r="A1460" s="284" t="s">
        <v>2656</v>
      </c>
      <c r="B1460" s="285" t="s">
        <v>2624</v>
      </c>
      <c r="C1460" s="285" t="s">
        <v>11</v>
      </c>
      <c r="D1460" s="286">
        <v>2</v>
      </c>
      <c r="E1460" s="295">
        <v>726.54570000000001</v>
      </c>
      <c r="F1460" s="289">
        <v>1453.09</v>
      </c>
      <c r="G1460" s="285"/>
      <c r="H1460" s="285"/>
    </row>
    <row r="1461" spans="1:8" customFormat="1" ht="19.149999999999999" customHeight="1">
      <c r="A1461" s="284" t="s">
        <v>2657</v>
      </c>
      <c r="B1461" s="285" t="s">
        <v>2626</v>
      </c>
      <c r="C1461" s="285" t="s">
        <v>11</v>
      </c>
      <c r="D1461" s="286">
        <v>1</v>
      </c>
      <c r="E1461" s="295">
        <v>738.39570000000003</v>
      </c>
      <c r="F1461" s="297">
        <v>738.4</v>
      </c>
      <c r="G1461" s="285"/>
      <c r="H1461" s="285"/>
    </row>
    <row r="1462" spans="1:8" customFormat="1" ht="9.75" customHeight="1">
      <c r="A1462" s="280" t="s">
        <v>2658</v>
      </c>
      <c r="B1462" s="281" t="s">
        <v>2613</v>
      </c>
      <c r="C1462" s="281"/>
      <c r="D1462" s="281"/>
      <c r="E1462" s="281"/>
      <c r="F1462" s="296">
        <v>2273.7399999999998</v>
      </c>
      <c r="G1462" s="281"/>
      <c r="H1462" s="281"/>
    </row>
    <row r="1463" spans="1:8" customFormat="1" ht="9.75" customHeight="1">
      <c r="A1463" s="284" t="s">
        <v>2659</v>
      </c>
      <c r="B1463" s="285" t="s">
        <v>2614</v>
      </c>
      <c r="C1463" s="285" t="s">
        <v>11</v>
      </c>
      <c r="D1463" s="286">
        <v>2</v>
      </c>
      <c r="E1463" s="288">
        <v>1136.8699999999999</v>
      </c>
      <c r="F1463" s="289">
        <v>2273.7399999999998</v>
      </c>
      <c r="G1463" s="285"/>
      <c r="H1463" s="285"/>
    </row>
    <row r="1464" spans="1:8" customFormat="1" ht="9.75" customHeight="1">
      <c r="A1464" s="280" t="s">
        <v>2660</v>
      </c>
      <c r="B1464" s="281" t="s">
        <v>2633</v>
      </c>
      <c r="C1464" s="281"/>
      <c r="D1464" s="281"/>
      <c r="E1464" s="281"/>
      <c r="F1464" s="301">
        <v>625</v>
      </c>
      <c r="G1464" s="281"/>
      <c r="H1464" s="281"/>
    </row>
    <row r="1465" spans="1:8" customFormat="1" ht="9.75" customHeight="1">
      <c r="A1465" s="284" t="s">
        <v>2661</v>
      </c>
      <c r="B1465" s="285" t="s">
        <v>2634</v>
      </c>
      <c r="C1465" s="285" t="s">
        <v>59</v>
      </c>
      <c r="D1465" s="286">
        <v>5</v>
      </c>
      <c r="E1465" s="295">
        <v>125</v>
      </c>
      <c r="F1465" s="297">
        <v>625</v>
      </c>
      <c r="G1465" s="285"/>
      <c r="H1465" s="285"/>
    </row>
    <row r="1466" spans="1:8" customFormat="1" ht="9.75" customHeight="1">
      <c r="A1466" s="280" t="s">
        <v>2662</v>
      </c>
      <c r="B1466" s="281" t="s">
        <v>1597</v>
      </c>
      <c r="C1466" s="281"/>
      <c r="D1466" s="281"/>
      <c r="E1466" s="281"/>
      <c r="F1466" s="301">
        <v>500</v>
      </c>
      <c r="G1466" s="281"/>
      <c r="H1466" s="281"/>
    </row>
    <row r="1467" spans="1:8" customFormat="1" ht="9.75" customHeight="1">
      <c r="A1467" s="284" t="s">
        <v>2663</v>
      </c>
      <c r="B1467" s="285" t="s">
        <v>2635</v>
      </c>
      <c r="C1467" s="285" t="s">
        <v>11</v>
      </c>
      <c r="D1467" s="286">
        <v>5</v>
      </c>
      <c r="E1467" s="295">
        <v>100</v>
      </c>
      <c r="F1467" s="297">
        <v>500</v>
      </c>
      <c r="G1467" s="285"/>
      <c r="H1467" s="285"/>
    </row>
    <row r="1468" spans="1:8" customFormat="1" ht="9.75" customHeight="1">
      <c r="A1468" s="280" t="s">
        <v>783</v>
      </c>
      <c r="B1468" s="281" t="s">
        <v>2664</v>
      </c>
      <c r="C1468" s="281"/>
      <c r="D1468" s="281"/>
      <c r="E1468" s="281"/>
      <c r="F1468" s="282">
        <v>121919.12</v>
      </c>
      <c r="G1468" s="281"/>
      <c r="H1468" s="281"/>
    </row>
    <row r="1469" spans="1:8" customFormat="1" ht="9.75" customHeight="1">
      <c r="A1469" s="280" t="s">
        <v>784</v>
      </c>
      <c r="B1469" s="281" t="s">
        <v>865</v>
      </c>
      <c r="C1469" s="281"/>
      <c r="D1469" s="281"/>
      <c r="E1469" s="281"/>
      <c r="F1469" s="296">
        <v>1319.18</v>
      </c>
      <c r="G1469" s="281"/>
      <c r="H1469" s="281"/>
    </row>
    <row r="1470" spans="1:8" customFormat="1" ht="9.75" customHeight="1">
      <c r="A1470" s="284" t="s">
        <v>785</v>
      </c>
      <c r="B1470" s="285" t="s">
        <v>2608</v>
      </c>
      <c r="C1470" s="285" t="s">
        <v>10</v>
      </c>
      <c r="D1470" s="294">
        <v>54.8</v>
      </c>
      <c r="E1470" s="294">
        <v>19.38</v>
      </c>
      <c r="F1470" s="289">
        <v>1062.02</v>
      </c>
      <c r="G1470" s="285"/>
      <c r="H1470" s="285"/>
    </row>
    <row r="1471" spans="1:8" customFormat="1" ht="19.149999999999999" customHeight="1">
      <c r="A1471" s="284" t="s">
        <v>2665</v>
      </c>
      <c r="B1471" s="285" t="s">
        <v>2609</v>
      </c>
      <c r="C1471" s="285" t="s">
        <v>10</v>
      </c>
      <c r="D1471" s="294">
        <v>12</v>
      </c>
      <c r="E1471" s="294">
        <v>21.43</v>
      </c>
      <c r="F1471" s="297">
        <v>257.16000000000003</v>
      </c>
      <c r="G1471" s="285"/>
      <c r="H1471" s="285"/>
    </row>
    <row r="1472" spans="1:8" customFormat="1" ht="9.75" customHeight="1">
      <c r="A1472" s="280" t="s">
        <v>2666</v>
      </c>
      <c r="B1472" s="281" t="s">
        <v>1139</v>
      </c>
      <c r="C1472" s="281"/>
      <c r="D1472" s="281"/>
      <c r="E1472" s="281"/>
      <c r="F1472" s="282">
        <v>114701.96</v>
      </c>
      <c r="G1472" s="281"/>
      <c r="H1472" s="281"/>
    </row>
    <row r="1473" spans="1:8" customFormat="1" ht="9.75" customHeight="1">
      <c r="A1473" s="284" t="s">
        <v>2667</v>
      </c>
      <c r="B1473" s="285" t="s">
        <v>2668</v>
      </c>
      <c r="C1473" s="285" t="s">
        <v>59</v>
      </c>
      <c r="D1473" s="286">
        <v>1</v>
      </c>
      <c r="E1473" s="290">
        <v>114701.96</v>
      </c>
      <c r="F1473" s="291">
        <v>114701.96</v>
      </c>
      <c r="G1473" s="285"/>
      <c r="H1473" s="285"/>
    </row>
    <row r="1474" spans="1:8" customFormat="1" ht="9.75" customHeight="1">
      <c r="A1474" s="280" t="s">
        <v>2669</v>
      </c>
      <c r="B1474" s="281" t="s">
        <v>1141</v>
      </c>
      <c r="C1474" s="281"/>
      <c r="D1474" s="281"/>
      <c r="E1474" s="281"/>
      <c r="F1474" s="296">
        <v>2949.24</v>
      </c>
      <c r="G1474" s="281"/>
      <c r="H1474" s="281"/>
    </row>
    <row r="1475" spans="1:8" customFormat="1" ht="19.149999999999999" customHeight="1">
      <c r="A1475" s="284" t="s">
        <v>2670</v>
      </c>
      <c r="B1475" s="285" t="s">
        <v>2622</v>
      </c>
      <c r="C1475" s="285" t="s">
        <v>11</v>
      </c>
      <c r="D1475" s="286">
        <v>1</v>
      </c>
      <c r="E1475" s="295">
        <v>713.64570000000003</v>
      </c>
      <c r="F1475" s="297">
        <v>713.65</v>
      </c>
      <c r="G1475" s="285"/>
      <c r="H1475" s="285"/>
    </row>
    <row r="1476" spans="1:8" customFormat="1" ht="19.149999999999999" customHeight="1">
      <c r="A1476" s="284" t="s">
        <v>2671</v>
      </c>
      <c r="B1476" s="285" t="s">
        <v>2628</v>
      </c>
      <c r="C1476" s="285" t="s">
        <v>11</v>
      </c>
      <c r="D1476" s="286">
        <v>1</v>
      </c>
      <c r="E1476" s="295">
        <v>992.45569999999998</v>
      </c>
      <c r="F1476" s="297">
        <v>992.46</v>
      </c>
      <c r="G1476" s="285"/>
      <c r="H1476" s="285"/>
    </row>
    <row r="1477" spans="1:8" customFormat="1" ht="19.149999999999999" customHeight="1">
      <c r="A1477" s="284" t="s">
        <v>2672</v>
      </c>
      <c r="B1477" s="285" t="s">
        <v>2632</v>
      </c>
      <c r="C1477" s="285" t="s">
        <v>11</v>
      </c>
      <c r="D1477" s="286">
        <v>1</v>
      </c>
      <c r="E1477" s="288">
        <v>1243.1257000000001</v>
      </c>
      <c r="F1477" s="289">
        <v>1243.1300000000001</v>
      </c>
      <c r="G1477" s="285"/>
      <c r="H1477" s="285"/>
    </row>
    <row r="1478" spans="1:8" customFormat="1" ht="9.75" customHeight="1">
      <c r="A1478" s="280" t="s">
        <v>2673</v>
      </c>
      <c r="B1478" s="281" t="s">
        <v>2613</v>
      </c>
      <c r="C1478" s="281"/>
      <c r="D1478" s="281"/>
      <c r="E1478" s="281"/>
      <c r="F1478" s="296">
        <v>2273.7399999999998</v>
      </c>
      <c r="G1478" s="281"/>
      <c r="H1478" s="281"/>
    </row>
    <row r="1479" spans="1:8" customFormat="1" ht="9.75" customHeight="1">
      <c r="A1479" s="284" t="s">
        <v>2674</v>
      </c>
      <c r="B1479" s="285" t="s">
        <v>2614</v>
      </c>
      <c r="C1479" s="285" t="s">
        <v>11</v>
      </c>
      <c r="D1479" s="286">
        <v>2</v>
      </c>
      <c r="E1479" s="288">
        <v>1136.8699999999999</v>
      </c>
      <c r="F1479" s="289">
        <v>2273.7399999999998</v>
      </c>
      <c r="G1479" s="285"/>
      <c r="H1479" s="285"/>
    </row>
    <row r="1480" spans="1:8" customFormat="1" ht="9.75" customHeight="1">
      <c r="A1480" s="280" t="s">
        <v>2675</v>
      </c>
      <c r="B1480" s="281" t="s">
        <v>2633</v>
      </c>
      <c r="C1480" s="281"/>
      <c r="D1480" s="281"/>
      <c r="E1480" s="281"/>
      <c r="F1480" s="301">
        <v>375</v>
      </c>
      <c r="G1480" s="281"/>
      <c r="H1480" s="281"/>
    </row>
    <row r="1481" spans="1:8" customFormat="1" ht="9.75" customHeight="1">
      <c r="A1481" s="284" t="s">
        <v>2676</v>
      </c>
      <c r="B1481" s="285" t="s">
        <v>2634</v>
      </c>
      <c r="C1481" s="285" t="s">
        <v>59</v>
      </c>
      <c r="D1481" s="286">
        <v>3</v>
      </c>
      <c r="E1481" s="295">
        <v>125</v>
      </c>
      <c r="F1481" s="297">
        <v>375</v>
      </c>
      <c r="G1481" s="285"/>
      <c r="H1481" s="285"/>
    </row>
    <row r="1482" spans="1:8" customFormat="1" ht="9.75" customHeight="1">
      <c r="A1482" s="280" t="s">
        <v>2677</v>
      </c>
      <c r="B1482" s="281" t="s">
        <v>1597</v>
      </c>
      <c r="C1482" s="281"/>
      <c r="D1482" s="281"/>
      <c r="E1482" s="281"/>
      <c r="F1482" s="301">
        <v>300</v>
      </c>
      <c r="G1482" s="281"/>
      <c r="H1482" s="281"/>
    </row>
    <row r="1483" spans="1:8" customFormat="1" ht="9.75" customHeight="1">
      <c r="A1483" s="284" t="s">
        <v>2678</v>
      </c>
      <c r="B1483" s="285" t="s">
        <v>2635</v>
      </c>
      <c r="C1483" s="285" t="s">
        <v>11</v>
      </c>
      <c r="D1483" s="286">
        <v>3</v>
      </c>
      <c r="E1483" s="295">
        <v>100</v>
      </c>
      <c r="F1483" s="297">
        <v>300</v>
      </c>
      <c r="G1483" s="285"/>
      <c r="H1483" s="285"/>
    </row>
    <row r="1484" spans="1:8" customFormat="1" ht="19.350000000000001" customHeight="1">
      <c r="A1484" s="280" t="s">
        <v>2679</v>
      </c>
      <c r="B1484" s="281" t="s">
        <v>2680</v>
      </c>
      <c r="C1484" s="281"/>
      <c r="D1484" s="281"/>
      <c r="E1484" s="281"/>
      <c r="F1484" s="283">
        <v>11531.75</v>
      </c>
      <c r="G1484" s="281"/>
      <c r="H1484" s="281"/>
    </row>
    <row r="1485" spans="1:8" customFormat="1" ht="9.75" customHeight="1">
      <c r="A1485" s="280" t="s">
        <v>2681</v>
      </c>
      <c r="B1485" s="281" t="s">
        <v>865</v>
      </c>
      <c r="C1485" s="281"/>
      <c r="D1485" s="281"/>
      <c r="E1485" s="281"/>
      <c r="F1485" s="301">
        <v>770.73</v>
      </c>
      <c r="G1485" s="281"/>
      <c r="H1485" s="281"/>
    </row>
    <row r="1486" spans="1:8" customFormat="1" ht="9.75" customHeight="1">
      <c r="A1486" s="284" t="s">
        <v>2682</v>
      </c>
      <c r="B1486" s="285" t="s">
        <v>2608</v>
      </c>
      <c r="C1486" s="285" t="s">
        <v>10</v>
      </c>
      <c r="D1486" s="294">
        <v>26.5</v>
      </c>
      <c r="E1486" s="294">
        <v>19.38</v>
      </c>
      <c r="F1486" s="297">
        <v>513.57000000000005</v>
      </c>
      <c r="G1486" s="285"/>
      <c r="H1486" s="285"/>
    </row>
    <row r="1487" spans="1:8" customFormat="1" ht="19.149999999999999" customHeight="1">
      <c r="A1487" s="284" t="s">
        <v>2683</v>
      </c>
      <c r="B1487" s="285" t="s">
        <v>2609</v>
      </c>
      <c r="C1487" s="285" t="s">
        <v>10</v>
      </c>
      <c r="D1487" s="294">
        <v>12</v>
      </c>
      <c r="E1487" s="294">
        <v>21.43</v>
      </c>
      <c r="F1487" s="297">
        <v>257.16000000000003</v>
      </c>
      <c r="G1487" s="285"/>
      <c r="H1487" s="285"/>
    </row>
    <row r="1488" spans="1:8" customFormat="1" ht="9.75" customHeight="1">
      <c r="A1488" s="280" t="s">
        <v>2684</v>
      </c>
      <c r="B1488" s="281" t="s">
        <v>1139</v>
      </c>
      <c r="C1488" s="281"/>
      <c r="D1488" s="281"/>
      <c r="E1488" s="281"/>
      <c r="F1488" s="296">
        <v>8487.2800000000007</v>
      </c>
      <c r="G1488" s="281"/>
      <c r="H1488" s="281"/>
    </row>
    <row r="1489" spans="1:8" customFormat="1" ht="9.75" customHeight="1">
      <c r="A1489" s="284" t="s">
        <v>2685</v>
      </c>
      <c r="B1489" s="285" t="s">
        <v>2686</v>
      </c>
      <c r="C1489" s="285" t="s">
        <v>59</v>
      </c>
      <c r="D1489" s="286">
        <v>1</v>
      </c>
      <c r="E1489" s="288">
        <v>8487.2800000000007</v>
      </c>
      <c r="F1489" s="289">
        <v>8487.2800000000007</v>
      </c>
      <c r="G1489" s="285"/>
      <c r="H1489" s="285"/>
    </row>
    <row r="1490" spans="1:8" customFormat="1" ht="9.75" customHeight="1">
      <c r="A1490" s="280" t="s">
        <v>2687</v>
      </c>
      <c r="B1490" s="281" t="s">
        <v>2613</v>
      </c>
      <c r="C1490" s="281"/>
      <c r="D1490" s="281"/>
      <c r="E1490" s="281"/>
      <c r="F1490" s="296">
        <v>2273.7399999999998</v>
      </c>
      <c r="G1490" s="281"/>
      <c r="H1490" s="281"/>
    </row>
    <row r="1491" spans="1:8" customFormat="1" ht="9.75" customHeight="1">
      <c r="A1491" s="284" t="s">
        <v>2688</v>
      </c>
      <c r="B1491" s="285" t="s">
        <v>2614</v>
      </c>
      <c r="C1491" s="285" t="s">
        <v>11</v>
      </c>
      <c r="D1491" s="286">
        <v>2</v>
      </c>
      <c r="E1491" s="288">
        <v>1136.8699999999999</v>
      </c>
      <c r="F1491" s="289">
        <v>2273.7399999999998</v>
      </c>
      <c r="G1491" s="285"/>
      <c r="H1491" s="285"/>
    </row>
    <row r="1492" spans="1:8" customFormat="1" ht="9.75" customHeight="1">
      <c r="A1492" s="280" t="s">
        <v>786</v>
      </c>
      <c r="B1492" s="281" t="s">
        <v>1127</v>
      </c>
      <c r="C1492" s="281"/>
      <c r="D1492" s="281"/>
      <c r="E1492" s="281"/>
      <c r="F1492" s="283">
        <v>20811.23</v>
      </c>
      <c r="G1492" s="281"/>
      <c r="H1492" s="281"/>
    </row>
    <row r="1493" spans="1:8" customFormat="1" ht="9.75" customHeight="1">
      <c r="A1493" s="280" t="s">
        <v>787</v>
      </c>
      <c r="B1493" s="281" t="s">
        <v>2689</v>
      </c>
      <c r="C1493" s="281"/>
      <c r="D1493" s="281"/>
      <c r="E1493" s="281"/>
      <c r="F1493" s="283">
        <v>20811.23</v>
      </c>
      <c r="G1493" s="281"/>
      <c r="H1493" s="281"/>
    </row>
    <row r="1494" spans="1:8" customFormat="1" ht="9.75" customHeight="1">
      <c r="A1494" s="280" t="s">
        <v>788</v>
      </c>
      <c r="B1494" s="281" t="s">
        <v>2690</v>
      </c>
      <c r="C1494" s="281"/>
      <c r="D1494" s="281"/>
      <c r="E1494" s="281"/>
      <c r="F1494" s="296">
        <v>2442.41</v>
      </c>
      <c r="G1494" s="281"/>
      <c r="H1494" s="281"/>
    </row>
    <row r="1495" spans="1:8" customFormat="1" ht="9.75" customHeight="1">
      <c r="A1495" s="284" t="s">
        <v>789</v>
      </c>
      <c r="B1495" s="285" t="s">
        <v>2691</v>
      </c>
      <c r="C1495" s="285" t="s">
        <v>14</v>
      </c>
      <c r="D1495" s="295">
        <v>138.37</v>
      </c>
      <c r="E1495" s="294">
        <v>17.651299999999999</v>
      </c>
      <c r="F1495" s="289">
        <v>2442.41</v>
      </c>
      <c r="G1495" s="285"/>
      <c r="H1495" s="285"/>
    </row>
    <row r="1496" spans="1:8" customFormat="1" ht="9.75" customHeight="1">
      <c r="A1496" s="280" t="s">
        <v>1129</v>
      </c>
      <c r="B1496" s="281" t="s">
        <v>2692</v>
      </c>
      <c r="C1496" s="281"/>
      <c r="D1496" s="281"/>
      <c r="E1496" s="281"/>
      <c r="F1496" s="296">
        <v>9796.6200000000008</v>
      </c>
      <c r="G1496" s="281"/>
      <c r="H1496" s="281"/>
    </row>
    <row r="1497" spans="1:8" customFormat="1" ht="9.75" customHeight="1">
      <c r="A1497" s="284" t="s">
        <v>1130</v>
      </c>
      <c r="B1497" s="285" t="s">
        <v>2693</v>
      </c>
      <c r="C1497" s="285" t="s">
        <v>14</v>
      </c>
      <c r="D1497" s="295">
        <v>138.37</v>
      </c>
      <c r="E1497" s="294">
        <v>70.800200000000004</v>
      </c>
      <c r="F1497" s="289">
        <v>9796.6200000000008</v>
      </c>
      <c r="G1497" s="285"/>
      <c r="H1497" s="285"/>
    </row>
    <row r="1498" spans="1:8" customFormat="1" ht="9.75" customHeight="1">
      <c r="A1498" s="280" t="s">
        <v>2694</v>
      </c>
      <c r="B1498" s="281" t="s">
        <v>2695</v>
      </c>
      <c r="C1498" s="281"/>
      <c r="D1498" s="281"/>
      <c r="E1498" s="281"/>
      <c r="F1498" s="296">
        <v>4421.1000000000004</v>
      </c>
      <c r="G1498" s="281"/>
      <c r="H1498" s="281"/>
    </row>
    <row r="1499" spans="1:8" customFormat="1" ht="9.75" customHeight="1">
      <c r="A1499" s="284" t="s">
        <v>2696</v>
      </c>
      <c r="B1499" s="285" t="s">
        <v>2697</v>
      </c>
      <c r="C1499" s="285" t="s">
        <v>10</v>
      </c>
      <c r="D1499" s="294">
        <v>27.9</v>
      </c>
      <c r="E1499" s="294">
        <v>59</v>
      </c>
      <c r="F1499" s="289">
        <v>1646.1</v>
      </c>
      <c r="G1499" s="285"/>
      <c r="H1499" s="285"/>
    </row>
    <row r="1500" spans="1:8" customFormat="1" ht="9.75" customHeight="1">
      <c r="A1500" s="284" t="s">
        <v>2698</v>
      </c>
      <c r="B1500" s="285" t="s">
        <v>2699</v>
      </c>
      <c r="C1500" s="285" t="s">
        <v>10</v>
      </c>
      <c r="D1500" s="294">
        <v>37</v>
      </c>
      <c r="E1500" s="294">
        <v>75</v>
      </c>
      <c r="F1500" s="289">
        <v>2775</v>
      </c>
      <c r="G1500" s="285"/>
      <c r="H1500" s="285"/>
    </row>
    <row r="1501" spans="1:8" customFormat="1" ht="9.75" customHeight="1">
      <c r="A1501" s="280" t="s">
        <v>2700</v>
      </c>
      <c r="B1501" s="281" t="s">
        <v>1597</v>
      </c>
      <c r="C1501" s="281"/>
      <c r="D1501" s="281"/>
      <c r="E1501" s="281"/>
      <c r="F1501" s="296">
        <v>4151.1000000000004</v>
      </c>
      <c r="G1501" s="281"/>
      <c r="H1501" s="281"/>
    </row>
    <row r="1502" spans="1:8" customFormat="1" ht="19.149999999999999" customHeight="1">
      <c r="A1502" s="284" t="s">
        <v>2701</v>
      </c>
      <c r="B1502" s="285" t="s">
        <v>2702</v>
      </c>
      <c r="C1502" s="285" t="s">
        <v>14</v>
      </c>
      <c r="D1502" s="295">
        <v>138.37</v>
      </c>
      <c r="E1502" s="294">
        <v>30</v>
      </c>
      <c r="F1502" s="289">
        <v>4151.1000000000004</v>
      </c>
      <c r="G1502" s="285"/>
      <c r="H1502" s="285"/>
    </row>
    <row r="1503" spans="1:8" customFormat="1" ht="9.75" customHeight="1">
      <c r="A1503" s="280" t="s">
        <v>808</v>
      </c>
      <c r="B1503" s="281" t="s">
        <v>875</v>
      </c>
      <c r="C1503" s="281"/>
      <c r="D1503" s="281"/>
      <c r="E1503" s="281"/>
      <c r="F1503" s="282">
        <v>497891.04</v>
      </c>
      <c r="G1503" s="281"/>
      <c r="H1503" s="281"/>
    </row>
    <row r="1504" spans="1:8" customFormat="1" ht="19.350000000000001" customHeight="1">
      <c r="A1504" s="280" t="s">
        <v>810</v>
      </c>
      <c r="B1504" s="281" t="s">
        <v>2703</v>
      </c>
      <c r="C1504" s="281"/>
      <c r="D1504" s="281"/>
      <c r="E1504" s="281"/>
      <c r="F1504" s="282">
        <v>110073.34</v>
      </c>
      <c r="G1504" s="281"/>
      <c r="H1504" s="281"/>
    </row>
    <row r="1505" spans="1:8" customFormat="1" ht="9.75" customHeight="1">
      <c r="A1505" s="280" t="s">
        <v>811</v>
      </c>
      <c r="B1505" s="281" t="s">
        <v>878</v>
      </c>
      <c r="C1505" s="281"/>
      <c r="D1505" s="281"/>
      <c r="E1505" s="281"/>
      <c r="F1505" s="283">
        <v>28295.3</v>
      </c>
      <c r="G1505" s="281"/>
      <c r="H1505" s="281"/>
    </row>
    <row r="1506" spans="1:8" customFormat="1" ht="19.149999999999999" customHeight="1">
      <c r="A1506" s="284" t="s">
        <v>813</v>
      </c>
      <c r="B1506" s="285" t="s">
        <v>2704</v>
      </c>
      <c r="C1506" s="285" t="s">
        <v>14</v>
      </c>
      <c r="D1506" s="295">
        <v>249.203</v>
      </c>
      <c r="E1506" s="286">
        <v>4.7039999999999997</v>
      </c>
      <c r="F1506" s="289">
        <v>1172.25</v>
      </c>
      <c r="G1506" s="285"/>
      <c r="H1506" s="285"/>
    </row>
    <row r="1507" spans="1:8" customFormat="1" ht="19.149999999999999" customHeight="1">
      <c r="A1507" s="284" t="s">
        <v>814</v>
      </c>
      <c r="B1507" s="285" t="s">
        <v>2125</v>
      </c>
      <c r="C1507" s="285" t="s">
        <v>14</v>
      </c>
      <c r="D1507" s="295">
        <v>636.45000000000005</v>
      </c>
      <c r="E1507" s="286">
        <v>5.4505999999999997</v>
      </c>
      <c r="F1507" s="289">
        <v>3469.03</v>
      </c>
      <c r="G1507" s="285"/>
      <c r="H1507" s="285"/>
    </row>
    <row r="1508" spans="1:8" customFormat="1" ht="19.149999999999999" customHeight="1">
      <c r="A1508" s="284" t="s">
        <v>816</v>
      </c>
      <c r="B1508" s="285" t="s">
        <v>2705</v>
      </c>
      <c r="C1508" s="285" t="s">
        <v>14</v>
      </c>
      <c r="D1508" s="295">
        <v>885.65300000000002</v>
      </c>
      <c r="E1508" s="286">
        <v>6.5</v>
      </c>
      <c r="F1508" s="289">
        <v>5756.74</v>
      </c>
      <c r="G1508" s="285"/>
      <c r="H1508" s="285"/>
    </row>
    <row r="1509" spans="1:8" customFormat="1" ht="19.149999999999999" customHeight="1">
      <c r="A1509" s="284" t="s">
        <v>817</v>
      </c>
      <c r="B1509" s="285" t="s">
        <v>2706</v>
      </c>
      <c r="C1509" s="285" t="s">
        <v>14</v>
      </c>
      <c r="D1509" s="295">
        <v>885.65300000000002</v>
      </c>
      <c r="E1509" s="294">
        <v>20.207999999999998</v>
      </c>
      <c r="F1509" s="293">
        <v>17897.28</v>
      </c>
      <c r="G1509" s="285"/>
      <c r="H1509" s="285"/>
    </row>
    <row r="1510" spans="1:8" customFormat="1" ht="9.75" customHeight="1">
      <c r="A1510" s="280" t="s">
        <v>818</v>
      </c>
      <c r="B1510" s="281" t="s">
        <v>2707</v>
      </c>
      <c r="C1510" s="281"/>
      <c r="D1510" s="281"/>
      <c r="E1510" s="281"/>
      <c r="F1510" s="283">
        <v>12640.03</v>
      </c>
      <c r="G1510" s="281"/>
      <c r="H1510" s="281"/>
    </row>
    <row r="1511" spans="1:8" customFormat="1" ht="9.75" customHeight="1">
      <c r="A1511" s="284" t="s">
        <v>820</v>
      </c>
      <c r="B1511" s="285" t="s">
        <v>2708</v>
      </c>
      <c r="C1511" s="285" t="s">
        <v>14</v>
      </c>
      <c r="D1511" s="294">
        <v>70.308000000000007</v>
      </c>
      <c r="E1511" s="295">
        <v>179.7808</v>
      </c>
      <c r="F1511" s="293">
        <v>12640.03</v>
      </c>
      <c r="G1511" s="285"/>
      <c r="H1511" s="285"/>
    </row>
    <row r="1512" spans="1:8" customFormat="1" ht="9.75" customHeight="1">
      <c r="A1512" s="280" t="s">
        <v>963</v>
      </c>
      <c r="B1512" s="281" t="s">
        <v>2709</v>
      </c>
      <c r="C1512" s="281"/>
      <c r="D1512" s="281"/>
      <c r="E1512" s="281"/>
      <c r="F1512" s="296">
        <v>9068.3799999999992</v>
      </c>
      <c r="G1512" s="281"/>
      <c r="H1512" s="281"/>
    </row>
    <row r="1513" spans="1:8" customFormat="1" ht="9.75" customHeight="1">
      <c r="A1513" s="284" t="s">
        <v>964</v>
      </c>
      <c r="B1513" s="285" t="s">
        <v>885</v>
      </c>
      <c r="C1513" s="285" t="s">
        <v>14</v>
      </c>
      <c r="D1513" s="295">
        <v>885.65300000000002</v>
      </c>
      <c r="E1513" s="286">
        <v>0.54920000000000002</v>
      </c>
      <c r="F1513" s="297">
        <v>486.4</v>
      </c>
      <c r="G1513" s="285"/>
      <c r="H1513" s="285"/>
    </row>
    <row r="1514" spans="1:8" customFormat="1" ht="9.75" customHeight="1">
      <c r="A1514" s="284" t="s">
        <v>965</v>
      </c>
      <c r="B1514" s="285" t="s">
        <v>886</v>
      </c>
      <c r="C1514" s="285" t="s">
        <v>14</v>
      </c>
      <c r="D1514" s="295">
        <v>885.65300000000002</v>
      </c>
      <c r="E1514" s="286">
        <v>9.69</v>
      </c>
      <c r="F1514" s="289">
        <v>8581.98</v>
      </c>
      <c r="G1514" s="285"/>
      <c r="H1514" s="285"/>
    </row>
    <row r="1515" spans="1:8" customFormat="1" ht="9.75" customHeight="1">
      <c r="A1515" s="280" t="s">
        <v>2710</v>
      </c>
      <c r="B1515" s="281" t="s">
        <v>970</v>
      </c>
      <c r="C1515" s="281"/>
      <c r="D1515" s="281"/>
      <c r="E1515" s="281"/>
      <c r="F1515" s="301">
        <v>445.39</v>
      </c>
      <c r="G1515" s="281"/>
      <c r="H1515" s="281"/>
    </row>
    <row r="1516" spans="1:8" customFormat="1" ht="19.149999999999999" customHeight="1">
      <c r="A1516" s="284" t="s">
        <v>2711</v>
      </c>
      <c r="B1516" s="285" t="s">
        <v>2712</v>
      </c>
      <c r="C1516" s="285" t="s">
        <v>10</v>
      </c>
      <c r="D1516" s="294">
        <v>21.7</v>
      </c>
      <c r="E1516" s="294">
        <v>20.524999999999999</v>
      </c>
      <c r="F1516" s="297">
        <v>445.39</v>
      </c>
      <c r="G1516" s="285"/>
      <c r="H1516" s="285"/>
    </row>
    <row r="1517" spans="1:8" customFormat="1" ht="9.75" customHeight="1">
      <c r="A1517" s="280" t="s">
        <v>2713</v>
      </c>
      <c r="B1517" s="281" t="s">
        <v>355</v>
      </c>
      <c r="C1517" s="281"/>
      <c r="D1517" s="281"/>
      <c r="E1517" s="281"/>
      <c r="F1517" s="283">
        <v>59624.24</v>
      </c>
      <c r="G1517" s="281"/>
      <c r="H1517" s="281"/>
    </row>
    <row r="1518" spans="1:8" customFormat="1" ht="19.149999999999999" customHeight="1">
      <c r="A1518" s="284" t="s">
        <v>2714</v>
      </c>
      <c r="B1518" s="285" t="s">
        <v>2715</v>
      </c>
      <c r="C1518" s="285" t="s">
        <v>14</v>
      </c>
      <c r="D1518" s="295">
        <v>885.65300000000002</v>
      </c>
      <c r="E1518" s="294">
        <v>44</v>
      </c>
      <c r="F1518" s="293">
        <v>38968.730000000003</v>
      </c>
      <c r="G1518" s="285"/>
      <c r="H1518" s="285"/>
    </row>
    <row r="1519" spans="1:8" customFormat="1" ht="19.149999999999999" customHeight="1">
      <c r="A1519" s="284" t="s">
        <v>2716</v>
      </c>
      <c r="B1519" s="285" t="s">
        <v>2717</v>
      </c>
      <c r="C1519" s="285" t="s">
        <v>14</v>
      </c>
      <c r="D1519" s="295">
        <v>885.65300000000002</v>
      </c>
      <c r="E1519" s="294">
        <v>19.75</v>
      </c>
      <c r="F1519" s="293">
        <v>17491.650000000001</v>
      </c>
      <c r="G1519" s="285"/>
      <c r="H1519" s="285"/>
    </row>
    <row r="1520" spans="1:8" customFormat="1" ht="9.75" customHeight="1">
      <c r="A1520" s="284" t="s">
        <v>2718</v>
      </c>
      <c r="B1520" s="285" t="s">
        <v>2719</v>
      </c>
      <c r="C1520" s="285" t="s">
        <v>14</v>
      </c>
      <c r="D1520" s="294">
        <v>70.308000000000007</v>
      </c>
      <c r="E1520" s="294">
        <v>45</v>
      </c>
      <c r="F1520" s="289">
        <v>3163.86</v>
      </c>
      <c r="G1520" s="285"/>
      <c r="H1520" s="285"/>
    </row>
    <row r="1521" spans="1:8" customFormat="1" ht="9.75" customHeight="1">
      <c r="A1521" s="280" t="s">
        <v>823</v>
      </c>
      <c r="B1521" s="281" t="s">
        <v>2720</v>
      </c>
      <c r="C1521" s="281"/>
      <c r="D1521" s="281"/>
      <c r="E1521" s="281"/>
      <c r="F1521" s="283">
        <v>69393.62</v>
      </c>
      <c r="G1521" s="281"/>
      <c r="H1521" s="281"/>
    </row>
    <row r="1522" spans="1:8" customFormat="1" ht="9.75" customHeight="1">
      <c r="A1522" s="280" t="s">
        <v>824</v>
      </c>
      <c r="B1522" s="281" t="s">
        <v>878</v>
      </c>
      <c r="C1522" s="281"/>
      <c r="D1522" s="281"/>
      <c r="E1522" s="281"/>
      <c r="F1522" s="283">
        <v>14113.46</v>
      </c>
      <c r="G1522" s="281"/>
      <c r="H1522" s="281"/>
    </row>
    <row r="1523" spans="1:8" customFormat="1" ht="19.149999999999999" customHeight="1">
      <c r="A1523" s="284" t="s">
        <v>825</v>
      </c>
      <c r="B1523" s="285" t="s">
        <v>2704</v>
      </c>
      <c r="C1523" s="285" t="s">
        <v>14</v>
      </c>
      <c r="D1523" s="295">
        <v>296.50599999999997</v>
      </c>
      <c r="E1523" s="286">
        <v>4.7039999999999997</v>
      </c>
      <c r="F1523" s="289">
        <v>1394.76</v>
      </c>
      <c r="G1523" s="285"/>
      <c r="H1523" s="285"/>
    </row>
    <row r="1524" spans="1:8" customFormat="1" ht="19.149999999999999" customHeight="1">
      <c r="A1524" s="284" t="s">
        <v>826</v>
      </c>
      <c r="B1524" s="285" t="s">
        <v>2125</v>
      </c>
      <c r="C1524" s="285" t="s">
        <v>14</v>
      </c>
      <c r="D1524" s="295">
        <v>149.249</v>
      </c>
      <c r="E1524" s="286">
        <v>5.4505999999999997</v>
      </c>
      <c r="F1524" s="297">
        <v>813.5</v>
      </c>
      <c r="G1524" s="285"/>
      <c r="H1524" s="285"/>
    </row>
    <row r="1525" spans="1:8" customFormat="1" ht="19.149999999999999" customHeight="1">
      <c r="A1525" s="284" t="s">
        <v>827</v>
      </c>
      <c r="B1525" s="285" t="s">
        <v>2705</v>
      </c>
      <c r="C1525" s="285" t="s">
        <v>14</v>
      </c>
      <c r="D1525" s="295">
        <v>445.75400000000002</v>
      </c>
      <c r="E1525" s="286">
        <v>6.5</v>
      </c>
      <c r="F1525" s="289">
        <v>2897.4</v>
      </c>
      <c r="G1525" s="285"/>
      <c r="H1525" s="285"/>
    </row>
    <row r="1526" spans="1:8" customFormat="1" ht="19.149999999999999" customHeight="1">
      <c r="A1526" s="284" t="s">
        <v>829</v>
      </c>
      <c r="B1526" s="285" t="s">
        <v>2706</v>
      </c>
      <c r="C1526" s="285" t="s">
        <v>14</v>
      </c>
      <c r="D1526" s="295">
        <v>445.75400000000002</v>
      </c>
      <c r="E1526" s="294">
        <v>20.207999999999998</v>
      </c>
      <c r="F1526" s="289">
        <v>9007.7999999999993</v>
      </c>
      <c r="G1526" s="285"/>
      <c r="H1526" s="285"/>
    </row>
    <row r="1527" spans="1:8" customFormat="1" ht="9.75" customHeight="1">
      <c r="A1527" s="280" t="s">
        <v>830</v>
      </c>
      <c r="B1527" s="281" t="s">
        <v>2709</v>
      </c>
      <c r="C1527" s="281"/>
      <c r="D1527" s="281"/>
      <c r="E1527" s="281"/>
      <c r="F1527" s="296">
        <v>4564.17</v>
      </c>
      <c r="G1527" s="281"/>
      <c r="H1527" s="281"/>
    </row>
    <row r="1528" spans="1:8" customFormat="1" ht="9.75" customHeight="1">
      <c r="A1528" s="284" t="s">
        <v>831</v>
      </c>
      <c r="B1528" s="285" t="s">
        <v>885</v>
      </c>
      <c r="C1528" s="285" t="s">
        <v>14</v>
      </c>
      <c r="D1528" s="295">
        <v>445.75400000000002</v>
      </c>
      <c r="E1528" s="286">
        <v>0.54920000000000002</v>
      </c>
      <c r="F1528" s="297">
        <v>244.81</v>
      </c>
      <c r="G1528" s="285"/>
      <c r="H1528" s="285"/>
    </row>
    <row r="1529" spans="1:8" customFormat="1" ht="9.75" customHeight="1">
      <c r="A1529" s="284" t="s">
        <v>832</v>
      </c>
      <c r="B1529" s="285" t="s">
        <v>886</v>
      </c>
      <c r="C1529" s="285" t="s">
        <v>14</v>
      </c>
      <c r="D1529" s="295">
        <v>445.75400000000002</v>
      </c>
      <c r="E1529" s="286">
        <v>9.69</v>
      </c>
      <c r="F1529" s="289">
        <v>4319.3599999999997</v>
      </c>
      <c r="G1529" s="285"/>
      <c r="H1529" s="285"/>
    </row>
    <row r="1530" spans="1:8" customFormat="1" ht="9.75" customHeight="1">
      <c r="A1530" s="280" t="s">
        <v>966</v>
      </c>
      <c r="B1530" s="281" t="s">
        <v>970</v>
      </c>
      <c r="C1530" s="281"/>
      <c r="D1530" s="281"/>
      <c r="E1530" s="281"/>
      <c r="F1530" s="283">
        <v>16494.169999999998</v>
      </c>
      <c r="G1530" s="281"/>
      <c r="H1530" s="281"/>
    </row>
    <row r="1531" spans="1:8" customFormat="1" ht="9.75" customHeight="1">
      <c r="A1531" s="284" t="s">
        <v>967</v>
      </c>
      <c r="B1531" s="285" t="s">
        <v>2721</v>
      </c>
      <c r="C1531" s="285" t="s">
        <v>10</v>
      </c>
      <c r="D1531" s="295">
        <v>387</v>
      </c>
      <c r="E1531" s="294">
        <v>42.620600000000003</v>
      </c>
      <c r="F1531" s="293">
        <v>16494.169999999998</v>
      </c>
      <c r="G1531" s="285"/>
      <c r="H1531" s="285"/>
    </row>
    <row r="1532" spans="1:8" customFormat="1" ht="9.75" customHeight="1">
      <c r="A1532" s="280" t="s">
        <v>2722</v>
      </c>
      <c r="B1532" s="281" t="s">
        <v>355</v>
      </c>
      <c r="C1532" s="281"/>
      <c r="D1532" s="281"/>
      <c r="E1532" s="281"/>
      <c r="F1532" s="283">
        <v>34221.82</v>
      </c>
      <c r="G1532" s="281"/>
      <c r="H1532" s="281"/>
    </row>
    <row r="1533" spans="1:8" customFormat="1" ht="19.149999999999999" customHeight="1">
      <c r="A1533" s="284" t="s">
        <v>2723</v>
      </c>
      <c r="B1533" s="285" t="s">
        <v>2715</v>
      </c>
      <c r="C1533" s="285" t="s">
        <v>14</v>
      </c>
      <c r="D1533" s="295">
        <v>445.75400000000002</v>
      </c>
      <c r="E1533" s="294">
        <v>44</v>
      </c>
      <c r="F1533" s="293">
        <v>19613.18</v>
      </c>
      <c r="G1533" s="285"/>
      <c r="H1533" s="285"/>
    </row>
    <row r="1534" spans="1:8" customFormat="1" ht="19.149999999999999" customHeight="1">
      <c r="A1534" s="284" t="s">
        <v>2724</v>
      </c>
      <c r="B1534" s="285" t="s">
        <v>2717</v>
      </c>
      <c r="C1534" s="285" t="s">
        <v>14</v>
      </c>
      <c r="D1534" s="295">
        <v>445.75400000000002</v>
      </c>
      <c r="E1534" s="294">
        <v>19.75</v>
      </c>
      <c r="F1534" s="289">
        <v>8803.64</v>
      </c>
      <c r="G1534" s="285"/>
      <c r="H1534" s="285"/>
    </row>
    <row r="1535" spans="1:8" customFormat="1" ht="9.75" customHeight="1">
      <c r="A1535" s="284" t="s">
        <v>2725</v>
      </c>
      <c r="B1535" s="285" t="s">
        <v>2726</v>
      </c>
      <c r="C1535" s="285" t="s">
        <v>10</v>
      </c>
      <c r="D1535" s="295">
        <v>387</v>
      </c>
      <c r="E1535" s="294">
        <v>15</v>
      </c>
      <c r="F1535" s="289">
        <v>5805</v>
      </c>
      <c r="G1535" s="285"/>
      <c r="H1535" s="285"/>
    </row>
    <row r="1536" spans="1:8" customFormat="1" ht="19.350000000000001" customHeight="1">
      <c r="A1536" s="280" t="s">
        <v>833</v>
      </c>
      <c r="B1536" s="281" t="s">
        <v>2727</v>
      </c>
      <c r="C1536" s="281"/>
      <c r="D1536" s="281"/>
      <c r="E1536" s="281"/>
      <c r="F1536" s="282">
        <v>126218.41</v>
      </c>
      <c r="G1536" s="281"/>
      <c r="H1536" s="281"/>
    </row>
    <row r="1537" spans="1:8" customFormat="1" ht="9.75" customHeight="1">
      <c r="A1537" s="280" t="s">
        <v>834</v>
      </c>
      <c r="B1537" s="281" t="s">
        <v>878</v>
      </c>
      <c r="C1537" s="281"/>
      <c r="D1537" s="281"/>
      <c r="E1537" s="281"/>
      <c r="F1537" s="283">
        <v>31294.7</v>
      </c>
      <c r="G1537" s="281"/>
      <c r="H1537" s="281"/>
    </row>
    <row r="1538" spans="1:8" customFormat="1" ht="19.149999999999999" customHeight="1">
      <c r="A1538" s="284" t="s">
        <v>835</v>
      </c>
      <c r="B1538" s="285" t="s">
        <v>2704</v>
      </c>
      <c r="C1538" s="285" t="s">
        <v>14</v>
      </c>
      <c r="D1538" s="295">
        <v>362.64299999999997</v>
      </c>
      <c r="E1538" s="286">
        <v>4.7039999999999997</v>
      </c>
      <c r="F1538" s="289">
        <v>1705.87</v>
      </c>
      <c r="G1538" s="285"/>
      <c r="H1538" s="285"/>
    </row>
    <row r="1539" spans="1:8" customFormat="1" ht="19.149999999999999" customHeight="1">
      <c r="A1539" s="284" t="s">
        <v>836</v>
      </c>
      <c r="B1539" s="285" t="s">
        <v>2125</v>
      </c>
      <c r="C1539" s="285" t="s">
        <v>14</v>
      </c>
      <c r="D1539" s="295">
        <v>618.91099999999994</v>
      </c>
      <c r="E1539" s="286">
        <v>5.4505999999999997</v>
      </c>
      <c r="F1539" s="289">
        <v>3373.44</v>
      </c>
      <c r="G1539" s="285"/>
      <c r="H1539" s="285"/>
    </row>
    <row r="1540" spans="1:8" customFormat="1" ht="19.149999999999999" customHeight="1">
      <c r="A1540" s="284" t="s">
        <v>837</v>
      </c>
      <c r="B1540" s="285" t="s">
        <v>2705</v>
      </c>
      <c r="C1540" s="285" t="s">
        <v>14</v>
      </c>
      <c r="D1540" s="295">
        <v>981.55600000000004</v>
      </c>
      <c r="E1540" s="286">
        <v>6.5</v>
      </c>
      <c r="F1540" s="289">
        <v>6380.11</v>
      </c>
      <c r="G1540" s="285"/>
      <c r="H1540" s="285"/>
    </row>
    <row r="1541" spans="1:8" customFormat="1" ht="19.149999999999999" customHeight="1">
      <c r="A1541" s="284" t="s">
        <v>838</v>
      </c>
      <c r="B1541" s="285" t="s">
        <v>2706</v>
      </c>
      <c r="C1541" s="285" t="s">
        <v>14</v>
      </c>
      <c r="D1541" s="295">
        <v>981.55600000000004</v>
      </c>
      <c r="E1541" s="294">
        <v>20.207999999999998</v>
      </c>
      <c r="F1541" s="293">
        <v>19835.28</v>
      </c>
      <c r="G1541" s="285"/>
      <c r="H1541" s="285"/>
    </row>
    <row r="1542" spans="1:8" customFormat="1" ht="9.75" customHeight="1">
      <c r="A1542" s="280" t="s">
        <v>840</v>
      </c>
      <c r="B1542" s="281" t="s">
        <v>2709</v>
      </c>
      <c r="C1542" s="281"/>
      <c r="D1542" s="281"/>
      <c r="E1542" s="281"/>
      <c r="F1542" s="283">
        <v>10050.35</v>
      </c>
      <c r="G1542" s="281"/>
      <c r="H1542" s="281"/>
    </row>
    <row r="1543" spans="1:8" customFormat="1" ht="9.75" customHeight="1">
      <c r="A1543" s="284" t="s">
        <v>841</v>
      </c>
      <c r="B1543" s="285" t="s">
        <v>885</v>
      </c>
      <c r="C1543" s="285" t="s">
        <v>14</v>
      </c>
      <c r="D1543" s="295">
        <v>981.55600000000004</v>
      </c>
      <c r="E1543" s="286">
        <v>0.54920000000000002</v>
      </c>
      <c r="F1543" s="297">
        <v>539.07000000000005</v>
      </c>
      <c r="G1543" s="285"/>
      <c r="H1543" s="285"/>
    </row>
    <row r="1544" spans="1:8" customFormat="1" ht="9.75" customHeight="1">
      <c r="A1544" s="284" t="s">
        <v>842</v>
      </c>
      <c r="B1544" s="285" t="s">
        <v>886</v>
      </c>
      <c r="C1544" s="285" t="s">
        <v>14</v>
      </c>
      <c r="D1544" s="295">
        <v>981.55600000000004</v>
      </c>
      <c r="E1544" s="286">
        <v>9.69</v>
      </c>
      <c r="F1544" s="289">
        <v>9511.2800000000007</v>
      </c>
      <c r="G1544" s="285"/>
      <c r="H1544" s="285"/>
    </row>
    <row r="1545" spans="1:8" customFormat="1" ht="9.75" customHeight="1">
      <c r="A1545" s="280" t="s">
        <v>2728</v>
      </c>
      <c r="B1545" s="281" t="s">
        <v>970</v>
      </c>
      <c r="C1545" s="281"/>
      <c r="D1545" s="281"/>
      <c r="E1545" s="281"/>
      <c r="F1545" s="283">
        <v>16494.169999999998</v>
      </c>
      <c r="G1545" s="281"/>
      <c r="H1545" s="281"/>
    </row>
    <row r="1546" spans="1:8" customFormat="1" ht="9.75" customHeight="1">
      <c r="A1546" s="284" t="s">
        <v>2729</v>
      </c>
      <c r="B1546" s="285" t="s">
        <v>2721</v>
      </c>
      <c r="C1546" s="285" t="s">
        <v>10</v>
      </c>
      <c r="D1546" s="295">
        <v>387</v>
      </c>
      <c r="E1546" s="294">
        <v>42.620600000000003</v>
      </c>
      <c r="F1546" s="293">
        <v>16494.169999999998</v>
      </c>
      <c r="G1546" s="285"/>
      <c r="H1546" s="285"/>
    </row>
    <row r="1547" spans="1:8" customFormat="1" ht="9.75" customHeight="1">
      <c r="A1547" s="280" t="s">
        <v>2730</v>
      </c>
      <c r="B1547" s="281" t="s">
        <v>355</v>
      </c>
      <c r="C1547" s="281"/>
      <c r="D1547" s="281"/>
      <c r="E1547" s="281"/>
      <c r="F1547" s="283">
        <v>68379.19</v>
      </c>
      <c r="G1547" s="281"/>
      <c r="H1547" s="281"/>
    </row>
    <row r="1548" spans="1:8" customFormat="1" ht="19.149999999999999" customHeight="1">
      <c r="A1548" s="284" t="s">
        <v>2731</v>
      </c>
      <c r="B1548" s="285" t="s">
        <v>2715</v>
      </c>
      <c r="C1548" s="285" t="s">
        <v>14</v>
      </c>
      <c r="D1548" s="295">
        <v>981.55600000000004</v>
      </c>
      <c r="E1548" s="294">
        <v>44</v>
      </c>
      <c r="F1548" s="293">
        <v>43188.46</v>
      </c>
      <c r="G1548" s="285"/>
      <c r="H1548" s="285"/>
    </row>
    <row r="1549" spans="1:8" customFormat="1" ht="19.149999999999999" customHeight="1">
      <c r="A1549" s="284" t="s">
        <v>2732</v>
      </c>
      <c r="B1549" s="285" t="s">
        <v>2717</v>
      </c>
      <c r="C1549" s="285" t="s">
        <v>14</v>
      </c>
      <c r="D1549" s="295">
        <v>981.55600000000004</v>
      </c>
      <c r="E1549" s="294">
        <v>19.75</v>
      </c>
      <c r="F1549" s="293">
        <v>19385.73</v>
      </c>
      <c r="G1549" s="285"/>
      <c r="H1549" s="285"/>
    </row>
    <row r="1550" spans="1:8" customFormat="1" ht="9.75" customHeight="1">
      <c r="A1550" s="284" t="s">
        <v>2733</v>
      </c>
      <c r="B1550" s="285" t="s">
        <v>2726</v>
      </c>
      <c r="C1550" s="285" t="s">
        <v>10</v>
      </c>
      <c r="D1550" s="295">
        <v>387</v>
      </c>
      <c r="E1550" s="294">
        <v>15</v>
      </c>
      <c r="F1550" s="289">
        <v>5805</v>
      </c>
      <c r="G1550" s="285"/>
      <c r="H1550" s="285"/>
    </row>
    <row r="1551" spans="1:8" customFormat="1" ht="19.350000000000001" customHeight="1">
      <c r="A1551" s="280" t="s">
        <v>843</v>
      </c>
      <c r="B1551" s="281" t="s">
        <v>2734</v>
      </c>
      <c r="C1551" s="281"/>
      <c r="D1551" s="281"/>
      <c r="E1551" s="281"/>
      <c r="F1551" s="283">
        <v>77711.429999999993</v>
      </c>
      <c r="G1551" s="281"/>
      <c r="H1551" s="281"/>
    </row>
    <row r="1552" spans="1:8" customFormat="1" ht="9.75" customHeight="1">
      <c r="A1552" s="280" t="s">
        <v>844</v>
      </c>
      <c r="B1552" s="281" t="s">
        <v>878</v>
      </c>
      <c r="C1552" s="281"/>
      <c r="D1552" s="281"/>
      <c r="E1552" s="281"/>
      <c r="F1552" s="283">
        <v>19003.13</v>
      </c>
      <c r="G1552" s="281"/>
      <c r="H1552" s="281"/>
    </row>
    <row r="1553" spans="1:8" customFormat="1" ht="19.149999999999999" customHeight="1">
      <c r="A1553" s="284" t="s">
        <v>845</v>
      </c>
      <c r="B1553" s="285" t="s">
        <v>2704</v>
      </c>
      <c r="C1553" s="285" t="s">
        <v>14</v>
      </c>
      <c r="D1553" s="295">
        <v>228.85400000000001</v>
      </c>
      <c r="E1553" s="286">
        <v>4.7039999999999997</v>
      </c>
      <c r="F1553" s="289">
        <v>1076.53</v>
      </c>
      <c r="G1553" s="285"/>
      <c r="H1553" s="285"/>
    </row>
    <row r="1554" spans="1:8" customFormat="1" ht="19.149999999999999" customHeight="1">
      <c r="A1554" s="284" t="s">
        <v>846</v>
      </c>
      <c r="B1554" s="285" t="s">
        <v>2125</v>
      </c>
      <c r="C1554" s="285" t="s">
        <v>14</v>
      </c>
      <c r="D1554" s="295">
        <v>367.37799999999999</v>
      </c>
      <c r="E1554" s="286">
        <v>5.4505999999999997</v>
      </c>
      <c r="F1554" s="289">
        <v>2002.43</v>
      </c>
      <c r="G1554" s="285"/>
      <c r="H1554" s="285"/>
    </row>
    <row r="1555" spans="1:8" customFormat="1" ht="19.149999999999999" customHeight="1">
      <c r="A1555" s="284" t="s">
        <v>847</v>
      </c>
      <c r="B1555" s="285" t="s">
        <v>2705</v>
      </c>
      <c r="C1555" s="285" t="s">
        <v>14</v>
      </c>
      <c r="D1555" s="295">
        <v>596.23199999999997</v>
      </c>
      <c r="E1555" s="286">
        <v>6.5</v>
      </c>
      <c r="F1555" s="289">
        <v>3875.51</v>
      </c>
      <c r="G1555" s="285"/>
      <c r="H1555" s="285"/>
    </row>
    <row r="1556" spans="1:8" customFormat="1" ht="19.149999999999999" customHeight="1">
      <c r="A1556" s="284" t="s">
        <v>848</v>
      </c>
      <c r="B1556" s="285" t="s">
        <v>2706</v>
      </c>
      <c r="C1556" s="285" t="s">
        <v>14</v>
      </c>
      <c r="D1556" s="295">
        <v>596.23199999999997</v>
      </c>
      <c r="E1556" s="294">
        <v>20.207999999999998</v>
      </c>
      <c r="F1556" s="293">
        <v>12048.66</v>
      </c>
      <c r="G1556" s="285"/>
      <c r="H1556" s="285"/>
    </row>
    <row r="1557" spans="1:8" customFormat="1" ht="9.75" customHeight="1">
      <c r="A1557" s="280" t="s">
        <v>849</v>
      </c>
      <c r="B1557" s="281" t="s">
        <v>2709</v>
      </c>
      <c r="C1557" s="281"/>
      <c r="D1557" s="281"/>
      <c r="E1557" s="281"/>
      <c r="F1557" s="296">
        <v>6104.94</v>
      </c>
      <c r="G1557" s="281"/>
      <c r="H1557" s="281"/>
    </row>
    <row r="1558" spans="1:8" customFormat="1" ht="9.75" customHeight="1">
      <c r="A1558" s="284" t="s">
        <v>850</v>
      </c>
      <c r="B1558" s="285" t="s">
        <v>885</v>
      </c>
      <c r="C1558" s="285" t="s">
        <v>14</v>
      </c>
      <c r="D1558" s="295">
        <v>596.23199999999997</v>
      </c>
      <c r="E1558" s="286">
        <v>0.54920000000000002</v>
      </c>
      <c r="F1558" s="297">
        <v>327.45</v>
      </c>
      <c r="G1558" s="285"/>
      <c r="H1558" s="285"/>
    </row>
    <row r="1559" spans="1:8" customFormat="1" ht="9.75" customHeight="1">
      <c r="A1559" s="284" t="s">
        <v>851</v>
      </c>
      <c r="B1559" s="285" t="s">
        <v>886</v>
      </c>
      <c r="C1559" s="285" t="s">
        <v>14</v>
      </c>
      <c r="D1559" s="295">
        <v>596.23199999999997</v>
      </c>
      <c r="E1559" s="286">
        <v>9.69</v>
      </c>
      <c r="F1559" s="289">
        <v>5777.49</v>
      </c>
      <c r="G1559" s="285"/>
      <c r="H1559" s="285"/>
    </row>
    <row r="1560" spans="1:8" customFormat="1" ht="9.75" customHeight="1">
      <c r="A1560" s="280" t="s">
        <v>2735</v>
      </c>
      <c r="B1560" s="281" t="s">
        <v>970</v>
      </c>
      <c r="C1560" s="281"/>
      <c r="D1560" s="281"/>
      <c r="E1560" s="281"/>
      <c r="F1560" s="283">
        <v>10794.52</v>
      </c>
      <c r="G1560" s="281"/>
      <c r="H1560" s="281"/>
    </row>
    <row r="1561" spans="1:8" customFormat="1" ht="9.75" customHeight="1">
      <c r="A1561" s="284" t="s">
        <v>2736</v>
      </c>
      <c r="B1561" s="285" t="s">
        <v>2721</v>
      </c>
      <c r="C1561" s="285" t="s">
        <v>10</v>
      </c>
      <c r="D1561" s="295">
        <v>253.27</v>
      </c>
      <c r="E1561" s="294">
        <v>42.620600000000003</v>
      </c>
      <c r="F1561" s="293">
        <v>10794.52</v>
      </c>
      <c r="G1561" s="285"/>
      <c r="H1561" s="285"/>
    </row>
    <row r="1562" spans="1:8" customFormat="1" ht="9.75" customHeight="1">
      <c r="A1562" s="280" t="s">
        <v>2737</v>
      </c>
      <c r="B1562" s="281" t="s">
        <v>355</v>
      </c>
      <c r="C1562" s="281"/>
      <c r="D1562" s="281"/>
      <c r="E1562" s="281"/>
      <c r="F1562" s="283">
        <v>41808.839999999997</v>
      </c>
      <c r="G1562" s="281"/>
      <c r="H1562" s="281"/>
    </row>
    <row r="1563" spans="1:8" customFormat="1" ht="19.149999999999999" customHeight="1">
      <c r="A1563" s="284" t="s">
        <v>2738</v>
      </c>
      <c r="B1563" s="285" t="s">
        <v>2715</v>
      </c>
      <c r="C1563" s="285" t="s">
        <v>14</v>
      </c>
      <c r="D1563" s="295">
        <v>596.23199999999997</v>
      </c>
      <c r="E1563" s="294">
        <v>44</v>
      </c>
      <c r="F1563" s="293">
        <v>26234.21</v>
      </c>
      <c r="G1563" s="285"/>
      <c r="H1563" s="285"/>
    </row>
    <row r="1564" spans="1:8" customFormat="1" ht="19.149999999999999" customHeight="1">
      <c r="A1564" s="284" t="s">
        <v>2739</v>
      </c>
      <c r="B1564" s="285" t="s">
        <v>2717</v>
      </c>
      <c r="C1564" s="285" t="s">
        <v>14</v>
      </c>
      <c r="D1564" s="295">
        <v>596.23199999999997</v>
      </c>
      <c r="E1564" s="294">
        <v>19.75</v>
      </c>
      <c r="F1564" s="293">
        <v>11775.58</v>
      </c>
      <c r="G1564" s="285"/>
      <c r="H1564" s="285"/>
    </row>
    <row r="1565" spans="1:8" customFormat="1" ht="9.75" customHeight="1">
      <c r="A1565" s="284" t="s">
        <v>2740</v>
      </c>
      <c r="B1565" s="285" t="s">
        <v>2726</v>
      </c>
      <c r="C1565" s="285" t="s">
        <v>10</v>
      </c>
      <c r="D1565" s="295">
        <v>253.27</v>
      </c>
      <c r="E1565" s="294">
        <v>15</v>
      </c>
      <c r="F1565" s="289">
        <v>3799.05</v>
      </c>
      <c r="G1565" s="285"/>
      <c r="H1565" s="285"/>
    </row>
    <row r="1566" spans="1:8" customFormat="1" ht="19.350000000000001" customHeight="1">
      <c r="A1566" s="280" t="s">
        <v>852</v>
      </c>
      <c r="B1566" s="281" t="s">
        <v>2741</v>
      </c>
      <c r="C1566" s="281"/>
      <c r="D1566" s="281"/>
      <c r="E1566" s="281"/>
      <c r="F1566" s="282">
        <v>114494.24</v>
      </c>
      <c r="G1566" s="281"/>
      <c r="H1566" s="281"/>
    </row>
    <row r="1567" spans="1:8" customFormat="1" ht="9.75" customHeight="1">
      <c r="A1567" s="280" t="s">
        <v>853</v>
      </c>
      <c r="B1567" s="281" t="s">
        <v>878</v>
      </c>
      <c r="C1567" s="281"/>
      <c r="D1567" s="281"/>
      <c r="E1567" s="281"/>
      <c r="F1567" s="283">
        <v>30141.439999999999</v>
      </c>
      <c r="G1567" s="281"/>
      <c r="H1567" s="281"/>
    </row>
    <row r="1568" spans="1:8" customFormat="1" ht="19.149999999999999" customHeight="1">
      <c r="A1568" s="284" t="s">
        <v>854</v>
      </c>
      <c r="B1568" s="285" t="s">
        <v>2704</v>
      </c>
      <c r="C1568" s="285" t="s">
        <v>14</v>
      </c>
      <c r="D1568" s="295">
        <v>363.77100000000002</v>
      </c>
      <c r="E1568" s="286">
        <v>4.7039999999999997</v>
      </c>
      <c r="F1568" s="289">
        <v>1711.18</v>
      </c>
      <c r="G1568" s="285"/>
      <c r="H1568" s="285"/>
    </row>
    <row r="1569" spans="1:8" customFormat="1" ht="19.149999999999999" customHeight="1">
      <c r="A1569" s="284" t="s">
        <v>855</v>
      </c>
      <c r="B1569" s="285" t="s">
        <v>2125</v>
      </c>
      <c r="C1569" s="285" t="s">
        <v>14</v>
      </c>
      <c r="D1569" s="295">
        <v>596.10900000000004</v>
      </c>
      <c r="E1569" s="286">
        <v>5.4505999999999997</v>
      </c>
      <c r="F1569" s="289">
        <v>3249.15</v>
      </c>
      <c r="G1569" s="285"/>
      <c r="H1569" s="285"/>
    </row>
    <row r="1570" spans="1:8" customFormat="1" ht="19.149999999999999" customHeight="1">
      <c r="A1570" s="284" t="s">
        <v>856</v>
      </c>
      <c r="B1570" s="285" t="s">
        <v>2705</v>
      </c>
      <c r="C1570" s="285" t="s">
        <v>14</v>
      </c>
      <c r="D1570" s="295">
        <v>942.83</v>
      </c>
      <c r="E1570" s="286">
        <v>6.5</v>
      </c>
      <c r="F1570" s="289">
        <v>6128.4</v>
      </c>
      <c r="G1570" s="285"/>
      <c r="H1570" s="285"/>
    </row>
    <row r="1571" spans="1:8" customFormat="1" ht="19.149999999999999" customHeight="1">
      <c r="A1571" s="284" t="s">
        <v>857</v>
      </c>
      <c r="B1571" s="285" t="s">
        <v>2706</v>
      </c>
      <c r="C1571" s="285" t="s">
        <v>14</v>
      </c>
      <c r="D1571" s="295">
        <v>942.83</v>
      </c>
      <c r="E1571" s="294">
        <v>20.207999999999998</v>
      </c>
      <c r="F1571" s="293">
        <v>19052.71</v>
      </c>
      <c r="G1571" s="285"/>
      <c r="H1571" s="285"/>
    </row>
    <row r="1572" spans="1:8" customFormat="1" ht="9.75" customHeight="1">
      <c r="A1572" s="280" t="s">
        <v>858</v>
      </c>
      <c r="B1572" s="281" t="s">
        <v>2709</v>
      </c>
      <c r="C1572" s="281"/>
      <c r="D1572" s="281"/>
      <c r="E1572" s="281"/>
      <c r="F1572" s="296">
        <v>9653.82</v>
      </c>
      <c r="G1572" s="281"/>
      <c r="H1572" s="281"/>
    </row>
    <row r="1573" spans="1:8" customFormat="1" ht="9.75" customHeight="1">
      <c r="A1573" s="284" t="s">
        <v>859</v>
      </c>
      <c r="B1573" s="285" t="s">
        <v>885</v>
      </c>
      <c r="C1573" s="285" t="s">
        <v>14</v>
      </c>
      <c r="D1573" s="295">
        <v>942.83</v>
      </c>
      <c r="E1573" s="286">
        <v>0.54920000000000002</v>
      </c>
      <c r="F1573" s="297">
        <v>517.79999999999995</v>
      </c>
      <c r="G1573" s="285"/>
      <c r="H1573" s="285"/>
    </row>
    <row r="1574" spans="1:8" customFormat="1" ht="9.75" customHeight="1">
      <c r="A1574" s="284" t="s">
        <v>860</v>
      </c>
      <c r="B1574" s="285" t="s">
        <v>886</v>
      </c>
      <c r="C1574" s="285" t="s">
        <v>14</v>
      </c>
      <c r="D1574" s="295">
        <v>942.83</v>
      </c>
      <c r="E1574" s="286">
        <v>9.69</v>
      </c>
      <c r="F1574" s="289">
        <v>9136.02</v>
      </c>
      <c r="G1574" s="285"/>
      <c r="H1574" s="285"/>
    </row>
    <row r="1575" spans="1:8" customFormat="1" ht="9.75" customHeight="1">
      <c r="A1575" s="280" t="s">
        <v>2742</v>
      </c>
      <c r="B1575" s="281" t="s">
        <v>970</v>
      </c>
      <c r="C1575" s="281"/>
      <c r="D1575" s="281"/>
      <c r="E1575" s="281"/>
      <c r="F1575" s="283">
        <v>10794.52</v>
      </c>
      <c r="G1575" s="281"/>
      <c r="H1575" s="281"/>
    </row>
    <row r="1576" spans="1:8" customFormat="1" ht="9.75" customHeight="1">
      <c r="A1576" s="284" t="s">
        <v>2743</v>
      </c>
      <c r="B1576" s="285" t="s">
        <v>2721</v>
      </c>
      <c r="C1576" s="285" t="s">
        <v>10</v>
      </c>
      <c r="D1576" s="295">
        <v>253.27</v>
      </c>
      <c r="E1576" s="294">
        <v>42.620600000000003</v>
      </c>
      <c r="F1576" s="293">
        <v>10794.52</v>
      </c>
      <c r="G1576" s="285"/>
      <c r="H1576" s="285"/>
    </row>
    <row r="1577" spans="1:8" customFormat="1" ht="9.75" customHeight="1">
      <c r="A1577" s="280" t="s">
        <v>2744</v>
      </c>
      <c r="B1577" s="281" t="s">
        <v>355</v>
      </c>
      <c r="C1577" s="281"/>
      <c r="D1577" s="281"/>
      <c r="E1577" s="281"/>
      <c r="F1577" s="283">
        <v>63904.46</v>
      </c>
      <c r="G1577" s="281"/>
      <c r="H1577" s="281"/>
    </row>
    <row r="1578" spans="1:8" customFormat="1" ht="19.149999999999999" customHeight="1">
      <c r="A1578" s="284" t="s">
        <v>2745</v>
      </c>
      <c r="B1578" s="285" t="s">
        <v>2715</v>
      </c>
      <c r="C1578" s="285" t="s">
        <v>14</v>
      </c>
      <c r="D1578" s="295">
        <v>942.83</v>
      </c>
      <c r="E1578" s="294">
        <v>44</v>
      </c>
      <c r="F1578" s="293">
        <v>41484.519999999997</v>
      </c>
      <c r="G1578" s="285"/>
      <c r="H1578" s="285"/>
    </row>
    <row r="1579" spans="1:8" customFormat="1" ht="19.149999999999999" customHeight="1">
      <c r="A1579" s="284" t="s">
        <v>2746</v>
      </c>
      <c r="B1579" s="285" t="s">
        <v>2717</v>
      </c>
      <c r="C1579" s="285" t="s">
        <v>14</v>
      </c>
      <c r="D1579" s="295">
        <v>942.83</v>
      </c>
      <c r="E1579" s="294">
        <v>19.75</v>
      </c>
      <c r="F1579" s="293">
        <v>18620.89</v>
      </c>
      <c r="G1579" s="285"/>
      <c r="H1579" s="285"/>
    </row>
    <row r="1580" spans="1:8" customFormat="1" ht="9.75" customHeight="1">
      <c r="A1580" s="284" t="s">
        <v>2747</v>
      </c>
      <c r="B1580" s="285" t="s">
        <v>2726</v>
      </c>
      <c r="C1580" s="285" t="s">
        <v>10</v>
      </c>
      <c r="D1580" s="295">
        <v>253.27</v>
      </c>
      <c r="E1580" s="294">
        <v>15</v>
      </c>
      <c r="F1580" s="289">
        <v>3799.05</v>
      </c>
      <c r="G1580" s="285"/>
      <c r="H1580" s="285"/>
    </row>
    <row r="1581" spans="1:8" customFormat="1" ht="9.75" customHeight="1">
      <c r="A1581" s="280" t="s">
        <v>861</v>
      </c>
      <c r="B1581" s="281" t="s">
        <v>459</v>
      </c>
      <c r="C1581" s="281"/>
      <c r="D1581" s="281"/>
      <c r="E1581" s="281"/>
      <c r="F1581" s="300">
        <v>1008000</v>
      </c>
      <c r="G1581" s="281"/>
      <c r="H1581" s="281"/>
    </row>
    <row r="1582" spans="1:8" customFormat="1" ht="9.75" customHeight="1">
      <c r="A1582" s="280" t="s">
        <v>863</v>
      </c>
      <c r="B1582" s="281" t="s">
        <v>459</v>
      </c>
      <c r="C1582" s="281"/>
      <c r="D1582" s="281"/>
      <c r="E1582" s="281"/>
      <c r="F1582" s="300">
        <v>1008000</v>
      </c>
      <c r="G1582" s="281"/>
      <c r="H1582" s="281"/>
    </row>
    <row r="1583" spans="1:8" customFormat="1" ht="9.75" customHeight="1">
      <c r="A1583" s="280" t="s">
        <v>864</v>
      </c>
      <c r="B1583" s="281" t="s">
        <v>474</v>
      </c>
      <c r="C1583" s="281"/>
      <c r="D1583" s="281"/>
      <c r="E1583" s="281"/>
      <c r="F1583" s="282">
        <v>740000</v>
      </c>
      <c r="G1583" s="281"/>
      <c r="H1583" s="281"/>
    </row>
    <row r="1584" spans="1:8" customFormat="1" ht="9.75" customHeight="1">
      <c r="A1584" s="284" t="s">
        <v>866</v>
      </c>
      <c r="B1584" s="285" t="s">
        <v>2748</v>
      </c>
      <c r="C1584" s="285" t="s">
        <v>11</v>
      </c>
      <c r="D1584" s="286">
        <v>2</v>
      </c>
      <c r="E1584" s="290">
        <v>370000</v>
      </c>
      <c r="F1584" s="291">
        <v>740000</v>
      </c>
      <c r="G1584" s="285"/>
      <c r="H1584" s="285"/>
    </row>
    <row r="1585" spans="1:8" customFormat="1" ht="9.75" customHeight="1">
      <c r="A1585" s="280" t="s">
        <v>867</v>
      </c>
      <c r="B1585" s="281" t="s">
        <v>2749</v>
      </c>
      <c r="C1585" s="281"/>
      <c r="D1585" s="281"/>
      <c r="E1585" s="281"/>
      <c r="F1585" s="283">
        <v>58000</v>
      </c>
      <c r="G1585" s="281"/>
      <c r="H1585" s="281"/>
    </row>
    <row r="1586" spans="1:8" customFormat="1" ht="9.75" customHeight="1">
      <c r="A1586" s="284" t="s">
        <v>869</v>
      </c>
      <c r="B1586" s="285" t="s">
        <v>2750</v>
      </c>
      <c r="C1586" s="285" t="s">
        <v>11</v>
      </c>
      <c r="D1586" s="294">
        <v>29</v>
      </c>
      <c r="E1586" s="288">
        <v>2000</v>
      </c>
      <c r="F1586" s="293">
        <v>58000</v>
      </c>
      <c r="G1586" s="285"/>
      <c r="H1586" s="285"/>
    </row>
    <row r="1587" spans="1:8" customFormat="1" ht="9.75" customHeight="1">
      <c r="A1587" s="280" t="s">
        <v>870</v>
      </c>
      <c r="B1587" s="281" t="s">
        <v>2751</v>
      </c>
      <c r="C1587" s="281"/>
      <c r="D1587" s="281"/>
      <c r="E1587" s="281"/>
      <c r="F1587" s="282">
        <v>210000</v>
      </c>
      <c r="G1587" s="281"/>
      <c r="H1587" s="281"/>
    </row>
    <row r="1588" spans="1:8" customFormat="1" ht="9.75" customHeight="1">
      <c r="A1588" s="284" t="s">
        <v>872</v>
      </c>
      <c r="B1588" s="285" t="s">
        <v>2752</v>
      </c>
      <c r="C1588" s="285" t="s">
        <v>59</v>
      </c>
      <c r="D1588" s="286">
        <v>1</v>
      </c>
      <c r="E1588" s="292">
        <v>60000</v>
      </c>
      <c r="F1588" s="293">
        <v>60000</v>
      </c>
      <c r="G1588" s="285"/>
      <c r="H1588" s="285"/>
    </row>
    <row r="1589" spans="1:8" customFormat="1" ht="9.75" customHeight="1">
      <c r="A1589" s="284" t="s">
        <v>968</v>
      </c>
      <c r="B1589" s="285" t="s">
        <v>2753</v>
      </c>
      <c r="C1589" s="285" t="s">
        <v>59</v>
      </c>
      <c r="D1589" s="286">
        <v>1</v>
      </c>
      <c r="E1589" s="290">
        <v>150000</v>
      </c>
      <c r="F1589" s="291">
        <v>150000</v>
      </c>
      <c r="G1589" s="285"/>
      <c r="H1589" s="285"/>
    </row>
    <row r="1590" spans="1:8" customFormat="1" ht="9.75" customHeight="1">
      <c r="A1590" s="280" t="s">
        <v>874</v>
      </c>
      <c r="B1590" s="281" t="s">
        <v>887</v>
      </c>
      <c r="C1590" s="281"/>
      <c r="D1590" s="281"/>
      <c r="E1590" s="281"/>
      <c r="F1590" s="282">
        <v>768434.2</v>
      </c>
      <c r="G1590" s="281"/>
      <c r="H1590" s="281"/>
    </row>
    <row r="1591" spans="1:8" customFormat="1" ht="9.75" customHeight="1">
      <c r="A1591" s="280" t="s">
        <v>876</v>
      </c>
      <c r="B1591" s="281" t="s">
        <v>887</v>
      </c>
      <c r="C1591" s="281"/>
      <c r="D1591" s="281"/>
      <c r="E1591" s="281"/>
      <c r="F1591" s="282">
        <v>768434.2</v>
      </c>
      <c r="G1591" s="281"/>
      <c r="H1591" s="281"/>
    </row>
    <row r="1592" spans="1:8" customFormat="1" ht="9.75" customHeight="1">
      <c r="A1592" s="280" t="s">
        <v>877</v>
      </c>
      <c r="B1592" s="281" t="s">
        <v>972</v>
      </c>
      <c r="C1592" s="281"/>
      <c r="D1592" s="281"/>
      <c r="E1592" s="281"/>
      <c r="F1592" s="282">
        <v>446800</v>
      </c>
      <c r="G1592" s="281"/>
      <c r="H1592" s="281"/>
    </row>
    <row r="1593" spans="1:8" customFormat="1" ht="9.75" customHeight="1">
      <c r="A1593" s="284" t="s">
        <v>879</v>
      </c>
      <c r="B1593" s="285" t="s">
        <v>972</v>
      </c>
      <c r="C1593" s="285" t="s">
        <v>59</v>
      </c>
      <c r="D1593" s="286">
        <v>1</v>
      </c>
      <c r="E1593" s="290">
        <v>446800</v>
      </c>
      <c r="F1593" s="291">
        <v>446800</v>
      </c>
      <c r="G1593" s="285"/>
      <c r="H1593" s="285"/>
    </row>
    <row r="1594" spans="1:8" customFormat="1" ht="9.75" customHeight="1">
      <c r="A1594" s="280" t="s">
        <v>880</v>
      </c>
      <c r="B1594" s="281" t="s">
        <v>974</v>
      </c>
      <c r="C1594" s="281"/>
      <c r="D1594" s="281"/>
      <c r="E1594" s="281"/>
      <c r="F1594" s="283">
        <v>39905.449999999997</v>
      </c>
      <c r="G1594" s="281"/>
      <c r="H1594" s="281"/>
    </row>
    <row r="1595" spans="1:8" customFormat="1" ht="9.75" customHeight="1">
      <c r="A1595" s="284" t="s">
        <v>882</v>
      </c>
      <c r="B1595" s="285" t="s">
        <v>973</v>
      </c>
      <c r="C1595" s="285" t="s">
        <v>59</v>
      </c>
      <c r="D1595" s="286">
        <v>1</v>
      </c>
      <c r="E1595" s="292">
        <v>39905.449999999997</v>
      </c>
      <c r="F1595" s="293">
        <v>39905.449999999997</v>
      </c>
      <c r="G1595" s="285"/>
      <c r="H1595" s="285"/>
    </row>
    <row r="1596" spans="1:8" customFormat="1" ht="9.75" customHeight="1">
      <c r="A1596" s="280" t="s">
        <v>883</v>
      </c>
      <c r="B1596" s="281" t="s">
        <v>975</v>
      </c>
      <c r="C1596" s="281"/>
      <c r="D1596" s="281"/>
      <c r="E1596" s="281"/>
      <c r="F1596" s="283">
        <v>35931.93</v>
      </c>
      <c r="G1596" s="281"/>
      <c r="H1596" s="281"/>
    </row>
    <row r="1597" spans="1:8" customFormat="1" ht="9.75" customHeight="1">
      <c r="A1597" s="284" t="s">
        <v>884</v>
      </c>
      <c r="B1597" s="285" t="s">
        <v>975</v>
      </c>
      <c r="C1597" s="285" t="s">
        <v>59</v>
      </c>
      <c r="D1597" s="286">
        <v>1</v>
      </c>
      <c r="E1597" s="292">
        <v>35931.93</v>
      </c>
      <c r="F1597" s="293">
        <v>35931.93</v>
      </c>
      <c r="G1597" s="285"/>
      <c r="H1597" s="285"/>
    </row>
    <row r="1598" spans="1:8" customFormat="1" ht="9.75" customHeight="1">
      <c r="A1598" s="280" t="s">
        <v>969</v>
      </c>
      <c r="B1598" s="281" t="s">
        <v>2754</v>
      </c>
      <c r="C1598" s="281"/>
      <c r="D1598" s="281"/>
      <c r="E1598" s="281"/>
      <c r="F1598" s="283">
        <v>34933.82</v>
      </c>
      <c r="G1598" s="281"/>
      <c r="H1598" s="281"/>
    </row>
    <row r="1599" spans="1:8" customFormat="1" ht="9.75" customHeight="1">
      <c r="A1599" s="284" t="s">
        <v>971</v>
      </c>
      <c r="B1599" s="285" t="s">
        <v>2755</v>
      </c>
      <c r="C1599" s="285" t="s">
        <v>59</v>
      </c>
      <c r="D1599" s="286">
        <v>1</v>
      </c>
      <c r="E1599" s="292">
        <v>34933.82</v>
      </c>
      <c r="F1599" s="293">
        <v>34933.82</v>
      </c>
      <c r="G1599" s="285"/>
      <c r="H1599" s="285"/>
    </row>
    <row r="1600" spans="1:8" customFormat="1" ht="9.75" customHeight="1">
      <c r="A1600" s="280" t="s">
        <v>2756</v>
      </c>
      <c r="B1600" s="281" t="s">
        <v>2757</v>
      </c>
      <c r="C1600" s="281"/>
      <c r="D1600" s="281"/>
      <c r="E1600" s="281"/>
      <c r="F1600" s="282">
        <v>210863</v>
      </c>
      <c r="G1600" s="281"/>
      <c r="H1600" s="281"/>
    </row>
    <row r="1601" spans="1:8" customFormat="1" ht="9.75" customHeight="1">
      <c r="A1601" s="284" t="s">
        <v>2758</v>
      </c>
      <c r="B1601" s="285" t="s">
        <v>2759</v>
      </c>
      <c r="C1601" s="285" t="s">
        <v>59</v>
      </c>
      <c r="D1601" s="286">
        <v>1</v>
      </c>
      <c r="E1601" s="290">
        <v>210863</v>
      </c>
      <c r="F1601" s="291">
        <v>210863</v>
      </c>
      <c r="G1601" s="285"/>
      <c r="H1601" s="285"/>
    </row>
    <row r="1602" spans="1:8" customFormat="1" ht="9.75" customHeight="1">
      <c r="A1602" s="279" t="s">
        <v>277</v>
      </c>
      <c r="B1602" s="279"/>
      <c r="C1602" s="279"/>
      <c r="D1602" s="279"/>
      <c r="E1602" s="279"/>
      <c r="F1602" s="305">
        <v>13180019.369999999</v>
      </c>
      <c r="G1602" s="279"/>
      <c r="H1602" s="279"/>
    </row>
    <row r="1603" spans="1:8" customFormat="1" ht="9.75" customHeight="1">
      <c r="A1603" s="279" t="s">
        <v>891</v>
      </c>
      <c r="B1603" s="279"/>
      <c r="C1603" s="279"/>
      <c r="D1603" s="279"/>
      <c r="E1603" s="279"/>
      <c r="F1603" s="305">
        <v>15893831.34</v>
      </c>
      <c r="G1603" s="279"/>
      <c r="H1603" s="279"/>
    </row>
    <row r="1604" spans="1:8" customFormat="1" ht="2.25" customHeight="1">
      <c r="A1604" s="306"/>
      <c r="B1604" s="306"/>
      <c r="C1604" s="306"/>
      <c r="D1604" s="306"/>
      <c r="E1604" s="306"/>
      <c r="F1604" s="306"/>
      <c r="G1604" s="306"/>
      <c r="H1604" s="306"/>
    </row>
    <row r="1605" spans="1:8" customFormat="1" ht="8.4499999999999993" customHeight="1">
      <c r="A1605" s="307" t="s">
        <v>2760</v>
      </c>
      <c r="B1605" s="307"/>
      <c r="C1605" s="307"/>
      <c r="D1605" s="307"/>
      <c r="E1605" s="307"/>
      <c r="F1605" s="307"/>
      <c r="G1605" s="307"/>
      <c r="H1605" s="307"/>
    </row>
  </sheetData>
  <pageMargins left="0.52999994886203072" right="0.52999994886203072" top="0.52999994886203072" bottom="0.68999998212799307" header="0" footer="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BCD2D-7F64-443A-B9FF-FFB02DC2C8E8}">
  <dimension ref="A1:H1433"/>
  <sheetViews>
    <sheetView topLeftCell="A11" workbookViewId="0">
      <selection activeCell="B38" sqref="B38"/>
    </sheetView>
  </sheetViews>
  <sheetFormatPr defaultColWidth="18.5703125" defaultRowHeight="12.75"/>
  <cols>
    <col min="1" max="1" width="18.5703125" style="210"/>
    <col min="2" max="2" width="26.42578125" style="210" customWidth="1"/>
    <col min="3" max="16384" width="18.5703125" style="210"/>
  </cols>
  <sheetData>
    <row r="1" spans="1:8" ht="20.25">
      <c r="A1" s="260"/>
      <c r="B1" s="260"/>
      <c r="C1" s="261"/>
      <c r="D1" s="261"/>
      <c r="E1" s="261"/>
      <c r="F1" s="261"/>
      <c r="G1" s="261"/>
      <c r="H1" s="261"/>
    </row>
    <row r="2" spans="1:8" ht="21" thickBot="1">
      <c r="A2" s="262"/>
      <c r="B2" s="262"/>
      <c r="C2" s="263"/>
      <c r="D2" s="263"/>
      <c r="E2" s="263"/>
      <c r="F2" s="263"/>
      <c r="G2" s="263"/>
      <c r="H2" s="263"/>
    </row>
    <row r="3" spans="1:8">
      <c r="A3" s="268" t="s">
        <v>0</v>
      </c>
      <c r="B3" s="269" t="s">
        <v>2761</v>
      </c>
      <c r="C3" s="274"/>
      <c r="D3" s="270"/>
      <c r="E3" s="270"/>
      <c r="F3" s="270"/>
      <c r="G3" s="270"/>
      <c r="H3" s="270"/>
    </row>
    <row r="4" spans="1:8">
      <c r="A4" s="271" t="s">
        <v>1456</v>
      </c>
      <c r="B4" s="272" t="s">
        <v>2762</v>
      </c>
      <c r="C4" s="273"/>
      <c r="D4" s="273"/>
      <c r="E4" s="273"/>
      <c r="F4" s="273"/>
      <c r="G4" s="273"/>
      <c r="H4" s="273"/>
    </row>
    <row r="5" spans="1:8" ht="20.25">
      <c r="A5" s="271" t="s">
        <v>1459</v>
      </c>
      <c r="B5" s="272"/>
      <c r="C5" s="265"/>
      <c r="D5" s="265"/>
      <c r="E5" s="265"/>
      <c r="F5" s="265"/>
      <c r="G5" s="265"/>
      <c r="H5" s="265"/>
    </row>
    <row r="6" spans="1:8">
      <c r="A6" s="271" t="s">
        <v>1460</v>
      </c>
      <c r="B6" s="272">
        <v>5554.12</v>
      </c>
      <c r="C6" s="274"/>
      <c r="D6" s="270"/>
      <c r="E6" s="270"/>
      <c r="F6" s="270"/>
      <c r="G6" s="270"/>
      <c r="H6" s="270"/>
    </row>
    <row r="7" spans="1:8">
      <c r="A7" s="271" t="s">
        <v>1461</v>
      </c>
      <c r="B7" s="275">
        <v>44621</v>
      </c>
      <c r="C7" s="267"/>
      <c r="D7" s="267"/>
      <c r="E7" s="267"/>
      <c r="F7" s="267"/>
      <c r="G7" s="267"/>
      <c r="H7" s="267"/>
    </row>
    <row r="8" spans="1:8" ht="13.5" thickBot="1">
      <c r="A8" s="276" t="s">
        <v>1462</v>
      </c>
      <c r="B8" s="277">
        <v>2444.3000000000002</v>
      </c>
      <c r="C8" s="274"/>
      <c r="D8" s="270"/>
      <c r="E8" s="270"/>
      <c r="F8" s="270"/>
      <c r="G8" s="270"/>
      <c r="H8" s="270"/>
    </row>
    <row r="9" spans="1:8">
      <c r="A9" s="267"/>
      <c r="B9" s="267"/>
      <c r="C9" s="267"/>
      <c r="D9" s="267"/>
      <c r="E9" s="267"/>
      <c r="F9" s="267"/>
      <c r="G9" s="267"/>
      <c r="H9" s="267"/>
    </row>
    <row r="10" spans="1:8" customFormat="1" ht="9.75" customHeight="1">
      <c r="A10" s="278" t="s">
        <v>204</v>
      </c>
      <c r="B10" s="279" t="s">
        <v>5</v>
      </c>
      <c r="C10" s="279" t="s">
        <v>205</v>
      </c>
      <c r="D10" s="279" t="s">
        <v>206</v>
      </c>
      <c r="E10" s="279" t="s">
        <v>207</v>
      </c>
      <c r="F10" s="279" t="s">
        <v>208</v>
      </c>
      <c r="G10" s="279"/>
      <c r="H10" s="279"/>
    </row>
    <row r="11" spans="1:8" customFormat="1" ht="9.75" customHeight="1">
      <c r="A11" s="280" t="s">
        <v>209</v>
      </c>
      <c r="B11" s="281" t="s">
        <v>211</v>
      </c>
      <c r="C11" s="281"/>
      <c r="D11" s="281"/>
      <c r="E11" s="281"/>
      <c r="F11" s="282">
        <v>289667</v>
      </c>
      <c r="G11" s="281"/>
      <c r="H11" s="281"/>
    </row>
    <row r="12" spans="1:8" customFormat="1" ht="9.75" customHeight="1">
      <c r="A12" s="280" t="s">
        <v>210</v>
      </c>
      <c r="B12" s="281" t="s">
        <v>211</v>
      </c>
      <c r="C12" s="281"/>
      <c r="D12" s="281"/>
      <c r="E12" s="281"/>
      <c r="F12" s="282">
        <v>289667</v>
      </c>
      <c r="G12" s="281"/>
      <c r="H12" s="281"/>
    </row>
    <row r="13" spans="1:8" customFormat="1" ht="9.75" customHeight="1">
      <c r="A13" s="280" t="s">
        <v>212</v>
      </c>
      <c r="B13" s="281" t="s">
        <v>213</v>
      </c>
      <c r="C13" s="281"/>
      <c r="D13" s="281"/>
      <c r="E13" s="281"/>
      <c r="F13" s="296">
        <v>9869.9699999999993</v>
      </c>
      <c r="G13" s="281"/>
      <c r="H13" s="281"/>
    </row>
    <row r="14" spans="1:8" customFormat="1" ht="9.75" customHeight="1">
      <c r="A14" s="284" t="s">
        <v>214</v>
      </c>
      <c r="B14" s="285" t="s">
        <v>1209</v>
      </c>
      <c r="C14" s="285" t="s">
        <v>59</v>
      </c>
      <c r="D14" s="286">
        <v>1</v>
      </c>
      <c r="E14" s="295">
        <v>400</v>
      </c>
      <c r="F14" s="297">
        <v>400</v>
      </c>
      <c r="G14" s="285"/>
      <c r="H14" s="285"/>
    </row>
    <row r="15" spans="1:8" customFormat="1" ht="9.75" customHeight="1">
      <c r="A15" s="284" t="s">
        <v>215</v>
      </c>
      <c r="B15" s="285" t="s">
        <v>133</v>
      </c>
      <c r="C15" s="285" t="s">
        <v>59</v>
      </c>
      <c r="D15" s="286">
        <v>1</v>
      </c>
      <c r="E15" s="288">
        <v>5100</v>
      </c>
      <c r="F15" s="289">
        <v>5100</v>
      </c>
      <c r="G15" s="285"/>
      <c r="H15" s="285"/>
    </row>
    <row r="16" spans="1:8" customFormat="1" ht="9.75" customHeight="1">
      <c r="A16" s="284" t="s">
        <v>216</v>
      </c>
      <c r="B16" s="285" t="s">
        <v>109</v>
      </c>
      <c r="C16" s="285" t="s">
        <v>59</v>
      </c>
      <c r="D16" s="286">
        <v>1</v>
      </c>
      <c r="E16" s="288">
        <v>4369.97</v>
      </c>
      <c r="F16" s="289">
        <v>4369.97</v>
      </c>
      <c r="G16" s="285"/>
      <c r="H16" s="285"/>
    </row>
    <row r="17" spans="1:8" customFormat="1" ht="9.75" customHeight="1">
      <c r="A17" s="280" t="s">
        <v>217</v>
      </c>
      <c r="B17" s="281" t="s">
        <v>218</v>
      </c>
      <c r="C17" s="281"/>
      <c r="D17" s="281"/>
      <c r="E17" s="281"/>
      <c r="F17" s="282">
        <v>225779.59</v>
      </c>
      <c r="G17" s="281"/>
      <c r="H17" s="281"/>
    </row>
    <row r="18" spans="1:8" customFormat="1" ht="9.75" customHeight="1">
      <c r="A18" s="284" t="s">
        <v>219</v>
      </c>
      <c r="B18" s="285" t="s">
        <v>2763</v>
      </c>
      <c r="C18" s="285" t="s">
        <v>59</v>
      </c>
      <c r="D18" s="286">
        <v>1</v>
      </c>
      <c r="E18" s="288">
        <v>8000</v>
      </c>
      <c r="F18" s="289">
        <v>8000</v>
      </c>
      <c r="G18" s="285"/>
      <c r="H18" s="285"/>
    </row>
    <row r="19" spans="1:8" customFormat="1" ht="9.75" customHeight="1">
      <c r="A19" s="284" t="s">
        <v>221</v>
      </c>
      <c r="B19" s="285" t="s">
        <v>2764</v>
      </c>
      <c r="C19" s="285" t="s">
        <v>59</v>
      </c>
      <c r="D19" s="286">
        <v>1</v>
      </c>
      <c r="E19" s="292">
        <v>20297.38</v>
      </c>
      <c r="F19" s="293">
        <v>20297.38</v>
      </c>
      <c r="G19" s="285"/>
      <c r="H19" s="285"/>
    </row>
    <row r="20" spans="1:8" customFormat="1" ht="9.75" customHeight="1">
      <c r="A20" s="284" t="s">
        <v>222</v>
      </c>
      <c r="B20" s="285" t="s">
        <v>220</v>
      </c>
      <c r="C20" s="285" t="s">
        <v>59</v>
      </c>
      <c r="D20" s="286">
        <v>1</v>
      </c>
      <c r="E20" s="292">
        <v>44464.160000000003</v>
      </c>
      <c r="F20" s="293">
        <v>44464.160000000003</v>
      </c>
      <c r="G20" s="285"/>
      <c r="H20" s="285"/>
    </row>
    <row r="21" spans="1:8" customFormat="1" ht="9.75" customHeight="1">
      <c r="A21" s="284" t="s">
        <v>223</v>
      </c>
      <c r="B21" s="285" t="s">
        <v>2765</v>
      </c>
      <c r="C21" s="285" t="s">
        <v>59</v>
      </c>
      <c r="D21" s="286">
        <v>1</v>
      </c>
      <c r="E21" s="292">
        <v>17600</v>
      </c>
      <c r="F21" s="293">
        <v>17600</v>
      </c>
      <c r="G21" s="285"/>
      <c r="H21" s="285"/>
    </row>
    <row r="22" spans="1:8" customFormat="1" ht="9.75" customHeight="1">
      <c r="A22" s="284" t="s">
        <v>224</v>
      </c>
      <c r="B22" s="285" t="s">
        <v>2766</v>
      </c>
      <c r="C22" s="285" t="s">
        <v>59</v>
      </c>
      <c r="D22" s="286">
        <v>1</v>
      </c>
      <c r="E22" s="288">
        <v>2500</v>
      </c>
      <c r="F22" s="289">
        <v>2500</v>
      </c>
      <c r="G22" s="285"/>
      <c r="H22" s="285"/>
    </row>
    <row r="23" spans="1:8" customFormat="1" ht="9.75" customHeight="1">
      <c r="A23" s="284" t="s">
        <v>225</v>
      </c>
      <c r="B23" s="285" t="s">
        <v>2767</v>
      </c>
      <c r="C23" s="285" t="s">
        <v>59</v>
      </c>
      <c r="D23" s="286">
        <v>1</v>
      </c>
      <c r="E23" s="292">
        <v>12222.23</v>
      </c>
      <c r="F23" s="293">
        <v>12222.23</v>
      </c>
      <c r="G23" s="285"/>
      <c r="H23" s="285"/>
    </row>
    <row r="24" spans="1:8" customFormat="1" ht="9.75" customHeight="1">
      <c r="A24" s="284" t="s">
        <v>226</v>
      </c>
      <c r="B24" s="285" t="s">
        <v>2768</v>
      </c>
      <c r="C24" s="285" t="s">
        <v>59</v>
      </c>
      <c r="D24" s="286">
        <v>1</v>
      </c>
      <c r="E24" s="292">
        <v>48634.64</v>
      </c>
      <c r="F24" s="293">
        <v>48634.64</v>
      </c>
      <c r="G24" s="285"/>
      <c r="H24" s="285"/>
    </row>
    <row r="25" spans="1:8" customFormat="1" ht="9.75" customHeight="1">
      <c r="A25" s="284" t="s">
        <v>227</v>
      </c>
      <c r="B25" s="285" t="s">
        <v>2769</v>
      </c>
      <c r="C25" s="285" t="s">
        <v>59</v>
      </c>
      <c r="D25" s="286">
        <v>1</v>
      </c>
      <c r="E25" s="288">
        <v>6605.59</v>
      </c>
      <c r="F25" s="289">
        <v>6605.59</v>
      </c>
      <c r="G25" s="285"/>
      <c r="H25" s="285"/>
    </row>
    <row r="26" spans="1:8" customFormat="1" ht="9.75" customHeight="1">
      <c r="A26" s="284" t="s">
        <v>228</v>
      </c>
      <c r="B26" s="285" t="s">
        <v>2770</v>
      </c>
      <c r="C26" s="285" t="s">
        <v>59</v>
      </c>
      <c r="D26" s="286">
        <v>1</v>
      </c>
      <c r="E26" s="288">
        <v>6605.59</v>
      </c>
      <c r="F26" s="289">
        <v>6605.59</v>
      </c>
      <c r="G26" s="285"/>
      <c r="H26" s="285"/>
    </row>
    <row r="27" spans="1:8" customFormat="1" ht="9.75" customHeight="1">
      <c r="A27" s="284" t="s">
        <v>229</v>
      </c>
      <c r="B27" s="285" t="s">
        <v>2771</v>
      </c>
      <c r="C27" s="285" t="s">
        <v>59</v>
      </c>
      <c r="D27" s="286">
        <v>1</v>
      </c>
      <c r="E27" s="288">
        <v>8850</v>
      </c>
      <c r="F27" s="289">
        <v>8850</v>
      </c>
      <c r="G27" s="285"/>
      <c r="H27" s="285"/>
    </row>
    <row r="28" spans="1:8" customFormat="1" ht="9.75" customHeight="1">
      <c r="A28" s="284" t="s">
        <v>230</v>
      </c>
      <c r="B28" s="285" t="s">
        <v>1238</v>
      </c>
      <c r="C28" s="285" t="s">
        <v>59</v>
      </c>
      <c r="D28" s="286">
        <v>1</v>
      </c>
      <c r="E28" s="288">
        <v>5000</v>
      </c>
      <c r="F28" s="289">
        <v>5000</v>
      </c>
      <c r="G28" s="285"/>
      <c r="H28" s="285"/>
    </row>
    <row r="29" spans="1:8" customFormat="1" ht="9.75" customHeight="1">
      <c r="A29" s="284" t="s">
        <v>2772</v>
      </c>
      <c r="B29" s="285" t="s">
        <v>1237</v>
      </c>
      <c r="C29" s="285" t="s">
        <v>59</v>
      </c>
      <c r="D29" s="286">
        <v>1</v>
      </c>
      <c r="E29" s="288">
        <v>4000</v>
      </c>
      <c r="F29" s="289">
        <v>4000</v>
      </c>
      <c r="G29" s="285"/>
      <c r="H29" s="285"/>
    </row>
    <row r="30" spans="1:8" customFormat="1" ht="9.75" customHeight="1">
      <c r="A30" s="284" t="s">
        <v>2773</v>
      </c>
      <c r="B30" s="285" t="s">
        <v>1241</v>
      </c>
      <c r="C30" s="285" t="s">
        <v>59</v>
      </c>
      <c r="D30" s="286">
        <v>1</v>
      </c>
      <c r="E30" s="292">
        <v>41000</v>
      </c>
      <c r="F30" s="293">
        <v>41000</v>
      </c>
      <c r="G30" s="285"/>
      <c r="H30" s="285"/>
    </row>
    <row r="31" spans="1:8" customFormat="1" ht="9.75" customHeight="1">
      <c r="A31" s="280" t="s">
        <v>231</v>
      </c>
      <c r="B31" s="281" t="s">
        <v>232</v>
      </c>
      <c r="C31" s="281"/>
      <c r="D31" s="281"/>
      <c r="E31" s="281"/>
      <c r="F31" s="283">
        <v>32741.360000000001</v>
      </c>
      <c r="G31" s="281"/>
      <c r="H31" s="281"/>
    </row>
    <row r="32" spans="1:8" customFormat="1" ht="9.75" customHeight="1">
      <c r="A32" s="284" t="s">
        <v>233</v>
      </c>
      <c r="B32" s="285" t="s">
        <v>2774</v>
      </c>
      <c r="C32" s="285" t="s">
        <v>59</v>
      </c>
      <c r="D32" s="286">
        <v>1</v>
      </c>
      <c r="E32" s="292">
        <v>11941.36</v>
      </c>
      <c r="F32" s="293">
        <v>11941.36</v>
      </c>
      <c r="G32" s="285"/>
      <c r="H32" s="285"/>
    </row>
    <row r="33" spans="1:8" customFormat="1" ht="9.75" customHeight="1">
      <c r="A33" s="284" t="s">
        <v>234</v>
      </c>
      <c r="B33" s="285" t="s">
        <v>2775</v>
      </c>
      <c r="C33" s="285" t="s">
        <v>59</v>
      </c>
      <c r="D33" s="286">
        <v>1</v>
      </c>
      <c r="E33" s="288">
        <v>8000</v>
      </c>
      <c r="F33" s="289">
        <v>8000</v>
      </c>
      <c r="G33" s="285"/>
      <c r="H33" s="285"/>
    </row>
    <row r="34" spans="1:8" customFormat="1" ht="9.75" customHeight="1">
      <c r="A34" s="284" t="s">
        <v>894</v>
      </c>
      <c r="B34" s="285" t="s">
        <v>1246</v>
      </c>
      <c r="C34" s="285" t="s">
        <v>59</v>
      </c>
      <c r="D34" s="286">
        <v>1</v>
      </c>
      <c r="E34" s="292">
        <v>12800</v>
      </c>
      <c r="F34" s="293">
        <v>12800</v>
      </c>
      <c r="G34" s="285"/>
      <c r="H34" s="285"/>
    </row>
    <row r="35" spans="1:8" customFormat="1" ht="9.75" customHeight="1">
      <c r="A35" s="280" t="s">
        <v>235</v>
      </c>
      <c r="B35" s="281" t="s">
        <v>236</v>
      </c>
      <c r="C35" s="281"/>
      <c r="D35" s="281"/>
      <c r="E35" s="281"/>
      <c r="F35" s="283">
        <v>21276.080000000002</v>
      </c>
      <c r="G35" s="281"/>
      <c r="H35" s="281"/>
    </row>
    <row r="36" spans="1:8" customFormat="1" ht="9.75" customHeight="1">
      <c r="A36" s="284" t="s">
        <v>237</v>
      </c>
      <c r="B36" s="285" t="s">
        <v>978</v>
      </c>
      <c r="C36" s="285" t="s">
        <v>280</v>
      </c>
      <c r="D36" s="288">
        <v>1436.81</v>
      </c>
      <c r="E36" s="286">
        <v>7.5</v>
      </c>
      <c r="F36" s="293">
        <v>10776.08</v>
      </c>
      <c r="G36" s="285"/>
      <c r="H36" s="285"/>
    </row>
    <row r="37" spans="1:8" customFormat="1" ht="9.75" customHeight="1">
      <c r="A37" s="284" t="s">
        <v>238</v>
      </c>
      <c r="B37" s="285" t="s">
        <v>2776</v>
      </c>
      <c r="C37" s="285" t="s">
        <v>59</v>
      </c>
      <c r="D37" s="286">
        <v>1</v>
      </c>
      <c r="E37" s="288">
        <v>1500</v>
      </c>
      <c r="F37" s="289">
        <v>1500</v>
      </c>
      <c r="G37" s="285"/>
      <c r="H37" s="285"/>
    </row>
    <row r="38" spans="1:8" customFormat="1" ht="9.75" customHeight="1">
      <c r="A38" s="284" t="s">
        <v>239</v>
      </c>
      <c r="B38" s="285" t="s">
        <v>2777</v>
      </c>
      <c r="C38" s="285" t="s">
        <v>59</v>
      </c>
      <c r="D38" s="286">
        <v>1</v>
      </c>
      <c r="E38" s="288">
        <v>9000</v>
      </c>
      <c r="F38" s="289">
        <v>9000</v>
      </c>
      <c r="G38" s="285"/>
      <c r="H38" s="285"/>
    </row>
    <row r="39" spans="1:8" customFormat="1" ht="9.75" customHeight="1">
      <c r="A39" s="280" t="s">
        <v>242</v>
      </c>
      <c r="B39" s="281" t="s">
        <v>1472</v>
      </c>
      <c r="C39" s="281"/>
      <c r="D39" s="281"/>
      <c r="E39" s="281"/>
      <c r="F39" s="283">
        <v>68286.31</v>
      </c>
      <c r="G39" s="281"/>
      <c r="H39" s="281"/>
    </row>
    <row r="40" spans="1:8" customFormat="1" ht="9.75" customHeight="1">
      <c r="A40" s="280" t="s">
        <v>243</v>
      </c>
      <c r="B40" s="281" t="s">
        <v>1472</v>
      </c>
      <c r="C40" s="281"/>
      <c r="D40" s="281"/>
      <c r="E40" s="281"/>
      <c r="F40" s="283">
        <v>68286.31</v>
      </c>
      <c r="G40" s="281"/>
      <c r="H40" s="281"/>
    </row>
    <row r="41" spans="1:8" customFormat="1" ht="9.75" customHeight="1">
      <c r="A41" s="280" t="s">
        <v>245</v>
      </c>
      <c r="B41" s="281" t="s">
        <v>1473</v>
      </c>
      <c r="C41" s="281"/>
      <c r="D41" s="281"/>
      <c r="E41" s="281"/>
      <c r="F41" s="283">
        <v>68286.31</v>
      </c>
      <c r="G41" s="281"/>
      <c r="H41" s="281"/>
    </row>
    <row r="42" spans="1:8" customFormat="1" ht="9.75" customHeight="1">
      <c r="A42" s="284" t="s">
        <v>246</v>
      </c>
      <c r="B42" s="285" t="s">
        <v>2778</v>
      </c>
      <c r="C42" s="285" t="s">
        <v>59</v>
      </c>
      <c r="D42" s="286">
        <v>1</v>
      </c>
      <c r="E42" s="288">
        <v>9600</v>
      </c>
      <c r="F42" s="289">
        <v>9600</v>
      </c>
      <c r="G42" s="285"/>
      <c r="H42" s="285"/>
    </row>
    <row r="43" spans="1:8" customFormat="1" ht="9.75" customHeight="1">
      <c r="A43" s="284" t="s">
        <v>1474</v>
      </c>
      <c r="B43" s="285" t="s">
        <v>2779</v>
      </c>
      <c r="C43" s="285" t="s">
        <v>59</v>
      </c>
      <c r="D43" s="286">
        <v>1</v>
      </c>
      <c r="E43" s="292">
        <v>20297.38</v>
      </c>
      <c r="F43" s="293">
        <v>20297.38</v>
      </c>
      <c r="G43" s="285"/>
      <c r="H43" s="285"/>
    </row>
    <row r="44" spans="1:8" customFormat="1" ht="9.75" customHeight="1">
      <c r="A44" s="284" t="s">
        <v>1475</v>
      </c>
      <c r="B44" s="285" t="s">
        <v>2780</v>
      </c>
      <c r="C44" s="285" t="s">
        <v>59</v>
      </c>
      <c r="D44" s="286">
        <v>1</v>
      </c>
      <c r="E44" s="288">
        <v>3500</v>
      </c>
      <c r="F44" s="289">
        <v>3500</v>
      </c>
      <c r="G44" s="285"/>
      <c r="H44" s="285"/>
    </row>
    <row r="45" spans="1:8" customFormat="1" ht="9.75" customHeight="1">
      <c r="A45" s="284" t="s">
        <v>1476</v>
      </c>
      <c r="B45" s="285" t="s">
        <v>113</v>
      </c>
      <c r="C45" s="285" t="s">
        <v>59</v>
      </c>
      <c r="D45" s="286">
        <v>1</v>
      </c>
      <c r="E45" s="288">
        <v>3300</v>
      </c>
      <c r="F45" s="289">
        <v>3300</v>
      </c>
      <c r="G45" s="285"/>
      <c r="H45" s="285"/>
    </row>
    <row r="46" spans="1:8" customFormat="1" ht="9.75" customHeight="1">
      <c r="A46" s="284" t="s">
        <v>1477</v>
      </c>
      <c r="B46" s="285" t="s">
        <v>2781</v>
      </c>
      <c r="C46" s="285" t="s">
        <v>59</v>
      </c>
      <c r="D46" s="286">
        <v>1</v>
      </c>
      <c r="E46" s="288">
        <v>2683.93</v>
      </c>
      <c r="F46" s="289">
        <v>2683.93</v>
      </c>
      <c r="G46" s="285"/>
      <c r="H46" s="285"/>
    </row>
    <row r="47" spans="1:8" customFormat="1" ht="9.75" customHeight="1">
      <c r="A47" s="284" t="s">
        <v>1478</v>
      </c>
      <c r="B47" s="285" t="s">
        <v>2782</v>
      </c>
      <c r="C47" s="285" t="s">
        <v>59</v>
      </c>
      <c r="D47" s="286">
        <v>1</v>
      </c>
      <c r="E47" s="295">
        <v>500</v>
      </c>
      <c r="F47" s="297">
        <v>500</v>
      </c>
      <c r="G47" s="285"/>
      <c r="H47" s="285"/>
    </row>
    <row r="48" spans="1:8" customFormat="1" ht="9.75" customHeight="1">
      <c r="A48" s="284" t="s">
        <v>1480</v>
      </c>
      <c r="B48" s="285" t="s">
        <v>2783</v>
      </c>
      <c r="C48" s="285" t="s">
        <v>59</v>
      </c>
      <c r="D48" s="286">
        <v>1</v>
      </c>
      <c r="E48" s="288">
        <v>7200</v>
      </c>
      <c r="F48" s="289">
        <v>7200</v>
      </c>
      <c r="G48" s="285"/>
      <c r="H48" s="285"/>
    </row>
    <row r="49" spans="1:8" customFormat="1" ht="9.75" customHeight="1">
      <c r="A49" s="284" t="s">
        <v>1481</v>
      </c>
      <c r="B49" s="285" t="s">
        <v>2784</v>
      </c>
      <c r="C49" s="285" t="s">
        <v>59</v>
      </c>
      <c r="D49" s="286">
        <v>1</v>
      </c>
      <c r="E49" s="288">
        <v>2450</v>
      </c>
      <c r="F49" s="289">
        <v>2450</v>
      </c>
      <c r="G49" s="285"/>
      <c r="H49" s="285"/>
    </row>
    <row r="50" spans="1:8" customFormat="1" ht="9.75" customHeight="1">
      <c r="A50" s="284" t="s">
        <v>1482</v>
      </c>
      <c r="B50" s="285" t="s">
        <v>115</v>
      </c>
      <c r="C50" s="285" t="s">
        <v>59</v>
      </c>
      <c r="D50" s="286">
        <v>1</v>
      </c>
      <c r="E50" s="288">
        <v>4200</v>
      </c>
      <c r="F50" s="289">
        <v>4200</v>
      </c>
      <c r="G50" s="285"/>
      <c r="H50" s="285"/>
    </row>
    <row r="51" spans="1:8" customFormat="1" ht="9.75" customHeight="1">
      <c r="A51" s="284" t="s">
        <v>1484</v>
      </c>
      <c r="B51" s="285" t="s">
        <v>2785</v>
      </c>
      <c r="C51" s="285" t="s">
        <v>59</v>
      </c>
      <c r="D51" s="286">
        <v>1</v>
      </c>
      <c r="E51" s="288">
        <v>3000</v>
      </c>
      <c r="F51" s="289">
        <v>3000</v>
      </c>
      <c r="G51" s="285"/>
      <c r="H51" s="285"/>
    </row>
    <row r="52" spans="1:8" customFormat="1" ht="9.75" customHeight="1">
      <c r="A52" s="284" t="s">
        <v>1486</v>
      </c>
      <c r="B52" s="285" t="s">
        <v>2786</v>
      </c>
      <c r="C52" s="285" t="s">
        <v>59</v>
      </c>
      <c r="D52" s="286">
        <v>1</v>
      </c>
      <c r="E52" s="288">
        <v>5555</v>
      </c>
      <c r="F52" s="289">
        <v>5555</v>
      </c>
      <c r="G52" s="285"/>
      <c r="H52" s="285"/>
    </row>
    <row r="53" spans="1:8" customFormat="1" ht="9.75" customHeight="1">
      <c r="A53" s="284" t="s">
        <v>2787</v>
      </c>
      <c r="B53" s="285" t="s">
        <v>1179</v>
      </c>
      <c r="C53" s="285" t="s">
        <v>59</v>
      </c>
      <c r="D53" s="286">
        <v>1</v>
      </c>
      <c r="E53" s="288">
        <v>6000</v>
      </c>
      <c r="F53" s="289">
        <v>6000</v>
      </c>
      <c r="G53" s="285"/>
      <c r="H53" s="285"/>
    </row>
    <row r="54" spans="1:8" customFormat="1" ht="9.75" customHeight="1">
      <c r="A54" s="279" t="s">
        <v>277</v>
      </c>
      <c r="B54" s="279"/>
      <c r="C54" s="279"/>
      <c r="D54" s="279"/>
      <c r="E54" s="279"/>
      <c r="F54" s="308">
        <v>357953.31</v>
      </c>
      <c r="G54" s="279"/>
      <c r="H54" s="279"/>
    </row>
    <row r="55" spans="1:8" customFormat="1" ht="10.9" customHeight="1">
      <c r="A55" s="299"/>
      <c r="B55" s="299"/>
      <c r="C55" s="299"/>
      <c r="D55" s="299"/>
      <c r="E55" s="299"/>
      <c r="F55" s="299"/>
      <c r="G55" s="299"/>
      <c r="H55" s="299"/>
    </row>
    <row r="56" spans="1:8" customFormat="1" ht="9.75" customHeight="1">
      <c r="A56" s="279" t="s">
        <v>0</v>
      </c>
      <c r="B56" s="279"/>
      <c r="C56" s="285"/>
      <c r="D56" s="285"/>
      <c r="E56" s="285"/>
      <c r="F56" s="285"/>
      <c r="G56" s="285"/>
      <c r="H56" s="285"/>
    </row>
    <row r="57" spans="1:8" customFormat="1" ht="9.75" customHeight="1">
      <c r="A57" s="279" t="s">
        <v>1571</v>
      </c>
      <c r="B57" s="279"/>
      <c r="C57" s="285"/>
      <c r="D57" s="285"/>
      <c r="E57" s="285"/>
      <c r="F57" s="285"/>
      <c r="G57" s="285"/>
      <c r="H57" s="285"/>
    </row>
    <row r="58" spans="1:8" customFormat="1" ht="9.75" customHeight="1">
      <c r="A58" s="279" t="s">
        <v>1572</v>
      </c>
      <c r="B58" s="279"/>
      <c r="C58" s="285"/>
      <c r="D58" s="285"/>
      <c r="E58" s="285"/>
      <c r="F58" s="285"/>
      <c r="G58" s="285"/>
      <c r="H58" s="285"/>
    </row>
    <row r="59" spans="1:8" customFormat="1" ht="9.75" customHeight="1">
      <c r="A59" s="279" t="s">
        <v>1458</v>
      </c>
      <c r="B59" s="279"/>
      <c r="C59" s="285"/>
      <c r="D59" s="285"/>
      <c r="E59" s="285"/>
      <c r="F59" s="285"/>
      <c r="G59" s="285"/>
      <c r="H59" s="285"/>
    </row>
    <row r="60" spans="1:8" customFormat="1" ht="9.75" customHeight="1">
      <c r="A60" s="279" t="s">
        <v>1573</v>
      </c>
      <c r="B60" s="279"/>
      <c r="C60" s="279"/>
      <c r="D60" s="279"/>
      <c r="E60" s="285"/>
      <c r="F60" s="285"/>
      <c r="G60" s="285"/>
      <c r="H60" s="285"/>
    </row>
    <row r="61" spans="1:8" customFormat="1" ht="9.75" customHeight="1">
      <c r="A61" s="279" t="s">
        <v>1574</v>
      </c>
      <c r="B61" s="279"/>
      <c r="C61" s="279"/>
      <c r="D61" s="279"/>
      <c r="E61" s="285"/>
      <c r="F61" s="285"/>
      <c r="G61" s="285"/>
      <c r="H61" s="285"/>
    </row>
    <row r="62" spans="1:8" customFormat="1" ht="9.75" customHeight="1">
      <c r="A62" s="279" t="s">
        <v>1575</v>
      </c>
      <c r="B62" s="279"/>
      <c r="C62" s="285"/>
      <c r="D62" s="285"/>
      <c r="E62" s="285"/>
      <c r="F62" s="285"/>
      <c r="G62" s="285"/>
      <c r="H62" s="285"/>
    </row>
    <row r="63" spans="1:8" customFormat="1" ht="10.9" customHeight="1">
      <c r="A63" s="299"/>
      <c r="B63" s="299"/>
      <c r="C63" s="299"/>
      <c r="D63" s="299"/>
      <c r="E63" s="299"/>
      <c r="F63" s="299"/>
      <c r="G63" s="299"/>
      <c r="H63" s="299"/>
    </row>
    <row r="64" spans="1:8" customFormat="1" ht="9.75" customHeight="1">
      <c r="A64" s="278" t="s">
        <v>204</v>
      </c>
      <c r="B64" s="279" t="s">
        <v>5</v>
      </c>
      <c r="C64" s="279" t="s">
        <v>205</v>
      </c>
      <c r="D64" s="279" t="s">
        <v>206</v>
      </c>
      <c r="E64" s="279" t="s">
        <v>207</v>
      </c>
      <c r="F64" s="279" t="s">
        <v>208</v>
      </c>
      <c r="G64" s="279"/>
      <c r="H64" s="279"/>
    </row>
    <row r="65" spans="1:8" customFormat="1" ht="9.75" customHeight="1">
      <c r="A65" s="280" t="s">
        <v>209</v>
      </c>
      <c r="B65" s="281" t="s">
        <v>244</v>
      </c>
      <c r="C65" s="281"/>
      <c r="D65" s="281"/>
      <c r="E65" s="281"/>
      <c r="F65" s="282">
        <v>232369.97</v>
      </c>
      <c r="G65" s="281"/>
      <c r="H65" s="281"/>
    </row>
    <row r="66" spans="1:8" customFormat="1" ht="9.75" customHeight="1">
      <c r="A66" s="280" t="s">
        <v>210</v>
      </c>
      <c r="B66" s="281" t="s">
        <v>244</v>
      </c>
      <c r="C66" s="281"/>
      <c r="D66" s="281"/>
      <c r="E66" s="281"/>
      <c r="F66" s="282">
        <v>232369.97</v>
      </c>
      <c r="G66" s="281"/>
      <c r="H66" s="281"/>
    </row>
    <row r="67" spans="1:8" customFormat="1" ht="9.75" customHeight="1">
      <c r="A67" s="280" t="s">
        <v>212</v>
      </c>
      <c r="B67" s="281" t="s">
        <v>1488</v>
      </c>
      <c r="C67" s="281"/>
      <c r="D67" s="281"/>
      <c r="E67" s="281"/>
      <c r="F67" s="283">
        <v>27498.240000000002</v>
      </c>
      <c r="G67" s="281"/>
      <c r="H67" s="281"/>
    </row>
    <row r="68" spans="1:8" customFormat="1" ht="9.75" customHeight="1">
      <c r="A68" s="284" t="s">
        <v>214</v>
      </c>
      <c r="B68" s="285" t="s">
        <v>1489</v>
      </c>
      <c r="C68" s="285" t="s">
        <v>247</v>
      </c>
      <c r="D68" s="294">
        <v>42</v>
      </c>
      <c r="E68" s="295">
        <v>654.72</v>
      </c>
      <c r="F68" s="293">
        <v>27498.240000000002</v>
      </c>
      <c r="G68" s="285"/>
      <c r="H68" s="285"/>
    </row>
    <row r="69" spans="1:8" customFormat="1" ht="9.75" customHeight="1">
      <c r="A69" s="280" t="s">
        <v>217</v>
      </c>
      <c r="B69" s="281" t="s">
        <v>1490</v>
      </c>
      <c r="C69" s="281"/>
      <c r="D69" s="281"/>
      <c r="E69" s="281"/>
      <c r="F69" s="282">
        <v>182571.73</v>
      </c>
      <c r="G69" s="281"/>
      <c r="H69" s="281"/>
    </row>
    <row r="70" spans="1:8" customFormat="1" ht="9.75" customHeight="1">
      <c r="A70" s="284" t="s">
        <v>219</v>
      </c>
      <c r="B70" s="285" t="s">
        <v>2788</v>
      </c>
      <c r="C70" s="285" t="s">
        <v>59</v>
      </c>
      <c r="D70" s="286">
        <v>1</v>
      </c>
      <c r="E70" s="292">
        <v>12900</v>
      </c>
      <c r="F70" s="293">
        <v>12900</v>
      </c>
      <c r="G70" s="285"/>
      <c r="H70" s="285"/>
    </row>
    <row r="71" spans="1:8" customFormat="1" ht="9.75" customHeight="1">
      <c r="A71" s="284" t="s">
        <v>221</v>
      </c>
      <c r="B71" s="285" t="s">
        <v>12</v>
      </c>
      <c r="C71" s="285" t="s">
        <v>10</v>
      </c>
      <c r="D71" s="295">
        <v>147.13999999999999</v>
      </c>
      <c r="E71" s="295">
        <v>152.92060000000001</v>
      </c>
      <c r="F71" s="293">
        <v>22500.74</v>
      </c>
      <c r="G71" s="285"/>
      <c r="H71" s="285"/>
    </row>
    <row r="72" spans="1:8" customFormat="1" ht="9.75" customHeight="1">
      <c r="A72" s="284" t="s">
        <v>222</v>
      </c>
      <c r="B72" s="285" t="s">
        <v>93</v>
      </c>
      <c r="C72" s="285" t="s">
        <v>10</v>
      </c>
      <c r="D72" s="295">
        <v>207.02</v>
      </c>
      <c r="E72" s="295">
        <v>159.36340000000001</v>
      </c>
      <c r="F72" s="293">
        <v>32991.410000000003</v>
      </c>
      <c r="G72" s="285"/>
      <c r="H72" s="285"/>
    </row>
    <row r="73" spans="1:8" customFormat="1" ht="9.75" customHeight="1">
      <c r="A73" s="284" t="s">
        <v>223</v>
      </c>
      <c r="B73" s="285" t="s">
        <v>2789</v>
      </c>
      <c r="C73" s="285" t="s">
        <v>14</v>
      </c>
      <c r="D73" s="295">
        <v>623.95000000000005</v>
      </c>
      <c r="E73" s="294">
        <v>53.1</v>
      </c>
      <c r="F73" s="293">
        <v>33131.75</v>
      </c>
      <c r="G73" s="285"/>
      <c r="H73" s="285"/>
    </row>
    <row r="74" spans="1:8" customFormat="1" ht="19.149999999999999" customHeight="1">
      <c r="A74" s="284" t="s">
        <v>224</v>
      </c>
      <c r="B74" s="285" t="s">
        <v>897</v>
      </c>
      <c r="C74" s="285" t="s">
        <v>10</v>
      </c>
      <c r="D74" s="295">
        <v>268.98</v>
      </c>
      <c r="E74" s="294">
        <v>41.622399999999999</v>
      </c>
      <c r="F74" s="293">
        <v>11195.59</v>
      </c>
      <c r="G74" s="285"/>
      <c r="H74" s="285"/>
    </row>
    <row r="75" spans="1:8" customFormat="1" ht="9.75" customHeight="1">
      <c r="A75" s="284" t="s">
        <v>225</v>
      </c>
      <c r="B75" s="285" t="s">
        <v>1273</v>
      </c>
      <c r="C75" s="285" t="s">
        <v>10</v>
      </c>
      <c r="D75" s="295">
        <v>207.06</v>
      </c>
      <c r="E75" s="294">
        <v>41.622399999999999</v>
      </c>
      <c r="F75" s="289">
        <v>8618.33</v>
      </c>
      <c r="G75" s="285"/>
      <c r="H75" s="285"/>
    </row>
    <row r="76" spans="1:8" customFormat="1" ht="9.75" customHeight="1">
      <c r="A76" s="284" t="s">
        <v>226</v>
      </c>
      <c r="B76" s="285" t="s">
        <v>900</v>
      </c>
      <c r="C76" s="285" t="s">
        <v>10</v>
      </c>
      <c r="D76" s="295">
        <v>207.06</v>
      </c>
      <c r="E76" s="295">
        <v>174</v>
      </c>
      <c r="F76" s="293">
        <v>36028.44</v>
      </c>
      <c r="G76" s="285"/>
      <c r="H76" s="285"/>
    </row>
    <row r="77" spans="1:8" customFormat="1" ht="9.75" customHeight="1">
      <c r="A77" s="284" t="s">
        <v>227</v>
      </c>
      <c r="B77" s="285" t="s">
        <v>977</v>
      </c>
      <c r="C77" s="285" t="s">
        <v>14</v>
      </c>
      <c r="D77" s="294">
        <v>88.2</v>
      </c>
      <c r="E77" s="294">
        <v>27.9406</v>
      </c>
      <c r="F77" s="289">
        <v>2464.36</v>
      </c>
      <c r="G77" s="285"/>
      <c r="H77" s="285"/>
    </row>
    <row r="78" spans="1:8" customFormat="1" ht="9.75" customHeight="1">
      <c r="A78" s="284" t="s">
        <v>228</v>
      </c>
      <c r="B78" s="285" t="s">
        <v>15</v>
      </c>
      <c r="C78" s="285" t="s">
        <v>14</v>
      </c>
      <c r="D78" s="294">
        <v>36.25</v>
      </c>
      <c r="E78" s="294">
        <v>76.056600000000003</v>
      </c>
      <c r="F78" s="289">
        <v>2757.05</v>
      </c>
      <c r="G78" s="285"/>
      <c r="H78" s="285"/>
    </row>
    <row r="79" spans="1:8" customFormat="1" ht="9.75" customHeight="1">
      <c r="A79" s="284" t="s">
        <v>229</v>
      </c>
      <c r="B79" s="285" t="s">
        <v>1496</v>
      </c>
      <c r="C79" s="285" t="s">
        <v>14</v>
      </c>
      <c r="D79" s="288">
        <v>4131.72</v>
      </c>
      <c r="E79" s="286">
        <v>4.4978999999999996</v>
      </c>
      <c r="F79" s="293">
        <v>18584.060000000001</v>
      </c>
      <c r="G79" s="285"/>
      <c r="H79" s="285"/>
    </row>
    <row r="80" spans="1:8" customFormat="1" ht="9.75" customHeight="1">
      <c r="A80" s="284" t="s">
        <v>230</v>
      </c>
      <c r="B80" s="285" t="s">
        <v>2790</v>
      </c>
      <c r="C80" s="285" t="s">
        <v>59</v>
      </c>
      <c r="D80" s="286">
        <v>1</v>
      </c>
      <c r="E80" s="288">
        <v>1400</v>
      </c>
      <c r="F80" s="289">
        <v>1400</v>
      </c>
      <c r="G80" s="285"/>
      <c r="H80" s="285"/>
    </row>
    <row r="81" spans="1:8" customFormat="1" ht="9.75" customHeight="1">
      <c r="A81" s="280" t="s">
        <v>231</v>
      </c>
      <c r="B81" s="281" t="s">
        <v>1498</v>
      </c>
      <c r="C81" s="281"/>
      <c r="D81" s="281"/>
      <c r="E81" s="281"/>
      <c r="F81" s="296">
        <v>2500</v>
      </c>
      <c r="G81" s="281"/>
      <c r="H81" s="281"/>
    </row>
    <row r="82" spans="1:8" customFormat="1" ht="19.149999999999999" customHeight="1">
      <c r="A82" s="284" t="s">
        <v>233</v>
      </c>
      <c r="B82" s="285" t="s">
        <v>2791</v>
      </c>
      <c r="C82" s="285" t="s">
        <v>59</v>
      </c>
      <c r="D82" s="286">
        <v>1</v>
      </c>
      <c r="E82" s="288">
        <v>2500</v>
      </c>
      <c r="F82" s="289">
        <v>2500</v>
      </c>
      <c r="G82" s="285"/>
      <c r="H82" s="285"/>
    </row>
    <row r="83" spans="1:8" customFormat="1" ht="9.75" customHeight="1">
      <c r="A83" s="280" t="s">
        <v>235</v>
      </c>
      <c r="B83" s="281" t="s">
        <v>1503</v>
      </c>
      <c r="C83" s="281"/>
      <c r="D83" s="281"/>
      <c r="E83" s="281"/>
      <c r="F83" s="283">
        <v>19800</v>
      </c>
      <c r="G83" s="281"/>
      <c r="H83" s="281"/>
    </row>
    <row r="84" spans="1:8" customFormat="1" ht="9.75" customHeight="1">
      <c r="A84" s="284" t="s">
        <v>237</v>
      </c>
      <c r="B84" s="285" t="s">
        <v>2792</v>
      </c>
      <c r="C84" s="285" t="s">
        <v>247</v>
      </c>
      <c r="D84" s="294">
        <v>42</v>
      </c>
      <c r="E84" s="295">
        <v>350</v>
      </c>
      <c r="F84" s="293">
        <v>14700</v>
      </c>
      <c r="G84" s="285"/>
      <c r="H84" s="285"/>
    </row>
    <row r="85" spans="1:8" customFormat="1" ht="9.75" customHeight="1">
      <c r="A85" s="284" t="s">
        <v>238</v>
      </c>
      <c r="B85" s="285" t="s">
        <v>1283</v>
      </c>
      <c r="C85" s="285" t="s">
        <v>59</v>
      </c>
      <c r="D85" s="286">
        <v>1</v>
      </c>
      <c r="E85" s="295">
        <v>600</v>
      </c>
      <c r="F85" s="297">
        <v>600</v>
      </c>
      <c r="G85" s="285"/>
      <c r="H85" s="285"/>
    </row>
    <row r="86" spans="1:8" customFormat="1" ht="9.75" customHeight="1">
      <c r="A86" s="284" t="s">
        <v>239</v>
      </c>
      <c r="B86" s="285" t="s">
        <v>2793</v>
      </c>
      <c r="C86" s="285" t="s">
        <v>59</v>
      </c>
      <c r="D86" s="286">
        <v>1</v>
      </c>
      <c r="E86" s="288">
        <v>1500</v>
      </c>
      <c r="F86" s="289">
        <v>1500</v>
      </c>
      <c r="G86" s="285"/>
      <c r="H86" s="285"/>
    </row>
    <row r="87" spans="1:8" customFormat="1" ht="9.75" customHeight="1">
      <c r="A87" s="284" t="s">
        <v>240</v>
      </c>
      <c r="B87" s="285" t="s">
        <v>2794</v>
      </c>
      <c r="C87" s="285" t="s">
        <v>59</v>
      </c>
      <c r="D87" s="286">
        <v>1</v>
      </c>
      <c r="E87" s="288">
        <v>3000</v>
      </c>
      <c r="F87" s="289">
        <v>3000</v>
      </c>
      <c r="G87" s="285"/>
      <c r="H87" s="285"/>
    </row>
    <row r="88" spans="1:8" customFormat="1" ht="9.75" customHeight="1">
      <c r="A88" s="280" t="s">
        <v>242</v>
      </c>
      <c r="B88" s="281" t="s">
        <v>259</v>
      </c>
      <c r="C88" s="281"/>
      <c r="D88" s="281"/>
      <c r="E88" s="281"/>
      <c r="F88" s="282">
        <v>819823.2</v>
      </c>
      <c r="G88" s="281"/>
      <c r="H88" s="281"/>
    </row>
    <row r="89" spans="1:8" customFormat="1" ht="9.75" customHeight="1">
      <c r="A89" s="280" t="s">
        <v>243</v>
      </c>
      <c r="B89" s="281" t="s">
        <v>259</v>
      </c>
      <c r="C89" s="281"/>
      <c r="D89" s="281"/>
      <c r="E89" s="281"/>
      <c r="F89" s="282">
        <v>819823.2</v>
      </c>
      <c r="G89" s="281"/>
      <c r="H89" s="281"/>
    </row>
    <row r="90" spans="1:8" customFormat="1" ht="9.75" customHeight="1">
      <c r="A90" s="280" t="s">
        <v>245</v>
      </c>
      <c r="B90" s="281" t="s">
        <v>1507</v>
      </c>
      <c r="C90" s="281"/>
      <c r="D90" s="281"/>
      <c r="E90" s="281"/>
      <c r="F90" s="282">
        <v>634200</v>
      </c>
      <c r="G90" s="281"/>
      <c r="H90" s="281"/>
    </row>
    <row r="91" spans="1:8" customFormat="1" ht="9.75" customHeight="1">
      <c r="A91" s="284" t="s">
        <v>246</v>
      </c>
      <c r="B91" s="285" t="s">
        <v>2795</v>
      </c>
      <c r="C91" s="285" t="s">
        <v>247</v>
      </c>
      <c r="D91" s="294">
        <v>42</v>
      </c>
      <c r="E91" s="288">
        <v>5000</v>
      </c>
      <c r="F91" s="291">
        <v>210000</v>
      </c>
      <c r="G91" s="285"/>
      <c r="H91" s="285"/>
    </row>
    <row r="92" spans="1:8" customFormat="1" ht="9.75" customHeight="1">
      <c r="A92" s="284" t="s">
        <v>1474</v>
      </c>
      <c r="B92" s="285" t="s">
        <v>2796</v>
      </c>
      <c r="C92" s="285" t="s">
        <v>247</v>
      </c>
      <c r="D92" s="294">
        <v>42</v>
      </c>
      <c r="E92" s="288">
        <v>3000</v>
      </c>
      <c r="F92" s="291">
        <v>126000</v>
      </c>
      <c r="G92" s="285"/>
      <c r="H92" s="285"/>
    </row>
    <row r="93" spans="1:8" customFormat="1" ht="9.75" customHeight="1">
      <c r="A93" s="284" t="s">
        <v>1475</v>
      </c>
      <c r="B93" s="285" t="s">
        <v>2797</v>
      </c>
      <c r="C93" s="285" t="s">
        <v>247</v>
      </c>
      <c r="D93" s="294">
        <v>42</v>
      </c>
      <c r="E93" s="288">
        <v>3000</v>
      </c>
      <c r="F93" s="291">
        <v>126000</v>
      </c>
      <c r="G93" s="285"/>
      <c r="H93" s="285"/>
    </row>
    <row r="94" spans="1:8" customFormat="1" ht="9.75" customHeight="1">
      <c r="A94" s="284" t="s">
        <v>1476</v>
      </c>
      <c r="B94" s="285" t="s">
        <v>2798</v>
      </c>
      <c r="C94" s="285" t="s">
        <v>247</v>
      </c>
      <c r="D94" s="294">
        <v>42</v>
      </c>
      <c r="E94" s="295">
        <v>700</v>
      </c>
      <c r="F94" s="293">
        <v>29400</v>
      </c>
      <c r="G94" s="285"/>
      <c r="H94" s="285"/>
    </row>
    <row r="95" spans="1:8" customFormat="1" ht="9.75" customHeight="1">
      <c r="A95" s="284" t="s">
        <v>1477</v>
      </c>
      <c r="B95" s="285" t="s">
        <v>2799</v>
      </c>
      <c r="C95" s="285" t="s">
        <v>247</v>
      </c>
      <c r="D95" s="294">
        <v>42</v>
      </c>
      <c r="E95" s="288">
        <v>1700</v>
      </c>
      <c r="F95" s="293">
        <v>71400</v>
      </c>
      <c r="G95" s="285"/>
      <c r="H95" s="285"/>
    </row>
    <row r="96" spans="1:8" customFormat="1" ht="9.75" customHeight="1">
      <c r="A96" s="284" t="s">
        <v>1478</v>
      </c>
      <c r="B96" s="285" t="s">
        <v>2800</v>
      </c>
      <c r="C96" s="285" t="s">
        <v>247</v>
      </c>
      <c r="D96" s="294">
        <v>42</v>
      </c>
      <c r="E96" s="288">
        <v>1700</v>
      </c>
      <c r="F96" s="293">
        <v>71400</v>
      </c>
      <c r="G96" s="285"/>
      <c r="H96" s="285"/>
    </row>
    <row r="97" spans="1:8" customFormat="1" ht="9.75" customHeight="1">
      <c r="A97" s="280" t="s">
        <v>248</v>
      </c>
      <c r="B97" s="281" t="s">
        <v>1513</v>
      </c>
      <c r="C97" s="281"/>
      <c r="D97" s="281"/>
      <c r="E97" s="281"/>
      <c r="F97" s="283">
        <v>41773.199999999997</v>
      </c>
      <c r="G97" s="281"/>
      <c r="H97" s="281"/>
    </row>
    <row r="98" spans="1:8" customFormat="1" ht="9.75" customHeight="1">
      <c r="A98" s="284" t="s">
        <v>249</v>
      </c>
      <c r="B98" s="285" t="s">
        <v>902</v>
      </c>
      <c r="C98" s="285" t="s">
        <v>14</v>
      </c>
      <c r="D98" s="295">
        <v>576.28</v>
      </c>
      <c r="E98" s="286">
        <v>3.5</v>
      </c>
      <c r="F98" s="289">
        <v>2016.98</v>
      </c>
      <c r="G98" s="285"/>
      <c r="H98" s="285"/>
    </row>
    <row r="99" spans="1:8" customFormat="1" ht="9.75" customHeight="1">
      <c r="A99" s="284" t="s">
        <v>250</v>
      </c>
      <c r="B99" s="285" t="s">
        <v>1317</v>
      </c>
      <c r="C99" s="285" t="s">
        <v>59</v>
      </c>
      <c r="D99" s="286">
        <v>1</v>
      </c>
      <c r="E99" s="288">
        <v>6700</v>
      </c>
      <c r="F99" s="289">
        <v>6700</v>
      </c>
      <c r="G99" s="285"/>
      <c r="H99" s="285"/>
    </row>
    <row r="100" spans="1:8" customFormat="1" ht="9.75" customHeight="1">
      <c r="A100" s="284" t="s">
        <v>251</v>
      </c>
      <c r="B100" s="285" t="s">
        <v>274</v>
      </c>
      <c r="C100" s="285" t="s">
        <v>59</v>
      </c>
      <c r="D100" s="286">
        <v>1</v>
      </c>
      <c r="E100" s="288">
        <v>6400</v>
      </c>
      <c r="F100" s="289">
        <v>6400</v>
      </c>
      <c r="G100" s="285"/>
      <c r="H100" s="285"/>
    </row>
    <row r="101" spans="1:8" customFormat="1" ht="9.75" customHeight="1">
      <c r="A101" s="284" t="s">
        <v>252</v>
      </c>
      <c r="B101" s="285" t="s">
        <v>2801</v>
      </c>
      <c r="C101" s="285" t="s">
        <v>59</v>
      </c>
      <c r="D101" s="286">
        <v>1</v>
      </c>
      <c r="E101" s="288">
        <v>5200</v>
      </c>
      <c r="F101" s="289">
        <v>5200</v>
      </c>
      <c r="G101" s="285"/>
      <c r="H101" s="285"/>
    </row>
    <row r="102" spans="1:8" customFormat="1" ht="9.75" customHeight="1">
      <c r="A102" s="284" t="s">
        <v>895</v>
      </c>
      <c r="B102" s="285" t="s">
        <v>1520</v>
      </c>
      <c r="C102" s="285" t="s">
        <v>247</v>
      </c>
      <c r="D102" s="286">
        <v>2</v>
      </c>
      <c r="E102" s="295">
        <v>400</v>
      </c>
      <c r="F102" s="297">
        <v>800</v>
      </c>
      <c r="G102" s="285"/>
      <c r="H102" s="285"/>
    </row>
    <row r="103" spans="1:8" customFormat="1" ht="9.75" customHeight="1">
      <c r="A103" s="284" t="s">
        <v>896</v>
      </c>
      <c r="B103" s="285" t="s">
        <v>2802</v>
      </c>
      <c r="C103" s="285" t="s">
        <v>14</v>
      </c>
      <c r="D103" s="294">
        <v>53.18</v>
      </c>
      <c r="E103" s="295">
        <v>113.8815</v>
      </c>
      <c r="F103" s="289">
        <v>6056.22</v>
      </c>
      <c r="G103" s="285"/>
      <c r="H103" s="285"/>
    </row>
    <row r="104" spans="1:8" customFormat="1" ht="9.75" customHeight="1">
      <c r="A104" s="284" t="s">
        <v>898</v>
      </c>
      <c r="B104" s="285" t="s">
        <v>1318</v>
      </c>
      <c r="C104" s="285" t="s">
        <v>59</v>
      </c>
      <c r="D104" s="286">
        <v>1</v>
      </c>
      <c r="E104" s="288">
        <v>3000</v>
      </c>
      <c r="F104" s="289">
        <v>3000</v>
      </c>
      <c r="G104" s="285"/>
      <c r="H104" s="285"/>
    </row>
    <row r="105" spans="1:8" customFormat="1" ht="9.75" customHeight="1">
      <c r="A105" s="284" t="s">
        <v>899</v>
      </c>
      <c r="B105" s="285" t="s">
        <v>2803</v>
      </c>
      <c r="C105" s="285" t="s">
        <v>59</v>
      </c>
      <c r="D105" s="286">
        <v>1</v>
      </c>
      <c r="E105" s="288">
        <v>5600</v>
      </c>
      <c r="F105" s="289">
        <v>5600</v>
      </c>
      <c r="G105" s="285"/>
      <c r="H105" s="285"/>
    </row>
    <row r="106" spans="1:8" customFormat="1" ht="9.75" customHeight="1">
      <c r="A106" s="284" t="s">
        <v>2804</v>
      </c>
      <c r="B106" s="285" t="s">
        <v>2805</v>
      </c>
      <c r="C106" s="285" t="s">
        <v>59</v>
      </c>
      <c r="D106" s="286">
        <v>1</v>
      </c>
      <c r="E106" s="288">
        <v>6000</v>
      </c>
      <c r="F106" s="289">
        <v>6000</v>
      </c>
      <c r="G106" s="285"/>
      <c r="H106" s="285"/>
    </row>
    <row r="107" spans="1:8" customFormat="1" ht="9.75" customHeight="1">
      <c r="A107" s="280" t="s">
        <v>253</v>
      </c>
      <c r="B107" s="281" t="s">
        <v>1527</v>
      </c>
      <c r="C107" s="281"/>
      <c r="D107" s="281"/>
      <c r="E107" s="281"/>
      <c r="F107" s="282">
        <v>143850</v>
      </c>
      <c r="G107" s="281"/>
      <c r="H107" s="281"/>
    </row>
    <row r="108" spans="1:8" customFormat="1" ht="9.75" customHeight="1">
      <c r="A108" s="284" t="s">
        <v>254</v>
      </c>
      <c r="B108" s="285" t="s">
        <v>1528</v>
      </c>
      <c r="C108" s="285" t="s">
        <v>247</v>
      </c>
      <c r="D108" s="294">
        <v>42</v>
      </c>
      <c r="E108" s="295">
        <v>580</v>
      </c>
      <c r="F108" s="293">
        <v>24360</v>
      </c>
      <c r="G108" s="285"/>
      <c r="H108" s="285"/>
    </row>
    <row r="109" spans="1:8" customFormat="1" ht="9.75" customHeight="1">
      <c r="A109" s="284" t="s">
        <v>256</v>
      </c>
      <c r="B109" s="285" t="s">
        <v>1530</v>
      </c>
      <c r="C109" s="285" t="s">
        <v>247</v>
      </c>
      <c r="D109" s="294">
        <v>42</v>
      </c>
      <c r="E109" s="295">
        <v>800</v>
      </c>
      <c r="F109" s="293">
        <v>33600</v>
      </c>
      <c r="G109" s="285"/>
      <c r="H109" s="285"/>
    </row>
    <row r="110" spans="1:8" customFormat="1" ht="9.75" customHeight="1">
      <c r="A110" s="284" t="s">
        <v>257</v>
      </c>
      <c r="B110" s="285" t="s">
        <v>2806</v>
      </c>
      <c r="C110" s="285" t="s">
        <v>247</v>
      </c>
      <c r="D110" s="294">
        <v>42</v>
      </c>
      <c r="E110" s="295">
        <v>140</v>
      </c>
      <c r="F110" s="289">
        <v>5880</v>
      </c>
      <c r="G110" s="285"/>
      <c r="H110" s="285"/>
    </row>
    <row r="111" spans="1:8" customFormat="1" ht="9.75" customHeight="1">
      <c r="A111" s="284" t="s">
        <v>901</v>
      </c>
      <c r="B111" s="285" t="s">
        <v>2807</v>
      </c>
      <c r="C111" s="285" t="s">
        <v>247</v>
      </c>
      <c r="D111" s="294">
        <v>42</v>
      </c>
      <c r="E111" s="294">
        <v>50</v>
      </c>
      <c r="F111" s="289">
        <v>2100</v>
      </c>
      <c r="G111" s="285"/>
      <c r="H111" s="285"/>
    </row>
    <row r="112" spans="1:8" customFormat="1" ht="9.75" customHeight="1">
      <c r="A112" s="284" t="s">
        <v>2808</v>
      </c>
      <c r="B112" s="285" t="s">
        <v>2809</v>
      </c>
      <c r="C112" s="285" t="s">
        <v>247</v>
      </c>
      <c r="D112" s="294">
        <v>42</v>
      </c>
      <c r="E112" s="294">
        <v>35</v>
      </c>
      <c r="F112" s="289">
        <v>1470</v>
      </c>
      <c r="G112" s="285"/>
      <c r="H112" s="285"/>
    </row>
    <row r="113" spans="1:8" customFormat="1" ht="9.75" customHeight="1">
      <c r="A113" s="284" t="s">
        <v>2810</v>
      </c>
      <c r="B113" s="285" t="s">
        <v>1538</v>
      </c>
      <c r="C113" s="285" t="s">
        <v>247</v>
      </c>
      <c r="D113" s="294">
        <v>42</v>
      </c>
      <c r="E113" s="295">
        <v>300</v>
      </c>
      <c r="F113" s="293">
        <v>12600</v>
      </c>
      <c r="G113" s="285"/>
      <c r="H113" s="285"/>
    </row>
    <row r="114" spans="1:8" customFormat="1" ht="9.75" customHeight="1">
      <c r="A114" s="284" t="s">
        <v>2811</v>
      </c>
      <c r="B114" s="285" t="s">
        <v>1536</v>
      </c>
      <c r="C114" s="285" t="s">
        <v>247</v>
      </c>
      <c r="D114" s="294">
        <v>42</v>
      </c>
      <c r="E114" s="295">
        <v>250</v>
      </c>
      <c r="F114" s="293">
        <v>10500</v>
      </c>
      <c r="G114" s="285"/>
      <c r="H114" s="285"/>
    </row>
    <row r="115" spans="1:8" customFormat="1" ht="9.75" customHeight="1">
      <c r="A115" s="284" t="s">
        <v>2812</v>
      </c>
      <c r="B115" s="285" t="s">
        <v>1540</v>
      </c>
      <c r="C115" s="285" t="s">
        <v>59</v>
      </c>
      <c r="D115" s="286">
        <v>1</v>
      </c>
      <c r="E115" s="292">
        <v>10500</v>
      </c>
      <c r="F115" s="293">
        <v>10500</v>
      </c>
      <c r="G115" s="285"/>
      <c r="H115" s="285"/>
    </row>
    <row r="116" spans="1:8" customFormat="1" ht="9.75" customHeight="1">
      <c r="A116" s="284" t="s">
        <v>2813</v>
      </c>
      <c r="B116" s="285" t="s">
        <v>2814</v>
      </c>
      <c r="C116" s="285" t="s">
        <v>59</v>
      </c>
      <c r="D116" s="286">
        <v>1</v>
      </c>
      <c r="E116" s="288">
        <v>4200</v>
      </c>
      <c r="F116" s="289">
        <v>4200</v>
      </c>
      <c r="G116" s="285"/>
      <c r="H116" s="285"/>
    </row>
    <row r="117" spans="1:8" customFormat="1" ht="9.75" customHeight="1">
      <c r="A117" s="284" t="s">
        <v>2815</v>
      </c>
      <c r="B117" s="285" t="s">
        <v>2816</v>
      </c>
      <c r="C117" s="285" t="s">
        <v>59</v>
      </c>
      <c r="D117" s="286">
        <v>1</v>
      </c>
      <c r="E117" s="288">
        <v>2100</v>
      </c>
      <c r="F117" s="289">
        <v>2100</v>
      </c>
      <c r="G117" s="285"/>
      <c r="H117" s="285"/>
    </row>
    <row r="118" spans="1:8" customFormat="1" ht="9.75" customHeight="1">
      <c r="A118" s="284" t="s">
        <v>2817</v>
      </c>
      <c r="B118" s="285" t="s">
        <v>125</v>
      </c>
      <c r="C118" s="285" t="s">
        <v>247</v>
      </c>
      <c r="D118" s="294">
        <v>42</v>
      </c>
      <c r="E118" s="295">
        <v>350</v>
      </c>
      <c r="F118" s="293">
        <v>14700</v>
      </c>
      <c r="G118" s="285"/>
      <c r="H118" s="285"/>
    </row>
    <row r="119" spans="1:8" customFormat="1" ht="9.75" customHeight="1">
      <c r="A119" s="284" t="s">
        <v>2818</v>
      </c>
      <c r="B119" s="285" t="s">
        <v>2819</v>
      </c>
      <c r="C119" s="285" t="s">
        <v>247</v>
      </c>
      <c r="D119" s="294">
        <v>42</v>
      </c>
      <c r="E119" s="295">
        <v>250</v>
      </c>
      <c r="F119" s="293">
        <v>10500</v>
      </c>
      <c r="G119" s="285"/>
      <c r="H119" s="285"/>
    </row>
    <row r="120" spans="1:8" customFormat="1" ht="9.75" customHeight="1">
      <c r="A120" s="284" t="s">
        <v>2820</v>
      </c>
      <c r="B120" s="285" t="s">
        <v>127</v>
      </c>
      <c r="C120" s="285" t="s">
        <v>247</v>
      </c>
      <c r="D120" s="294">
        <v>42</v>
      </c>
      <c r="E120" s="295">
        <v>120</v>
      </c>
      <c r="F120" s="289">
        <v>5040</v>
      </c>
      <c r="G120" s="285"/>
      <c r="H120" s="285"/>
    </row>
    <row r="121" spans="1:8" customFormat="1" ht="9.75" customHeight="1">
      <c r="A121" s="284" t="s">
        <v>2821</v>
      </c>
      <c r="B121" s="285" t="s">
        <v>1548</v>
      </c>
      <c r="C121" s="285" t="s">
        <v>247</v>
      </c>
      <c r="D121" s="294">
        <v>42</v>
      </c>
      <c r="E121" s="295">
        <v>150</v>
      </c>
      <c r="F121" s="289">
        <v>6300</v>
      </c>
      <c r="G121" s="285"/>
      <c r="H121" s="285"/>
    </row>
    <row r="122" spans="1:8" customFormat="1" ht="9.75" customHeight="1">
      <c r="A122" s="280" t="s">
        <v>284</v>
      </c>
      <c r="B122" s="281" t="s">
        <v>275</v>
      </c>
      <c r="C122" s="281"/>
      <c r="D122" s="281"/>
      <c r="E122" s="281"/>
      <c r="F122" s="282">
        <v>187330</v>
      </c>
      <c r="G122" s="281"/>
      <c r="H122" s="281"/>
    </row>
    <row r="123" spans="1:8" customFormat="1" ht="9.75" customHeight="1">
      <c r="A123" s="280" t="s">
        <v>285</v>
      </c>
      <c r="B123" s="281" t="s">
        <v>275</v>
      </c>
      <c r="C123" s="281"/>
      <c r="D123" s="281"/>
      <c r="E123" s="281"/>
      <c r="F123" s="282">
        <v>187330</v>
      </c>
      <c r="G123" s="281"/>
      <c r="H123" s="281"/>
    </row>
    <row r="124" spans="1:8" customFormat="1" ht="9.75" customHeight="1">
      <c r="A124" s="280" t="s">
        <v>286</v>
      </c>
      <c r="B124" s="281" t="s">
        <v>1549</v>
      </c>
      <c r="C124" s="281"/>
      <c r="D124" s="281"/>
      <c r="E124" s="281"/>
      <c r="F124" s="301">
        <v>950</v>
      </c>
      <c r="G124" s="281"/>
      <c r="H124" s="281"/>
    </row>
    <row r="125" spans="1:8" customFormat="1" ht="9.75" customHeight="1">
      <c r="A125" s="284" t="s">
        <v>288</v>
      </c>
      <c r="B125" s="285" t="s">
        <v>2822</v>
      </c>
      <c r="C125" s="285" t="s">
        <v>247</v>
      </c>
      <c r="D125" s="286">
        <v>1</v>
      </c>
      <c r="E125" s="295">
        <v>600</v>
      </c>
      <c r="F125" s="297">
        <v>600</v>
      </c>
      <c r="G125" s="285"/>
      <c r="H125" s="285"/>
    </row>
    <row r="126" spans="1:8" customFormat="1" ht="9.75" customHeight="1">
      <c r="A126" s="284" t="s">
        <v>1600</v>
      </c>
      <c r="B126" s="285" t="s">
        <v>2823</v>
      </c>
      <c r="C126" s="285" t="s">
        <v>247</v>
      </c>
      <c r="D126" s="286">
        <v>1</v>
      </c>
      <c r="E126" s="295">
        <v>350</v>
      </c>
      <c r="F126" s="297">
        <v>350</v>
      </c>
      <c r="G126" s="285"/>
      <c r="H126" s="285"/>
    </row>
    <row r="127" spans="1:8" customFormat="1" ht="9.75" customHeight="1">
      <c r="A127" s="280" t="s">
        <v>289</v>
      </c>
      <c r="B127" s="281" t="s">
        <v>276</v>
      </c>
      <c r="C127" s="281"/>
      <c r="D127" s="281"/>
      <c r="E127" s="281"/>
      <c r="F127" s="282">
        <v>186380</v>
      </c>
      <c r="G127" s="281"/>
      <c r="H127" s="281"/>
    </row>
    <row r="128" spans="1:8" customFormat="1" ht="9.75" customHeight="1">
      <c r="A128" s="284" t="s">
        <v>291</v>
      </c>
      <c r="B128" s="285" t="s">
        <v>2824</v>
      </c>
      <c r="C128" s="285" t="s">
        <v>59</v>
      </c>
      <c r="D128" s="286">
        <v>1</v>
      </c>
      <c r="E128" s="292">
        <v>25000</v>
      </c>
      <c r="F128" s="293">
        <v>25000</v>
      </c>
      <c r="G128" s="285"/>
      <c r="H128" s="285"/>
    </row>
    <row r="129" spans="1:8" customFormat="1" ht="9.75" customHeight="1">
      <c r="A129" s="284" t="s">
        <v>293</v>
      </c>
      <c r="B129" s="285" t="s">
        <v>2825</v>
      </c>
      <c r="C129" s="285" t="s">
        <v>59</v>
      </c>
      <c r="D129" s="286">
        <v>1</v>
      </c>
      <c r="E129" s="288">
        <v>5000</v>
      </c>
      <c r="F129" s="289">
        <v>5000</v>
      </c>
      <c r="G129" s="285"/>
      <c r="H129" s="285"/>
    </row>
    <row r="130" spans="1:8" customFormat="1" ht="9.75" customHeight="1">
      <c r="A130" s="284" t="s">
        <v>294</v>
      </c>
      <c r="B130" s="285" t="s">
        <v>2826</v>
      </c>
      <c r="C130" s="285" t="s">
        <v>247</v>
      </c>
      <c r="D130" s="286">
        <v>1</v>
      </c>
      <c r="E130" s="295">
        <v>400</v>
      </c>
      <c r="F130" s="297">
        <v>400</v>
      </c>
      <c r="G130" s="285"/>
      <c r="H130" s="285"/>
    </row>
    <row r="131" spans="1:8" customFormat="1" ht="9.75" customHeight="1">
      <c r="A131" s="284" t="s">
        <v>295</v>
      </c>
      <c r="B131" s="285" t="s">
        <v>53</v>
      </c>
      <c r="C131" s="285" t="s">
        <v>59</v>
      </c>
      <c r="D131" s="286">
        <v>1</v>
      </c>
      <c r="E131" s="288">
        <v>6100</v>
      </c>
      <c r="F131" s="289">
        <v>6100</v>
      </c>
      <c r="G131" s="285"/>
      <c r="H131" s="285"/>
    </row>
    <row r="132" spans="1:8" customFormat="1" ht="9.75" customHeight="1">
      <c r="A132" s="284" t="s">
        <v>296</v>
      </c>
      <c r="B132" s="285" t="s">
        <v>2827</v>
      </c>
      <c r="C132" s="285" t="s">
        <v>247</v>
      </c>
      <c r="D132" s="294">
        <v>28</v>
      </c>
      <c r="E132" s="288">
        <v>4200</v>
      </c>
      <c r="F132" s="291">
        <v>117600</v>
      </c>
      <c r="G132" s="285"/>
      <c r="H132" s="285"/>
    </row>
    <row r="133" spans="1:8" customFormat="1" ht="9.75" customHeight="1">
      <c r="A133" s="284" t="s">
        <v>297</v>
      </c>
      <c r="B133" s="285" t="s">
        <v>2828</v>
      </c>
      <c r="C133" s="285" t="s">
        <v>59</v>
      </c>
      <c r="D133" s="286">
        <v>1</v>
      </c>
      <c r="E133" s="292">
        <v>11000</v>
      </c>
      <c r="F133" s="293">
        <v>11000</v>
      </c>
      <c r="G133" s="285"/>
      <c r="H133" s="285"/>
    </row>
    <row r="134" spans="1:8" customFormat="1" ht="9.75" customHeight="1">
      <c r="A134" s="284" t="s">
        <v>298</v>
      </c>
      <c r="B134" s="285" t="s">
        <v>2829</v>
      </c>
      <c r="C134" s="285" t="s">
        <v>247</v>
      </c>
      <c r="D134" s="294">
        <v>28</v>
      </c>
      <c r="E134" s="295">
        <v>610</v>
      </c>
      <c r="F134" s="293">
        <v>17080</v>
      </c>
      <c r="G134" s="285"/>
      <c r="H134" s="285"/>
    </row>
    <row r="135" spans="1:8" customFormat="1" ht="9.75" customHeight="1">
      <c r="A135" s="284" t="s">
        <v>1495</v>
      </c>
      <c r="B135" s="285" t="s">
        <v>2830</v>
      </c>
      <c r="C135" s="285" t="s">
        <v>247</v>
      </c>
      <c r="D135" s="294">
        <v>10</v>
      </c>
      <c r="E135" s="295">
        <v>420</v>
      </c>
      <c r="F135" s="289">
        <v>4200</v>
      </c>
      <c r="G135" s="285"/>
      <c r="H135" s="285"/>
    </row>
    <row r="136" spans="1:8" customFormat="1" ht="9.75" customHeight="1">
      <c r="A136" s="279" t="s">
        <v>277</v>
      </c>
      <c r="B136" s="279"/>
      <c r="C136" s="279"/>
      <c r="D136" s="279"/>
      <c r="E136" s="279"/>
      <c r="F136" s="298">
        <v>1239523.17</v>
      </c>
      <c r="G136" s="279"/>
      <c r="H136" s="279"/>
    </row>
    <row r="137" spans="1:8" customFormat="1" ht="10.9" customHeight="1">
      <c r="A137" s="299"/>
      <c r="B137" s="299"/>
      <c r="C137" s="299"/>
      <c r="D137" s="299"/>
      <c r="E137" s="299"/>
      <c r="F137" s="299"/>
      <c r="G137" s="299"/>
      <c r="H137" s="299"/>
    </row>
    <row r="138" spans="1:8" customFormat="1" ht="9.75" customHeight="1">
      <c r="A138" s="279" t="s">
        <v>0</v>
      </c>
      <c r="B138" s="279"/>
      <c r="C138" s="285"/>
      <c r="D138" s="285"/>
      <c r="E138" s="285"/>
      <c r="F138" s="285"/>
      <c r="G138" s="285"/>
      <c r="H138" s="285"/>
    </row>
    <row r="139" spans="1:8" customFormat="1" ht="9.75" customHeight="1">
      <c r="A139" s="279" t="s">
        <v>1571</v>
      </c>
      <c r="B139" s="279"/>
      <c r="C139" s="285"/>
      <c r="D139" s="285"/>
      <c r="E139" s="285"/>
      <c r="F139" s="285"/>
      <c r="G139" s="285"/>
      <c r="H139" s="285"/>
    </row>
    <row r="140" spans="1:8" customFormat="1" ht="9.75" customHeight="1">
      <c r="A140" s="279" t="s">
        <v>1572</v>
      </c>
      <c r="B140" s="279"/>
      <c r="C140" s="285"/>
      <c r="D140" s="285"/>
      <c r="E140" s="285"/>
      <c r="F140" s="285"/>
      <c r="G140" s="285"/>
      <c r="H140" s="285"/>
    </row>
    <row r="141" spans="1:8" customFormat="1" ht="9.75" customHeight="1">
      <c r="A141" s="279" t="s">
        <v>1458</v>
      </c>
      <c r="B141" s="279"/>
      <c r="C141" s="285"/>
      <c r="D141" s="285"/>
      <c r="E141" s="285"/>
      <c r="F141" s="285"/>
      <c r="G141" s="285"/>
      <c r="H141" s="285"/>
    </row>
    <row r="142" spans="1:8" customFormat="1" ht="9.75" customHeight="1">
      <c r="A142" s="279" t="s">
        <v>1573</v>
      </c>
      <c r="B142" s="279"/>
      <c r="C142" s="279"/>
      <c r="D142" s="279"/>
      <c r="E142" s="285"/>
      <c r="F142" s="285"/>
      <c r="G142" s="285"/>
      <c r="H142" s="285"/>
    </row>
    <row r="143" spans="1:8" customFormat="1" ht="9.75" customHeight="1">
      <c r="A143" s="279" t="s">
        <v>1574</v>
      </c>
      <c r="B143" s="279"/>
      <c r="C143" s="279"/>
      <c r="D143" s="279"/>
      <c r="E143" s="285"/>
      <c r="F143" s="285"/>
      <c r="G143" s="285"/>
      <c r="H143" s="285"/>
    </row>
    <row r="144" spans="1:8" customFormat="1" ht="9.75" customHeight="1">
      <c r="A144" s="279" t="s">
        <v>1575</v>
      </c>
      <c r="B144" s="279"/>
      <c r="C144" s="285"/>
      <c r="D144" s="285"/>
      <c r="E144" s="285"/>
      <c r="F144" s="285"/>
      <c r="G144" s="285"/>
      <c r="H144" s="285"/>
    </row>
    <row r="145" spans="1:8" customFormat="1" ht="10.9" customHeight="1">
      <c r="A145" s="299"/>
      <c r="B145" s="299"/>
      <c r="C145" s="299"/>
      <c r="D145" s="299"/>
      <c r="E145" s="299"/>
      <c r="F145" s="299"/>
      <c r="G145" s="299"/>
      <c r="H145" s="299"/>
    </row>
    <row r="146" spans="1:8" customFormat="1" ht="9.75" customHeight="1">
      <c r="A146" s="278" t="s">
        <v>204</v>
      </c>
      <c r="B146" s="279" t="s">
        <v>5</v>
      </c>
      <c r="C146" s="279" t="s">
        <v>205</v>
      </c>
      <c r="D146" s="279" t="s">
        <v>206</v>
      </c>
      <c r="E146" s="279" t="s">
        <v>207</v>
      </c>
      <c r="F146" s="279" t="s">
        <v>208</v>
      </c>
      <c r="G146" s="279"/>
      <c r="H146" s="279"/>
    </row>
    <row r="147" spans="1:8" customFormat="1" ht="9.75" customHeight="1">
      <c r="A147" s="280" t="s">
        <v>209</v>
      </c>
      <c r="B147" s="281" t="s">
        <v>278</v>
      </c>
      <c r="C147" s="281"/>
      <c r="D147" s="281"/>
      <c r="E147" s="281"/>
      <c r="F147" s="282">
        <v>110435.84</v>
      </c>
      <c r="G147" s="281"/>
      <c r="H147" s="281"/>
    </row>
    <row r="148" spans="1:8" customFormat="1" ht="9.75" customHeight="1">
      <c r="A148" s="280" t="s">
        <v>210</v>
      </c>
      <c r="B148" s="281" t="s">
        <v>278</v>
      </c>
      <c r="C148" s="281"/>
      <c r="D148" s="281"/>
      <c r="E148" s="281"/>
      <c r="F148" s="282">
        <v>110435.84</v>
      </c>
      <c r="G148" s="281"/>
      <c r="H148" s="281"/>
    </row>
    <row r="149" spans="1:8" customFormat="1" ht="9.75" customHeight="1">
      <c r="A149" s="280" t="s">
        <v>212</v>
      </c>
      <c r="B149" s="281" t="s">
        <v>279</v>
      </c>
      <c r="C149" s="281"/>
      <c r="D149" s="281"/>
      <c r="E149" s="281"/>
      <c r="F149" s="296">
        <v>6000</v>
      </c>
      <c r="G149" s="281"/>
      <c r="H149" s="281"/>
    </row>
    <row r="150" spans="1:8" customFormat="1" ht="9.75" customHeight="1">
      <c r="A150" s="284" t="s">
        <v>214</v>
      </c>
      <c r="B150" s="285" t="s">
        <v>1576</v>
      </c>
      <c r="C150" s="285" t="s">
        <v>59</v>
      </c>
      <c r="D150" s="286">
        <v>1</v>
      </c>
      <c r="E150" s="288">
        <v>6000</v>
      </c>
      <c r="F150" s="289">
        <v>6000</v>
      </c>
      <c r="G150" s="285"/>
      <c r="H150" s="285"/>
    </row>
    <row r="151" spans="1:8" customFormat="1" ht="9.75" customHeight="1">
      <c r="A151" s="280" t="s">
        <v>217</v>
      </c>
      <c r="B151" s="281" t="s">
        <v>281</v>
      </c>
      <c r="C151" s="281"/>
      <c r="D151" s="281"/>
      <c r="E151" s="281"/>
      <c r="F151" s="296">
        <v>9783.5300000000007</v>
      </c>
      <c r="G151" s="281"/>
      <c r="H151" s="281"/>
    </row>
    <row r="152" spans="1:8" customFormat="1" ht="19.149999999999999" customHeight="1">
      <c r="A152" s="284" t="s">
        <v>219</v>
      </c>
      <c r="B152" s="285" t="s">
        <v>904</v>
      </c>
      <c r="C152" s="285" t="s">
        <v>280</v>
      </c>
      <c r="D152" s="295">
        <v>243.5</v>
      </c>
      <c r="E152" s="294">
        <v>37.44</v>
      </c>
      <c r="F152" s="289">
        <v>9116.64</v>
      </c>
      <c r="G152" s="285"/>
      <c r="H152" s="285"/>
    </row>
    <row r="153" spans="1:8" customFormat="1" ht="19.149999999999999" customHeight="1">
      <c r="A153" s="284" t="s">
        <v>221</v>
      </c>
      <c r="B153" s="285" t="s">
        <v>282</v>
      </c>
      <c r="C153" s="285" t="s">
        <v>280</v>
      </c>
      <c r="D153" s="294">
        <v>77.186899999999994</v>
      </c>
      <c r="E153" s="286">
        <v>8.64</v>
      </c>
      <c r="F153" s="297">
        <v>666.89</v>
      </c>
      <c r="G153" s="285"/>
      <c r="H153" s="285"/>
    </row>
    <row r="154" spans="1:8" customFormat="1" ht="9.75" customHeight="1">
      <c r="A154" s="280" t="s">
        <v>231</v>
      </c>
      <c r="B154" s="281" t="s">
        <v>2831</v>
      </c>
      <c r="C154" s="281"/>
      <c r="D154" s="281"/>
      <c r="E154" s="281"/>
      <c r="F154" s="283">
        <v>50610</v>
      </c>
      <c r="G154" s="281"/>
      <c r="H154" s="281"/>
    </row>
    <row r="155" spans="1:8" customFormat="1" ht="9.75" customHeight="1">
      <c r="A155" s="284" t="s">
        <v>233</v>
      </c>
      <c r="B155" s="285" t="s">
        <v>2832</v>
      </c>
      <c r="C155" s="285" t="s">
        <v>59</v>
      </c>
      <c r="D155" s="286">
        <v>1</v>
      </c>
      <c r="E155" s="292">
        <v>50610</v>
      </c>
      <c r="F155" s="293">
        <v>50610</v>
      </c>
      <c r="G155" s="285"/>
      <c r="H155" s="285"/>
    </row>
    <row r="156" spans="1:8" customFormat="1" ht="9.75" customHeight="1">
      <c r="A156" s="280" t="s">
        <v>235</v>
      </c>
      <c r="B156" s="281" t="s">
        <v>283</v>
      </c>
      <c r="C156" s="281"/>
      <c r="D156" s="281"/>
      <c r="E156" s="281"/>
      <c r="F156" s="301">
        <v>538.80999999999995</v>
      </c>
      <c r="G156" s="281"/>
      <c r="H156" s="281"/>
    </row>
    <row r="157" spans="1:8" customFormat="1" ht="9.75" customHeight="1">
      <c r="A157" s="284" t="s">
        <v>237</v>
      </c>
      <c r="B157" s="285" t="s">
        <v>2833</v>
      </c>
      <c r="C157" s="285" t="s">
        <v>280</v>
      </c>
      <c r="D157" s="286">
        <v>4.7241</v>
      </c>
      <c r="E157" s="294">
        <v>92.66</v>
      </c>
      <c r="F157" s="297">
        <v>437.74</v>
      </c>
      <c r="G157" s="285"/>
      <c r="H157" s="285"/>
    </row>
    <row r="158" spans="1:8" customFormat="1" ht="9.75" customHeight="1">
      <c r="A158" s="284" t="s">
        <v>238</v>
      </c>
      <c r="B158" s="285" t="s">
        <v>2834</v>
      </c>
      <c r="C158" s="285" t="s">
        <v>280</v>
      </c>
      <c r="D158" s="286">
        <v>1.1205000000000001</v>
      </c>
      <c r="E158" s="294">
        <v>90.2</v>
      </c>
      <c r="F158" s="297">
        <v>101.07</v>
      </c>
      <c r="G158" s="285"/>
      <c r="H158" s="285"/>
    </row>
    <row r="159" spans="1:8" customFormat="1" ht="9.75" customHeight="1">
      <c r="A159" s="280" t="s">
        <v>2835</v>
      </c>
      <c r="B159" s="281" t="s">
        <v>1580</v>
      </c>
      <c r="C159" s="281"/>
      <c r="D159" s="281"/>
      <c r="E159" s="281"/>
      <c r="F159" s="283">
        <v>43503.5</v>
      </c>
      <c r="G159" s="281"/>
      <c r="H159" s="281"/>
    </row>
    <row r="160" spans="1:8" customFormat="1" ht="9.75" customHeight="1">
      <c r="A160" s="284" t="s">
        <v>2836</v>
      </c>
      <c r="B160" s="285" t="s">
        <v>2837</v>
      </c>
      <c r="C160" s="285" t="s">
        <v>59</v>
      </c>
      <c r="D160" s="286">
        <v>1</v>
      </c>
      <c r="E160" s="292">
        <v>19980</v>
      </c>
      <c r="F160" s="293">
        <v>19980</v>
      </c>
      <c r="G160" s="285"/>
      <c r="H160" s="285"/>
    </row>
    <row r="161" spans="1:8" customFormat="1" ht="9.75" customHeight="1">
      <c r="A161" s="284" t="s">
        <v>2838</v>
      </c>
      <c r="B161" s="285" t="s">
        <v>2839</v>
      </c>
      <c r="C161" s="285" t="s">
        <v>280</v>
      </c>
      <c r="D161" s="295">
        <v>672.1</v>
      </c>
      <c r="E161" s="294">
        <v>35</v>
      </c>
      <c r="F161" s="293">
        <v>23523.5</v>
      </c>
      <c r="G161" s="285"/>
      <c r="H161" s="285"/>
    </row>
    <row r="162" spans="1:8" customFormat="1" ht="9.75" customHeight="1">
      <c r="A162" s="280" t="s">
        <v>242</v>
      </c>
      <c r="B162" s="281" t="s">
        <v>309</v>
      </c>
      <c r="C162" s="281"/>
      <c r="D162" s="281"/>
      <c r="E162" s="281"/>
      <c r="F162" s="282">
        <v>776696.33</v>
      </c>
      <c r="G162" s="281"/>
      <c r="H162" s="281"/>
    </row>
    <row r="163" spans="1:8" customFormat="1" ht="9.75" customHeight="1">
      <c r="A163" s="280" t="s">
        <v>243</v>
      </c>
      <c r="B163" s="281" t="s">
        <v>311</v>
      </c>
      <c r="C163" s="281"/>
      <c r="D163" s="281"/>
      <c r="E163" s="281"/>
      <c r="F163" s="282">
        <v>399844.79</v>
      </c>
      <c r="G163" s="281"/>
      <c r="H163" s="281"/>
    </row>
    <row r="164" spans="1:8" customFormat="1" ht="9.75" customHeight="1">
      <c r="A164" s="280" t="s">
        <v>245</v>
      </c>
      <c r="B164" s="281" t="s">
        <v>313</v>
      </c>
      <c r="C164" s="281"/>
      <c r="D164" s="281"/>
      <c r="E164" s="281"/>
      <c r="F164" s="283">
        <v>73389</v>
      </c>
      <c r="G164" s="281"/>
      <c r="H164" s="281"/>
    </row>
    <row r="165" spans="1:8" customFormat="1" ht="9.75" customHeight="1">
      <c r="A165" s="284" t="s">
        <v>246</v>
      </c>
      <c r="B165" s="285" t="s">
        <v>1582</v>
      </c>
      <c r="C165" s="285" t="s">
        <v>10</v>
      </c>
      <c r="D165" s="295">
        <v>203</v>
      </c>
      <c r="E165" s="294">
        <v>25</v>
      </c>
      <c r="F165" s="289">
        <v>5075</v>
      </c>
      <c r="G165" s="285"/>
      <c r="H165" s="285"/>
    </row>
    <row r="166" spans="1:8" customFormat="1" ht="9.75" customHeight="1">
      <c r="A166" s="284" t="s">
        <v>1474</v>
      </c>
      <c r="B166" s="285" t="s">
        <v>315</v>
      </c>
      <c r="C166" s="285" t="s">
        <v>10</v>
      </c>
      <c r="D166" s="295">
        <v>982</v>
      </c>
      <c r="E166" s="294">
        <v>32</v>
      </c>
      <c r="F166" s="293">
        <v>31424</v>
      </c>
      <c r="G166" s="285"/>
      <c r="H166" s="285"/>
    </row>
    <row r="167" spans="1:8" customFormat="1" ht="9.75" customHeight="1">
      <c r="A167" s="284" t="s">
        <v>1475</v>
      </c>
      <c r="B167" s="285" t="s">
        <v>317</v>
      </c>
      <c r="C167" s="285" t="s">
        <v>10</v>
      </c>
      <c r="D167" s="288">
        <v>1054</v>
      </c>
      <c r="E167" s="294">
        <v>35</v>
      </c>
      <c r="F167" s="293">
        <v>36890</v>
      </c>
      <c r="G167" s="285"/>
      <c r="H167" s="285"/>
    </row>
    <row r="168" spans="1:8" customFormat="1" ht="9.75" customHeight="1">
      <c r="A168" s="280" t="s">
        <v>248</v>
      </c>
      <c r="B168" s="281" t="s">
        <v>290</v>
      </c>
      <c r="C168" s="281"/>
      <c r="D168" s="281"/>
      <c r="E168" s="281"/>
      <c r="F168" s="283">
        <v>38796.99</v>
      </c>
      <c r="G168" s="281"/>
      <c r="H168" s="281"/>
    </row>
    <row r="169" spans="1:8" customFormat="1" ht="19.149999999999999" customHeight="1">
      <c r="A169" s="284" t="s">
        <v>249</v>
      </c>
      <c r="B169" s="285" t="s">
        <v>928</v>
      </c>
      <c r="C169" s="285" t="s">
        <v>292</v>
      </c>
      <c r="D169" s="295">
        <v>745</v>
      </c>
      <c r="E169" s="286">
        <v>8.1553000000000004</v>
      </c>
      <c r="F169" s="289">
        <v>6075.7</v>
      </c>
      <c r="G169" s="285"/>
      <c r="H169" s="285"/>
    </row>
    <row r="170" spans="1:8" customFormat="1" ht="19.149999999999999" customHeight="1">
      <c r="A170" s="284" t="s">
        <v>250</v>
      </c>
      <c r="B170" s="285" t="s">
        <v>1583</v>
      </c>
      <c r="C170" s="285" t="s">
        <v>292</v>
      </c>
      <c r="D170" s="295">
        <v>202</v>
      </c>
      <c r="E170" s="286">
        <v>7.3918999999999997</v>
      </c>
      <c r="F170" s="289">
        <v>1493.16</v>
      </c>
      <c r="G170" s="285"/>
      <c r="H170" s="285"/>
    </row>
    <row r="171" spans="1:8" customFormat="1" ht="19.149999999999999" customHeight="1">
      <c r="A171" s="284" t="s">
        <v>251</v>
      </c>
      <c r="B171" s="285" t="s">
        <v>1584</v>
      </c>
      <c r="C171" s="285" t="s">
        <v>292</v>
      </c>
      <c r="D171" s="288">
        <v>4238</v>
      </c>
      <c r="E171" s="286">
        <v>7.3685999999999998</v>
      </c>
      <c r="F171" s="293">
        <v>31228.13</v>
      </c>
      <c r="G171" s="285"/>
      <c r="H171" s="285"/>
    </row>
    <row r="172" spans="1:8" customFormat="1" ht="9.75" customHeight="1">
      <c r="A172" s="280" t="s">
        <v>253</v>
      </c>
      <c r="B172" s="281" t="s">
        <v>300</v>
      </c>
      <c r="C172" s="281"/>
      <c r="D172" s="281"/>
      <c r="E172" s="281"/>
      <c r="F172" s="282">
        <v>287658.8</v>
      </c>
      <c r="G172" s="281"/>
      <c r="H172" s="281"/>
    </row>
    <row r="173" spans="1:8" customFormat="1" ht="19.149999999999999" customHeight="1">
      <c r="A173" s="284" t="s">
        <v>254</v>
      </c>
      <c r="B173" s="285" t="s">
        <v>1585</v>
      </c>
      <c r="C173" s="285" t="s">
        <v>280</v>
      </c>
      <c r="D173" s="295">
        <v>517</v>
      </c>
      <c r="E173" s="295">
        <v>556.4</v>
      </c>
      <c r="F173" s="291">
        <v>287658.8</v>
      </c>
      <c r="G173" s="285"/>
      <c r="H173" s="285"/>
    </row>
    <row r="174" spans="1:8" customFormat="1" ht="9.75" customHeight="1">
      <c r="A174" s="280" t="s">
        <v>258</v>
      </c>
      <c r="B174" s="281" t="s">
        <v>2840</v>
      </c>
      <c r="C174" s="281"/>
      <c r="D174" s="281"/>
      <c r="E174" s="281"/>
      <c r="F174" s="282">
        <v>376851.54</v>
      </c>
      <c r="G174" s="281"/>
      <c r="H174" s="281"/>
    </row>
    <row r="175" spans="1:8" customFormat="1" ht="9.75" customHeight="1">
      <c r="A175" s="280" t="s">
        <v>260</v>
      </c>
      <c r="B175" s="281" t="s">
        <v>287</v>
      </c>
      <c r="C175" s="281"/>
      <c r="D175" s="281"/>
      <c r="E175" s="281"/>
      <c r="F175" s="283">
        <v>21658.32</v>
      </c>
      <c r="G175" s="281"/>
      <c r="H175" s="281"/>
    </row>
    <row r="176" spans="1:8" customFormat="1" ht="19.149999999999999" customHeight="1">
      <c r="A176" s="284" t="s">
        <v>261</v>
      </c>
      <c r="B176" s="285" t="s">
        <v>2841</v>
      </c>
      <c r="C176" s="285" t="s">
        <v>14</v>
      </c>
      <c r="D176" s="295">
        <v>474.80900000000003</v>
      </c>
      <c r="E176" s="294">
        <v>45.614800000000002</v>
      </c>
      <c r="F176" s="293">
        <v>21658.32</v>
      </c>
      <c r="G176" s="285"/>
      <c r="H176" s="285"/>
    </row>
    <row r="177" spans="1:8" customFormat="1" ht="9.75" customHeight="1">
      <c r="A177" s="280" t="s">
        <v>264</v>
      </c>
      <c r="B177" s="281" t="s">
        <v>290</v>
      </c>
      <c r="C177" s="281"/>
      <c r="D177" s="281"/>
      <c r="E177" s="281"/>
      <c r="F177" s="282">
        <v>152860.75</v>
      </c>
      <c r="G177" s="281"/>
      <c r="H177" s="281"/>
    </row>
    <row r="178" spans="1:8" customFormat="1" ht="19.149999999999999" customHeight="1">
      <c r="A178" s="284" t="s">
        <v>265</v>
      </c>
      <c r="B178" s="285" t="s">
        <v>2842</v>
      </c>
      <c r="C178" s="285" t="s">
        <v>292</v>
      </c>
      <c r="D178" s="295">
        <v>270</v>
      </c>
      <c r="E178" s="286">
        <v>8.9465000000000003</v>
      </c>
      <c r="F178" s="289">
        <v>2415.56</v>
      </c>
      <c r="G178" s="285"/>
      <c r="H178" s="285"/>
    </row>
    <row r="179" spans="1:8" customFormat="1" ht="19.149999999999999" customHeight="1">
      <c r="A179" s="284" t="s">
        <v>266</v>
      </c>
      <c r="B179" s="285" t="s">
        <v>2843</v>
      </c>
      <c r="C179" s="285" t="s">
        <v>292</v>
      </c>
      <c r="D179" s="295">
        <v>564</v>
      </c>
      <c r="E179" s="286">
        <v>7.9953000000000003</v>
      </c>
      <c r="F179" s="289">
        <v>4509.3500000000004</v>
      </c>
      <c r="G179" s="285"/>
      <c r="H179" s="285"/>
    </row>
    <row r="180" spans="1:8" customFormat="1" ht="19.149999999999999" customHeight="1">
      <c r="A180" s="284" t="s">
        <v>903</v>
      </c>
      <c r="B180" s="285" t="s">
        <v>2844</v>
      </c>
      <c r="C180" s="285" t="s">
        <v>292</v>
      </c>
      <c r="D180" s="288">
        <v>1487</v>
      </c>
      <c r="E180" s="286">
        <v>8.2059999999999995</v>
      </c>
      <c r="F180" s="293">
        <v>12202.32</v>
      </c>
      <c r="G180" s="285"/>
      <c r="H180" s="285"/>
    </row>
    <row r="181" spans="1:8" customFormat="1" ht="19.149999999999999" customHeight="1">
      <c r="A181" s="284" t="s">
        <v>1590</v>
      </c>
      <c r="B181" s="285" t="s">
        <v>2845</v>
      </c>
      <c r="C181" s="285" t="s">
        <v>292</v>
      </c>
      <c r="D181" s="288">
        <v>2690</v>
      </c>
      <c r="E181" s="286">
        <v>7.8452999999999999</v>
      </c>
      <c r="F181" s="293">
        <v>21103.86</v>
      </c>
      <c r="G181" s="285"/>
      <c r="H181" s="285"/>
    </row>
    <row r="182" spans="1:8" customFormat="1" ht="19.149999999999999" customHeight="1">
      <c r="A182" s="284" t="s">
        <v>1592</v>
      </c>
      <c r="B182" s="285" t="s">
        <v>2846</v>
      </c>
      <c r="C182" s="285" t="s">
        <v>292</v>
      </c>
      <c r="D182" s="288">
        <v>1025</v>
      </c>
      <c r="E182" s="286">
        <v>7.4414999999999996</v>
      </c>
      <c r="F182" s="289">
        <v>7627.54</v>
      </c>
      <c r="G182" s="285"/>
      <c r="H182" s="285"/>
    </row>
    <row r="183" spans="1:8" customFormat="1" ht="19.149999999999999" customHeight="1">
      <c r="A183" s="284" t="s">
        <v>1594</v>
      </c>
      <c r="B183" s="285" t="s">
        <v>2847</v>
      </c>
      <c r="C183" s="285" t="s">
        <v>292</v>
      </c>
      <c r="D183" s="288">
        <v>2565</v>
      </c>
      <c r="E183" s="286">
        <v>7.4181999999999997</v>
      </c>
      <c r="F183" s="293">
        <v>19027.68</v>
      </c>
      <c r="G183" s="285"/>
      <c r="H183" s="285"/>
    </row>
    <row r="184" spans="1:8" customFormat="1" ht="19.149999999999999" customHeight="1">
      <c r="A184" s="284" t="s">
        <v>2848</v>
      </c>
      <c r="B184" s="285" t="s">
        <v>2849</v>
      </c>
      <c r="C184" s="285" t="s">
        <v>292</v>
      </c>
      <c r="D184" s="292">
        <v>11316</v>
      </c>
      <c r="E184" s="286">
        <v>7.5975999999999999</v>
      </c>
      <c r="F184" s="293">
        <v>85974.44</v>
      </c>
      <c r="G184" s="285"/>
      <c r="H184" s="285"/>
    </row>
    <row r="185" spans="1:8" customFormat="1" ht="9.75" customHeight="1">
      <c r="A185" s="280" t="s">
        <v>267</v>
      </c>
      <c r="B185" s="281" t="s">
        <v>300</v>
      </c>
      <c r="C185" s="281"/>
      <c r="D185" s="281"/>
      <c r="E185" s="281"/>
      <c r="F185" s="283">
        <v>82902.47</v>
      </c>
      <c r="G185" s="281"/>
      <c r="H185" s="281"/>
    </row>
    <row r="186" spans="1:8" customFormat="1" ht="19.149999999999999" customHeight="1">
      <c r="A186" s="284" t="s">
        <v>268</v>
      </c>
      <c r="B186" s="285" t="s">
        <v>2850</v>
      </c>
      <c r="C186" s="285" t="s">
        <v>280</v>
      </c>
      <c r="D186" s="295">
        <v>154.81319999999999</v>
      </c>
      <c r="E186" s="295">
        <v>535.5</v>
      </c>
      <c r="F186" s="293">
        <v>82902.47</v>
      </c>
      <c r="G186" s="285"/>
      <c r="H186" s="285"/>
    </row>
    <row r="187" spans="1:8" customFormat="1" ht="9.75" customHeight="1">
      <c r="A187" s="280" t="s">
        <v>271</v>
      </c>
      <c r="B187" s="281" t="s">
        <v>355</v>
      </c>
      <c r="C187" s="281"/>
      <c r="D187" s="281"/>
      <c r="E187" s="281"/>
      <c r="F187" s="282">
        <v>119430</v>
      </c>
      <c r="G187" s="281"/>
      <c r="H187" s="281"/>
    </row>
    <row r="188" spans="1:8" customFormat="1" ht="19.149999999999999" customHeight="1">
      <c r="A188" s="284" t="s">
        <v>272</v>
      </c>
      <c r="B188" s="285" t="s">
        <v>1598</v>
      </c>
      <c r="C188" s="285" t="s">
        <v>14</v>
      </c>
      <c r="D188" s="295">
        <v>563</v>
      </c>
      <c r="E188" s="295">
        <v>205</v>
      </c>
      <c r="F188" s="291">
        <v>115415</v>
      </c>
      <c r="G188" s="285"/>
      <c r="H188" s="285"/>
    </row>
    <row r="189" spans="1:8" customFormat="1" ht="9.75" customHeight="1">
      <c r="A189" s="284" t="s">
        <v>273</v>
      </c>
      <c r="B189" s="285" t="s">
        <v>320</v>
      </c>
      <c r="C189" s="285" t="s">
        <v>11</v>
      </c>
      <c r="D189" s="294">
        <v>73</v>
      </c>
      <c r="E189" s="294">
        <v>55</v>
      </c>
      <c r="F189" s="289">
        <v>4015</v>
      </c>
      <c r="G189" s="285"/>
      <c r="H189" s="285"/>
    </row>
    <row r="190" spans="1:8" customFormat="1" ht="9.75" customHeight="1">
      <c r="A190" s="280" t="s">
        <v>284</v>
      </c>
      <c r="B190" s="281" t="s">
        <v>336</v>
      </c>
      <c r="C190" s="281"/>
      <c r="D190" s="281"/>
      <c r="E190" s="281"/>
      <c r="F190" s="300">
        <v>3879685.74</v>
      </c>
      <c r="G190" s="281"/>
      <c r="H190" s="281"/>
    </row>
    <row r="191" spans="1:8" customFormat="1" ht="9.75" customHeight="1">
      <c r="A191" s="280" t="s">
        <v>285</v>
      </c>
      <c r="B191" s="281" t="s">
        <v>2851</v>
      </c>
      <c r="C191" s="281"/>
      <c r="D191" s="281"/>
      <c r="E191" s="281"/>
      <c r="F191" s="283">
        <v>45895.47</v>
      </c>
      <c r="G191" s="281"/>
      <c r="H191" s="281"/>
    </row>
    <row r="192" spans="1:8" customFormat="1" ht="9.75" customHeight="1">
      <c r="A192" s="280" t="s">
        <v>286</v>
      </c>
      <c r="B192" s="281" t="s">
        <v>287</v>
      </c>
      <c r="C192" s="281"/>
      <c r="D192" s="281"/>
      <c r="E192" s="281"/>
      <c r="F192" s="283">
        <v>28432.78</v>
      </c>
      <c r="G192" s="281"/>
      <c r="H192" s="281"/>
    </row>
    <row r="193" spans="1:8" customFormat="1" ht="19.149999999999999" customHeight="1">
      <c r="A193" s="284" t="s">
        <v>288</v>
      </c>
      <c r="B193" s="285" t="s">
        <v>2852</v>
      </c>
      <c r="C193" s="285" t="s">
        <v>14</v>
      </c>
      <c r="D193" s="294">
        <v>63.8</v>
      </c>
      <c r="E193" s="295">
        <v>424.89830000000001</v>
      </c>
      <c r="F193" s="293">
        <v>27108.51</v>
      </c>
      <c r="G193" s="285"/>
      <c r="H193" s="285"/>
    </row>
    <row r="194" spans="1:8" customFormat="1" ht="19.149999999999999" customHeight="1">
      <c r="A194" s="284" t="s">
        <v>1600</v>
      </c>
      <c r="B194" s="285" t="s">
        <v>2853</v>
      </c>
      <c r="C194" s="285" t="s">
        <v>14</v>
      </c>
      <c r="D194" s="294">
        <v>22.41</v>
      </c>
      <c r="E194" s="294">
        <v>59.0929</v>
      </c>
      <c r="F194" s="289">
        <v>1324.27</v>
      </c>
      <c r="G194" s="285"/>
      <c r="H194" s="285"/>
    </row>
    <row r="195" spans="1:8" customFormat="1" ht="9.75" customHeight="1">
      <c r="A195" s="280" t="s">
        <v>289</v>
      </c>
      <c r="B195" s="281" t="s">
        <v>290</v>
      </c>
      <c r="C195" s="281"/>
      <c r="D195" s="281"/>
      <c r="E195" s="281"/>
      <c r="F195" s="283">
        <v>10781.48</v>
      </c>
      <c r="G195" s="281"/>
      <c r="H195" s="281"/>
    </row>
    <row r="196" spans="1:8" customFormat="1" ht="19.149999999999999" customHeight="1">
      <c r="A196" s="284" t="s">
        <v>291</v>
      </c>
      <c r="B196" s="285" t="s">
        <v>2854</v>
      </c>
      <c r="C196" s="285" t="s">
        <v>292</v>
      </c>
      <c r="D196" s="295">
        <v>166</v>
      </c>
      <c r="E196" s="286">
        <v>7.9953000000000003</v>
      </c>
      <c r="F196" s="289">
        <v>1327.22</v>
      </c>
      <c r="G196" s="285"/>
      <c r="H196" s="285"/>
    </row>
    <row r="197" spans="1:8" customFormat="1" ht="19.149999999999999" customHeight="1">
      <c r="A197" s="284" t="s">
        <v>293</v>
      </c>
      <c r="B197" s="285" t="s">
        <v>2855</v>
      </c>
      <c r="C197" s="285" t="s">
        <v>292</v>
      </c>
      <c r="D197" s="295">
        <v>658</v>
      </c>
      <c r="E197" s="286">
        <v>7.9260000000000002</v>
      </c>
      <c r="F197" s="289">
        <v>5215.3100000000004</v>
      </c>
      <c r="G197" s="285"/>
      <c r="H197" s="285"/>
    </row>
    <row r="198" spans="1:8" customFormat="1" ht="19.149999999999999" customHeight="1">
      <c r="A198" s="284" t="s">
        <v>294</v>
      </c>
      <c r="B198" s="285" t="s">
        <v>2856</v>
      </c>
      <c r="C198" s="285" t="s">
        <v>292</v>
      </c>
      <c r="D198" s="295">
        <v>255</v>
      </c>
      <c r="E198" s="286">
        <v>7.5773000000000001</v>
      </c>
      <c r="F198" s="289">
        <v>1932.21</v>
      </c>
      <c r="G198" s="285"/>
      <c r="H198" s="285"/>
    </row>
    <row r="199" spans="1:8" customFormat="1" ht="19.149999999999999" customHeight="1">
      <c r="A199" s="284" t="s">
        <v>295</v>
      </c>
      <c r="B199" s="285" t="s">
        <v>2857</v>
      </c>
      <c r="C199" s="285" t="s">
        <v>292</v>
      </c>
      <c r="D199" s="295">
        <v>322</v>
      </c>
      <c r="E199" s="286">
        <v>7.1638000000000002</v>
      </c>
      <c r="F199" s="289">
        <v>2306.7399999999998</v>
      </c>
      <c r="G199" s="285"/>
      <c r="H199" s="285"/>
    </row>
    <row r="200" spans="1:8" customFormat="1" ht="9.75" customHeight="1">
      <c r="A200" s="280" t="s">
        <v>299</v>
      </c>
      <c r="B200" s="281" t="s">
        <v>300</v>
      </c>
      <c r="C200" s="281"/>
      <c r="D200" s="281"/>
      <c r="E200" s="281"/>
      <c r="F200" s="296">
        <v>6158.25</v>
      </c>
      <c r="G200" s="281"/>
      <c r="H200" s="281"/>
    </row>
    <row r="201" spans="1:8" customFormat="1" ht="19.149999999999999" customHeight="1">
      <c r="A201" s="284" t="s">
        <v>301</v>
      </c>
      <c r="B201" s="285" t="s">
        <v>1666</v>
      </c>
      <c r="C201" s="285" t="s">
        <v>280</v>
      </c>
      <c r="D201" s="294">
        <v>11.5</v>
      </c>
      <c r="E201" s="295">
        <v>535.5</v>
      </c>
      <c r="F201" s="289">
        <v>6158.25</v>
      </c>
      <c r="G201" s="285"/>
      <c r="H201" s="285"/>
    </row>
    <row r="202" spans="1:8" customFormat="1" ht="9.75" customHeight="1">
      <c r="A202" s="280" t="s">
        <v>302</v>
      </c>
      <c r="B202" s="281" t="s">
        <v>306</v>
      </c>
      <c r="C202" s="281"/>
      <c r="D202" s="281"/>
      <c r="E202" s="281"/>
      <c r="F202" s="301">
        <v>522.96</v>
      </c>
      <c r="G202" s="281"/>
      <c r="H202" s="281"/>
    </row>
    <row r="203" spans="1:8" customFormat="1" ht="9.75" customHeight="1">
      <c r="A203" s="284" t="s">
        <v>304</v>
      </c>
      <c r="B203" s="285" t="s">
        <v>1609</v>
      </c>
      <c r="C203" s="285" t="s">
        <v>14</v>
      </c>
      <c r="D203" s="294">
        <v>22.41</v>
      </c>
      <c r="E203" s="294">
        <v>23.335899999999999</v>
      </c>
      <c r="F203" s="297">
        <v>522.96</v>
      </c>
      <c r="G203" s="285"/>
      <c r="H203" s="285"/>
    </row>
    <row r="204" spans="1:8" customFormat="1" ht="9.75" customHeight="1">
      <c r="A204" s="280" t="s">
        <v>905</v>
      </c>
      <c r="B204" s="281" t="s">
        <v>985</v>
      </c>
      <c r="C204" s="281"/>
      <c r="D204" s="281"/>
      <c r="E204" s="281"/>
      <c r="F204" s="282">
        <v>209518.83</v>
      </c>
      <c r="G204" s="281"/>
      <c r="H204" s="281"/>
    </row>
    <row r="205" spans="1:8" customFormat="1" ht="9.75" customHeight="1">
      <c r="A205" s="280" t="s">
        <v>906</v>
      </c>
      <c r="B205" s="281" t="s">
        <v>287</v>
      </c>
      <c r="C205" s="281"/>
      <c r="D205" s="281"/>
      <c r="E205" s="281"/>
      <c r="F205" s="301">
        <v>508.12</v>
      </c>
      <c r="G205" s="281"/>
      <c r="H205" s="281"/>
    </row>
    <row r="206" spans="1:8" customFormat="1" ht="19.149999999999999" customHeight="1">
      <c r="A206" s="284" t="s">
        <v>907</v>
      </c>
      <c r="B206" s="285" t="s">
        <v>2858</v>
      </c>
      <c r="C206" s="285" t="s">
        <v>14</v>
      </c>
      <c r="D206" s="294">
        <v>78.03</v>
      </c>
      <c r="E206" s="286">
        <v>5.4450000000000003</v>
      </c>
      <c r="F206" s="297">
        <v>424.87</v>
      </c>
      <c r="G206" s="285"/>
      <c r="H206" s="285"/>
    </row>
    <row r="207" spans="1:8" customFormat="1" ht="19.149999999999999" customHeight="1">
      <c r="A207" s="284" t="s">
        <v>1614</v>
      </c>
      <c r="B207" s="285" t="s">
        <v>2859</v>
      </c>
      <c r="C207" s="285" t="s">
        <v>14</v>
      </c>
      <c r="D207" s="294">
        <v>12.631500000000001</v>
      </c>
      <c r="E207" s="286">
        <v>6.5910000000000002</v>
      </c>
      <c r="F207" s="302">
        <v>83.25</v>
      </c>
      <c r="G207" s="285"/>
      <c r="H207" s="285"/>
    </row>
    <row r="208" spans="1:8" customFormat="1" ht="9.75" customHeight="1">
      <c r="A208" s="280" t="s">
        <v>908</v>
      </c>
      <c r="B208" s="281" t="s">
        <v>290</v>
      </c>
      <c r="C208" s="281"/>
      <c r="D208" s="281"/>
      <c r="E208" s="281"/>
      <c r="F208" s="283">
        <v>49819.06</v>
      </c>
      <c r="G208" s="281"/>
      <c r="H208" s="281"/>
    </row>
    <row r="209" spans="1:8" customFormat="1" ht="19.149999999999999" customHeight="1">
      <c r="A209" s="284" t="s">
        <v>909</v>
      </c>
      <c r="B209" s="285" t="s">
        <v>2854</v>
      </c>
      <c r="C209" s="285" t="s">
        <v>292</v>
      </c>
      <c r="D209" s="288">
        <v>1407</v>
      </c>
      <c r="E209" s="286">
        <v>7.9953000000000003</v>
      </c>
      <c r="F209" s="293">
        <v>11249.39</v>
      </c>
      <c r="G209" s="285"/>
      <c r="H209" s="285"/>
    </row>
    <row r="210" spans="1:8" customFormat="1" ht="19.149999999999999" customHeight="1">
      <c r="A210" s="284" t="s">
        <v>1616</v>
      </c>
      <c r="B210" s="285" t="s">
        <v>2855</v>
      </c>
      <c r="C210" s="285" t="s">
        <v>292</v>
      </c>
      <c r="D210" s="288">
        <v>1274</v>
      </c>
      <c r="E210" s="286">
        <v>7.9260000000000002</v>
      </c>
      <c r="F210" s="293">
        <v>10097.719999999999</v>
      </c>
      <c r="G210" s="285"/>
      <c r="H210" s="285"/>
    </row>
    <row r="211" spans="1:8" customFormat="1" ht="9.75" customHeight="1">
      <c r="A211" s="284" t="s">
        <v>1617</v>
      </c>
      <c r="B211" s="285" t="s">
        <v>2860</v>
      </c>
      <c r="C211" s="285" t="s">
        <v>292</v>
      </c>
      <c r="D211" s="295">
        <v>785</v>
      </c>
      <c r="E211" s="294">
        <v>36.270000000000003</v>
      </c>
      <c r="F211" s="293">
        <v>28471.95</v>
      </c>
      <c r="G211" s="285"/>
      <c r="H211" s="285"/>
    </row>
    <row r="212" spans="1:8" customFormat="1" ht="9.75" customHeight="1">
      <c r="A212" s="280" t="s">
        <v>910</v>
      </c>
      <c r="B212" s="281" t="s">
        <v>300</v>
      </c>
      <c r="C212" s="281"/>
      <c r="D212" s="281"/>
      <c r="E212" s="281"/>
      <c r="F212" s="283">
        <v>35343</v>
      </c>
      <c r="G212" s="281"/>
      <c r="H212" s="281"/>
    </row>
    <row r="213" spans="1:8" customFormat="1" ht="19.149999999999999" customHeight="1">
      <c r="A213" s="284" t="s">
        <v>911</v>
      </c>
      <c r="B213" s="285" t="s">
        <v>1666</v>
      </c>
      <c r="C213" s="285" t="s">
        <v>280</v>
      </c>
      <c r="D213" s="294">
        <v>66</v>
      </c>
      <c r="E213" s="295">
        <v>535.5</v>
      </c>
      <c r="F213" s="293">
        <v>35343</v>
      </c>
      <c r="G213" s="285"/>
      <c r="H213" s="285"/>
    </row>
    <row r="214" spans="1:8" customFormat="1" ht="9.75" customHeight="1">
      <c r="A214" s="280" t="s">
        <v>912</v>
      </c>
      <c r="B214" s="281" t="s">
        <v>306</v>
      </c>
      <c r="C214" s="281"/>
      <c r="D214" s="281"/>
      <c r="E214" s="281"/>
      <c r="F214" s="296">
        <v>1000</v>
      </c>
      <c r="G214" s="281"/>
      <c r="H214" s="281"/>
    </row>
    <row r="215" spans="1:8" customFormat="1" ht="9.75" customHeight="1">
      <c r="A215" s="284" t="s">
        <v>913</v>
      </c>
      <c r="B215" s="285" t="s">
        <v>2861</v>
      </c>
      <c r="C215" s="285" t="s">
        <v>11</v>
      </c>
      <c r="D215" s="294">
        <v>20</v>
      </c>
      <c r="E215" s="294">
        <v>50</v>
      </c>
      <c r="F215" s="289">
        <v>1000</v>
      </c>
      <c r="G215" s="285"/>
      <c r="H215" s="285"/>
    </row>
    <row r="216" spans="1:8" customFormat="1" ht="9.75" customHeight="1">
      <c r="A216" s="280" t="s">
        <v>1622</v>
      </c>
      <c r="B216" s="281" t="s">
        <v>355</v>
      </c>
      <c r="C216" s="281"/>
      <c r="D216" s="281"/>
      <c r="E216" s="281"/>
      <c r="F216" s="282">
        <v>122848.65</v>
      </c>
      <c r="G216" s="281"/>
      <c r="H216" s="281"/>
    </row>
    <row r="217" spans="1:8" customFormat="1" ht="19.149999999999999" customHeight="1">
      <c r="A217" s="284" t="s">
        <v>1623</v>
      </c>
      <c r="B217" s="285" t="s">
        <v>1611</v>
      </c>
      <c r="C217" s="285" t="s">
        <v>14</v>
      </c>
      <c r="D217" s="295">
        <v>599.26170000000002</v>
      </c>
      <c r="E217" s="295">
        <v>205</v>
      </c>
      <c r="F217" s="291">
        <v>122848.65</v>
      </c>
      <c r="G217" s="285"/>
      <c r="H217" s="285"/>
    </row>
    <row r="218" spans="1:8" customFormat="1" ht="9.75" customHeight="1">
      <c r="A218" s="280" t="s">
        <v>914</v>
      </c>
      <c r="B218" s="281" t="s">
        <v>2862</v>
      </c>
      <c r="C218" s="281"/>
      <c r="D218" s="281"/>
      <c r="E218" s="281"/>
      <c r="F218" s="282">
        <v>335853.83</v>
      </c>
      <c r="G218" s="281"/>
      <c r="H218" s="281"/>
    </row>
    <row r="219" spans="1:8" customFormat="1" ht="9.75" customHeight="1">
      <c r="A219" s="280" t="s">
        <v>915</v>
      </c>
      <c r="B219" s="281" t="s">
        <v>287</v>
      </c>
      <c r="C219" s="281"/>
      <c r="D219" s="281"/>
      <c r="E219" s="281"/>
      <c r="F219" s="296">
        <v>2762.61</v>
      </c>
      <c r="G219" s="281"/>
      <c r="H219" s="281"/>
    </row>
    <row r="220" spans="1:8" customFormat="1" ht="19.149999999999999" customHeight="1">
      <c r="A220" s="284" t="s">
        <v>916</v>
      </c>
      <c r="B220" s="285" t="s">
        <v>2858</v>
      </c>
      <c r="C220" s="285" t="s">
        <v>14</v>
      </c>
      <c r="D220" s="295">
        <v>204.85</v>
      </c>
      <c r="E220" s="286">
        <v>5.4450000000000003</v>
      </c>
      <c r="F220" s="289">
        <v>1115.4100000000001</v>
      </c>
      <c r="G220" s="285"/>
      <c r="H220" s="285"/>
    </row>
    <row r="221" spans="1:8" customFormat="1" ht="19.149999999999999" customHeight="1">
      <c r="A221" s="284" t="s">
        <v>917</v>
      </c>
      <c r="B221" s="285" t="s">
        <v>2863</v>
      </c>
      <c r="C221" s="285" t="s">
        <v>14</v>
      </c>
      <c r="D221" s="295">
        <v>239.14</v>
      </c>
      <c r="E221" s="286">
        <v>4.6078000000000001</v>
      </c>
      <c r="F221" s="289">
        <v>1101.9100000000001</v>
      </c>
      <c r="G221" s="285"/>
      <c r="H221" s="285"/>
    </row>
    <row r="222" spans="1:8" customFormat="1" ht="19.149999999999999" customHeight="1">
      <c r="A222" s="284" t="s">
        <v>918</v>
      </c>
      <c r="B222" s="285" t="s">
        <v>2859</v>
      </c>
      <c r="C222" s="285" t="s">
        <v>14</v>
      </c>
      <c r="D222" s="294">
        <v>67.540000000000006</v>
      </c>
      <c r="E222" s="286">
        <v>6.5910000000000002</v>
      </c>
      <c r="F222" s="297">
        <v>445.16</v>
      </c>
      <c r="G222" s="285"/>
      <c r="H222" s="285"/>
    </row>
    <row r="223" spans="1:8" customFormat="1" ht="19.149999999999999" customHeight="1">
      <c r="A223" s="284" t="s">
        <v>919</v>
      </c>
      <c r="B223" s="285" t="s">
        <v>2864</v>
      </c>
      <c r="C223" s="285" t="s">
        <v>14</v>
      </c>
      <c r="D223" s="294">
        <v>18.39</v>
      </c>
      <c r="E223" s="286">
        <v>5.4450000000000003</v>
      </c>
      <c r="F223" s="297">
        <v>100.13</v>
      </c>
      <c r="G223" s="285"/>
      <c r="H223" s="285"/>
    </row>
    <row r="224" spans="1:8" customFormat="1" ht="9.75" customHeight="1">
      <c r="A224" s="280" t="s">
        <v>920</v>
      </c>
      <c r="B224" s="281" t="s">
        <v>290</v>
      </c>
      <c r="C224" s="281"/>
      <c r="D224" s="281"/>
      <c r="E224" s="281"/>
      <c r="F224" s="282">
        <v>150070.76</v>
      </c>
      <c r="G224" s="281"/>
      <c r="H224" s="281"/>
    </row>
    <row r="225" spans="1:8" customFormat="1" ht="19.149999999999999" customHeight="1">
      <c r="A225" s="284" t="s">
        <v>921</v>
      </c>
      <c r="B225" s="285" t="s">
        <v>2865</v>
      </c>
      <c r="C225" s="285" t="s">
        <v>292</v>
      </c>
      <c r="D225" s="295">
        <v>494</v>
      </c>
      <c r="E225" s="286">
        <v>8.9465000000000003</v>
      </c>
      <c r="F225" s="289">
        <v>4419.57</v>
      </c>
      <c r="G225" s="285"/>
      <c r="H225" s="285"/>
    </row>
    <row r="226" spans="1:8" customFormat="1" ht="19.149999999999999" customHeight="1">
      <c r="A226" s="284" t="s">
        <v>1625</v>
      </c>
      <c r="B226" s="285" t="s">
        <v>2854</v>
      </c>
      <c r="C226" s="285" t="s">
        <v>292</v>
      </c>
      <c r="D226" s="295">
        <v>730</v>
      </c>
      <c r="E226" s="286">
        <v>7.9953000000000003</v>
      </c>
      <c r="F226" s="289">
        <v>5836.57</v>
      </c>
      <c r="G226" s="285"/>
      <c r="H226" s="285"/>
    </row>
    <row r="227" spans="1:8" customFormat="1" ht="19.149999999999999" customHeight="1">
      <c r="A227" s="284" t="s">
        <v>1626</v>
      </c>
      <c r="B227" s="285" t="s">
        <v>2855</v>
      </c>
      <c r="C227" s="285" t="s">
        <v>292</v>
      </c>
      <c r="D227" s="288">
        <v>1224</v>
      </c>
      <c r="E227" s="286">
        <v>7.9260000000000002</v>
      </c>
      <c r="F227" s="289">
        <v>9701.42</v>
      </c>
      <c r="G227" s="285"/>
      <c r="H227" s="285"/>
    </row>
    <row r="228" spans="1:8" customFormat="1" ht="19.149999999999999" customHeight="1">
      <c r="A228" s="284" t="s">
        <v>1627</v>
      </c>
      <c r="B228" s="285" t="s">
        <v>2856</v>
      </c>
      <c r="C228" s="285" t="s">
        <v>292</v>
      </c>
      <c r="D228" s="288">
        <v>2109</v>
      </c>
      <c r="E228" s="286">
        <v>7.5773000000000001</v>
      </c>
      <c r="F228" s="293">
        <v>15980.53</v>
      </c>
      <c r="G228" s="285"/>
      <c r="H228" s="285"/>
    </row>
    <row r="229" spans="1:8" customFormat="1" ht="19.149999999999999" customHeight="1">
      <c r="A229" s="284" t="s">
        <v>1628</v>
      </c>
      <c r="B229" s="285" t="s">
        <v>2866</v>
      </c>
      <c r="C229" s="285" t="s">
        <v>292</v>
      </c>
      <c r="D229" s="288">
        <v>2919</v>
      </c>
      <c r="E229" s="286">
        <v>7.1871</v>
      </c>
      <c r="F229" s="293">
        <v>20979.14</v>
      </c>
      <c r="G229" s="285"/>
      <c r="H229" s="285"/>
    </row>
    <row r="230" spans="1:8" customFormat="1" ht="19.149999999999999" customHeight="1">
      <c r="A230" s="284" t="s">
        <v>1629</v>
      </c>
      <c r="B230" s="285" t="s">
        <v>2857</v>
      </c>
      <c r="C230" s="285" t="s">
        <v>292</v>
      </c>
      <c r="D230" s="288">
        <v>1854</v>
      </c>
      <c r="E230" s="286">
        <v>7.1638000000000002</v>
      </c>
      <c r="F230" s="293">
        <v>13281.69</v>
      </c>
      <c r="G230" s="285"/>
      <c r="H230" s="285"/>
    </row>
    <row r="231" spans="1:8" customFormat="1" ht="19.149999999999999" customHeight="1">
      <c r="A231" s="284" t="s">
        <v>2867</v>
      </c>
      <c r="B231" s="285" t="s">
        <v>2868</v>
      </c>
      <c r="C231" s="285" t="s">
        <v>292</v>
      </c>
      <c r="D231" s="288">
        <v>7516</v>
      </c>
      <c r="E231" s="286">
        <v>7.1524000000000001</v>
      </c>
      <c r="F231" s="293">
        <v>53757.440000000002</v>
      </c>
      <c r="G231" s="285"/>
      <c r="H231" s="285"/>
    </row>
    <row r="232" spans="1:8" customFormat="1" ht="9.75" customHeight="1">
      <c r="A232" s="284" t="s">
        <v>2869</v>
      </c>
      <c r="B232" s="285" t="s">
        <v>2860</v>
      </c>
      <c r="C232" s="285" t="s">
        <v>292</v>
      </c>
      <c r="D232" s="295">
        <v>720</v>
      </c>
      <c r="E232" s="294">
        <v>36.270000000000003</v>
      </c>
      <c r="F232" s="293">
        <v>26114.400000000001</v>
      </c>
      <c r="G232" s="285"/>
      <c r="H232" s="285"/>
    </row>
    <row r="233" spans="1:8" customFormat="1" ht="9.75" customHeight="1">
      <c r="A233" s="280" t="s">
        <v>922</v>
      </c>
      <c r="B233" s="281" t="s">
        <v>300</v>
      </c>
      <c r="C233" s="281"/>
      <c r="D233" s="281"/>
      <c r="E233" s="281"/>
      <c r="F233" s="283">
        <v>65866.5</v>
      </c>
      <c r="G233" s="281"/>
      <c r="H233" s="281"/>
    </row>
    <row r="234" spans="1:8" customFormat="1" ht="19.149999999999999" customHeight="1">
      <c r="A234" s="284" t="s">
        <v>923</v>
      </c>
      <c r="B234" s="285" t="s">
        <v>1666</v>
      </c>
      <c r="C234" s="285" t="s">
        <v>280</v>
      </c>
      <c r="D234" s="295">
        <v>123</v>
      </c>
      <c r="E234" s="295">
        <v>535.5</v>
      </c>
      <c r="F234" s="293">
        <v>65866.5</v>
      </c>
      <c r="G234" s="285"/>
      <c r="H234" s="285"/>
    </row>
    <row r="235" spans="1:8" customFormat="1" ht="9.75" customHeight="1">
      <c r="A235" s="280" t="s">
        <v>924</v>
      </c>
      <c r="B235" s="281" t="s">
        <v>306</v>
      </c>
      <c r="C235" s="281"/>
      <c r="D235" s="281"/>
      <c r="E235" s="281"/>
      <c r="F235" s="283">
        <v>20084.080000000002</v>
      </c>
      <c r="G235" s="281"/>
      <c r="H235" s="281"/>
    </row>
    <row r="236" spans="1:8" customFormat="1" ht="9.75" customHeight="1">
      <c r="A236" s="284" t="s">
        <v>925</v>
      </c>
      <c r="B236" s="285" t="s">
        <v>2870</v>
      </c>
      <c r="C236" s="285" t="s">
        <v>11</v>
      </c>
      <c r="D236" s="295">
        <v>900</v>
      </c>
      <c r="E236" s="294">
        <v>10</v>
      </c>
      <c r="F236" s="289">
        <v>9000</v>
      </c>
      <c r="G236" s="285"/>
      <c r="H236" s="285"/>
    </row>
    <row r="237" spans="1:8" customFormat="1" ht="9.75" customHeight="1">
      <c r="A237" s="284" t="s">
        <v>1630</v>
      </c>
      <c r="B237" s="285" t="s">
        <v>2871</v>
      </c>
      <c r="C237" s="285" t="s">
        <v>930</v>
      </c>
      <c r="D237" s="294">
        <v>30</v>
      </c>
      <c r="E237" s="295">
        <v>281.95999999999998</v>
      </c>
      <c r="F237" s="289">
        <v>8458.7999999999993</v>
      </c>
      <c r="G237" s="285"/>
      <c r="H237" s="285"/>
    </row>
    <row r="238" spans="1:8" customFormat="1" ht="9.75" customHeight="1">
      <c r="A238" s="284" t="s">
        <v>2872</v>
      </c>
      <c r="B238" s="285" t="s">
        <v>2861</v>
      </c>
      <c r="C238" s="285" t="s">
        <v>11</v>
      </c>
      <c r="D238" s="294">
        <v>20</v>
      </c>
      <c r="E238" s="294">
        <v>50</v>
      </c>
      <c r="F238" s="289">
        <v>1000</v>
      </c>
      <c r="G238" s="285"/>
      <c r="H238" s="285"/>
    </row>
    <row r="239" spans="1:8" customFormat="1" ht="9.75" customHeight="1">
      <c r="A239" s="284" t="s">
        <v>2873</v>
      </c>
      <c r="B239" s="285" t="s">
        <v>1609</v>
      </c>
      <c r="C239" s="285" t="s">
        <v>14</v>
      </c>
      <c r="D239" s="294">
        <v>69.647000000000006</v>
      </c>
      <c r="E239" s="294">
        <v>23.335899999999999</v>
      </c>
      <c r="F239" s="289">
        <v>1625.28</v>
      </c>
      <c r="G239" s="285"/>
      <c r="H239" s="285"/>
    </row>
    <row r="240" spans="1:8" customFormat="1" ht="9.75" customHeight="1">
      <c r="A240" s="280" t="s">
        <v>926</v>
      </c>
      <c r="B240" s="281" t="s">
        <v>355</v>
      </c>
      <c r="C240" s="281"/>
      <c r="D240" s="281"/>
      <c r="E240" s="281"/>
      <c r="F240" s="283">
        <v>97069.88</v>
      </c>
      <c r="G240" s="281"/>
      <c r="H240" s="281"/>
    </row>
    <row r="241" spans="1:8" customFormat="1" ht="19.149999999999999" customHeight="1">
      <c r="A241" s="284" t="s">
        <v>927</v>
      </c>
      <c r="B241" s="285" t="s">
        <v>1611</v>
      </c>
      <c r="C241" s="285" t="s">
        <v>14</v>
      </c>
      <c r="D241" s="295">
        <v>473.51159999999999</v>
      </c>
      <c r="E241" s="295">
        <v>205</v>
      </c>
      <c r="F241" s="293">
        <v>97069.88</v>
      </c>
      <c r="G241" s="285"/>
      <c r="H241" s="285"/>
    </row>
    <row r="242" spans="1:8" customFormat="1" ht="9.75" customHeight="1">
      <c r="A242" s="280" t="s">
        <v>1631</v>
      </c>
      <c r="B242" s="281" t="s">
        <v>2874</v>
      </c>
      <c r="C242" s="281"/>
      <c r="D242" s="281"/>
      <c r="E242" s="281"/>
      <c r="F242" s="282">
        <v>271524.19</v>
      </c>
      <c r="G242" s="281"/>
      <c r="H242" s="281"/>
    </row>
    <row r="243" spans="1:8" customFormat="1" ht="9.75" customHeight="1">
      <c r="A243" s="280" t="s">
        <v>1633</v>
      </c>
      <c r="B243" s="281" t="s">
        <v>287</v>
      </c>
      <c r="C243" s="281"/>
      <c r="D243" s="281"/>
      <c r="E243" s="281"/>
      <c r="F243" s="296">
        <v>2098.59</v>
      </c>
      <c r="G243" s="281"/>
      <c r="H243" s="281"/>
    </row>
    <row r="244" spans="1:8" customFormat="1" ht="19.149999999999999" customHeight="1">
      <c r="A244" s="284" t="s">
        <v>1634</v>
      </c>
      <c r="B244" s="285" t="s">
        <v>2858</v>
      </c>
      <c r="C244" s="285" t="s">
        <v>14</v>
      </c>
      <c r="D244" s="295">
        <v>144.25</v>
      </c>
      <c r="E244" s="286">
        <v>5.4450000000000003</v>
      </c>
      <c r="F244" s="297">
        <v>785.44</v>
      </c>
      <c r="G244" s="285"/>
      <c r="H244" s="285"/>
    </row>
    <row r="245" spans="1:8" customFormat="1" ht="19.149999999999999" customHeight="1">
      <c r="A245" s="284" t="s">
        <v>1635</v>
      </c>
      <c r="B245" s="285" t="s">
        <v>2863</v>
      </c>
      <c r="C245" s="285" t="s">
        <v>14</v>
      </c>
      <c r="D245" s="295">
        <v>154.66</v>
      </c>
      <c r="E245" s="286">
        <v>4.6078000000000001</v>
      </c>
      <c r="F245" s="297">
        <v>712.64</v>
      </c>
      <c r="G245" s="285"/>
      <c r="H245" s="285"/>
    </row>
    <row r="246" spans="1:8" customFormat="1" ht="19.149999999999999" customHeight="1">
      <c r="A246" s="284" t="s">
        <v>1636</v>
      </c>
      <c r="B246" s="285" t="s">
        <v>2859</v>
      </c>
      <c r="C246" s="285" t="s">
        <v>14</v>
      </c>
      <c r="D246" s="294">
        <v>76.2</v>
      </c>
      <c r="E246" s="286">
        <v>6.5910000000000002</v>
      </c>
      <c r="F246" s="297">
        <v>502.23</v>
      </c>
      <c r="G246" s="285"/>
      <c r="H246" s="285"/>
    </row>
    <row r="247" spans="1:8" customFormat="1" ht="19.149999999999999" customHeight="1">
      <c r="A247" s="284" t="s">
        <v>2875</v>
      </c>
      <c r="B247" s="285" t="s">
        <v>2864</v>
      </c>
      <c r="C247" s="285" t="s">
        <v>14</v>
      </c>
      <c r="D247" s="294">
        <v>18.05</v>
      </c>
      <c r="E247" s="286">
        <v>5.4450000000000003</v>
      </c>
      <c r="F247" s="302">
        <v>98.28</v>
      </c>
      <c r="G247" s="285"/>
      <c r="H247" s="285"/>
    </row>
    <row r="248" spans="1:8" customFormat="1" ht="9.75" customHeight="1">
      <c r="A248" s="280" t="s">
        <v>1637</v>
      </c>
      <c r="B248" s="281" t="s">
        <v>290</v>
      </c>
      <c r="C248" s="281"/>
      <c r="D248" s="281"/>
      <c r="E248" s="281"/>
      <c r="F248" s="282">
        <v>101049.11</v>
      </c>
      <c r="G248" s="281"/>
      <c r="H248" s="281"/>
    </row>
    <row r="249" spans="1:8" customFormat="1" ht="19.149999999999999" customHeight="1">
      <c r="A249" s="284" t="s">
        <v>1638</v>
      </c>
      <c r="B249" s="285" t="s">
        <v>2865</v>
      </c>
      <c r="C249" s="285" t="s">
        <v>292</v>
      </c>
      <c r="D249" s="295">
        <v>408</v>
      </c>
      <c r="E249" s="286">
        <v>8.9465000000000003</v>
      </c>
      <c r="F249" s="289">
        <v>3650.17</v>
      </c>
      <c r="G249" s="285"/>
      <c r="H249" s="285"/>
    </row>
    <row r="250" spans="1:8" customFormat="1" ht="19.149999999999999" customHeight="1">
      <c r="A250" s="284" t="s">
        <v>1639</v>
      </c>
      <c r="B250" s="285" t="s">
        <v>2854</v>
      </c>
      <c r="C250" s="285" t="s">
        <v>292</v>
      </c>
      <c r="D250" s="295">
        <v>538</v>
      </c>
      <c r="E250" s="286">
        <v>7.9953000000000003</v>
      </c>
      <c r="F250" s="289">
        <v>4301.47</v>
      </c>
      <c r="G250" s="285"/>
      <c r="H250" s="285"/>
    </row>
    <row r="251" spans="1:8" customFormat="1" ht="19.149999999999999" customHeight="1">
      <c r="A251" s="284" t="s">
        <v>1640</v>
      </c>
      <c r="B251" s="285" t="s">
        <v>2855</v>
      </c>
      <c r="C251" s="285" t="s">
        <v>292</v>
      </c>
      <c r="D251" s="295">
        <v>897</v>
      </c>
      <c r="E251" s="286">
        <v>7.9260000000000002</v>
      </c>
      <c r="F251" s="289">
        <v>7109.62</v>
      </c>
      <c r="G251" s="285"/>
      <c r="H251" s="285"/>
    </row>
    <row r="252" spans="1:8" customFormat="1" ht="19.149999999999999" customHeight="1">
      <c r="A252" s="284" t="s">
        <v>1641</v>
      </c>
      <c r="B252" s="285" t="s">
        <v>2856</v>
      </c>
      <c r="C252" s="285" t="s">
        <v>292</v>
      </c>
      <c r="D252" s="288">
        <v>1782</v>
      </c>
      <c r="E252" s="286">
        <v>7.5773000000000001</v>
      </c>
      <c r="F252" s="293">
        <v>13502.75</v>
      </c>
      <c r="G252" s="285"/>
      <c r="H252" s="285"/>
    </row>
    <row r="253" spans="1:8" customFormat="1" ht="19.149999999999999" customHeight="1">
      <c r="A253" s="284" t="s">
        <v>1642</v>
      </c>
      <c r="B253" s="285" t="s">
        <v>2866</v>
      </c>
      <c r="C253" s="285" t="s">
        <v>292</v>
      </c>
      <c r="D253" s="288">
        <v>2188</v>
      </c>
      <c r="E253" s="286">
        <v>7.1871</v>
      </c>
      <c r="F253" s="293">
        <v>15725.37</v>
      </c>
      <c r="G253" s="285"/>
      <c r="H253" s="285"/>
    </row>
    <row r="254" spans="1:8" customFormat="1" ht="19.149999999999999" customHeight="1">
      <c r="A254" s="284" t="s">
        <v>1643</v>
      </c>
      <c r="B254" s="285" t="s">
        <v>2857</v>
      </c>
      <c r="C254" s="285" t="s">
        <v>292</v>
      </c>
      <c r="D254" s="288">
        <v>1611</v>
      </c>
      <c r="E254" s="286">
        <v>7.1638000000000002</v>
      </c>
      <c r="F254" s="293">
        <v>11540.88</v>
      </c>
      <c r="G254" s="285"/>
      <c r="H254" s="285"/>
    </row>
    <row r="255" spans="1:8" customFormat="1" ht="19.149999999999999" customHeight="1">
      <c r="A255" s="284" t="s">
        <v>2876</v>
      </c>
      <c r="B255" s="285" t="s">
        <v>2868</v>
      </c>
      <c r="C255" s="285" t="s">
        <v>292</v>
      </c>
      <c r="D255" s="288">
        <v>2453</v>
      </c>
      <c r="E255" s="286">
        <v>7.1524000000000001</v>
      </c>
      <c r="F255" s="293">
        <v>17544.84</v>
      </c>
      <c r="G255" s="285"/>
      <c r="H255" s="285"/>
    </row>
    <row r="256" spans="1:8" customFormat="1" ht="9.75" customHeight="1">
      <c r="A256" s="284" t="s">
        <v>2877</v>
      </c>
      <c r="B256" s="285" t="s">
        <v>2860</v>
      </c>
      <c r="C256" s="285" t="s">
        <v>292</v>
      </c>
      <c r="D256" s="295">
        <v>763</v>
      </c>
      <c r="E256" s="294">
        <v>36.270000000000003</v>
      </c>
      <c r="F256" s="293">
        <v>27674.01</v>
      </c>
      <c r="G256" s="285"/>
      <c r="H256" s="285"/>
    </row>
    <row r="257" spans="1:8" customFormat="1" ht="9.75" customHeight="1">
      <c r="A257" s="280" t="s">
        <v>1644</v>
      </c>
      <c r="B257" s="281" t="s">
        <v>300</v>
      </c>
      <c r="C257" s="281"/>
      <c r="D257" s="281"/>
      <c r="E257" s="281"/>
      <c r="F257" s="283">
        <v>47659.5</v>
      </c>
      <c r="G257" s="281"/>
      <c r="H257" s="281"/>
    </row>
    <row r="258" spans="1:8" customFormat="1" ht="19.149999999999999" customHeight="1">
      <c r="A258" s="284" t="s">
        <v>1645</v>
      </c>
      <c r="B258" s="285" t="s">
        <v>1666</v>
      </c>
      <c r="C258" s="285" t="s">
        <v>280</v>
      </c>
      <c r="D258" s="294">
        <v>89</v>
      </c>
      <c r="E258" s="295">
        <v>535.5</v>
      </c>
      <c r="F258" s="293">
        <v>47659.5</v>
      </c>
      <c r="G258" s="285"/>
      <c r="H258" s="285"/>
    </row>
    <row r="259" spans="1:8" customFormat="1" ht="9.75" customHeight="1">
      <c r="A259" s="280" t="s">
        <v>1646</v>
      </c>
      <c r="B259" s="281" t="s">
        <v>306</v>
      </c>
      <c r="C259" s="281"/>
      <c r="D259" s="281"/>
      <c r="E259" s="281"/>
      <c r="F259" s="283">
        <v>23590.2</v>
      </c>
      <c r="G259" s="281"/>
      <c r="H259" s="281"/>
    </row>
    <row r="260" spans="1:8" customFormat="1" ht="9.75" customHeight="1">
      <c r="A260" s="284" t="s">
        <v>1647</v>
      </c>
      <c r="B260" s="285" t="s">
        <v>2878</v>
      </c>
      <c r="C260" s="285" t="s">
        <v>11</v>
      </c>
      <c r="D260" s="288">
        <v>1200</v>
      </c>
      <c r="E260" s="294">
        <v>10</v>
      </c>
      <c r="F260" s="293">
        <v>12000</v>
      </c>
      <c r="G260" s="285"/>
      <c r="H260" s="285"/>
    </row>
    <row r="261" spans="1:8" customFormat="1" ht="9.75" customHeight="1">
      <c r="A261" s="284" t="s">
        <v>1648</v>
      </c>
      <c r="B261" s="285" t="s">
        <v>2871</v>
      </c>
      <c r="C261" s="285" t="s">
        <v>930</v>
      </c>
      <c r="D261" s="294">
        <v>30</v>
      </c>
      <c r="E261" s="295">
        <v>281.95999999999998</v>
      </c>
      <c r="F261" s="289">
        <v>8458.7999999999993</v>
      </c>
      <c r="G261" s="285"/>
      <c r="H261" s="285"/>
    </row>
    <row r="262" spans="1:8" customFormat="1" ht="9.75" customHeight="1">
      <c r="A262" s="284" t="s">
        <v>2879</v>
      </c>
      <c r="B262" s="285" t="s">
        <v>2861</v>
      </c>
      <c r="C262" s="285" t="s">
        <v>11</v>
      </c>
      <c r="D262" s="294">
        <v>20</v>
      </c>
      <c r="E262" s="294">
        <v>50</v>
      </c>
      <c r="F262" s="289">
        <v>1000</v>
      </c>
      <c r="G262" s="285"/>
      <c r="H262" s="285"/>
    </row>
    <row r="263" spans="1:8" customFormat="1" ht="9.75" customHeight="1">
      <c r="A263" s="284" t="s">
        <v>2880</v>
      </c>
      <c r="B263" s="285" t="s">
        <v>1609</v>
      </c>
      <c r="C263" s="285" t="s">
        <v>14</v>
      </c>
      <c r="D263" s="294">
        <v>91.335599999999999</v>
      </c>
      <c r="E263" s="294">
        <v>23.335899999999999</v>
      </c>
      <c r="F263" s="289">
        <v>2131.4</v>
      </c>
      <c r="G263" s="285"/>
      <c r="H263" s="285"/>
    </row>
    <row r="264" spans="1:8" customFormat="1" ht="9.75" customHeight="1">
      <c r="A264" s="280" t="s">
        <v>1649</v>
      </c>
      <c r="B264" s="281" t="s">
        <v>355</v>
      </c>
      <c r="C264" s="281"/>
      <c r="D264" s="281"/>
      <c r="E264" s="281"/>
      <c r="F264" s="283">
        <v>97126.79</v>
      </c>
      <c r="G264" s="281"/>
      <c r="H264" s="281"/>
    </row>
    <row r="265" spans="1:8" customFormat="1" ht="19.149999999999999" customHeight="1">
      <c r="A265" s="284" t="s">
        <v>1650</v>
      </c>
      <c r="B265" s="285" t="s">
        <v>1611</v>
      </c>
      <c r="C265" s="285" t="s">
        <v>14</v>
      </c>
      <c r="D265" s="295">
        <v>473.78919999999999</v>
      </c>
      <c r="E265" s="295">
        <v>205</v>
      </c>
      <c r="F265" s="293">
        <v>97126.79</v>
      </c>
      <c r="G265" s="285"/>
      <c r="H265" s="285"/>
    </row>
    <row r="266" spans="1:8" customFormat="1" ht="9.75" customHeight="1">
      <c r="A266" s="280" t="s">
        <v>1651</v>
      </c>
      <c r="B266" s="281" t="s">
        <v>2881</v>
      </c>
      <c r="C266" s="281"/>
      <c r="D266" s="281"/>
      <c r="E266" s="281"/>
      <c r="F266" s="282">
        <v>270253.48</v>
      </c>
      <c r="G266" s="281"/>
      <c r="H266" s="281"/>
    </row>
    <row r="267" spans="1:8" customFormat="1" ht="9.75" customHeight="1">
      <c r="A267" s="280" t="s">
        <v>1653</v>
      </c>
      <c r="B267" s="281" t="s">
        <v>287</v>
      </c>
      <c r="C267" s="281"/>
      <c r="D267" s="281"/>
      <c r="E267" s="281"/>
      <c r="F267" s="296">
        <v>2078.2399999999998</v>
      </c>
      <c r="G267" s="281"/>
      <c r="H267" s="281"/>
    </row>
    <row r="268" spans="1:8" customFormat="1" ht="19.149999999999999" customHeight="1">
      <c r="A268" s="284" t="s">
        <v>1654</v>
      </c>
      <c r="B268" s="285" t="s">
        <v>2858</v>
      </c>
      <c r="C268" s="285" t="s">
        <v>14</v>
      </c>
      <c r="D268" s="295">
        <v>143.13999999999999</v>
      </c>
      <c r="E268" s="286">
        <v>5.4450000000000003</v>
      </c>
      <c r="F268" s="297">
        <v>779.4</v>
      </c>
      <c r="G268" s="285"/>
      <c r="H268" s="285"/>
    </row>
    <row r="269" spans="1:8" customFormat="1" ht="19.149999999999999" customHeight="1">
      <c r="A269" s="284" t="s">
        <v>1655</v>
      </c>
      <c r="B269" s="285" t="s">
        <v>2863</v>
      </c>
      <c r="C269" s="285" t="s">
        <v>14</v>
      </c>
      <c r="D269" s="295">
        <v>152.44</v>
      </c>
      <c r="E269" s="286">
        <v>4.6078000000000001</v>
      </c>
      <c r="F269" s="297">
        <v>702.41</v>
      </c>
      <c r="G269" s="285"/>
      <c r="H269" s="285"/>
    </row>
    <row r="270" spans="1:8" customFormat="1" ht="19.149999999999999" customHeight="1">
      <c r="A270" s="284" t="s">
        <v>1656</v>
      </c>
      <c r="B270" s="285" t="s">
        <v>2859</v>
      </c>
      <c r="C270" s="285" t="s">
        <v>14</v>
      </c>
      <c r="D270" s="294">
        <v>75.58</v>
      </c>
      <c r="E270" s="286">
        <v>6.5910000000000002</v>
      </c>
      <c r="F270" s="297">
        <v>498.15</v>
      </c>
      <c r="G270" s="285"/>
      <c r="H270" s="285"/>
    </row>
    <row r="271" spans="1:8" customFormat="1" ht="19.149999999999999" customHeight="1">
      <c r="A271" s="284" t="s">
        <v>2882</v>
      </c>
      <c r="B271" s="285" t="s">
        <v>2864</v>
      </c>
      <c r="C271" s="285" t="s">
        <v>14</v>
      </c>
      <c r="D271" s="294">
        <v>18.05</v>
      </c>
      <c r="E271" s="286">
        <v>5.4450000000000003</v>
      </c>
      <c r="F271" s="302">
        <v>98.28</v>
      </c>
      <c r="G271" s="285"/>
      <c r="H271" s="285"/>
    </row>
    <row r="272" spans="1:8" customFormat="1" ht="9.75" customHeight="1">
      <c r="A272" s="280" t="s">
        <v>1657</v>
      </c>
      <c r="B272" s="281" t="s">
        <v>290</v>
      </c>
      <c r="C272" s="281"/>
      <c r="D272" s="281"/>
      <c r="E272" s="281"/>
      <c r="F272" s="282">
        <v>100492.63</v>
      </c>
      <c r="G272" s="281"/>
      <c r="H272" s="281"/>
    </row>
    <row r="273" spans="1:8" customFormat="1" ht="19.149999999999999" customHeight="1">
      <c r="A273" s="284" t="s">
        <v>1658</v>
      </c>
      <c r="B273" s="285" t="s">
        <v>2865</v>
      </c>
      <c r="C273" s="285" t="s">
        <v>292</v>
      </c>
      <c r="D273" s="295">
        <v>386</v>
      </c>
      <c r="E273" s="286">
        <v>8.9465000000000003</v>
      </c>
      <c r="F273" s="289">
        <v>3453.35</v>
      </c>
      <c r="G273" s="285"/>
      <c r="H273" s="285"/>
    </row>
    <row r="274" spans="1:8" customFormat="1" ht="19.149999999999999" customHeight="1">
      <c r="A274" s="284" t="s">
        <v>1659</v>
      </c>
      <c r="B274" s="285" t="s">
        <v>2854</v>
      </c>
      <c r="C274" s="285" t="s">
        <v>292</v>
      </c>
      <c r="D274" s="295">
        <v>535</v>
      </c>
      <c r="E274" s="286">
        <v>7.9953000000000003</v>
      </c>
      <c r="F274" s="289">
        <v>4277.49</v>
      </c>
      <c r="G274" s="285"/>
      <c r="H274" s="285"/>
    </row>
    <row r="275" spans="1:8" customFormat="1" ht="19.149999999999999" customHeight="1">
      <c r="A275" s="284" t="s">
        <v>1660</v>
      </c>
      <c r="B275" s="285" t="s">
        <v>2855</v>
      </c>
      <c r="C275" s="285" t="s">
        <v>292</v>
      </c>
      <c r="D275" s="295">
        <v>858</v>
      </c>
      <c r="E275" s="286">
        <v>7.9260000000000002</v>
      </c>
      <c r="F275" s="289">
        <v>6800.51</v>
      </c>
      <c r="G275" s="285"/>
      <c r="H275" s="285"/>
    </row>
    <row r="276" spans="1:8" customFormat="1" ht="19.149999999999999" customHeight="1">
      <c r="A276" s="284" t="s">
        <v>1661</v>
      </c>
      <c r="B276" s="285" t="s">
        <v>2856</v>
      </c>
      <c r="C276" s="285" t="s">
        <v>292</v>
      </c>
      <c r="D276" s="288">
        <v>1671</v>
      </c>
      <c r="E276" s="286">
        <v>7.5773000000000001</v>
      </c>
      <c r="F276" s="293">
        <v>12661.67</v>
      </c>
      <c r="G276" s="285"/>
      <c r="H276" s="285"/>
    </row>
    <row r="277" spans="1:8" customFormat="1" ht="19.149999999999999" customHeight="1">
      <c r="A277" s="284" t="s">
        <v>1662</v>
      </c>
      <c r="B277" s="285" t="s">
        <v>2866</v>
      </c>
      <c r="C277" s="285" t="s">
        <v>292</v>
      </c>
      <c r="D277" s="288">
        <v>2668</v>
      </c>
      <c r="E277" s="286">
        <v>7.1871</v>
      </c>
      <c r="F277" s="293">
        <v>19175.18</v>
      </c>
      <c r="G277" s="285"/>
      <c r="H277" s="285"/>
    </row>
    <row r="278" spans="1:8" customFormat="1" ht="19.149999999999999" customHeight="1">
      <c r="A278" s="284" t="s">
        <v>1663</v>
      </c>
      <c r="B278" s="285" t="s">
        <v>2857</v>
      </c>
      <c r="C278" s="285" t="s">
        <v>292</v>
      </c>
      <c r="D278" s="288">
        <v>1329</v>
      </c>
      <c r="E278" s="286">
        <v>7.1638000000000002</v>
      </c>
      <c r="F278" s="289">
        <v>9520.69</v>
      </c>
      <c r="G278" s="285"/>
      <c r="H278" s="285"/>
    </row>
    <row r="279" spans="1:8" customFormat="1" ht="19.149999999999999" customHeight="1">
      <c r="A279" s="284" t="s">
        <v>2883</v>
      </c>
      <c r="B279" s="285" t="s">
        <v>2868</v>
      </c>
      <c r="C279" s="285" t="s">
        <v>292</v>
      </c>
      <c r="D279" s="288">
        <v>2367</v>
      </c>
      <c r="E279" s="286">
        <v>7.1524000000000001</v>
      </c>
      <c r="F279" s="293">
        <v>16929.73</v>
      </c>
      <c r="G279" s="285"/>
      <c r="H279" s="285"/>
    </row>
    <row r="280" spans="1:8" customFormat="1" ht="9.75" customHeight="1">
      <c r="A280" s="284" t="s">
        <v>2884</v>
      </c>
      <c r="B280" s="285" t="s">
        <v>2860</v>
      </c>
      <c r="C280" s="285" t="s">
        <v>292</v>
      </c>
      <c r="D280" s="295">
        <v>763</v>
      </c>
      <c r="E280" s="294">
        <v>36.270000000000003</v>
      </c>
      <c r="F280" s="293">
        <v>27674.01</v>
      </c>
      <c r="G280" s="285"/>
      <c r="H280" s="285"/>
    </row>
    <row r="281" spans="1:8" customFormat="1" ht="9.75" customHeight="1">
      <c r="A281" s="280" t="s">
        <v>1664</v>
      </c>
      <c r="B281" s="281" t="s">
        <v>300</v>
      </c>
      <c r="C281" s="281"/>
      <c r="D281" s="281"/>
      <c r="E281" s="281"/>
      <c r="F281" s="283">
        <v>47124</v>
      </c>
      <c r="G281" s="281"/>
      <c r="H281" s="281"/>
    </row>
    <row r="282" spans="1:8" customFormat="1" ht="19.149999999999999" customHeight="1">
      <c r="A282" s="284" t="s">
        <v>1665</v>
      </c>
      <c r="B282" s="285" t="s">
        <v>1666</v>
      </c>
      <c r="C282" s="285" t="s">
        <v>280</v>
      </c>
      <c r="D282" s="294">
        <v>88</v>
      </c>
      <c r="E282" s="295">
        <v>535.5</v>
      </c>
      <c r="F282" s="293">
        <v>47124</v>
      </c>
      <c r="G282" s="285"/>
      <c r="H282" s="285"/>
    </row>
    <row r="283" spans="1:8" customFormat="1" ht="9.75" customHeight="1">
      <c r="A283" s="280" t="s">
        <v>1667</v>
      </c>
      <c r="B283" s="281" t="s">
        <v>306</v>
      </c>
      <c r="C283" s="281"/>
      <c r="D283" s="281"/>
      <c r="E283" s="281"/>
      <c r="F283" s="283">
        <v>23598.880000000001</v>
      </c>
      <c r="G283" s="281"/>
      <c r="H283" s="281"/>
    </row>
    <row r="284" spans="1:8" customFormat="1" ht="9.75" customHeight="1">
      <c r="A284" s="284" t="s">
        <v>1668</v>
      </c>
      <c r="B284" s="285" t="s">
        <v>2885</v>
      </c>
      <c r="C284" s="285" t="s">
        <v>11</v>
      </c>
      <c r="D284" s="288">
        <v>1200</v>
      </c>
      <c r="E284" s="294">
        <v>10</v>
      </c>
      <c r="F284" s="293">
        <v>12000</v>
      </c>
      <c r="G284" s="285"/>
      <c r="H284" s="285"/>
    </row>
    <row r="285" spans="1:8" customFormat="1" ht="9.75" customHeight="1">
      <c r="A285" s="284" t="s">
        <v>1669</v>
      </c>
      <c r="B285" s="285" t="s">
        <v>2871</v>
      </c>
      <c r="C285" s="285" t="s">
        <v>930</v>
      </c>
      <c r="D285" s="294">
        <v>30</v>
      </c>
      <c r="E285" s="295">
        <v>281.95999999999998</v>
      </c>
      <c r="F285" s="289">
        <v>8458.7999999999993</v>
      </c>
      <c r="G285" s="285"/>
      <c r="H285" s="285"/>
    </row>
    <row r="286" spans="1:8" customFormat="1" ht="9.75" customHeight="1">
      <c r="A286" s="284" t="s">
        <v>2886</v>
      </c>
      <c r="B286" s="285" t="s">
        <v>2861</v>
      </c>
      <c r="C286" s="285" t="s">
        <v>11</v>
      </c>
      <c r="D286" s="294">
        <v>20</v>
      </c>
      <c r="E286" s="294">
        <v>50</v>
      </c>
      <c r="F286" s="289">
        <v>1000</v>
      </c>
      <c r="G286" s="285"/>
      <c r="H286" s="285"/>
    </row>
    <row r="287" spans="1:8" customFormat="1" ht="9.75" customHeight="1">
      <c r="A287" s="284" t="s">
        <v>2887</v>
      </c>
      <c r="B287" s="285" t="s">
        <v>1609</v>
      </c>
      <c r="C287" s="285" t="s">
        <v>14</v>
      </c>
      <c r="D287" s="294">
        <v>91.707800000000006</v>
      </c>
      <c r="E287" s="294">
        <v>23.335899999999999</v>
      </c>
      <c r="F287" s="289">
        <v>2140.08</v>
      </c>
      <c r="G287" s="285"/>
      <c r="H287" s="285"/>
    </row>
    <row r="288" spans="1:8" customFormat="1" ht="9.75" customHeight="1">
      <c r="A288" s="280" t="s">
        <v>1670</v>
      </c>
      <c r="B288" s="281" t="s">
        <v>355</v>
      </c>
      <c r="C288" s="281"/>
      <c r="D288" s="281"/>
      <c r="E288" s="281"/>
      <c r="F288" s="283">
        <v>96959.73</v>
      </c>
      <c r="G288" s="281"/>
      <c r="H288" s="281"/>
    </row>
    <row r="289" spans="1:8" customFormat="1" ht="19.149999999999999" customHeight="1">
      <c r="A289" s="284" t="s">
        <v>1671</v>
      </c>
      <c r="B289" s="285" t="s">
        <v>1611</v>
      </c>
      <c r="C289" s="285" t="s">
        <v>14</v>
      </c>
      <c r="D289" s="295">
        <v>472.97430000000003</v>
      </c>
      <c r="E289" s="295">
        <v>205</v>
      </c>
      <c r="F289" s="293">
        <v>96959.73</v>
      </c>
      <c r="G289" s="285"/>
      <c r="H289" s="285"/>
    </row>
    <row r="290" spans="1:8" customFormat="1" ht="9.75" customHeight="1">
      <c r="A290" s="280" t="s">
        <v>1672</v>
      </c>
      <c r="B290" s="281" t="s">
        <v>2888</v>
      </c>
      <c r="C290" s="281"/>
      <c r="D290" s="281"/>
      <c r="E290" s="281"/>
      <c r="F290" s="282">
        <v>367059.54</v>
      </c>
      <c r="G290" s="281"/>
      <c r="H290" s="281"/>
    </row>
    <row r="291" spans="1:8" customFormat="1" ht="9.75" customHeight="1">
      <c r="A291" s="280" t="s">
        <v>1674</v>
      </c>
      <c r="B291" s="281" t="s">
        <v>287</v>
      </c>
      <c r="C291" s="281"/>
      <c r="D291" s="281"/>
      <c r="E291" s="281"/>
      <c r="F291" s="283">
        <v>60060.15</v>
      </c>
      <c r="G291" s="281"/>
      <c r="H291" s="281"/>
    </row>
    <row r="292" spans="1:8" customFormat="1" ht="19.149999999999999" customHeight="1">
      <c r="A292" s="284" t="s">
        <v>1675</v>
      </c>
      <c r="B292" s="285" t="s">
        <v>2889</v>
      </c>
      <c r="C292" s="285" t="s">
        <v>14</v>
      </c>
      <c r="D292" s="295">
        <v>170.49</v>
      </c>
      <c r="E292" s="295">
        <v>123.08280000000001</v>
      </c>
      <c r="F292" s="293">
        <v>20984.39</v>
      </c>
      <c r="G292" s="285"/>
      <c r="H292" s="285"/>
    </row>
    <row r="293" spans="1:8" customFormat="1" ht="19.149999999999999" customHeight="1">
      <c r="A293" s="284" t="s">
        <v>1676</v>
      </c>
      <c r="B293" s="285" t="s">
        <v>2890</v>
      </c>
      <c r="C293" s="285" t="s">
        <v>14</v>
      </c>
      <c r="D293" s="295">
        <v>316.37</v>
      </c>
      <c r="E293" s="294">
        <v>93.618899999999996</v>
      </c>
      <c r="F293" s="293">
        <v>29618.21</v>
      </c>
      <c r="G293" s="285"/>
      <c r="H293" s="285"/>
    </row>
    <row r="294" spans="1:8" customFormat="1" ht="19.149999999999999" customHeight="1">
      <c r="A294" s="284" t="s">
        <v>1677</v>
      </c>
      <c r="B294" s="285" t="s">
        <v>2891</v>
      </c>
      <c r="C294" s="285" t="s">
        <v>14</v>
      </c>
      <c r="D294" s="294">
        <v>59.74</v>
      </c>
      <c r="E294" s="294">
        <v>67.254499999999993</v>
      </c>
      <c r="F294" s="289">
        <v>4017.78</v>
      </c>
      <c r="G294" s="285"/>
      <c r="H294" s="285"/>
    </row>
    <row r="295" spans="1:8" customFormat="1" ht="19.149999999999999" customHeight="1">
      <c r="A295" s="284" t="s">
        <v>2892</v>
      </c>
      <c r="B295" s="285" t="s">
        <v>2893</v>
      </c>
      <c r="C295" s="285" t="s">
        <v>14</v>
      </c>
      <c r="D295" s="294">
        <v>18.39</v>
      </c>
      <c r="E295" s="295">
        <v>139.1952</v>
      </c>
      <c r="F295" s="289">
        <v>2559.8000000000002</v>
      </c>
      <c r="G295" s="285"/>
      <c r="H295" s="285"/>
    </row>
    <row r="296" spans="1:8" customFormat="1" ht="19.149999999999999" customHeight="1">
      <c r="A296" s="284" t="s">
        <v>2894</v>
      </c>
      <c r="B296" s="285" t="s">
        <v>2858</v>
      </c>
      <c r="C296" s="285" t="s">
        <v>14</v>
      </c>
      <c r="D296" s="295">
        <v>170.49</v>
      </c>
      <c r="E296" s="286">
        <v>5.4450000000000003</v>
      </c>
      <c r="F296" s="297">
        <v>928.32</v>
      </c>
      <c r="G296" s="285"/>
      <c r="H296" s="285"/>
    </row>
    <row r="297" spans="1:8" customFormat="1" ht="19.149999999999999" customHeight="1">
      <c r="A297" s="284" t="s">
        <v>2895</v>
      </c>
      <c r="B297" s="285" t="s">
        <v>2863</v>
      </c>
      <c r="C297" s="285" t="s">
        <v>14</v>
      </c>
      <c r="D297" s="295">
        <v>316.37</v>
      </c>
      <c r="E297" s="286">
        <v>4.6078000000000001</v>
      </c>
      <c r="F297" s="289">
        <v>1457.77</v>
      </c>
      <c r="G297" s="285"/>
      <c r="H297" s="285"/>
    </row>
    <row r="298" spans="1:8" customFormat="1" ht="19.149999999999999" customHeight="1">
      <c r="A298" s="284" t="s">
        <v>2896</v>
      </c>
      <c r="B298" s="285" t="s">
        <v>2859</v>
      </c>
      <c r="C298" s="285" t="s">
        <v>14</v>
      </c>
      <c r="D298" s="294">
        <v>59.74</v>
      </c>
      <c r="E298" s="286">
        <v>6.5910000000000002</v>
      </c>
      <c r="F298" s="297">
        <v>393.75</v>
      </c>
      <c r="G298" s="285"/>
      <c r="H298" s="285"/>
    </row>
    <row r="299" spans="1:8" customFormat="1" ht="19.149999999999999" customHeight="1">
      <c r="A299" s="284" t="s">
        <v>2897</v>
      </c>
      <c r="B299" s="285" t="s">
        <v>2864</v>
      </c>
      <c r="C299" s="285" t="s">
        <v>14</v>
      </c>
      <c r="D299" s="294">
        <v>18.39</v>
      </c>
      <c r="E299" s="286">
        <v>5.4450000000000003</v>
      </c>
      <c r="F299" s="297">
        <v>100.13</v>
      </c>
      <c r="G299" s="285"/>
      <c r="H299" s="285"/>
    </row>
    <row r="300" spans="1:8" customFormat="1" ht="9.75" customHeight="1">
      <c r="A300" s="280" t="s">
        <v>1678</v>
      </c>
      <c r="B300" s="281" t="s">
        <v>290</v>
      </c>
      <c r="C300" s="281"/>
      <c r="D300" s="281"/>
      <c r="E300" s="281"/>
      <c r="F300" s="282">
        <v>125699.57</v>
      </c>
      <c r="G300" s="281"/>
      <c r="H300" s="281"/>
    </row>
    <row r="301" spans="1:8" customFormat="1" ht="19.149999999999999" customHeight="1">
      <c r="A301" s="284" t="s">
        <v>1679</v>
      </c>
      <c r="B301" s="285" t="s">
        <v>2865</v>
      </c>
      <c r="C301" s="285" t="s">
        <v>292</v>
      </c>
      <c r="D301" s="295">
        <v>453</v>
      </c>
      <c r="E301" s="286">
        <v>8.9465000000000003</v>
      </c>
      <c r="F301" s="289">
        <v>4052.76</v>
      </c>
      <c r="G301" s="285"/>
      <c r="H301" s="285"/>
    </row>
    <row r="302" spans="1:8" customFormat="1" ht="19.149999999999999" customHeight="1">
      <c r="A302" s="284" t="s">
        <v>1680</v>
      </c>
      <c r="B302" s="285" t="s">
        <v>2854</v>
      </c>
      <c r="C302" s="285" t="s">
        <v>292</v>
      </c>
      <c r="D302" s="295">
        <v>776</v>
      </c>
      <c r="E302" s="286">
        <v>7.9953000000000003</v>
      </c>
      <c r="F302" s="289">
        <v>6204.35</v>
      </c>
      <c r="G302" s="285"/>
      <c r="H302" s="285"/>
    </row>
    <row r="303" spans="1:8" customFormat="1" ht="19.149999999999999" customHeight="1">
      <c r="A303" s="284" t="s">
        <v>1681</v>
      </c>
      <c r="B303" s="285" t="s">
        <v>2855</v>
      </c>
      <c r="C303" s="285" t="s">
        <v>292</v>
      </c>
      <c r="D303" s="288">
        <v>1945</v>
      </c>
      <c r="E303" s="286">
        <v>7.9260000000000002</v>
      </c>
      <c r="F303" s="293">
        <v>15416.07</v>
      </c>
      <c r="G303" s="285"/>
      <c r="H303" s="285"/>
    </row>
    <row r="304" spans="1:8" customFormat="1" ht="19.149999999999999" customHeight="1">
      <c r="A304" s="284" t="s">
        <v>1682</v>
      </c>
      <c r="B304" s="285" t="s">
        <v>2856</v>
      </c>
      <c r="C304" s="285" t="s">
        <v>292</v>
      </c>
      <c r="D304" s="288">
        <v>2327</v>
      </c>
      <c r="E304" s="286">
        <v>7.5773000000000001</v>
      </c>
      <c r="F304" s="293">
        <v>17632.38</v>
      </c>
      <c r="G304" s="285"/>
      <c r="H304" s="285"/>
    </row>
    <row r="305" spans="1:8" customFormat="1" ht="19.149999999999999" customHeight="1">
      <c r="A305" s="284" t="s">
        <v>1683</v>
      </c>
      <c r="B305" s="285" t="s">
        <v>2866</v>
      </c>
      <c r="C305" s="285" t="s">
        <v>292</v>
      </c>
      <c r="D305" s="288">
        <v>2038</v>
      </c>
      <c r="E305" s="286">
        <v>7.1871</v>
      </c>
      <c r="F305" s="293">
        <v>14647.31</v>
      </c>
      <c r="G305" s="285"/>
      <c r="H305" s="285"/>
    </row>
    <row r="306" spans="1:8" customFormat="1" ht="19.149999999999999" customHeight="1">
      <c r="A306" s="284" t="s">
        <v>2898</v>
      </c>
      <c r="B306" s="285" t="s">
        <v>2857</v>
      </c>
      <c r="C306" s="285" t="s">
        <v>292</v>
      </c>
      <c r="D306" s="288">
        <v>2394</v>
      </c>
      <c r="E306" s="286">
        <v>7.1638000000000002</v>
      </c>
      <c r="F306" s="293">
        <v>17150.14</v>
      </c>
      <c r="G306" s="285"/>
      <c r="H306" s="285"/>
    </row>
    <row r="307" spans="1:8" customFormat="1" ht="19.149999999999999" customHeight="1">
      <c r="A307" s="284" t="s">
        <v>2899</v>
      </c>
      <c r="B307" s="285" t="s">
        <v>2868</v>
      </c>
      <c r="C307" s="285" t="s">
        <v>292</v>
      </c>
      <c r="D307" s="288">
        <v>3428</v>
      </c>
      <c r="E307" s="286">
        <v>7.1524000000000001</v>
      </c>
      <c r="F307" s="293">
        <v>24518.43</v>
      </c>
      <c r="G307" s="285"/>
      <c r="H307" s="285"/>
    </row>
    <row r="308" spans="1:8" customFormat="1" ht="9.75" customHeight="1">
      <c r="A308" s="284" t="s">
        <v>2900</v>
      </c>
      <c r="B308" s="285" t="s">
        <v>2860</v>
      </c>
      <c r="C308" s="285" t="s">
        <v>292</v>
      </c>
      <c r="D308" s="295">
        <v>719</v>
      </c>
      <c r="E308" s="294">
        <v>36.270000000000003</v>
      </c>
      <c r="F308" s="293">
        <v>26078.13</v>
      </c>
      <c r="G308" s="285"/>
      <c r="H308" s="285"/>
    </row>
    <row r="309" spans="1:8" customFormat="1" ht="9.75" customHeight="1">
      <c r="A309" s="280" t="s">
        <v>1684</v>
      </c>
      <c r="B309" s="281" t="s">
        <v>300</v>
      </c>
      <c r="C309" s="281"/>
      <c r="D309" s="281"/>
      <c r="E309" s="281"/>
      <c r="F309" s="283">
        <v>61582.5</v>
      </c>
      <c r="G309" s="281"/>
      <c r="H309" s="281"/>
    </row>
    <row r="310" spans="1:8" customFormat="1" ht="19.149999999999999" customHeight="1">
      <c r="A310" s="284" t="s">
        <v>1685</v>
      </c>
      <c r="B310" s="285" t="s">
        <v>1666</v>
      </c>
      <c r="C310" s="285" t="s">
        <v>280</v>
      </c>
      <c r="D310" s="295">
        <v>115</v>
      </c>
      <c r="E310" s="295">
        <v>535.5</v>
      </c>
      <c r="F310" s="293">
        <v>61582.5</v>
      </c>
      <c r="G310" s="285"/>
      <c r="H310" s="285"/>
    </row>
    <row r="311" spans="1:8" customFormat="1" ht="9.75" customHeight="1">
      <c r="A311" s="280" t="s">
        <v>1686</v>
      </c>
      <c r="B311" s="281" t="s">
        <v>306</v>
      </c>
      <c r="C311" s="281"/>
      <c r="D311" s="281"/>
      <c r="E311" s="281"/>
      <c r="F311" s="283">
        <v>22887.95</v>
      </c>
      <c r="G311" s="281"/>
      <c r="H311" s="281"/>
    </row>
    <row r="312" spans="1:8" customFormat="1" ht="9.75" customHeight="1">
      <c r="A312" s="284" t="s">
        <v>1687</v>
      </c>
      <c r="B312" s="285" t="s">
        <v>2901</v>
      </c>
      <c r="C312" s="285" t="s">
        <v>11</v>
      </c>
      <c r="D312" s="288">
        <v>1300</v>
      </c>
      <c r="E312" s="294">
        <v>10</v>
      </c>
      <c r="F312" s="293">
        <v>13000</v>
      </c>
      <c r="G312" s="285"/>
      <c r="H312" s="285"/>
    </row>
    <row r="313" spans="1:8" customFormat="1" ht="9.75" customHeight="1">
      <c r="A313" s="284" t="s">
        <v>1688</v>
      </c>
      <c r="B313" s="285" t="s">
        <v>2871</v>
      </c>
      <c r="C313" s="285" t="s">
        <v>930</v>
      </c>
      <c r="D313" s="294">
        <v>30</v>
      </c>
      <c r="E313" s="295">
        <v>281.95999999999998</v>
      </c>
      <c r="F313" s="289">
        <v>8458.7999999999993</v>
      </c>
      <c r="G313" s="285"/>
      <c r="H313" s="285"/>
    </row>
    <row r="314" spans="1:8" customFormat="1" ht="9.75" customHeight="1">
      <c r="A314" s="284" t="s">
        <v>2902</v>
      </c>
      <c r="B314" s="285" t="s">
        <v>2861</v>
      </c>
      <c r="C314" s="285" t="s">
        <v>11</v>
      </c>
      <c r="D314" s="294">
        <v>20</v>
      </c>
      <c r="E314" s="294">
        <v>50</v>
      </c>
      <c r="F314" s="289">
        <v>1000</v>
      </c>
      <c r="G314" s="285"/>
      <c r="H314" s="285"/>
    </row>
    <row r="315" spans="1:8" customFormat="1" ht="9.75" customHeight="1">
      <c r="A315" s="284" t="s">
        <v>2903</v>
      </c>
      <c r="B315" s="285" t="s">
        <v>1609</v>
      </c>
      <c r="C315" s="285" t="s">
        <v>14</v>
      </c>
      <c r="D315" s="294">
        <v>18.39</v>
      </c>
      <c r="E315" s="294">
        <v>23.335899999999999</v>
      </c>
      <c r="F315" s="297">
        <v>429.15</v>
      </c>
      <c r="G315" s="285"/>
      <c r="H315" s="285"/>
    </row>
    <row r="316" spans="1:8" customFormat="1" ht="9.75" customHeight="1">
      <c r="A316" s="280" t="s">
        <v>1689</v>
      </c>
      <c r="B316" s="281" t="s">
        <v>355</v>
      </c>
      <c r="C316" s="281"/>
      <c r="D316" s="281"/>
      <c r="E316" s="281"/>
      <c r="F316" s="283">
        <v>96829.37</v>
      </c>
      <c r="G316" s="281"/>
      <c r="H316" s="281"/>
    </row>
    <row r="317" spans="1:8" customFormat="1" ht="19.149999999999999" customHeight="1">
      <c r="A317" s="284" t="s">
        <v>1690</v>
      </c>
      <c r="B317" s="285" t="s">
        <v>1611</v>
      </c>
      <c r="C317" s="285" t="s">
        <v>14</v>
      </c>
      <c r="D317" s="295">
        <v>472.33839999999998</v>
      </c>
      <c r="E317" s="295">
        <v>205</v>
      </c>
      <c r="F317" s="293">
        <v>96829.37</v>
      </c>
      <c r="G317" s="285"/>
      <c r="H317" s="285"/>
    </row>
    <row r="318" spans="1:8" customFormat="1" ht="9.75" customHeight="1">
      <c r="A318" s="280" t="s">
        <v>1691</v>
      </c>
      <c r="B318" s="281" t="s">
        <v>2904</v>
      </c>
      <c r="C318" s="281"/>
      <c r="D318" s="281"/>
      <c r="E318" s="281"/>
      <c r="F318" s="300">
        <v>2180223.75</v>
      </c>
      <c r="G318" s="281"/>
      <c r="H318" s="281"/>
    </row>
    <row r="319" spans="1:8" customFormat="1" ht="9.75" customHeight="1">
      <c r="A319" s="280" t="s">
        <v>1693</v>
      </c>
      <c r="B319" s="281" t="s">
        <v>287</v>
      </c>
      <c r="C319" s="281"/>
      <c r="D319" s="281"/>
      <c r="E319" s="281"/>
      <c r="F319" s="283">
        <v>46019.37</v>
      </c>
      <c r="G319" s="281"/>
      <c r="H319" s="281"/>
    </row>
    <row r="320" spans="1:8" customFormat="1" ht="19.149999999999999" customHeight="1">
      <c r="A320" s="284" t="s">
        <v>1694</v>
      </c>
      <c r="B320" s="285" t="s">
        <v>2889</v>
      </c>
      <c r="C320" s="285" t="s">
        <v>14</v>
      </c>
      <c r="D320" s="295">
        <v>117.6</v>
      </c>
      <c r="E320" s="295">
        <v>123.08280000000001</v>
      </c>
      <c r="F320" s="293">
        <v>14474.54</v>
      </c>
      <c r="G320" s="285"/>
      <c r="H320" s="285"/>
    </row>
    <row r="321" spans="1:8" customFormat="1" ht="19.149999999999999" customHeight="1">
      <c r="A321" s="284" t="s">
        <v>1695</v>
      </c>
      <c r="B321" s="285" t="s">
        <v>2890</v>
      </c>
      <c r="C321" s="285" t="s">
        <v>14</v>
      </c>
      <c r="D321" s="295">
        <v>105.43</v>
      </c>
      <c r="E321" s="294">
        <v>93.618899999999996</v>
      </c>
      <c r="F321" s="289">
        <v>9870.24</v>
      </c>
      <c r="G321" s="285"/>
      <c r="H321" s="285"/>
    </row>
    <row r="322" spans="1:8" customFormat="1" ht="19.149999999999999" customHeight="1">
      <c r="A322" s="284" t="s">
        <v>1696</v>
      </c>
      <c r="B322" s="285" t="s">
        <v>2891</v>
      </c>
      <c r="C322" s="285" t="s">
        <v>14</v>
      </c>
      <c r="D322" s="294">
        <v>14.49</v>
      </c>
      <c r="E322" s="294">
        <v>67.254499999999993</v>
      </c>
      <c r="F322" s="297">
        <v>974.52</v>
      </c>
      <c r="G322" s="285"/>
      <c r="H322" s="285"/>
    </row>
    <row r="323" spans="1:8" customFormat="1" ht="19.149999999999999" customHeight="1">
      <c r="A323" s="284" t="s">
        <v>2905</v>
      </c>
      <c r="B323" s="285" t="s">
        <v>2893</v>
      </c>
      <c r="C323" s="285" t="s">
        <v>14</v>
      </c>
      <c r="D323" s="294">
        <v>18.39</v>
      </c>
      <c r="E323" s="295">
        <v>139.1952</v>
      </c>
      <c r="F323" s="289">
        <v>2559.8000000000002</v>
      </c>
      <c r="G323" s="285"/>
      <c r="H323" s="285"/>
    </row>
    <row r="324" spans="1:8" customFormat="1" ht="19.149999999999999" customHeight="1">
      <c r="A324" s="284" t="s">
        <v>2906</v>
      </c>
      <c r="B324" s="285" t="s">
        <v>2858</v>
      </c>
      <c r="C324" s="285" t="s">
        <v>14</v>
      </c>
      <c r="D324" s="288">
        <v>1475.46</v>
      </c>
      <c r="E324" s="286">
        <v>5.4450000000000003</v>
      </c>
      <c r="F324" s="289">
        <v>8033.88</v>
      </c>
      <c r="G324" s="285"/>
      <c r="H324" s="285"/>
    </row>
    <row r="325" spans="1:8" customFormat="1" ht="19.149999999999999" customHeight="1">
      <c r="A325" s="284" t="s">
        <v>2907</v>
      </c>
      <c r="B325" s="285" t="s">
        <v>2863</v>
      </c>
      <c r="C325" s="285" t="s">
        <v>14</v>
      </c>
      <c r="D325" s="288">
        <v>1560.59</v>
      </c>
      <c r="E325" s="286">
        <v>4.6078000000000001</v>
      </c>
      <c r="F325" s="289">
        <v>7190.89</v>
      </c>
      <c r="G325" s="285"/>
      <c r="H325" s="285"/>
    </row>
    <row r="326" spans="1:8" customFormat="1" ht="19.149999999999999" customHeight="1">
      <c r="A326" s="284" t="s">
        <v>2908</v>
      </c>
      <c r="B326" s="285" t="s">
        <v>2859</v>
      </c>
      <c r="C326" s="285" t="s">
        <v>14</v>
      </c>
      <c r="D326" s="295">
        <v>217.35</v>
      </c>
      <c r="E326" s="286">
        <v>6.5910000000000002</v>
      </c>
      <c r="F326" s="289">
        <v>1432.55</v>
      </c>
      <c r="G326" s="285"/>
      <c r="H326" s="285"/>
    </row>
    <row r="327" spans="1:8" customFormat="1" ht="19.149999999999999" customHeight="1">
      <c r="A327" s="284" t="s">
        <v>2909</v>
      </c>
      <c r="B327" s="285" t="s">
        <v>2864</v>
      </c>
      <c r="C327" s="285" t="s">
        <v>14</v>
      </c>
      <c r="D327" s="295">
        <v>272.35000000000002</v>
      </c>
      <c r="E327" s="286">
        <v>5.4450000000000003</v>
      </c>
      <c r="F327" s="289">
        <v>1482.95</v>
      </c>
      <c r="G327" s="285"/>
      <c r="H327" s="285"/>
    </row>
    <row r="328" spans="1:8" customFormat="1" ht="9.75" customHeight="1">
      <c r="A328" s="280" t="s">
        <v>1697</v>
      </c>
      <c r="B328" s="281" t="s">
        <v>290</v>
      </c>
      <c r="C328" s="281"/>
      <c r="D328" s="281"/>
      <c r="E328" s="281"/>
      <c r="F328" s="282">
        <v>846723.6</v>
      </c>
      <c r="G328" s="281"/>
      <c r="H328" s="281"/>
    </row>
    <row r="329" spans="1:8" customFormat="1" ht="19.149999999999999" customHeight="1">
      <c r="A329" s="284" t="s">
        <v>1698</v>
      </c>
      <c r="B329" s="285" t="s">
        <v>2865</v>
      </c>
      <c r="C329" s="285" t="s">
        <v>292</v>
      </c>
      <c r="D329" s="288">
        <v>4832</v>
      </c>
      <c r="E329" s="286">
        <v>8.9465000000000003</v>
      </c>
      <c r="F329" s="293">
        <v>43229.49</v>
      </c>
      <c r="G329" s="285"/>
      <c r="H329" s="285"/>
    </row>
    <row r="330" spans="1:8" customFormat="1" ht="19.149999999999999" customHeight="1">
      <c r="A330" s="284" t="s">
        <v>1699</v>
      </c>
      <c r="B330" s="285" t="s">
        <v>2854</v>
      </c>
      <c r="C330" s="285" t="s">
        <v>292</v>
      </c>
      <c r="D330" s="288">
        <v>3163</v>
      </c>
      <c r="E330" s="286">
        <v>7.9953000000000003</v>
      </c>
      <c r="F330" s="293">
        <v>25289.13</v>
      </c>
      <c r="G330" s="285"/>
      <c r="H330" s="285"/>
    </row>
    <row r="331" spans="1:8" customFormat="1" ht="19.149999999999999" customHeight="1">
      <c r="A331" s="284" t="s">
        <v>1700</v>
      </c>
      <c r="B331" s="285" t="s">
        <v>2855</v>
      </c>
      <c r="C331" s="285" t="s">
        <v>292</v>
      </c>
      <c r="D331" s="288">
        <v>5836</v>
      </c>
      <c r="E331" s="286">
        <v>7.9260000000000002</v>
      </c>
      <c r="F331" s="293">
        <v>46256.14</v>
      </c>
      <c r="G331" s="285"/>
      <c r="H331" s="285"/>
    </row>
    <row r="332" spans="1:8" customFormat="1" ht="19.149999999999999" customHeight="1">
      <c r="A332" s="284" t="s">
        <v>1701</v>
      </c>
      <c r="B332" s="285" t="s">
        <v>2856</v>
      </c>
      <c r="C332" s="285" t="s">
        <v>292</v>
      </c>
      <c r="D332" s="292">
        <v>22492</v>
      </c>
      <c r="E332" s="286">
        <v>7.5773000000000001</v>
      </c>
      <c r="F332" s="291">
        <v>170428.63</v>
      </c>
      <c r="G332" s="285"/>
      <c r="H332" s="285"/>
    </row>
    <row r="333" spans="1:8" customFormat="1" ht="19.149999999999999" customHeight="1">
      <c r="A333" s="284" t="s">
        <v>1702</v>
      </c>
      <c r="B333" s="285" t="s">
        <v>2866</v>
      </c>
      <c r="C333" s="285" t="s">
        <v>292</v>
      </c>
      <c r="D333" s="292">
        <v>28536</v>
      </c>
      <c r="E333" s="286">
        <v>7.1871</v>
      </c>
      <c r="F333" s="291">
        <v>205091.09</v>
      </c>
      <c r="G333" s="285"/>
      <c r="H333" s="285"/>
    </row>
    <row r="334" spans="1:8" customFormat="1" ht="19.149999999999999" customHeight="1">
      <c r="A334" s="284" t="s">
        <v>2910</v>
      </c>
      <c r="B334" s="285" t="s">
        <v>2857</v>
      </c>
      <c r="C334" s="285" t="s">
        <v>292</v>
      </c>
      <c r="D334" s="292">
        <v>19525</v>
      </c>
      <c r="E334" s="286">
        <v>7.1638000000000002</v>
      </c>
      <c r="F334" s="291">
        <v>139873.20000000001</v>
      </c>
      <c r="G334" s="285"/>
      <c r="H334" s="285"/>
    </row>
    <row r="335" spans="1:8" customFormat="1" ht="19.149999999999999" customHeight="1">
      <c r="A335" s="284" t="s">
        <v>2911</v>
      </c>
      <c r="B335" s="285" t="s">
        <v>2868</v>
      </c>
      <c r="C335" s="285" t="s">
        <v>292</v>
      </c>
      <c r="D335" s="288">
        <v>5404</v>
      </c>
      <c r="E335" s="286">
        <v>7.1524000000000001</v>
      </c>
      <c r="F335" s="293">
        <v>38651.57</v>
      </c>
      <c r="G335" s="285"/>
      <c r="H335" s="285"/>
    </row>
    <row r="336" spans="1:8" customFormat="1" ht="9.75" customHeight="1">
      <c r="A336" s="284" t="s">
        <v>2912</v>
      </c>
      <c r="B336" s="285" t="s">
        <v>2860</v>
      </c>
      <c r="C336" s="285" t="s">
        <v>292</v>
      </c>
      <c r="D336" s="288">
        <v>4905</v>
      </c>
      <c r="E336" s="294">
        <v>36.270000000000003</v>
      </c>
      <c r="F336" s="291">
        <v>177904.35</v>
      </c>
      <c r="G336" s="285"/>
      <c r="H336" s="285"/>
    </row>
    <row r="337" spans="1:8" customFormat="1" ht="9.75" customHeight="1">
      <c r="A337" s="280" t="s">
        <v>1703</v>
      </c>
      <c r="B337" s="281" t="s">
        <v>300</v>
      </c>
      <c r="C337" s="281"/>
      <c r="D337" s="281"/>
      <c r="E337" s="281"/>
      <c r="F337" s="282">
        <v>384489</v>
      </c>
      <c r="G337" s="281"/>
      <c r="H337" s="281"/>
    </row>
    <row r="338" spans="1:8" customFormat="1" ht="19.149999999999999" customHeight="1">
      <c r="A338" s="284" t="s">
        <v>1704</v>
      </c>
      <c r="B338" s="285" t="s">
        <v>1666</v>
      </c>
      <c r="C338" s="285" t="s">
        <v>280</v>
      </c>
      <c r="D338" s="295">
        <v>718</v>
      </c>
      <c r="E338" s="295">
        <v>535.5</v>
      </c>
      <c r="F338" s="291">
        <v>384489</v>
      </c>
      <c r="G338" s="285"/>
      <c r="H338" s="285"/>
    </row>
    <row r="339" spans="1:8" customFormat="1" ht="9.75" customHeight="1">
      <c r="A339" s="280" t="s">
        <v>1705</v>
      </c>
      <c r="B339" s="281" t="s">
        <v>306</v>
      </c>
      <c r="C339" s="281"/>
      <c r="D339" s="281"/>
      <c r="E339" s="281"/>
      <c r="F339" s="282">
        <v>251737.53</v>
      </c>
      <c r="G339" s="281"/>
      <c r="H339" s="281"/>
    </row>
    <row r="340" spans="1:8" customFormat="1" ht="9.75" customHeight="1">
      <c r="A340" s="284" t="s">
        <v>1706</v>
      </c>
      <c r="B340" s="285" t="s">
        <v>2913</v>
      </c>
      <c r="C340" s="285" t="s">
        <v>11</v>
      </c>
      <c r="D340" s="292">
        <v>11100</v>
      </c>
      <c r="E340" s="294">
        <v>10</v>
      </c>
      <c r="F340" s="291">
        <v>111000</v>
      </c>
      <c r="G340" s="285"/>
      <c r="H340" s="285"/>
    </row>
    <row r="341" spans="1:8" customFormat="1" ht="9.75" customHeight="1">
      <c r="A341" s="284" t="s">
        <v>1707</v>
      </c>
      <c r="B341" s="285" t="s">
        <v>2871</v>
      </c>
      <c r="C341" s="285" t="s">
        <v>930</v>
      </c>
      <c r="D341" s="295">
        <v>450</v>
      </c>
      <c r="E341" s="295">
        <v>281.95999999999998</v>
      </c>
      <c r="F341" s="291">
        <v>126882</v>
      </c>
      <c r="G341" s="285"/>
      <c r="H341" s="285"/>
    </row>
    <row r="342" spans="1:8" customFormat="1" ht="9.75" customHeight="1">
      <c r="A342" s="284" t="s">
        <v>2914</v>
      </c>
      <c r="B342" s="285" t="s">
        <v>2861</v>
      </c>
      <c r="C342" s="285" t="s">
        <v>11</v>
      </c>
      <c r="D342" s="295">
        <v>150</v>
      </c>
      <c r="E342" s="294">
        <v>50</v>
      </c>
      <c r="F342" s="289">
        <v>7500</v>
      </c>
      <c r="G342" s="285"/>
      <c r="H342" s="285"/>
    </row>
    <row r="343" spans="1:8" customFormat="1" ht="9.75" customHeight="1">
      <c r="A343" s="284" t="s">
        <v>2915</v>
      </c>
      <c r="B343" s="285" t="s">
        <v>1609</v>
      </c>
      <c r="C343" s="285" t="s">
        <v>14</v>
      </c>
      <c r="D343" s="295">
        <v>272.35000000000002</v>
      </c>
      <c r="E343" s="294">
        <v>23.335899999999999</v>
      </c>
      <c r="F343" s="289">
        <v>6355.53</v>
      </c>
      <c r="G343" s="285"/>
      <c r="H343" s="285"/>
    </row>
    <row r="344" spans="1:8" customFormat="1" ht="9.75" customHeight="1">
      <c r="A344" s="280" t="s">
        <v>1708</v>
      </c>
      <c r="B344" s="281" t="s">
        <v>355</v>
      </c>
      <c r="C344" s="281"/>
      <c r="D344" s="281"/>
      <c r="E344" s="281"/>
      <c r="F344" s="282">
        <v>651254.25</v>
      </c>
      <c r="G344" s="281"/>
      <c r="H344" s="281"/>
    </row>
    <row r="345" spans="1:8" customFormat="1" ht="19.149999999999999" customHeight="1">
      <c r="A345" s="284" t="s">
        <v>1709</v>
      </c>
      <c r="B345" s="285" t="s">
        <v>1611</v>
      </c>
      <c r="C345" s="285" t="s">
        <v>14</v>
      </c>
      <c r="D345" s="288">
        <v>3176.85</v>
      </c>
      <c r="E345" s="295">
        <v>205</v>
      </c>
      <c r="F345" s="291">
        <v>651254.25</v>
      </c>
      <c r="G345" s="285"/>
      <c r="H345" s="285"/>
    </row>
    <row r="346" spans="1:8" customFormat="1" ht="19.350000000000001" customHeight="1">
      <c r="A346" s="280" t="s">
        <v>1710</v>
      </c>
      <c r="B346" s="281" t="s">
        <v>2916</v>
      </c>
      <c r="C346" s="281"/>
      <c r="D346" s="281"/>
      <c r="E346" s="281"/>
      <c r="F346" s="282">
        <v>199356.65</v>
      </c>
      <c r="G346" s="281"/>
      <c r="H346" s="281"/>
    </row>
    <row r="347" spans="1:8" customFormat="1" ht="9.75" customHeight="1">
      <c r="A347" s="280" t="s">
        <v>1712</v>
      </c>
      <c r="B347" s="281" t="s">
        <v>287</v>
      </c>
      <c r="C347" s="281"/>
      <c r="D347" s="281"/>
      <c r="E347" s="281"/>
      <c r="F347" s="296">
        <v>2585.0700000000002</v>
      </c>
      <c r="G347" s="281"/>
      <c r="H347" s="281"/>
    </row>
    <row r="348" spans="1:8" customFormat="1" ht="19.149999999999999" customHeight="1">
      <c r="A348" s="284" t="s">
        <v>1713</v>
      </c>
      <c r="B348" s="285" t="s">
        <v>2858</v>
      </c>
      <c r="C348" s="285" t="s">
        <v>14</v>
      </c>
      <c r="D348" s="295">
        <v>164.27</v>
      </c>
      <c r="E348" s="286">
        <v>5.4450000000000003</v>
      </c>
      <c r="F348" s="297">
        <v>894.45</v>
      </c>
      <c r="G348" s="285"/>
      <c r="H348" s="285"/>
    </row>
    <row r="349" spans="1:8" customFormat="1" ht="19.149999999999999" customHeight="1">
      <c r="A349" s="284" t="s">
        <v>1714</v>
      </c>
      <c r="B349" s="285" t="s">
        <v>2863</v>
      </c>
      <c r="C349" s="285" t="s">
        <v>14</v>
      </c>
      <c r="D349" s="295">
        <v>229.69</v>
      </c>
      <c r="E349" s="286">
        <v>4.6078000000000001</v>
      </c>
      <c r="F349" s="289">
        <v>1058.3699999999999</v>
      </c>
      <c r="G349" s="285"/>
      <c r="H349" s="285"/>
    </row>
    <row r="350" spans="1:8" customFormat="1" ht="19.149999999999999" customHeight="1">
      <c r="A350" s="284" t="s">
        <v>1715</v>
      </c>
      <c r="B350" s="285" t="s">
        <v>2859</v>
      </c>
      <c r="C350" s="285" t="s">
        <v>14</v>
      </c>
      <c r="D350" s="294">
        <v>80.94</v>
      </c>
      <c r="E350" s="286">
        <v>6.5910000000000002</v>
      </c>
      <c r="F350" s="297">
        <v>533.48</v>
      </c>
      <c r="G350" s="285"/>
      <c r="H350" s="285"/>
    </row>
    <row r="351" spans="1:8" customFormat="1" ht="19.149999999999999" customHeight="1">
      <c r="A351" s="284" t="s">
        <v>2917</v>
      </c>
      <c r="B351" s="285" t="s">
        <v>2864</v>
      </c>
      <c r="C351" s="285" t="s">
        <v>14</v>
      </c>
      <c r="D351" s="294">
        <v>18.14</v>
      </c>
      <c r="E351" s="286">
        <v>5.4450000000000003</v>
      </c>
      <c r="F351" s="302">
        <v>98.77</v>
      </c>
      <c r="G351" s="285"/>
      <c r="H351" s="285"/>
    </row>
    <row r="352" spans="1:8" customFormat="1" ht="9.75" customHeight="1">
      <c r="A352" s="280" t="s">
        <v>1716</v>
      </c>
      <c r="B352" s="281" t="s">
        <v>290</v>
      </c>
      <c r="C352" s="281"/>
      <c r="D352" s="281"/>
      <c r="E352" s="281"/>
      <c r="F352" s="283">
        <v>79060.44</v>
      </c>
      <c r="G352" s="281"/>
      <c r="H352" s="281"/>
    </row>
    <row r="353" spans="1:8" customFormat="1" ht="19.149999999999999" customHeight="1">
      <c r="A353" s="284" t="s">
        <v>1717</v>
      </c>
      <c r="B353" s="285" t="s">
        <v>2865</v>
      </c>
      <c r="C353" s="285" t="s">
        <v>292</v>
      </c>
      <c r="D353" s="295">
        <v>668</v>
      </c>
      <c r="E353" s="286">
        <v>8.9465000000000003</v>
      </c>
      <c r="F353" s="289">
        <v>5976.26</v>
      </c>
      <c r="G353" s="285"/>
      <c r="H353" s="285"/>
    </row>
    <row r="354" spans="1:8" customFormat="1" ht="19.149999999999999" customHeight="1">
      <c r="A354" s="284" t="s">
        <v>1718</v>
      </c>
      <c r="B354" s="285" t="s">
        <v>2854</v>
      </c>
      <c r="C354" s="285" t="s">
        <v>292</v>
      </c>
      <c r="D354" s="295">
        <v>212</v>
      </c>
      <c r="E354" s="286">
        <v>7.9953000000000003</v>
      </c>
      <c r="F354" s="289">
        <v>1695</v>
      </c>
      <c r="G354" s="285"/>
      <c r="H354" s="285"/>
    </row>
    <row r="355" spans="1:8" customFormat="1" ht="19.149999999999999" customHeight="1">
      <c r="A355" s="284" t="s">
        <v>1719</v>
      </c>
      <c r="B355" s="285" t="s">
        <v>2855</v>
      </c>
      <c r="C355" s="285" t="s">
        <v>292</v>
      </c>
      <c r="D355" s="288">
        <v>2468</v>
      </c>
      <c r="E355" s="286">
        <v>7.9260000000000002</v>
      </c>
      <c r="F355" s="293">
        <v>19561.37</v>
      </c>
      <c r="G355" s="285"/>
      <c r="H355" s="285"/>
    </row>
    <row r="356" spans="1:8" customFormat="1" ht="19.149999999999999" customHeight="1">
      <c r="A356" s="284" t="s">
        <v>1720</v>
      </c>
      <c r="B356" s="285" t="s">
        <v>2856</v>
      </c>
      <c r="C356" s="285" t="s">
        <v>292</v>
      </c>
      <c r="D356" s="288">
        <v>1562</v>
      </c>
      <c r="E356" s="286">
        <v>7.5773000000000001</v>
      </c>
      <c r="F356" s="293">
        <v>11835.74</v>
      </c>
      <c r="G356" s="285"/>
      <c r="H356" s="285"/>
    </row>
    <row r="357" spans="1:8" customFormat="1" ht="19.149999999999999" customHeight="1">
      <c r="A357" s="284" t="s">
        <v>1721</v>
      </c>
      <c r="B357" s="285" t="s">
        <v>2866</v>
      </c>
      <c r="C357" s="285" t="s">
        <v>292</v>
      </c>
      <c r="D357" s="288">
        <v>2376</v>
      </c>
      <c r="E357" s="286">
        <v>7.1871</v>
      </c>
      <c r="F357" s="293">
        <v>17076.55</v>
      </c>
      <c r="G357" s="285"/>
      <c r="H357" s="285"/>
    </row>
    <row r="358" spans="1:8" customFormat="1" ht="19.149999999999999" customHeight="1">
      <c r="A358" s="284" t="s">
        <v>2918</v>
      </c>
      <c r="B358" s="285" t="s">
        <v>2857</v>
      </c>
      <c r="C358" s="285" t="s">
        <v>292</v>
      </c>
      <c r="D358" s="295">
        <v>718</v>
      </c>
      <c r="E358" s="286">
        <v>7.1638000000000002</v>
      </c>
      <c r="F358" s="289">
        <v>5143.6099999999997</v>
      </c>
      <c r="G358" s="285"/>
      <c r="H358" s="285"/>
    </row>
    <row r="359" spans="1:8" customFormat="1" ht="19.149999999999999" customHeight="1">
      <c r="A359" s="284" t="s">
        <v>2919</v>
      </c>
      <c r="B359" s="285" t="s">
        <v>2868</v>
      </c>
      <c r="C359" s="285" t="s">
        <v>292</v>
      </c>
      <c r="D359" s="295">
        <v>218</v>
      </c>
      <c r="E359" s="286">
        <v>7.1524000000000001</v>
      </c>
      <c r="F359" s="289">
        <v>1559.22</v>
      </c>
      <c r="G359" s="285"/>
      <c r="H359" s="285"/>
    </row>
    <row r="360" spans="1:8" customFormat="1" ht="9.75" customHeight="1">
      <c r="A360" s="284" t="s">
        <v>2920</v>
      </c>
      <c r="B360" s="285" t="s">
        <v>2860</v>
      </c>
      <c r="C360" s="285" t="s">
        <v>292</v>
      </c>
      <c r="D360" s="295">
        <v>447</v>
      </c>
      <c r="E360" s="294">
        <v>36.270000000000003</v>
      </c>
      <c r="F360" s="293">
        <v>16212.69</v>
      </c>
      <c r="G360" s="285"/>
      <c r="H360" s="285"/>
    </row>
    <row r="361" spans="1:8" customFormat="1" ht="9.75" customHeight="1">
      <c r="A361" s="280" t="s">
        <v>1722</v>
      </c>
      <c r="B361" s="281" t="s">
        <v>300</v>
      </c>
      <c r="C361" s="281"/>
      <c r="D361" s="281"/>
      <c r="E361" s="281"/>
      <c r="F361" s="283">
        <v>44446.5</v>
      </c>
      <c r="G361" s="281"/>
      <c r="H361" s="281"/>
    </row>
    <row r="362" spans="1:8" customFormat="1" ht="19.149999999999999" customHeight="1">
      <c r="A362" s="284" t="s">
        <v>1723</v>
      </c>
      <c r="B362" s="285" t="s">
        <v>1666</v>
      </c>
      <c r="C362" s="285" t="s">
        <v>280</v>
      </c>
      <c r="D362" s="294">
        <v>83</v>
      </c>
      <c r="E362" s="295">
        <v>535.5</v>
      </c>
      <c r="F362" s="293">
        <v>44446.5</v>
      </c>
      <c r="G362" s="285"/>
      <c r="H362" s="285"/>
    </row>
    <row r="363" spans="1:8" customFormat="1" ht="9.75" customHeight="1">
      <c r="A363" s="280" t="s">
        <v>1724</v>
      </c>
      <c r="B363" s="281" t="s">
        <v>306</v>
      </c>
      <c r="C363" s="281"/>
      <c r="D363" s="281"/>
      <c r="E363" s="281"/>
      <c r="F363" s="283">
        <v>10223.31</v>
      </c>
      <c r="G363" s="281"/>
      <c r="H363" s="281"/>
    </row>
    <row r="364" spans="1:8" customFormat="1" ht="19.149999999999999" customHeight="1">
      <c r="A364" s="284" t="s">
        <v>1725</v>
      </c>
      <c r="B364" s="285" t="s">
        <v>2921</v>
      </c>
      <c r="C364" s="285" t="s">
        <v>11</v>
      </c>
      <c r="D364" s="295">
        <v>700</v>
      </c>
      <c r="E364" s="294">
        <v>14</v>
      </c>
      <c r="F364" s="289">
        <v>9800</v>
      </c>
      <c r="G364" s="285"/>
      <c r="H364" s="285"/>
    </row>
    <row r="365" spans="1:8" customFormat="1" ht="9.75" customHeight="1">
      <c r="A365" s="284" t="s">
        <v>1726</v>
      </c>
      <c r="B365" s="285" t="s">
        <v>1609</v>
      </c>
      <c r="C365" s="285" t="s">
        <v>14</v>
      </c>
      <c r="D365" s="294">
        <v>18.14</v>
      </c>
      <c r="E365" s="294">
        <v>23.335899999999999</v>
      </c>
      <c r="F365" s="297">
        <v>423.31</v>
      </c>
      <c r="G365" s="285"/>
      <c r="H365" s="285"/>
    </row>
    <row r="366" spans="1:8" customFormat="1" ht="9.75" customHeight="1">
      <c r="A366" s="280" t="s">
        <v>1727</v>
      </c>
      <c r="B366" s="281" t="s">
        <v>355</v>
      </c>
      <c r="C366" s="281"/>
      <c r="D366" s="281"/>
      <c r="E366" s="281"/>
      <c r="F366" s="283">
        <v>63041.33</v>
      </c>
      <c r="G366" s="281"/>
      <c r="H366" s="281"/>
    </row>
    <row r="367" spans="1:8" customFormat="1" ht="19.149999999999999" customHeight="1">
      <c r="A367" s="284" t="s">
        <v>1728</v>
      </c>
      <c r="B367" s="285" t="s">
        <v>1611</v>
      </c>
      <c r="C367" s="285" t="s">
        <v>14</v>
      </c>
      <c r="D367" s="295">
        <v>307.51870000000002</v>
      </c>
      <c r="E367" s="295">
        <v>205</v>
      </c>
      <c r="F367" s="293">
        <v>63041.33</v>
      </c>
      <c r="G367" s="285"/>
      <c r="H367" s="285"/>
    </row>
    <row r="368" spans="1:8" customFormat="1" ht="9.75" customHeight="1">
      <c r="A368" s="280" t="s">
        <v>308</v>
      </c>
      <c r="B368" s="281" t="s">
        <v>362</v>
      </c>
      <c r="C368" s="281"/>
      <c r="D368" s="281"/>
      <c r="E368" s="281"/>
      <c r="F368" s="300">
        <v>1057392.81</v>
      </c>
      <c r="G368" s="281"/>
      <c r="H368" s="281"/>
    </row>
    <row r="369" spans="1:8" customFormat="1" ht="9.75" customHeight="1">
      <c r="A369" s="280" t="s">
        <v>310</v>
      </c>
      <c r="B369" s="281" t="s">
        <v>1767</v>
      </c>
      <c r="C369" s="281"/>
      <c r="D369" s="281"/>
      <c r="E369" s="281"/>
      <c r="F369" s="283">
        <v>47089.89</v>
      </c>
      <c r="G369" s="281"/>
      <c r="H369" s="281"/>
    </row>
    <row r="370" spans="1:8" customFormat="1" ht="9.75" customHeight="1">
      <c r="A370" s="280" t="s">
        <v>312</v>
      </c>
      <c r="B370" s="281" t="s">
        <v>365</v>
      </c>
      <c r="C370" s="281"/>
      <c r="D370" s="281"/>
      <c r="E370" s="281"/>
      <c r="F370" s="296">
        <v>8461.2000000000007</v>
      </c>
      <c r="G370" s="281"/>
      <c r="H370" s="281"/>
    </row>
    <row r="371" spans="1:8" customFormat="1" ht="19.149999999999999" customHeight="1">
      <c r="A371" s="284" t="s">
        <v>314</v>
      </c>
      <c r="B371" s="285" t="s">
        <v>2922</v>
      </c>
      <c r="C371" s="285" t="s">
        <v>14</v>
      </c>
      <c r="D371" s="294">
        <v>92.274000000000001</v>
      </c>
      <c r="E371" s="294">
        <v>22.3657</v>
      </c>
      <c r="F371" s="289">
        <v>2063.77</v>
      </c>
      <c r="G371" s="285"/>
      <c r="H371" s="285"/>
    </row>
    <row r="372" spans="1:8" customFormat="1" ht="19.149999999999999" customHeight="1">
      <c r="A372" s="284" t="s">
        <v>316</v>
      </c>
      <c r="B372" s="285" t="s">
        <v>2923</v>
      </c>
      <c r="C372" s="285" t="s">
        <v>14</v>
      </c>
      <c r="D372" s="294">
        <v>93.741</v>
      </c>
      <c r="E372" s="294">
        <v>31.029499999999999</v>
      </c>
      <c r="F372" s="289">
        <v>2908.74</v>
      </c>
      <c r="G372" s="285"/>
      <c r="H372" s="285"/>
    </row>
    <row r="373" spans="1:8" customFormat="1" ht="19.149999999999999" customHeight="1">
      <c r="A373" s="284" t="s">
        <v>318</v>
      </c>
      <c r="B373" s="285" t="s">
        <v>2924</v>
      </c>
      <c r="C373" s="285" t="s">
        <v>14</v>
      </c>
      <c r="D373" s="294">
        <v>98.921000000000006</v>
      </c>
      <c r="E373" s="294">
        <v>35.267400000000002</v>
      </c>
      <c r="F373" s="289">
        <v>3488.69</v>
      </c>
      <c r="G373" s="285"/>
      <c r="H373" s="285"/>
    </row>
    <row r="374" spans="1:8" customFormat="1" ht="9.75" customHeight="1">
      <c r="A374" s="280" t="s">
        <v>321</v>
      </c>
      <c r="B374" s="281" t="s">
        <v>1768</v>
      </c>
      <c r="C374" s="281"/>
      <c r="D374" s="281"/>
      <c r="E374" s="281"/>
      <c r="F374" s="283">
        <v>13963.23</v>
      </c>
      <c r="G374" s="281"/>
      <c r="H374" s="281"/>
    </row>
    <row r="375" spans="1:8" customFormat="1" ht="38.65" customHeight="1">
      <c r="A375" s="284" t="s">
        <v>322</v>
      </c>
      <c r="B375" s="285" t="s">
        <v>2925</v>
      </c>
      <c r="C375" s="285" t="s">
        <v>14</v>
      </c>
      <c r="D375" s="295">
        <v>125.205</v>
      </c>
      <c r="E375" s="294">
        <v>51.152000000000001</v>
      </c>
      <c r="F375" s="289">
        <v>6404.49</v>
      </c>
      <c r="G375" s="285"/>
      <c r="H375" s="285"/>
    </row>
    <row r="376" spans="1:8" customFormat="1" ht="9.75" customHeight="1">
      <c r="A376" s="284" t="s">
        <v>323</v>
      </c>
      <c r="B376" s="285" t="s">
        <v>2926</v>
      </c>
      <c r="C376" s="285" t="s">
        <v>14</v>
      </c>
      <c r="D376" s="295">
        <v>184.97300000000001</v>
      </c>
      <c r="E376" s="294">
        <v>40.863999999999997</v>
      </c>
      <c r="F376" s="289">
        <v>7558.74</v>
      </c>
      <c r="G376" s="285"/>
      <c r="H376" s="285"/>
    </row>
    <row r="377" spans="1:8" customFormat="1" ht="9.75" customHeight="1">
      <c r="A377" s="280" t="s">
        <v>324</v>
      </c>
      <c r="B377" s="281" t="s">
        <v>371</v>
      </c>
      <c r="C377" s="281"/>
      <c r="D377" s="281"/>
      <c r="E377" s="281"/>
      <c r="F377" s="296">
        <v>3795.92</v>
      </c>
      <c r="G377" s="281"/>
      <c r="H377" s="281"/>
    </row>
    <row r="378" spans="1:8" customFormat="1" ht="19.149999999999999" customHeight="1">
      <c r="A378" s="284" t="s">
        <v>325</v>
      </c>
      <c r="B378" s="285" t="s">
        <v>2927</v>
      </c>
      <c r="C378" s="285" t="s">
        <v>11</v>
      </c>
      <c r="D378" s="295">
        <v>298</v>
      </c>
      <c r="E378" s="286">
        <v>2.5</v>
      </c>
      <c r="F378" s="297">
        <v>745</v>
      </c>
      <c r="G378" s="285"/>
      <c r="H378" s="285"/>
    </row>
    <row r="379" spans="1:8" customFormat="1" ht="9.75" customHeight="1">
      <c r="A379" s="284" t="s">
        <v>1529</v>
      </c>
      <c r="B379" s="285" t="s">
        <v>1772</v>
      </c>
      <c r="C379" s="285" t="s">
        <v>10</v>
      </c>
      <c r="D379" s="295">
        <v>251.90600000000001</v>
      </c>
      <c r="E379" s="286">
        <v>2.4556</v>
      </c>
      <c r="F379" s="297">
        <v>618.58000000000004</v>
      </c>
      <c r="G379" s="285"/>
      <c r="H379" s="285"/>
    </row>
    <row r="380" spans="1:8" customFormat="1" ht="9.75" customHeight="1">
      <c r="A380" s="284" t="s">
        <v>1531</v>
      </c>
      <c r="B380" s="285" t="s">
        <v>2928</v>
      </c>
      <c r="C380" s="285" t="s">
        <v>10</v>
      </c>
      <c r="D380" s="294">
        <v>61.37</v>
      </c>
      <c r="E380" s="294">
        <v>39.634</v>
      </c>
      <c r="F380" s="289">
        <v>2432.34</v>
      </c>
      <c r="G380" s="285"/>
      <c r="H380" s="285"/>
    </row>
    <row r="381" spans="1:8" customFormat="1" ht="9.75" customHeight="1">
      <c r="A381" s="280" t="s">
        <v>1774</v>
      </c>
      <c r="B381" s="281" t="s">
        <v>355</v>
      </c>
      <c r="C381" s="281"/>
      <c r="D381" s="281"/>
      <c r="E381" s="281"/>
      <c r="F381" s="283">
        <v>20869.54</v>
      </c>
      <c r="G381" s="281"/>
      <c r="H381" s="281"/>
    </row>
    <row r="382" spans="1:8" customFormat="1" ht="19.149999999999999" customHeight="1">
      <c r="A382" s="284" t="s">
        <v>1775</v>
      </c>
      <c r="B382" s="285" t="s">
        <v>2929</v>
      </c>
      <c r="C382" s="285" t="s">
        <v>14</v>
      </c>
      <c r="D382" s="295">
        <v>310.18200000000002</v>
      </c>
      <c r="E382" s="294">
        <v>36</v>
      </c>
      <c r="F382" s="293">
        <v>11166.55</v>
      </c>
      <c r="G382" s="285"/>
      <c r="H382" s="285"/>
    </row>
    <row r="383" spans="1:8" customFormat="1" ht="19.149999999999999" customHeight="1">
      <c r="A383" s="284" t="s">
        <v>1777</v>
      </c>
      <c r="B383" s="285" t="s">
        <v>1778</v>
      </c>
      <c r="C383" s="285" t="s">
        <v>14</v>
      </c>
      <c r="D383" s="295">
        <v>285.38200000000001</v>
      </c>
      <c r="E383" s="294">
        <v>34</v>
      </c>
      <c r="F383" s="289">
        <v>9702.99</v>
      </c>
      <c r="G383" s="285"/>
      <c r="H383" s="285"/>
    </row>
    <row r="384" spans="1:8" customFormat="1" ht="9.75" customHeight="1">
      <c r="A384" s="280" t="s">
        <v>326</v>
      </c>
      <c r="B384" s="281" t="s">
        <v>2930</v>
      </c>
      <c r="C384" s="281"/>
      <c r="D384" s="281"/>
      <c r="E384" s="281"/>
      <c r="F384" s="283">
        <v>21357.52</v>
      </c>
      <c r="G384" s="281"/>
      <c r="H384" s="281"/>
    </row>
    <row r="385" spans="1:8" customFormat="1" ht="9.75" customHeight="1">
      <c r="A385" s="280" t="s">
        <v>328</v>
      </c>
      <c r="B385" s="281" t="s">
        <v>365</v>
      </c>
      <c r="C385" s="281"/>
      <c r="D385" s="281"/>
      <c r="E385" s="281"/>
      <c r="F385" s="296">
        <v>1317.42</v>
      </c>
      <c r="G385" s="281"/>
      <c r="H385" s="281"/>
    </row>
    <row r="386" spans="1:8" customFormat="1" ht="19.149999999999999" customHeight="1">
      <c r="A386" s="284" t="s">
        <v>329</v>
      </c>
      <c r="B386" s="285" t="s">
        <v>2922</v>
      </c>
      <c r="C386" s="285" t="s">
        <v>14</v>
      </c>
      <c r="D386" s="286">
        <v>7.056</v>
      </c>
      <c r="E386" s="294">
        <v>22.3657</v>
      </c>
      <c r="F386" s="297">
        <v>157.81</v>
      </c>
      <c r="G386" s="285"/>
      <c r="H386" s="285"/>
    </row>
    <row r="387" spans="1:8" customFormat="1" ht="19.149999999999999" customHeight="1">
      <c r="A387" s="284" t="s">
        <v>981</v>
      </c>
      <c r="B387" s="285" t="s">
        <v>2923</v>
      </c>
      <c r="C387" s="285" t="s">
        <v>14</v>
      </c>
      <c r="D387" s="294">
        <v>22.048999999999999</v>
      </c>
      <c r="E387" s="294">
        <v>31.029499999999999</v>
      </c>
      <c r="F387" s="297">
        <v>684.17</v>
      </c>
      <c r="G387" s="285"/>
      <c r="H387" s="285"/>
    </row>
    <row r="388" spans="1:8" customFormat="1" ht="19.149999999999999" customHeight="1">
      <c r="A388" s="284" t="s">
        <v>982</v>
      </c>
      <c r="B388" s="285" t="s">
        <v>2924</v>
      </c>
      <c r="C388" s="285" t="s">
        <v>14</v>
      </c>
      <c r="D388" s="294">
        <v>13.481</v>
      </c>
      <c r="E388" s="294">
        <v>35.267400000000002</v>
      </c>
      <c r="F388" s="297">
        <v>475.44</v>
      </c>
      <c r="G388" s="285"/>
      <c r="H388" s="285"/>
    </row>
    <row r="389" spans="1:8" customFormat="1" ht="9.75" customHeight="1">
      <c r="A389" s="280" t="s">
        <v>330</v>
      </c>
      <c r="B389" s="281" t="s">
        <v>1768</v>
      </c>
      <c r="C389" s="281"/>
      <c r="D389" s="281"/>
      <c r="E389" s="281"/>
      <c r="F389" s="296">
        <v>9782.9</v>
      </c>
      <c r="G389" s="281"/>
      <c r="H389" s="281"/>
    </row>
    <row r="390" spans="1:8" customFormat="1" ht="38.65" customHeight="1">
      <c r="A390" s="284" t="s">
        <v>331</v>
      </c>
      <c r="B390" s="285" t="s">
        <v>2925</v>
      </c>
      <c r="C390" s="285" t="s">
        <v>14</v>
      </c>
      <c r="D390" s="294">
        <v>62.802999999999997</v>
      </c>
      <c r="E390" s="294">
        <v>51.152000000000001</v>
      </c>
      <c r="F390" s="289">
        <v>3212.5</v>
      </c>
      <c r="G390" s="285"/>
      <c r="H390" s="285"/>
    </row>
    <row r="391" spans="1:8" customFormat="1" ht="9.75" customHeight="1">
      <c r="A391" s="284" t="s">
        <v>332</v>
      </c>
      <c r="B391" s="285" t="s">
        <v>2926</v>
      </c>
      <c r="C391" s="285" t="s">
        <v>14</v>
      </c>
      <c r="D391" s="295">
        <v>160.78700000000001</v>
      </c>
      <c r="E391" s="294">
        <v>40.863999999999997</v>
      </c>
      <c r="F391" s="289">
        <v>6570.4</v>
      </c>
      <c r="G391" s="285"/>
      <c r="H391" s="285"/>
    </row>
    <row r="392" spans="1:8" customFormat="1" ht="9.75" customHeight="1">
      <c r="A392" s="280" t="s">
        <v>333</v>
      </c>
      <c r="B392" s="281" t="s">
        <v>371</v>
      </c>
      <c r="C392" s="281"/>
      <c r="D392" s="281"/>
      <c r="E392" s="281"/>
      <c r="F392" s="301">
        <v>758.99</v>
      </c>
      <c r="G392" s="281"/>
      <c r="H392" s="281"/>
    </row>
    <row r="393" spans="1:8" customFormat="1" ht="19.149999999999999" customHeight="1">
      <c r="A393" s="284" t="s">
        <v>334</v>
      </c>
      <c r="B393" s="285" t="s">
        <v>2927</v>
      </c>
      <c r="C393" s="285" t="s">
        <v>11</v>
      </c>
      <c r="D393" s="295">
        <v>133</v>
      </c>
      <c r="E393" s="286">
        <v>2.5</v>
      </c>
      <c r="F393" s="297">
        <v>332.5</v>
      </c>
      <c r="G393" s="285"/>
      <c r="H393" s="285"/>
    </row>
    <row r="394" spans="1:8" customFormat="1" ht="9.75" customHeight="1">
      <c r="A394" s="284" t="s">
        <v>983</v>
      </c>
      <c r="B394" s="285" t="s">
        <v>1772</v>
      </c>
      <c r="C394" s="285" t="s">
        <v>10</v>
      </c>
      <c r="D394" s="295">
        <v>128.48599999999999</v>
      </c>
      <c r="E394" s="286">
        <v>2.4556</v>
      </c>
      <c r="F394" s="297">
        <v>315.51</v>
      </c>
      <c r="G394" s="285"/>
      <c r="H394" s="285"/>
    </row>
    <row r="395" spans="1:8" customFormat="1" ht="9.75" customHeight="1">
      <c r="A395" s="284" t="s">
        <v>1780</v>
      </c>
      <c r="B395" s="285" t="s">
        <v>2928</v>
      </c>
      <c r="C395" s="285" t="s">
        <v>10</v>
      </c>
      <c r="D395" s="286">
        <v>2.8</v>
      </c>
      <c r="E395" s="294">
        <v>39.634</v>
      </c>
      <c r="F395" s="297">
        <v>110.98</v>
      </c>
      <c r="G395" s="285"/>
      <c r="H395" s="285"/>
    </row>
    <row r="396" spans="1:8" customFormat="1" ht="9.75" customHeight="1">
      <c r="A396" s="280" t="s">
        <v>1781</v>
      </c>
      <c r="B396" s="281" t="s">
        <v>355</v>
      </c>
      <c r="C396" s="281"/>
      <c r="D396" s="281"/>
      <c r="E396" s="281"/>
      <c r="F396" s="296">
        <v>9498.2099999999991</v>
      </c>
      <c r="G396" s="281"/>
      <c r="H396" s="281"/>
    </row>
    <row r="397" spans="1:8" customFormat="1" ht="19.149999999999999" customHeight="1">
      <c r="A397" s="284" t="s">
        <v>1782</v>
      </c>
      <c r="B397" s="285" t="s">
        <v>2929</v>
      </c>
      <c r="C397" s="285" t="s">
        <v>14</v>
      </c>
      <c r="D397" s="295">
        <v>223.60400000000001</v>
      </c>
      <c r="E397" s="294">
        <v>36</v>
      </c>
      <c r="F397" s="289">
        <v>8049.74</v>
      </c>
      <c r="G397" s="285"/>
      <c r="H397" s="285"/>
    </row>
    <row r="398" spans="1:8" customFormat="1" ht="19.149999999999999" customHeight="1">
      <c r="A398" s="284" t="s">
        <v>1783</v>
      </c>
      <c r="B398" s="285" t="s">
        <v>1778</v>
      </c>
      <c r="C398" s="285" t="s">
        <v>14</v>
      </c>
      <c r="D398" s="294">
        <v>42.601999999999997</v>
      </c>
      <c r="E398" s="294">
        <v>34</v>
      </c>
      <c r="F398" s="289">
        <v>1448.47</v>
      </c>
      <c r="G398" s="285"/>
      <c r="H398" s="285"/>
    </row>
    <row r="399" spans="1:8" customFormat="1" ht="9.75" customHeight="1">
      <c r="A399" s="280" t="s">
        <v>1784</v>
      </c>
      <c r="B399" s="281" t="s">
        <v>2931</v>
      </c>
      <c r="C399" s="281"/>
      <c r="D399" s="281"/>
      <c r="E399" s="281"/>
      <c r="F399" s="283">
        <v>21174.18</v>
      </c>
      <c r="G399" s="281"/>
      <c r="H399" s="281"/>
    </row>
    <row r="400" spans="1:8" customFormat="1" ht="9.75" customHeight="1">
      <c r="A400" s="280" t="s">
        <v>1786</v>
      </c>
      <c r="B400" s="281" t="s">
        <v>365</v>
      </c>
      <c r="C400" s="281"/>
      <c r="D400" s="281"/>
      <c r="E400" s="281"/>
      <c r="F400" s="296">
        <v>1316.19</v>
      </c>
      <c r="G400" s="281"/>
      <c r="H400" s="281"/>
    </row>
    <row r="401" spans="1:8" customFormat="1" ht="19.149999999999999" customHeight="1">
      <c r="A401" s="284" t="s">
        <v>1787</v>
      </c>
      <c r="B401" s="285" t="s">
        <v>2922</v>
      </c>
      <c r="C401" s="285" t="s">
        <v>14</v>
      </c>
      <c r="D401" s="286">
        <v>7.056</v>
      </c>
      <c r="E401" s="294">
        <v>22.3657</v>
      </c>
      <c r="F401" s="297">
        <v>157.81</v>
      </c>
      <c r="G401" s="285"/>
      <c r="H401" s="285"/>
    </row>
    <row r="402" spans="1:8" customFormat="1" ht="19.149999999999999" customHeight="1">
      <c r="A402" s="284" t="s">
        <v>1788</v>
      </c>
      <c r="B402" s="285" t="s">
        <v>2923</v>
      </c>
      <c r="C402" s="285" t="s">
        <v>14</v>
      </c>
      <c r="D402" s="294">
        <v>21.931999999999999</v>
      </c>
      <c r="E402" s="294">
        <v>31.029499999999999</v>
      </c>
      <c r="F402" s="297">
        <v>680.54</v>
      </c>
      <c r="G402" s="285"/>
      <c r="H402" s="285"/>
    </row>
    <row r="403" spans="1:8" customFormat="1" ht="19.149999999999999" customHeight="1">
      <c r="A403" s="284" t="s">
        <v>2932</v>
      </c>
      <c r="B403" s="285" t="s">
        <v>2924</v>
      </c>
      <c r="C403" s="285" t="s">
        <v>14</v>
      </c>
      <c r="D403" s="294">
        <v>13.548999999999999</v>
      </c>
      <c r="E403" s="294">
        <v>35.267400000000002</v>
      </c>
      <c r="F403" s="297">
        <v>477.84</v>
      </c>
      <c r="G403" s="285"/>
      <c r="H403" s="285"/>
    </row>
    <row r="404" spans="1:8" customFormat="1" ht="9.75" customHeight="1">
      <c r="A404" s="280" t="s">
        <v>1789</v>
      </c>
      <c r="B404" s="281" t="s">
        <v>1768</v>
      </c>
      <c r="C404" s="281"/>
      <c r="D404" s="281"/>
      <c r="E404" s="281"/>
      <c r="F404" s="296">
        <v>9688.1200000000008</v>
      </c>
      <c r="G404" s="281"/>
      <c r="H404" s="281"/>
    </row>
    <row r="405" spans="1:8" customFormat="1" ht="38.65" customHeight="1">
      <c r="A405" s="284" t="s">
        <v>1790</v>
      </c>
      <c r="B405" s="285" t="s">
        <v>2925</v>
      </c>
      <c r="C405" s="285" t="s">
        <v>14</v>
      </c>
      <c r="D405" s="294">
        <v>62.814</v>
      </c>
      <c r="E405" s="294">
        <v>51.152000000000001</v>
      </c>
      <c r="F405" s="289">
        <v>3213.06</v>
      </c>
      <c r="G405" s="285"/>
      <c r="H405" s="285"/>
    </row>
    <row r="406" spans="1:8" customFormat="1" ht="9.75" customHeight="1">
      <c r="A406" s="284" t="s">
        <v>2933</v>
      </c>
      <c r="B406" s="285" t="s">
        <v>2926</v>
      </c>
      <c r="C406" s="285" t="s">
        <v>14</v>
      </c>
      <c r="D406" s="295">
        <v>158.45400000000001</v>
      </c>
      <c r="E406" s="294">
        <v>40.863999999999997</v>
      </c>
      <c r="F406" s="289">
        <v>6475.06</v>
      </c>
      <c r="G406" s="285"/>
      <c r="H406" s="285"/>
    </row>
    <row r="407" spans="1:8" customFormat="1" ht="9.75" customHeight="1">
      <c r="A407" s="280" t="s">
        <v>1791</v>
      </c>
      <c r="B407" s="281" t="s">
        <v>371</v>
      </c>
      <c r="C407" s="281"/>
      <c r="D407" s="281"/>
      <c r="E407" s="281"/>
      <c r="F407" s="301">
        <v>756.53</v>
      </c>
      <c r="G407" s="281"/>
      <c r="H407" s="281"/>
    </row>
    <row r="408" spans="1:8" customFormat="1" ht="19.149999999999999" customHeight="1">
      <c r="A408" s="284" t="s">
        <v>1792</v>
      </c>
      <c r="B408" s="285" t="s">
        <v>2927</v>
      </c>
      <c r="C408" s="285" t="s">
        <v>11</v>
      </c>
      <c r="D408" s="295">
        <v>132</v>
      </c>
      <c r="E408" s="286">
        <v>2.5</v>
      </c>
      <c r="F408" s="297">
        <v>330</v>
      </c>
      <c r="G408" s="285"/>
      <c r="H408" s="285"/>
    </row>
    <row r="409" spans="1:8" customFormat="1" ht="9.75" customHeight="1">
      <c r="A409" s="284" t="s">
        <v>1793</v>
      </c>
      <c r="B409" s="285" t="s">
        <v>1772</v>
      </c>
      <c r="C409" s="285" t="s">
        <v>10</v>
      </c>
      <c r="D409" s="295">
        <v>128.50299999999999</v>
      </c>
      <c r="E409" s="286">
        <v>2.4556</v>
      </c>
      <c r="F409" s="297">
        <v>315.55</v>
      </c>
      <c r="G409" s="285"/>
      <c r="H409" s="285"/>
    </row>
    <row r="410" spans="1:8" customFormat="1" ht="9.75" customHeight="1">
      <c r="A410" s="284" t="s">
        <v>1794</v>
      </c>
      <c r="B410" s="285" t="s">
        <v>2928</v>
      </c>
      <c r="C410" s="285" t="s">
        <v>10</v>
      </c>
      <c r="D410" s="286">
        <v>2.8</v>
      </c>
      <c r="E410" s="294">
        <v>39.634</v>
      </c>
      <c r="F410" s="297">
        <v>110.98</v>
      </c>
      <c r="G410" s="285"/>
      <c r="H410" s="285"/>
    </row>
    <row r="411" spans="1:8" customFormat="1" ht="9.75" customHeight="1">
      <c r="A411" s="280" t="s">
        <v>1795</v>
      </c>
      <c r="B411" s="281" t="s">
        <v>355</v>
      </c>
      <c r="C411" s="281"/>
      <c r="D411" s="281"/>
      <c r="E411" s="281"/>
      <c r="F411" s="296">
        <v>9413.34</v>
      </c>
      <c r="G411" s="281"/>
      <c r="H411" s="281"/>
    </row>
    <row r="412" spans="1:8" customFormat="1" ht="19.149999999999999" customHeight="1">
      <c r="A412" s="284" t="s">
        <v>1796</v>
      </c>
      <c r="B412" s="285" t="s">
        <v>2929</v>
      </c>
      <c r="C412" s="285" t="s">
        <v>14</v>
      </c>
      <c r="D412" s="295">
        <v>221.274</v>
      </c>
      <c r="E412" s="294">
        <v>36</v>
      </c>
      <c r="F412" s="289">
        <v>7965.86</v>
      </c>
      <c r="G412" s="285"/>
      <c r="H412" s="285"/>
    </row>
    <row r="413" spans="1:8" customFormat="1" ht="19.149999999999999" customHeight="1">
      <c r="A413" s="284" t="s">
        <v>1797</v>
      </c>
      <c r="B413" s="285" t="s">
        <v>1778</v>
      </c>
      <c r="C413" s="285" t="s">
        <v>14</v>
      </c>
      <c r="D413" s="294">
        <v>42.573</v>
      </c>
      <c r="E413" s="294">
        <v>34</v>
      </c>
      <c r="F413" s="289">
        <v>1447.48</v>
      </c>
      <c r="G413" s="285"/>
      <c r="H413" s="285"/>
    </row>
    <row r="414" spans="1:8" customFormat="1" ht="9.75" customHeight="1">
      <c r="A414" s="280" t="s">
        <v>1798</v>
      </c>
      <c r="B414" s="281" t="s">
        <v>2934</v>
      </c>
      <c r="C414" s="281"/>
      <c r="D414" s="281"/>
      <c r="E414" s="281"/>
      <c r="F414" s="283">
        <v>25916.76</v>
      </c>
      <c r="G414" s="281"/>
      <c r="H414" s="281"/>
    </row>
    <row r="415" spans="1:8" customFormat="1" ht="9.75" customHeight="1">
      <c r="A415" s="280" t="s">
        <v>1800</v>
      </c>
      <c r="B415" s="281" t="s">
        <v>365</v>
      </c>
      <c r="C415" s="281"/>
      <c r="D415" s="281"/>
      <c r="E415" s="281"/>
      <c r="F415" s="296">
        <v>1701.18</v>
      </c>
      <c r="G415" s="281"/>
      <c r="H415" s="281"/>
    </row>
    <row r="416" spans="1:8" customFormat="1" ht="19.149999999999999" customHeight="1">
      <c r="A416" s="284" t="s">
        <v>1801</v>
      </c>
      <c r="B416" s="285" t="s">
        <v>2922</v>
      </c>
      <c r="C416" s="285" t="s">
        <v>14</v>
      </c>
      <c r="D416" s="286">
        <v>8.6709999999999994</v>
      </c>
      <c r="E416" s="294">
        <v>22.3657</v>
      </c>
      <c r="F416" s="297">
        <v>193.93</v>
      </c>
      <c r="G416" s="285"/>
      <c r="H416" s="285"/>
    </row>
    <row r="417" spans="1:8" customFormat="1" ht="19.149999999999999" customHeight="1">
      <c r="A417" s="284" t="s">
        <v>1802</v>
      </c>
      <c r="B417" s="285" t="s">
        <v>2923</v>
      </c>
      <c r="C417" s="285" t="s">
        <v>14</v>
      </c>
      <c r="D417" s="294">
        <v>26.207999999999998</v>
      </c>
      <c r="E417" s="294">
        <v>31.029499999999999</v>
      </c>
      <c r="F417" s="297">
        <v>813.22</v>
      </c>
      <c r="G417" s="285"/>
      <c r="H417" s="285"/>
    </row>
    <row r="418" spans="1:8" customFormat="1" ht="19.149999999999999" customHeight="1">
      <c r="A418" s="284" t="s">
        <v>1803</v>
      </c>
      <c r="B418" s="285" t="s">
        <v>2924</v>
      </c>
      <c r="C418" s="285" t="s">
        <v>14</v>
      </c>
      <c r="D418" s="294">
        <v>19.678999999999998</v>
      </c>
      <c r="E418" s="294">
        <v>35.267400000000002</v>
      </c>
      <c r="F418" s="297">
        <v>694.03</v>
      </c>
      <c r="G418" s="285"/>
      <c r="H418" s="285"/>
    </row>
    <row r="419" spans="1:8" customFormat="1" ht="9.75" customHeight="1">
      <c r="A419" s="280" t="s">
        <v>1808</v>
      </c>
      <c r="B419" s="281" t="s">
        <v>1768</v>
      </c>
      <c r="C419" s="281"/>
      <c r="D419" s="281"/>
      <c r="E419" s="281"/>
      <c r="F419" s="283">
        <v>11801.86</v>
      </c>
      <c r="G419" s="281"/>
      <c r="H419" s="281"/>
    </row>
    <row r="420" spans="1:8" customFormat="1" ht="38.65" customHeight="1">
      <c r="A420" s="284" t="s">
        <v>1809</v>
      </c>
      <c r="B420" s="285" t="s">
        <v>2925</v>
      </c>
      <c r="C420" s="285" t="s">
        <v>14</v>
      </c>
      <c r="D420" s="294">
        <v>75.25</v>
      </c>
      <c r="E420" s="294">
        <v>51.152000000000001</v>
      </c>
      <c r="F420" s="289">
        <v>3849.19</v>
      </c>
      <c r="G420" s="285"/>
      <c r="H420" s="285"/>
    </row>
    <row r="421" spans="1:8" customFormat="1" ht="9.75" customHeight="1">
      <c r="A421" s="284" t="s">
        <v>2935</v>
      </c>
      <c r="B421" s="285" t="s">
        <v>2926</v>
      </c>
      <c r="C421" s="285" t="s">
        <v>14</v>
      </c>
      <c r="D421" s="295">
        <v>194.613</v>
      </c>
      <c r="E421" s="294">
        <v>40.863999999999997</v>
      </c>
      <c r="F421" s="289">
        <v>7952.67</v>
      </c>
      <c r="G421" s="285"/>
      <c r="H421" s="285"/>
    </row>
    <row r="422" spans="1:8" customFormat="1" ht="9.75" customHeight="1">
      <c r="A422" s="280" t="s">
        <v>1810</v>
      </c>
      <c r="B422" s="281" t="s">
        <v>371</v>
      </c>
      <c r="C422" s="281"/>
      <c r="D422" s="281"/>
      <c r="E422" s="281"/>
      <c r="F422" s="301">
        <v>842.03</v>
      </c>
      <c r="G422" s="281"/>
      <c r="H422" s="281"/>
    </row>
    <row r="423" spans="1:8" customFormat="1" ht="19.149999999999999" customHeight="1">
      <c r="A423" s="284" t="s">
        <v>1811</v>
      </c>
      <c r="B423" s="285" t="s">
        <v>2927</v>
      </c>
      <c r="C423" s="285" t="s">
        <v>11</v>
      </c>
      <c r="D423" s="295">
        <v>162</v>
      </c>
      <c r="E423" s="286">
        <v>2.5</v>
      </c>
      <c r="F423" s="297">
        <v>405</v>
      </c>
      <c r="G423" s="285"/>
      <c r="H423" s="285"/>
    </row>
    <row r="424" spans="1:8" customFormat="1" ht="9.75" customHeight="1">
      <c r="A424" s="284" t="s">
        <v>1812</v>
      </c>
      <c r="B424" s="285" t="s">
        <v>1772</v>
      </c>
      <c r="C424" s="285" t="s">
        <v>10</v>
      </c>
      <c r="D424" s="295">
        <v>132.77799999999999</v>
      </c>
      <c r="E424" s="286">
        <v>2.4556</v>
      </c>
      <c r="F424" s="297">
        <v>326.05</v>
      </c>
      <c r="G424" s="285"/>
      <c r="H424" s="285"/>
    </row>
    <row r="425" spans="1:8" customFormat="1" ht="9.75" customHeight="1">
      <c r="A425" s="284" t="s">
        <v>1813</v>
      </c>
      <c r="B425" s="285" t="s">
        <v>2928</v>
      </c>
      <c r="C425" s="285" t="s">
        <v>10</v>
      </c>
      <c r="D425" s="286">
        <v>2.8</v>
      </c>
      <c r="E425" s="294">
        <v>39.634</v>
      </c>
      <c r="F425" s="297">
        <v>110.98</v>
      </c>
      <c r="G425" s="285"/>
      <c r="H425" s="285"/>
    </row>
    <row r="426" spans="1:8" customFormat="1" ht="9.75" customHeight="1">
      <c r="A426" s="280" t="s">
        <v>1814</v>
      </c>
      <c r="B426" s="281" t="s">
        <v>355</v>
      </c>
      <c r="C426" s="281"/>
      <c r="D426" s="281"/>
      <c r="E426" s="281"/>
      <c r="F426" s="283">
        <v>11571.69</v>
      </c>
      <c r="G426" s="281"/>
      <c r="H426" s="281"/>
    </row>
    <row r="427" spans="1:8" customFormat="1" ht="19.149999999999999" customHeight="1">
      <c r="A427" s="284" t="s">
        <v>1815</v>
      </c>
      <c r="B427" s="285" t="s">
        <v>2929</v>
      </c>
      <c r="C427" s="285" t="s">
        <v>14</v>
      </c>
      <c r="D427" s="295">
        <v>269.87099999999998</v>
      </c>
      <c r="E427" s="294">
        <v>36</v>
      </c>
      <c r="F427" s="289">
        <v>9715.36</v>
      </c>
      <c r="G427" s="285"/>
      <c r="H427" s="285"/>
    </row>
    <row r="428" spans="1:8" customFormat="1" ht="19.149999999999999" customHeight="1">
      <c r="A428" s="284" t="s">
        <v>1816</v>
      </c>
      <c r="B428" s="285" t="s">
        <v>1778</v>
      </c>
      <c r="C428" s="285" t="s">
        <v>14</v>
      </c>
      <c r="D428" s="294">
        <v>54.597999999999999</v>
      </c>
      <c r="E428" s="294">
        <v>34</v>
      </c>
      <c r="F428" s="289">
        <v>1856.33</v>
      </c>
      <c r="G428" s="285"/>
      <c r="H428" s="285"/>
    </row>
    <row r="429" spans="1:8" customFormat="1" ht="9.75" customHeight="1">
      <c r="A429" s="280" t="s">
        <v>1817</v>
      </c>
      <c r="B429" s="281" t="s">
        <v>2936</v>
      </c>
      <c r="C429" s="281"/>
      <c r="D429" s="281"/>
      <c r="E429" s="281"/>
      <c r="F429" s="283">
        <v>38986.92</v>
      </c>
      <c r="G429" s="281"/>
      <c r="H429" s="281"/>
    </row>
    <row r="430" spans="1:8" customFormat="1" ht="9.75" customHeight="1">
      <c r="A430" s="280" t="s">
        <v>1819</v>
      </c>
      <c r="B430" s="281" t="s">
        <v>365</v>
      </c>
      <c r="C430" s="281"/>
      <c r="D430" s="281"/>
      <c r="E430" s="281"/>
      <c r="F430" s="283">
        <v>12925.49</v>
      </c>
      <c r="G430" s="281"/>
      <c r="H430" s="281"/>
    </row>
    <row r="431" spans="1:8" customFormat="1" ht="19.149999999999999" customHeight="1">
      <c r="A431" s="284" t="s">
        <v>1820</v>
      </c>
      <c r="B431" s="285" t="s">
        <v>2922</v>
      </c>
      <c r="C431" s="285" t="s">
        <v>14</v>
      </c>
      <c r="D431" s="295">
        <v>122.46899999999999</v>
      </c>
      <c r="E431" s="294">
        <v>22.3657</v>
      </c>
      <c r="F431" s="289">
        <v>2739.1</v>
      </c>
      <c r="G431" s="285"/>
      <c r="H431" s="285"/>
    </row>
    <row r="432" spans="1:8" customFormat="1" ht="19.149999999999999" customHeight="1">
      <c r="A432" s="284" t="s">
        <v>1821</v>
      </c>
      <c r="B432" s="285" t="s">
        <v>2923</v>
      </c>
      <c r="C432" s="285" t="s">
        <v>14</v>
      </c>
      <c r="D432" s="294">
        <v>26.370999999999999</v>
      </c>
      <c r="E432" s="294">
        <v>31.029499999999999</v>
      </c>
      <c r="F432" s="297">
        <v>818.28</v>
      </c>
      <c r="G432" s="285"/>
      <c r="H432" s="285"/>
    </row>
    <row r="433" spans="1:8" customFormat="1" ht="19.149999999999999" customHeight="1">
      <c r="A433" s="284" t="s">
        <v>1822</v>
      </c>
      <c r="B433" s="285" t="s">
        <v>2924</v>
      </c>
      <c r="C433" s="285" t="s">
        <v>14</v>
      </c>
      <c r="D433" s="295">
        <v>265.63099999999997</v>
      </c>
      <c r="E433" s="294">
        <v>35.267400000000002</v>
      </c>
      <c r="F433" s="289">
        <v>9368.11</v>
      </c>
      <c r="G433" s="285"/>
      <c r="H433" s="285"/>
    </row>
    <row r="434" spans="1:8" customFormat="1" ht="9.75" customHeight="1">
      <c r="A434" s="280" t="s">
        <v>1825</v>
      </c>
      <c r="B434" s="281" t="s">
        <v>1768</v>
      </c>
      <c r="C434" s="281"/>
      <c r="D434" s="281"/>
      <c r="E434" s="281"/>
      <c r="F434" s="296">
        <v>4460.97</v>
      </c>
      <c r="G434" s="281"/>
      <c r="H434" s="281"/>
    </row>
    <row r="435" spans="1:8" customFormat="1" ht="38.65" customHeight="1">
      <c r="A435" s="284" t="s">
        <v>1826</v>
      </c>
      <c r="B435" s="285" t="s">
        <v>2925</v>
      </c>
      <c r="C435" s="285" t="s">
        <v>14</v>
      </c>
      <c r="D435" s="294">
        <v>87.21</v>
      </c>
      <c r="E435" s="294">
        <v>51.152000000000001</v>
      </c>
      <c r="F435" s="289">
        <v>4460.97</v>
      </c>
      <c r="G435" s="285"/>
      <c r="H435" s="285"/>
    </row>
    <row r="436" spans="1:8" customFormat="1" ht="9.75" customHeight="1">
      <c r="A436" s="280" t="s">
        <v>1827</v>
      </c>
      <c r="B436" s="281" t="s">
        <v>371</v>
      </c>
      <c r="C436" s="281"/>
      <c r="D436" s="281"/>
      <c r="E436" s="281"/>
      <c r="F436" s="296">
        <v>4368.8900000000003</v>
      </c>
      <c r="G436" s="281"/>
      <c r="H436" s="281"/>
    </row>
    <row r="437" spans="1:8" customFormat="1" ht="19.149999999999999" customHeight="1">
      <c r="A437" s="284" t="s">
        <v>1828</v>
      </c>
      <c r="B437" s="285" t="s">
        <v>2927</v>
      </c>
      <c r="C437" s="285" t="s">
        <v>11</v>
      </c>
      <c r="D437" s="295">
        <v>251</v>
      </c>
      <c r="E437" s="286">
        <v>2.5</v>
      </c>
      <c r="F437" s="297">
        <v>627.5</v>
      </c>
      <c r="G437" s="285"/>
      <c r="H437" s="285"/>
    </row>
    <row r="438" spans="1:8" customFormat="1" ht="9.75" customHeight="1">
      <c r="A438" s="284" t="s">
        <v>1829</v>
      </c>
      <c r="B438" s="285" t="s">
        <v>1772</v>
      </c>
      <c r="C438" s="285" t="s">
        <v>10</v>
      </c>
      <c r="D438" s="295">
        <v>238.20599999999999</v>
      </c>
      <c r="E438" s="286">
        <v>2.4556</v>
      </c>
      <c r="F438" s="297">
        <v>584.94000000000005</v>
      </c>
      <c r="G438" s="285"/>
      <c r="H438" s="285"/>
    </row>
    <row r="439" spans="1:8" customFormat="1" ht="9.75" customHeight="1">
      <c r="A439" s="284" t="s">
        <v>1830</v>
      </c>
      <c r="B439" s="285" t="s">
        <v>2928</v>
      </c>
      <c r="C439" s="285" t="s">
        <v>10</v>
      </c>
      <c r="D439" s="294">
        <v>79.64</v>
      </c>
      <c r="E439" s="294">
        <v>39.634</v>
      </c>
      <c r="F439" s="289">
        <v>3156.45</v>
      </c>
      <c r="G439" s="285"/>
      <c r="H439" s="285"/>
    </row>
    <row r="440" spans="1:8" customFormat="1" ht="9.75" customHeight="1">
      <c r="A440" s="280" t="s">
        <v>1831</v>
      </c>
      <c r="B440" s="281" t="s">
        <v>355</v>
      </c>
      <c r="C440" s="281"/>
      <c r="D440" s="281"/>
      <c r="E440" s="281"/>
      <c r="F440" s="283">
        <v>17231.57</v>
      </c>
      <c r="G440" s="281"/>
      <c r="H440" s="281"/>
    </row>
    <row r="441" spans="1:8" customFormat="1" ht="19.149999999999999" customHeight="1">
      <c r="A441" s="284" t="s">
        <v>1832</v>
      </c>
      <c r="B441" s="285" t="s">
        <v>2929</v>
      </c>
      <c r="C441" s="285" t="s">
        <v>14</v>
      </c>
      <c r="D441" s="294">
        <v>87.21</v>
      </c>
      <c r="E441" s="294">
        <v>36</v>
      </c>
      <c r="F441" s="289">
        <v>3139.56</v>
      </c>
      <c r="G441" s="285"/>
      <c r="H441" s="285"/>
    </row>
    <row r="442" spans="1:8" customFormat="1" ht="19.149999999999999" customHeight="1">
      <c r="A442" s="284" t="s">
        <v>1833</v>
      </c>
      <c r="B442" s="285" t="s">
        <v>1778</v>
      </c>
      <c r="C442" s="285" t="s">
        <v>14</v>
      </c>
      <c r="D442" s="295">
        <v>414.471</v>
      </c>
      <c r="E442" s="294">
        <v>34</v>
      </c>
      <c r="F442" s="293">
        <v>14092.01</v>
      </c>
      <c r="G442" s="285"/>
      <c r="H442" s="285"/>
    </row>
    <row r="443" spans="1:8" customFormat="1" ht="9.75" customHeight="1">
      <c r="A443" s="280" t="s">
        <v>1834</v>
      </c>
      <c r="B443" s="281" t="s">
        <v>2937</v>
      </c>
      <c r="C443" s="281"/>
      <c r="D443" s="281"/>
      <c r="E443" s="281"/>
      <c r="F443" s="282">
        <v>880265.13</v>
      </c>
      <c r="G443" s="281"/>
      <c r="H443" s="281"/>
    </row>
    <row r="444" spans="1:8" customFormat="1" ht="9.75" customHeight="1">
      <c r="A444" s="280" t="s">
        <v>1836</v>
      </c>
      <c r="B444" s="281" t="s">
        <v>365</v>
      </c>
      <c r="C444" s="281"/>
      <c r="D444" s="281"/>
      <c r="E444" s="281"/>
      <c r="F444" s="283">
        <v>86644.09</v>
      </c>
      <c r="G444" s="281"/>
      <c r="H444" s="281"/>
    </row>
    <row r="445" spans="1:8" customFormat="1" ht="19.149999999999999" customHeight="1">
      <c r="A445" s="284" t="s">
        <v>1837</v>
      </c>
      <c r="B445" s="285" t="s">
        <v>2923</v>
      </c>
      <c r="C445" s="285" t="s">
        <v>14</v>
      </c>
      <c r="D445" s="295">
        <v>394.07100000000003</v>
      </c>
      <c r="E445" s="294">
        <v>31.029499999999999</v>
      </c>
      <c r="F445" s="293">
        <v>12227.83</v>
      </c>
      <c r="G445" s="285"/>
      <c r="H445" s="285"/>
    </row>
    <row r="446" spans="1:8" customFormat="1" ht="19.149999999999999" customHeight="1">
      <c r="A446" s="284" t="s">
        <v>1838</v>
      </c>
      <c r="B446" s="285" t="s">
        <v>2924</v>
      </c>
      <c r="C446" s="285" t="s">
        <v>14</v>
      </c>
      <c r="D446" s="288">
        <v>1633.759</v>
      </c>
      <c r="E446" s="294">
        <v>35.267400000000002</v>
      </c>
      <c r="F446" s="293">
        <v>57618.43</v>
      </c>
      <c r="G446" s="285"/>
      <c r="H446" s="285"/>
    </row>
    <row r="447" spans="1:8" customFormat="1" ht="19.149999999999999" customHeight="1">
      <c r="A447" s="284" t="s">
        <v>1839</v>
      </c>
      <c r="B447" s="285" t="s">
        <v>2938</v>
      </c>
      <c r="C447" s="285" t="s">
        <v>14</v>
      </c>
      <c r="D447" s="295">
        <v>305.11599999999999</v>
      </c>
      <c r="E447" s="294">
        <v>55.053899999999999</v>
      </c>
      <c r="F447" s="293">
        <v>16797.830000000002</v>
      </c>
      <c r="G447" s="285"/>
      <c r="H447" s="285"/>
    </row>
    <row r="448" spans="1:8" customFormat="1" ht="9.75" customHeight="1">
      <c r="A448" s="280" t="s">
        <v>1842</v>
      </c>
      <c r="B448" s="281" t="s">
        <v>1768</v>
      </c>
      <c r="C448" s="281"/>
      <c r="D448" s="281"/>
      <c r="E448" s="281"/>
      <c r="F448" s="283">
        <v>56515.13</v>
      </c>
      <c r="G448" s="281"/>
      <c r="H448" s="281"/>
    </row>
    <row r="449" spans="1:8" customFormat="1" ht="38.65" customHeight="1">
      <c r="A449" s="284" t="s">
        <v>1843</v>
      </c>
      <c r="B449" s="285" t="s">
        <v>2925</v>
      </c>
      <c r="C449" s="285" t="s">
        <v>14</v>
      </c>
      <c r="D449" s="288">
        <v>1104.847</v>
      </c>
      <c r="E449" s="294">
        <v>51.152000000000001</v>
      </c>
      <c r="F449" s="293">
        <v>56515.13</v>
      </c>
      <c r="G449" s="285"/>
      <c r="H449" s="285"/>
    </row>
    <row r="450" spans="1:8" customFormat="1" ht="9.75" customHeight="1">
      <c r="A450" s="280" t="s">
        <v>1844</v>
      </c>
      <c r="B450" s="281" t="s">
        <v>2939</v>
      </c>
      <c r="C450" s="281"/>
      <c r="D450" s="281"/>
      <c r="E450" s="281"/>
      <c r="F450" s="282">
        <v>555369</v>
      </c>
      <c r="G450" s="281"/>
      <c r="H450" s="281"/>
    </row>
    <row r="451" spans="1:8" customFormat="1" ht="19.149999999999999" customHeight="1">
      <c r="A451" s="284" t="s">
        <v>1845</v>
      </c>
      <c r="B451" s="285" t="s">
        <v>2940</v>
      </c>
      <c r="C451" s="285" t="s">
        <v>14</v>
      </c>
      <c r="D451" s="295">
        <v>910.65</v>
      </c>
      <c r="E451" s="295">
        <v>185</v>
      </c>
      <c r="F451" s="291">
        <v>168470.25</v>
      </c>
      <c r="G451" s="285"/>
      <c r="H451" s="285"/>
    </row>
    <row r="452" spans="1:8" customFormat="1" ht="19.149999999999999" customHeight="1">
      <c r="A452" s="284" t="s">
        <v>1846</v>
      </c>
      <c r="B452" s="285" t="s">
        <v>2941</v>
      </c>
      <c r="C452" s="285" t="s">
        <v>14</v>
      </c>
      <c r="D452" s="288">
        <v>1115.8499999999999</v>
      </c>
      <c r="E452" s="295">
        <v>195</v>
      </c>
      <c r="F452" s="291">
        <v>217590.75</v>
      </c>
      <c r="G452" s="285"/>
      <c r="H452" s="285"/>
    </row>
    <row r="453" spans="1:8" customFormat="1" ht="19.149999999999999" customHeight="1">
      <c r="A453" s="284" t="s">
        <v>1847</v>
      </c>
      <c r="B453" s="285" t="s">
        <v>2942</v>
      </c>
      <c r="C453" s="285" t="s">
        <v>14</v>
      </c>
      <c r="D453" s="295">
        <v>634.79999999999995</v>
      </c>
      <c r="E453" s="295">
        <v>210</v>
      </c>
      <c r="F453" s="291">
        <v>133308</v>
      </c>
      <c r="G453" s="285"/>
      <c r="H453" s="285"/>
    </row>
    <row r="454" spans="1:8" customFormat="1" ht="9.75" customHeight="1">
      <c r="A454" s="284" t="s">
        <v>2943</v>
      </c>
      <c r="B454" s="285" t="s">
        <v>2944</v>
      </c>
      <c r="C454" s="285" t="s">
        <v>11</v>
      </c>
      <c r="D454" s="295">
        <v>600</v>
      </c>
      <c r="E454" s="294">
        <v>60</v>
      </c>
      <c r="F454" s="293">
        <v>36000</v>
      </c>
      <c r="G454" s="285"/>
      <c r="H454" s="285"/>
    </row>
    <row r="455" spans="1:8" customFormat="1" ht="9.75" customHeight="1">
      <c r="A455" s="280" t="s">
        <v>1848</v>
      </c>
      <c r="B455" s="281" t="s">
        <v>371</v>
      </c>
      <c r="C455" s="281"/>
      <c r="D455" s="281"/>
      <c r="E455" s="281"/>
      <c r="F455" s="283">
        <v>62642.29</v>
      </c>
      <c r="G455" s="281"/>
      <c r="H455" s="281"/>
    </row>
    <row r="456" spans="1:8" customFormat="1" ht="19.149999999999999" customHeight="1">
      <c r="A456" s="284" t="s">
        <v>1849</v>
      </c>
      <c r="B456" s="285" t="s">
        <v>2927</v>
      </c>
      <c r="C456" s="285" t="s">
        <v>11</v>
      </c>
      <c r="D456" s="288">
        <v>1567</v>
      </c>
      <c r="E456" s="286">
        <v>2.5</v>
      </c>
      <c r="F456" s="289">
        <v>3917.5</v>
      </c>
      <c r="G456" s="285"/>
      <c r="H456" s="285"/>
    </row>
    <row r="457" spans="1:8" customFormat="1" ht="9.75" customHeight="1">
      <c r="A457" s="284" t="s">
        <v>1850</v>
      </c>
      <c r="B457" s="285" t="s">
        <v>1772</v>
      </c>
      <c r="C457" s="285" t="s">
        <v>10</v>
      </c>
      <c r="D457" s="288">
        <v>1786.356</v>
      </c>
      <c r="E457" s="286">
        <v>2.4556</v>
      </c>
      <c r="F457" s="289">
        <v>4386.58</v>
      </c>
      <c r="G457" s="285"/>
      <c r="H457" s="285"/>
    </row>
    <row r="458" spans="1:8" customFormat="1" ht="9.75" customHeight="1">
      <c r="A458" s="284" t="s">
        <v>2945</v>
      </c>
      <c r="B458" s="285" t="s">
        <v>2928</v>
      </c>
      <c r="C458" s="285" t="s">
        <v>10</v>
      </c>
      <c r="D458" s="288">
        <v>1371</v>
      </c>
      <c r="E458" s="294">
        <v>39.634</v>
      </c>
      <c r="F458" s="293">
        <v>54338.21</v>
      </c>
      <c r="G458" s="285"/>
      <c r="H458" s="285"/>
    </row>
    <row r="459" spans="1:8" customFormat="1" ht="9.75" customHeight="1">
      <c r="A459" s="280" t="s">
        <v>2946</v>
      </c>
      <c r="B459" s="281" t="s">
        <v>355</v>
      </c>
      <c r="C459" s="281"/>
      <c r="D459" s="281"/>
      <c r="E459" s="281"/>
      <c r="F459" s="282">
        <v>119094.62</v>
      </c>
      <c r="G459" s="281"/>
      <c r="H459" s="281"/>
    </row>
    <row r="460" spans="1:8" customFormat="1" ht="19.149999999999999" customHeight="1">
      <c r="A460" s="284" t="s">
        <v>2947</v>
      </c>
      <c r="B460" s="285" t="s">
        <v>2929</v>
      </c>
      <c r="C460" s="285" t="s">
        <v>14</v>
      </c>
      <c r="D460" s="288">
        <v>1104.847</v>
      </c>
      <c r="E460" s="294">
        <v>36</v>
      </c>
      <c r="F460" s="293">
        <v>39774.49</v>
      </c>
      <c r="G460" s="285"/>
      <c r="H460" s="285"/>
    </row>
    <row r="461" spans="1:8" customFormat="1" ht="19.149999999999999" customHeight="1">
      <c r="A461" s="284" t="s">
        <v>2948</v>
      </c>
      <c r="B461" s="285" t="s">
        <v>1778</v>
      </c>
      <c r="C461" s="285" t="s">
        <v>14</v>
      </c>
      <c r="D461" s="288">
        <v>2332.9450000000002</v>
      </c>
      <c r="E461" s="294">
        <v>34</v>
      </c>
      <c r="F461" s="293">
        <v>79320.13</v>
      </c>
      <c r="G461" s="285"/>
      <c r="H461" s="285"/>
    </row>
    <row r="462" spans="1:8" customFormat="1" ht="19.350000000000001" customHeight="1">
      <c r="A462" s="280" t="s">
        <v>1851</v>
      </c>
      <c r="B462" s="281" t="s">
        <v>2949</v>
      </c>
      <c r="C462" s="281"/>
      <c r="D462" s="281"/>
      <c r="E462" s="281"/>
      <c r="F462" s="283">
        <v>22602.41</v>
      </c>
      <c r="G462" s="281"/>
      <c r="H462" s="281"/>
    </row>
    <row r="463" spans="1:8" customFormat="1" ht="9.75" customHeight="1">
      <c r="A463" s="280" t="s">
        <v>1853</v>
      </c>
      <c r="B463" s="281" t="s">
        <v>365</v>
      </c>
      <c r="C463" s="281"/>
      <c r="D463" s="281"/>
      <c r="E463" s="281"/>
      <c r="F463" s="296">
        <v>4331.8500000000004</v>
      </c>
      <c r="G463" s="281"/>
      <c r="H463" s="281"/>
    </row>
    <row r="464" spans="1:8" customFormat="1" ht="19.149999999999999" customHeight="1">
      <c r="A464" s="284" t="s">
        <v>1854</v>
      </c>
      <c r="B464" s="285" t="s">
        <v>2923</v>
      </c>
      <c r="C464" s="285" t="s">
        <v>14</v>
      </c>
      <c r="D464" s="294">
        <v>17.11</v>
      </c>
      <c r="E464" s="294">
        <v>31.029499999999999</v>
      </c>
      <c r="F464" s="297">
        <v>530.91</v>
      </c>
      <c r="G464" s="285"/>
      <c r="H464" s="285"/>
    </row>
    <row r="465" spans="1:8" customFormat="1" ht="19.149999999999999" customHeight="1">
      <c r="A465" s="284" t="s">
        <v>1855</v>
      </c>
      <c r="B465" s="285" t="s">
        <v>2924</v>
      </c>
      <c r="C465" s="285" t="s">
        <v>14</v>
      </c>
      <c r="D465" s="295">
        <v>107.77500000000001</v>
      </c>
      <c r="E465" s="294">
        <v>35.267400000000002</v>
      </c>
      <c r="F465" s="289">
        <v>3800.94</v>
      </c>
      <c r="G465" s="285"/>
      <c r="H465" s="285"/>
    </row>
    <row r="466" spans="1:8" customFormat="1" ht="9.75" customHeight="1">
      <c r="A466" s="280" t="s">
        <v>1858</v>
      </c>
      <c r="B466" s="281" t="s">
        <v>1768</v>
      </c>
      <c r="C466" s="281"/>
      <c r="D466" s="281"/>
      <c r="E466" s="281"/>
      <c r="F466" s="296">
        <v>7385.54</v>
      </c>
      <c r="G466" s="281"/>
      <c r="H466" s="281"/>
    </row>
    <row r="467" spans="1:8" customFormat="1" ht="38.65" customHeight="1">
      <c r="A467" s="284" t="s">
        <v>1859</v>
      </c>
      <c r="B467" s="285" t="s">
        <v>2925</v>
      </c>
      <c r="C467" s="285" t="s">
        <v>14</v>
      </c>
      <c r="D467" s="295">
        <v>121.438</v>
      </c>
      <c r="E467" s="294">
        <v>51.152000000000001</v>
      </c>
      <c r="F467" s="289">
        <v>6211.8</v>
      </c>
      <c r="G467" s="285"/>
      <c r="H467" s="285"/>
    </row>
    <row r="468" spans="1:8" customFormat="1" ht="9.75" customHeight="1">
      <c r="A468" s="284" t="s">
        <v>2950</v>
      </c>
      <c r="B468" s="285" t="s">
        <v>2926</v>
      </c>
      <c r="C468" s="285" t="s">
        <v>14</v>
      </c>
      <c r="D468" s="294">
        <v>28.722999999999999</v>
      </c>
      <c r="E468" s="294">
        <v>40.863999999999997</v>
      </c>
      <c r="F468" s="289">
        <v>1173.74</v>
      </c>
      <c r="G468" s="285"/>
      <c r="H468" s="285"/>
    </row>
    <row r="469" spans="1:8" customFormat="1" ht="9.75" customHeight="1">
      <c r="A469" s="280" t="s">
        <v>1860</v>
      </c>
      <c r="B469" s="281" t="s">
        <v>371</v>
      </c>
      <c r="C469" s="281"/>
      <c r="D469" s="281"/>
      <c r="E469" s="281"/>
      <c r="F469" s="296">
        <v>1230.21</v>
      </c>
      <c r="G469" s="281"/>
      <c r="H469" s="281"/>
    </row>
    <row r="470" spans="1:8" customFormat="1" ht="19.149999999999999" customHeight="1">
      <c r="A470" s="284" t="s">
        <v>1861</v>
      </c>
      <c r="B470" s="285" t="s">
        <v>2927</v>
      </c>
      <c r="C470" s="285" t="s">
        <v>11</v>
      </c>
      <c r="D470" s="295">
        <v>132</v>
      </c>
      <c r="E470" s="286">
        <v>2.5</v>
      </c>
      <c r="F470" s="297">
        <v>330</v>
      </c>
      <c r="G470" s="285"/>
      <c r="H470" s="285"/>
    </row>
    <row r="471" spans="1:8" customFormat="1" ht="9.75" customHeight="1">
      <c r="A471" s="284" t="s">
        <v>1862</v>
      </c>
      <c r="B471" s="285" t="s">
        <v>1772</v>
      </c>
      <c r="C471" s="285" t="s">
        <v>10</v>
      </c>
      <c r="D471" s="295">
        <v>192.28</v>
      </c>
      <c r="E471" s="286">
        <v>2.4556</v>
      </c>
      <c r="F471" s="297">
        <v>472.16</v>
      </c>
      <c r="G471" s="285"/>
      <c r="H471" s="285"/>
    </row>
    <row r="472" spans="1:8" customFormat="1" ht="9.75" customHeight="1">
      <c r="A472" s="284" t="s">
        <v>1863</v>
      </c>
      <c r="B472" s="285" t="s">
        <v>2928</v>
      </c>
      <c r="C472" s="285" t="s">
        <v>10</v>
      </c>
      <c r="D472" s="294">
        <v>10.8</v>
      </c>
      <c r="E472" s="294">
        <v>39.634</v>
      </c>
      <c r="F472" s="297">
        <v>428.05</v>
      </c>
      <c r="G472" s="285"/>
      <c r="H472" s="285"/>
    </row>
    <row r="473" spans="1:8" customFormat="1" ht="9.75" customHeight="1">
      <c r="A473" s="280" t="s">
        <v>1864</v>
      </c>
      <c r="B473" s="281" t="s">
        <v>355</v>
      </c>
      <c r="C473" s="281"/>
      <c r="D473" s="281"/>
      <c r="E473" s="281"/>
      <c r="F473" s="296">
        <v>9654.81</v>
      </c>
      <c r="G473" s="281"/>
      <c r="H473" s="281"/>
    </row>
    <row r="474" spans="1:8" customFormat="1" ht="19.149999999999999" customHeight="1">
      <c r="A474" s="284" t="s">
        <v>1865</v>
      </c>
      <c r="B474" s="285" t="s">
        <v>2929</v>
      </c>
      <c r="C474" s="285" t="s">
        <v>14</v>
      </c>
      <c r="D474" s="295">
        <v>150.161</v>
      </c>
      <c r="E474" s="294">
        <v>36</v>
      </c>
      <c r="F474" s="289">
        <v>5405.8</v>
      </c>
      <c r="G474" s="285"/>
      <c r="H474" s="285"/>
    </row>
    <row r="475" spans="1:8" customFormat="1" ht="19.149999999999999" customHeight="1">
      <c r="A475" s="284" t="s">
        <v>1866</v>
      </c>
      <c r="B475" s="285" t="s">
        <v>1778</v>
      </c>
      <c r="C475" s="285" t="s">
        <v>14</v>
      </c>
      <c r="D475" s="295">
        <v>124.971</v>
      </c>
      <c r="E475" s="294">
        <v>34</v>
      </c>
      <c r="F475" s="289">
        <v>4249.01</v>
      </c>
      <c r="G475" s="285"/>
      <c r="H475" s="285"/>
    </row>
    <row r="476" spans="1:8" customFormat="1" ht="9.75" customHeight="1">
      <c r="A476" s="280" t="s">
        <v>335</v>
      </c>
      <c r="B476" s="281" t="s">
        <v>404</v>
      </c>
      <c r="C476" s="281"/>
      <c r="D476" s="281"/>
      <c r="E476" s="281"/>
      <c r="F476" s="282">
        <v>583099.73</v>
      </c>
      <c r="G476" s="281"/>
      <c r="H476" s="281"/>
    </row>
    <row r="477" spans="1:8" customFormat="1" ht="9.75" customHeight="1">
      <c r="A477" s="280" t="s">
        <v>337</v>
      </c>
      <c r="B477" s="281" t="s">
        <v>1062</v>
      </c>
      <c r="C477" s="281"/>
      <c r="D477" s="281"/>
      <c r="E477" s="281"/>
      <c r="F477" s="282">
        <v>210275.69</v>
      </c>
      <c r="G477" s="281"/>
      <c r="H477" s="281"/>
    </row>
    <row r="478" spans="1:8" customFormat="1" ht="9.75" customHeight="1">
      <c r="A478" s="280" t="s">
        <v>338</v>
      </c>
      <c r="B478" s="281" t="s">
        <v>409</v>
      </c>
      <c r="C478" s="281"/>
      <c r="D478" s="281"/>
      <c r="E478" s="281"/>
      <c r="F478" s="282">
        <v>179626.02</v>
      </c>
      <c r="G478" s="281"/>
      <c r="H478" s="281"/>
    </row>
    <row r="479" spans="1:8" customFormat="1" ht="9.75" customHeight="1">
      <c r="A479" s="284" t="s">
        <v>339</v>
      </c>
      <c r="B479" s="285" t="s">
        <v>407</v>
      </c>
      <c r="C479" s="285" t="s">
        <v>59</v>
      </c>
      <c r="D479" s="286">
        <v>1</v>
      </c>
      <c r="E479" s="290">
        <v>179626.01800000001</v>
      </c>
      <c r="F479" s="291">
        <v>179626.02</v>
      </c>
      <c r="G479" s="285"/>
      <c r="H479" s="285"/>
    </row>
    <row r="480" spans="1:8" customFormat="1" ht="9.75" customHeight="1">
      <c r="A480" s="280" t="s">
        <v>343</v>
      </c>
      <c r="B480" s="281" t="s">
        <v>413</v>
      </c>
      <c r="C480" s="281"/>
      <c r="D480" s="281"/>
      <c r="E480" s="281"/>
      <c r="F480" s="296">
        <v>2770.9</v>
      </c>
      <c r="G480" s="296">
        <f>F480+F526+F539+F552</f>
        <v>26069.210000000003</v>
      </c>
      <c r="H480" s="281"/>
    </row>
    <row r="481" spans="1:8" customFormat="1" ht="9.75" customHeight="1">
      <c r="A481" s="284" t="s">
        <v>344</v>
      </c>
      <c r="B481" s="285" t="s">
        <v>2951</v>
      </c>
      <c r="C481" s="285" t="s">
        <v>59</v>
      </c>
      <c r="D481" s="286">
        <v>1</v>
      </c>
      <c r="E481" s="288">
        <v>2770.9</v>
      </c>
      <c r="F481" s="289">
        <v>2770.9</v>
      </c>
      <c r="G481" s="285"/>
      <c r="H481" s="285"/>
    </row>
    <row r="482" spans="1:8" customFormat="1" ht="9.75" customHeight="1">
      <c r="A482" s="280" t="s">
        <v>346</v>
      </c>
      <c r="B482" s="281" t="s">
        <v>417</v>
      </c>
      <c r="C482" s="281"/>
      <c r="D482" s="281"/>
      <c r="E482" s="281"/>
      <c r="F482" s="296">
        <v>1808.18</v>
      </c>
      <c r="G482" s="296">
        <f>F482+F493+F504+F515+F528+F541+F554</f>
        <v>26060.110000000004</v>
      </c>
      <c r="H482" s="281"/>
    </row>
    <row r="483" spans="1:8" customFormat="1" ht="9.75" customHeight="1">
      <c r="A483" s="284" t="s">
        <v>347</v>
      </c>
      <c r="B483" s="285" t="s">
        <v>2952</v>
      </c>
      <c r="C483" s="285" t="s">
        <v>59</v>
      </c>
      <c r="D483" s="286">
        <v>1</v>
      </c>
      <c r="E483" s="288">
        <v>1808.18</v>
      </c>
      <c r="F483" s="289">
        <v>1808.18</v>
      </c>
      <c r="G483" s="285"/>
      <c r="H483" s="285"/>
    </row>
    <row r="484" spans="1:8" customFormat="1" ht="9.75" customHeight="1">
      <c r="A484" s="280" t="s">
        <v>349</v>
      </c>
      <c r="B484" s="281" t="s">
        <v>421</v>
      </c>
      <c r="C484" s="281"/>
      <c r="D484" s="281"/>
      <c r="E484" s="281"/>
      <c r="F484" s="296">
        <v>4002.29</v>
      </c>
      <c r="G484" s="296">
        <f>F484+F495+F506+F517+F530+F543+F556</f>
        <v>70398.510000000009</v>
      </c>
      <c r="H484" s="281"/>
    </row>
    <row r="485" spans="1:8" customFormat="1" ht="9.75" customHeight="1">
      <c r="A485" s="284" t="s">
        <v>350</v>
      </c>
      <c r="B485" s="285" t="s">
        <v>2953</v>
      </c>
      <c r="C485" s="285" t="s">
        <v>59</v>
      </c>
      <c r="D485" s="286">
        <v>1</v>
      </c>
      <c r="E485" s="288">
        <v>4002.2849999999999</v>
      </c>
      <c r="F485" s="289">
        <v>4002.29</v>
      </c>
      <c r="G485" s="285"/>
      <c r="H485" s="285"/>
    </row>
    <row r="486" spans="1:8" customFormat="1" ht="9.75" customHeight="1">
      <c r="A486" s="280" t="s">
        <v>1917</v>
      </c>
      <c r="B486" s="281" t="s">
        <v>425</v>
      </c>
      <c r="C486" s="281"/>
      <c r="D486" s="281"/>
      <c r="E486" s="281"/>
      <c r="F486" s="301">
        <v>997.7</v>
      </c>
      <c r="G486" s="303">
        <f>F486+F497+F508+F519+F532+F545+F558</f>
        <v>21009.58</v>
      </c>
      <c r="H486" s="281"/>
    </row>
    <row r="487" spans="1:8" customFormat="1" ht="9.75" customHeight="1">
      <c r="A487" s="284" t="s">
        <v>1919</v>
      </c>
      <c r="B487" s="285" t="s">
        <v>2954</v>
      </c>
      <c r="C487" s="285" t="s">
        <v>59</v>
      </c>
      <c r="D487" s="286">
        <v>1</v>
      </c>
      <c r="E487" s="295">
        <v>997.7</v>
      </c>
      <c r="F487" s="297">
        <v>997.7</v>
      </c>
      <c r="G487" s="285"/>
      <c r="H487" s="285"/>
    </row>
    <row r="488" spans="1:8" customFormat="1" ht="9.75" customHeight="1">
      <c r="A488" s="280" t="s">
        <v>1920</v>
      </c>
      <c r="B488" s="281" t="s">
        <v>428</v>
      </c>
      <c r="C488" s="281"/>
      <c r="D488" s="281"/>
      <c r="E488" s="281"/>
      <c r="F488" s="301">
        <v>891.7</v>
      </c>
      <c r="G488" s="303">
        <f>F488+F499+F510+F521+F534+F547+F560</f>
        <v>10000.9</v>
      </c>
      <c r="H488" s="281"/>
    </row>
    <row r="489" spans="1:8" customFormat="1" ht="9.75" customHeight="1">
      <c r="A489" s="284" t="s">
        <v>1921</v>
      </c>
      <c r="B489" s="285" t="s">
        <v>2955</v>
      </c>
      <c r="C489" s="285" t="s">
        <v>59</v>
      </c>
      <c r="D489" s="286">
        <v>1</v>
      </c>
      <c r="E489" s="295">
        <v>891.7</v>
      </c>
      <c r="F489" s="297">
        <v>891.7</v>
      </c>
      <c r="G489" s="285"/>
      <c r="H489" s="285"/>
    </row>
    <row r="490" spans="1:8" customFormat="1" ht="9.75" customHeight="1">
      <c r="A490" s="280" t="s">
        <v>2956</v>
      </c>
      <c r="B490" s="281" t="s">
        <v>355</v>
      </c>
      <c r="C490" s="281"/>
      <c r="D490" s="281"/>
      <c r="E490" s="281"/>
      <c r="F490" s="283">
        <v>20178.900000000001</v>
      </c>
      <c r="G490" s="281"/>
      <c r="H490" s="281"/>
    </row>
    <row r="491" spans="1:8" customFormat="1" ht="9.75" customHeight="1">
      <c r="A491" s="284" t="s">
        <v>2957</v>
      </c>
      <c r="B491" s="285" t="s">
        <v>1922</v>
      </c>
      <c r="C491" s="285" t="s">
        <v>14</v>
      </c>
      <c r="D491" s="295">
        <v>448.42</v>
      </c>
      <c r="E491" s="294">
        <v>45</v>
      </c>
      <c r="F491" s="293">
        <v>20178.900000000001</v>
      </c>
      <c r="G491" s="285"/>
      <c r="H491" s="285"/>
    </row>
    <row r="492" spans="1:8" customFormat="1" ht="9.75" customHeight="1">
      <c r="A492" s="280" t="s">
        <v>351</v>
      </c>
      <c r="B492" s="281" t="s">
        <v>2958</v>
      </c>
      <c r="C492" s="281"/>
      <c r="D492" s="281"/>
      <c r="E492" s="281"/>
      <c r="F492" s="283">
        <v>23990.400000000001</v>
      </c>
      <c r="G492" s="281"/>
      <c r="H492" s="281"/>
    </row>
    <row r="493" spans="1:8" customFormat="1" ht="9.75" customHeight="1">
      <c r="A493" s="280" t="s">
        <v>352</v>
      </c>
      <c r="B493" s="281" t="s">
        <v>417</v>
      </c>
      <c r="C493" s="281"/>
      <c r="D493" s="281"/>
      <c r="E493" s="281"/>
      <c r="F493" s="301">
        <v>692.88</v>
      </c>
      <c r="G493" s="281"/>
      <c r="H493" s="281"/>
    </row>
    <row r="494" spans="1:8" customFormat="1" ht="9.75" customHeight="1">
      <c r="A494" s="284" t="s">
        <v>353</v>
      </c>
      <c r="B494" s="285" t="s">
        <v>2959</v>
      </c>
      <c r="C494" s="285" t="s">
        <v>59</v>
      </c>
      <c r="D494" s="286">
        <v>1</v>
      </c>
      <c r="E494" s="295">
        <v>692.87699999999995</v>
      </c>
      <c r="F494" s="297">
        <v>692.88</v>
      </c>
      <c r="G494" s="285"/>
      <c r="H494" s="285"/>
    </row>
    <row r="495" spans="1:8" customFormat="1" ht="9.75" customHeight="1">
      <c r="A495" s="280" t="s">
        <v>354</v>
      </c>
      <c r="B495" s="281" t="s">
        <v>421</v>
      </c>
      <c r="C495" s="281"/>
      <c r="D495" s="281"/>
      <c r="E495" s="281"/>
      <c r="F495" s="296">
        <v>1320.25</v>
      </c>
      <c r="G495" s="281"/>
      <c r="H495" s="281"/>
    </row>
    <row r="496" spans="1:8" customFormat="1" ht="9.75" customHeight="1">
      <c r="A496" s="284" t="s">
        <v>356</v>
      </c>
      <c r="B496" s="285" t="s">
        <v>2960</v>
      </c>
      <c r="C496" s="285" t="s">
        <v>59</v>
      </c>
      <c r="D496" s="286">
        <v>1</v>
      </c>
      <c r="E496" s="288">
        <v>1320.2458999999999</v>
      </c>
      <c r="F496" s="289">
        <v>1320.25</v>
      </c>
      <c r="G496" s="285"/>
      <c r="H496" s="285"/>
    </row>
    <row r="497" spans="1:8" customFormat="1" ht="9.75" customHeight="1">
      <c r="A497" s="280" t="s">
        <v>986</v>
      </c>
      <c r="B497" s="281" t="s">
        <v>425</v>
      </c>
      <c r="C497" s="281"/>
      <c r="D497" s="281"/>
      <c r="E497" s="281"/>
      <c r="F497" s="301">
        <v>177.17</v>
      </c>
      <c r="G497" s="281"/>
      <c r="H497" s="281"/>
    </row>
    <row r="498" spans="1:8" customFormat="1" ht="9.75" customHeight="1">
      <c r="A498" s="284" t="s">
        <v>987</v>
      </c>
      <c r="B498" s="285" t="s">
        <v>2961</v>
      </c>
      <c r="C498" s="285" t="s">
        <v>59</v>
      </c>
      <c r="D498" s="286">
        <v>1</v>
      </c>
      <c r="E498" s="295">
        <v>177.17</v>
      </c>
      <c r="F498" s="297">
        <v>177.17</v>
      </c>
      <c r="G498" s="285"/>
      <c r="H498" s="285"/>
    </row>
    <row r="499" spans="1:8" customFormat="1" ht="9.75" customHeight="1">
      <c r="A499" s="280" t="s">
        <v>988</v>
      </c>
      <c r="B499" s="281" t="s">
        <v>428</v>
      </c>
      <c r="C499" s="281"/>
      <c r="D499" s="281"/>
      <c r="E499" s="281"/>
      <c r="F499" s="301">
        <v>975</v>
      </c>
      <c r="G499" s="281"/>
      <c r="H499" s="281"/>
    </row>
    <row r="500" spans="1:8" customFormat="1" ht="9.75" customHeight="1">
      <c r="A500" s="284" t="s">
        <v>989</v>
      </c>
      <c r="B500" s="285" t="s">
        <v>2962</v>
      </c>
      <c r="C500" s="285" t="s">
        <v>59</v>
      </c>
      <c r="D500" s="286">
        <v>1</v>
      </c>
      <c r="E500" s="295">
        <v>975</v>
      </c>
      <c r="F500" s="297">
        <v>975</v>
      </c>
      <c r="G500" s="285"/>
      <c r="H500" s="285"/>
    </row>
    <row r="501" spans="1:8" customFormat="1" ht="9.75" customHeight="1">
      <c r="A501" s="280" t="s">
        <v>2963</v>
      </c>
      <c r="B501" s="281" t="s">
        <v>355</v>
      </c>
      <c r="C501" s="281"/>
      <c r="D501" s="281"/>
      <c r="E501" s="281"/>
      <c r="F501" s="283">
        <v>20825.099999999999</v>
      </c>
      <c r="G501" s="281"/>
      <c r="H501" s="281"/>
    </row>
    <row r="502" spans="1:8" customFormat="1" ht="9.75" customHeight="1">
      <c r="A502" s="284" t="s">
        <v>2964</v>
      </c>
      <c r="B502" s="285" t="s">
        <v>1922</v>
      </c>
      <c r="C502" s="285" t="s">
        <v>14</v>
      </c>
      <c r="D502" s="295">
        <v>462.78</v>
      </c>
      <c r="E502" s="294">
        <v>45</v>
      </c>
      <c r="F502" s="293">
        <v>20825.099999999999</v>
      </c>
      <c r="G502" s="285"/>
      <c r="H502" s="285"/>
    </row>
    <row r="503" spans="1:8" customFormat="1" ht="9.75" customHeight="1">
      <c r="A503" s="280" t="s">
        <v>990</v>
      </c>
      <c r="B503" s="281" t="s">
        <v>2965</v>
      </c>
      <c r="C503" s="281"/>
      <c r="D503" s="281"/>
      <c r="E503" s="281"/>
      <c r="F503" s="283">
        <v>23990.400000000001</v>
      </c>
      <c r="G503" s="281"/>
      <c r="H503" s="281"/>
    </row>
    <row r="504" spans="1:8" customFormat="1" ht="9.75" customHeight="1">
      <c r="A504" s="280" t="s">
        <v>991</v>
      </c>
      <c r="B504" s="281" t="s">
        <v>417</v>
      </c>
      <c r="C504" s="281"/>
      <c r="D504" s="281"/>
      <c r="E504" s="281"/>
      <c r="F504" s="301">
        <v>692.88</v>
      </c>
      <c r="G504" s="281"/>
      <c r="H504" s="281"/>
    </row>
    <row r="505" spans="1:8" customFormat="1" ht="9.75" customHeight="1">
      <c r="A505" s="284" t="s">
        <v>992</v>
      </c>
      <c r="B505" s="285" t="s">
        <v>2966</v>
      </c>
      <c r="C505" s="285" t="s">
        <v>59</v>
      </c>
      <c r="D505" s="286">
        <v>1</v>
      </c>
      <c r="E505" s="295">
        <v>692.87699999999995</v>
      </c>
      <c r="F505" s="297">
        <v>692.88</v>
      </c>
      <c r="G505" s="285"/>
      <c r="H505" s="285"/>
    </row>
    <row r="506" spans="1:8" customFormat="1" ht="9.75" customHeight="1">
      <c r="A506" s="280" t="s">
        <v>993</v>
      </c>
      <c r="B506" s="281" t="s">
        <v>421</v>
      </c>
      <c r="C506" s="281"/>
      <c r="D506" s="281"/>
      <c r="E506" s="281"/>
      <c r="F506" s="296">
        <v>1320.25</v>
      </c>
      <c r="G506" s="281"/>
      <c r="H506" s="281"/>
    </row>
    <row r="507" spans="1:8" customFormat="1" ht="9.75" customHeight="1">
      <c r="A507" s="284" t="s">
        <v>994</v>
      </c>
      <c r="B507" s="285" t="s">
        <v>2967</v>
      </c>
      <c r="C507" s="285" t="s">
        <v>59</v>
      </c>
      <c r="D507" s="286">
        <v>1</v>
      </c>
      <c r="E507" s="288">
        <v>1320.2458999999999</v>
      </c>
      <c r="F507" s="289">
        <v>1320.25</v>
      </c>
      <c r="G507" s="285"/>
      <c r="H507" s="285"/>
    </row>
    <row r="508" spans="1:8" customFormat="1" ht="9.75" customHeight="1">
      <c r="A508" s="280" t="s">
        <v>995</v>
      </c>
      <c r="B508" s="281" t="s">
        <v>425</v>
      </c>
      <c r="C508" s="281"/>
      <c r="D508" s="281"/>
      <c r="E508" s="281"/>
      <c r="F508" s="301">
        <v>177.17</v>
      </c>
      <c r="G508" s="281"/>
      <c r="H508" s="281"/>
    </row>
    <row r="509" spans="1:8" customFormat="1" ht="9.75" customHeight="1">
      <c r="A509" s="284" t="s">
        <v>996</v>
      </c>
      <c r="B509" s="285" t="s">
        <v>2968</v>
      </c>
      <c r="C509" s="285" t="s">
        <v>59</v>
      </c>
      <c r="D509" s="286">
        <v>1</v>
      </c>
      <c r="E509" s="295">
        <v>177.17</v>
      </c>
      <c r="F509" s="297">
        <v>177.17</v>
      </c>
      <c r="G509" s="285"/>
      <c r="H509" s="285"/>
    </row>
    <row r="510" spans="1:8" customFormat="1" ht="9.75" customHeight="1">
      <c r="A510" s="280" t="s">
        <v>997</v>
      </c>
      <c r="B510" s="281" t="s">
        <v>428</v>
      </c>
      <c r="C510" s="281"/>
      <c r="D510" s="281"/>
      <c r="E510" s="281"/>
      <c r="F510" s="301">
        <v>975</v>
      </c>
      <c r="G510" s="281"/>
      <c r="H510" s="281"/>
    </row>
    <row r="511" spans="1:8" customFormat="1" ht="9.75" customHeight="1">
      <c r="A511" s="284" t="s">
        <v>998</v>
      </c>
      <c r="B511" s="285" t="s">
        <v>2969</v>
      </c>
      <c r="C511" s="285" t="s">
        <v>59</v>
      </c>
      <c r="D511" s="286">
        <v>1</v>
      </c>
      <c r="E511" s="295">
        <v>975</v>
      </c>
      <c r="F511" s="297">
        <v>975</v>
      </c>
      <c r="G511" s="285"/>
      <c r="H511" s="285"/>
    </row>
    <row r="512" spans="1:8" customFormat="1" ht="9.75" customHeight="1">
      <c r="A512" s="280" t="s">
        <v>2970</v>
      </c>
      <c r="B512" s="281" t="s">
        <v>355</v>
      </c>
      <c r="C512" s="281"/>
      <c r="D512" s="281"/>
      <c r="E512" s="281"/>
      <c r="F512" s="283">
        <v>20825.099999999999</v>
      </c>
      <c r="G512" s="281"/>
      <c r="H512" s="281"/>
    </row>
    <row r="513" spans="1:8" customFormat="1" ht="9.75" customHeight="1">
      <c r="A513" s="284" t="s">
        <v>2971</v>
      </c>
      <c r="B513" s="285" t="s">
        <v>1922</v>
      </c>
      <c r="C513" s="285" t="s">
        <v>14</v>
      </c>
      <c r="D513" s="295">
        <v>462.78</v>
      </c>
      <c r="E513" s="294">
        <v>45</v>
      </c>
      <c r="F513" s="293">
        <v>20825.099999999999</v>
      </c>
      <c r="G513" s="285"/>
      <c r="H513" s="285"/>
    </row>
    <row r="514" spans="1:8" customFormat="1" ht="9.75" customHeight="1">
      <c r="A514" s="280" t="s">
        <v>999</v>
      </c>
      <c r="B514" s="281" t="s">
        <v>2972</v>
      </c>
      <c r="C514" s="281"/>
      <c r="D514" s="281"/>
      <c r="E514" s="281"/>
      <c r="F514" s="283">
        <v>23990.400000000001</v>
      </c>
      <c r="G514" s="281"/>
      <c r="H514" s="281"/>
    </row>
    <row r="515" spans="1:8" customFormat="1" ht="9.75" customHeight="1">
      <c r="A515" s="280" t="s">
        <v>1000</v>
      </c>
      <c r="B515" s="281" t="s">
        <v>417</v>
      </c>
      <c r="C515" s="281"/>
      <c r="D515" s="281"/>
      <c r="E515" s="281"/>
      <c r="F515" s="301">
        <v>692.88</v>
      </c>
      <c r="G515" s="281"/>
      <c r="H515" s="281"/>
    </row>
    <row r="516" spans="1:8" customFormat="1" ht="9.75" customHeight="1">
      <c r="A516" s="284" t="s">
        <v>1001</v>
      </c>
      <c r="B516" s="285" t="s">
        <v>2973</v>
      </c>
      <c r="C516" s="285" t="s">
        <v>59</v>
      </c>
      <c r="D516" s="286">
        <v>1</v>
      </c>
      <c r="E516" s="295">
        <v>692.87699999999995</v>
      </c>
      <c r="F516" s="297">
        <v>692.88</v>
      </c>
      <c r="G516" s="285"/>
      <c r="H516" s="285"/>
    </row>
    <row r="517" spans="1:8" customFormat="1" ht="9.75" customHeight="1">
      <c r="A517" s="280" t="s">
        <v>1002</v>
      </c>
      <c r="B517" s="281" t="s">
        <v>421</v>
      </c>
      <c r="C517" s="281"/>
      <c r="D517" s="281"/>
      <c r="E517" s="281"/>
      <c r="F517" s="296">
        <v>1320.25</v>
      </c>
      <c r="G517" s="281"/>
      <c r="H517" s="281"/>
    </row>
    <row r="518" spans="1:8" customFormat="1" ht="9.75" customHeight="1">
      <c r="A518" s="284" t="s">
        <v>1003</v>
      </c>
      <c r="B518" s="285" t="s">
        <v>2974</v>
      </c>
      <c r="C518" s="285" t="s">
        <v>59</v>
      </c>
      <c r="D518" s="286">
        <v>1</v>
      </c>
      <c r="E518" s="288">
        <v>1320.2458999999999</v>
      </c>
      <c r="F518" s="289">
        <v>1320.25</v>
      </c>
      <c r="G518" s="285"/>
      <c r="H518" s="285"/>
    </row>
    <row r="519" spans="1:8" customFormat="1" ht="9.75" customHeight="1">
      <c r="A519" s="280" t="s">
        <v>1004</v>
      </c>
      <c r="B519" s="281" t="s">
        <v>425</v>
      </c>
      <c r="C519" s="281"/>
      <c r="D519" s="281"/>
      <c r="E519" s="281"/>
      <c r="F519" s="301">
        <v>177.17</v>
      </c>
      <c r="G519" s="281"/>
      <c r="H519" s="281"/>
    </row>
    <row r="520" spans="1:8" customFormat="1" ht="9.75" customHeight="1">
      <c r="A520" s="284" t="s">
        <v>1005</v>
      </c>
      <c r="B520" s="285" t="s">
        <v>2975</v>
      </c>
      <c r="C520" s="285" t="s">
        <v>59</v>
      </c>
      <c r="D520" s="286">
        <v>1</v>
      </c>
      <c r="E520" s="295">
        <v>177.17</v>
      </c>
      <c r="F520" s="297">
        <v>177.17</v>
      </c>
      <c r="G520" s="285"/>
      <c r="H520" s="285"/>
    </row>
    <row r="521" spans="1:8" customFormat="1" ht="9.75" customHeight="1">
      <c r="A521" s="280" t="s">
        <v>1006</v>
      </c>
      <c r="B521" s="281" t="s">
        <v>428</v>
      </c>
      <c r="C521" s="281"/>
      <c r="D521" s="281"/>
      <c r="E521" s="281"/>
      <c r="F521" s="301">
        <v>975</v>
      </c>
      <c r="G521" s="281"/>
      <c r="H521" s="281"/>
    </row>
    <row r="522" spans="1:8" customFormat="1" ht="9.75" customHeight="1">
      <c r="A522" s="284" t="s">
        <v>1007</v>
      </c>
      <c r="B522" s="285" t="s">
        <v>2976</v>
      </c>
      <c r="C522" s="285" t="s">
        <v>59</v>
      </c>
      <c r="D522" s="286">
        <v>1</v>
      </c>
      <c r="E522" s="295">
        <v>975</v>
      </c>
      <c r="F522" s="297">
        <v>975</v>
      </c>
      <c r="G522" s="285"/>
      <c r="H522" s="285"/>
    </row>
    <row r="523" spans="1:8" customFormat="1" ht="9.75" customHeight="1">
      <c r="A523" s="280" t="s">
        <v>2977</v>
      </c>
      <c r="B523" s="281" t="s">
        <v>355</v>
      </c>
      <c r="C523" s="281"/>
      <c r="D523" s="281"/>
      <c r="E523" s="281"/>
      <c r="F523" s="283">
        <v>20825.099999999999</v>
      </c>
      <c r="G523" s="281"/>
      <c r="H523" s="281"/>
    </row>
    <row r="524" spans="1:8" customFormat="1" ht="9.75" customHeight="1">
      <c r="A524" s="284" t="s">
        <v>2978</v>
      </c>
      <c r="B524" s="285" t="s">
        <v>1922</v>
      </c>
      <c r="C524" s="285" t="s">
        <v>14</v>
      </c>
      <c r="D524" s="295">
        <v>462.78</v>
      </c>
      <c r="E524" s="294">
        <v>45</v>
      </c>
      <c r="F524" s="293">
        <v>20825.099999999999</v>
      </c>
      <c r="G524" s="285"/>
      <c r="H524" s="285"/>
    </row>
    <row r="525" spans="1:8" customFormat="1" ht="9.75" customHeight="1">
      <c r="A525" s="280" t="s">
        <v>1008</v>
      </c>
      <c r="B525" s="281" t="s">
        <v>2979</v>
      </c>
      <c r="C525" s="281"/>
      <c r="D525" s="281"/>
      <c r="E525" s="281"/>
      <c r="F525" s="283">
        <v>30935.71</v>
      </c>
      <c r="G525" s="281"/>
      <c r="H525" s="281"/>
    </row>
    <row r="526" spans="1:8" customFormat="1" ht="9.75" customHeight="1">
      <c r="A526" s="280" t="s">
        <v>1009</v>
      </c>
      <c r="B526" s="281" t="s">
        <v>413</v>
      </c>
      <c r="C526" s="281"/>
      <c r="D526" s="281"/>
      <c r="E526" s="281"/>
      <c r="F526" s="301">
        <v>935.55</v>
      </c>
      <c r="G526" s="281"/>
      <c r="H526" s="281"/>
    </row>
    <row r="527" spans="1:8" customFormat="1" ht="9.75" customHeight="1">
      <c r="A527" s="284" t="s">
        <v>1010</v>
      </c>
      <c r="B527" s="285" t="s">
        <v>2980</v>
      </c>
      <c r="C527" s="285" t="s">
        <v>59</v>
      </c>
      <c r="D527" s="286">
        <v>1</v>
      </c>
      <c r="E527" s="295">
        <v>935.55</v>
      </c>
      <c r="F527" s="297">
        <v>935.55</v>
      </c>
      <c r="G527" s="285"/>
      <c r="H527" s="285"/>
    </row>
    <row r="528" spans="1:8" customFormat="1" ht="9.75" customHeight="1">
      <c r="A528" s="280" t="s">
        <v>1011</v>
      </c>
      <c r="B528" s="281" t="s">
        <v>417</v>
      </c>
      <c r="C528" s="281"/>
      <c r="D528" s="281"/>
      <c r="E528" s="281"/>
      <c r="F528" s="296">
        <v>1519.28</v>
      </c>
      <c r="G528" s="281"/>
      <c r="H528" s="281"/>
    </row>
    <row r="529" spans="1:8" customFormat="1" ht="9.75" customHeight="1">
      <c r="A529" s="284" t="s">
        <v>1012</v>
      </c>
      <c r="B529" s="285" t="s">
        <v>2981</v>
      </c>
      <c r="C529" s="285" t="s">
        <v>59</v>
      </c>
      <c r="D529" s="286">
        <v>1</v>
      </c>
      <c r="E529" s="288">
        <v>1519.2750000000001</v>
      </c>
      <c r="F529" s="289">
        <v>1519.28</v>
      </c>
      <c r="G529" s="285"/>
      <c r="H529" s="285"/>
    </row>
    <row r="530" spans="1:8" customFormat="1" ht="9.75" customHeight="1">
      <c r="A530" s="280" t="s">
        <v>1013</v>
      </c>
      <c r="B530" s="281" t="s">
        <v>421</v>
      </c>
      <c r="C530" s="281"/>
      <c r="D530" s="281"/>
      <c r="E530" s="281"/>
      <c r="F530" s="296">
        <v>5427.94</v>
      </c>
      <c r="G530" s="281"/>
      <c r="H530" s="281"/>
    </row>
    <row r="531" spans="1:8" customFormat="1" ht="9.75" customHeight="1">
      <c r="A531" s="284" t="s">
        <v>1014</v>
      </c>
      <c r="B531" s="285" t="s">
        <v>2982</v>
      </c>
      <c r="C531" s="285" t="s">
        <v>59</v>
      </c>
      <c r="D531" s="286">
        <v>1</v>
      </c>
      <c r="E531" s="288">
        <v>5427.9381000000003</v>
      </c>
      <c r="F531" s="289">
        <v>5427.94</v>
      </c>
      <c r="G531" s="285"/>
      <c r="H531" s="285"/>
    </row>
    <row r="532" spans="1:8" customFormat="1" ht="9.75" customHeight="1">
      <c r="A532" s="280" t="s">
        <v>1015</v>
      </c>
      <c r="B532" s="281" t="s">
        <v>425</v>
      </c>
      <c r="C532" s="281"/>
      <c r="D532" s="281"/>
      <c r="E532" s="281"/>
      <c r="F532" s="301">
        <v>674.89</v>
      </c>
      <c r="G532" s="281"/>
      <c r="H532" s="281"/>
    </row>
    <row r="533" spans="1:8" customFormat="1" ht="9.75" customHeight="1">
      <c r="A533" s="284" t="s">
        <v>1016</v>
      </c>
      <c r="B533" s="285" t="s">
        <v>2983</v>
      </c>
      <c r="C533" s="285" t="s">
        <v>59</v>
      </c>
      <c r="D533" s="286">
        <v>1</v>
      </c>
      <c r="E533" s="295">
        <v>674.89</v>
      </c>
      <c r="F533" s="297">
        <v>674.89</v>
      </c>
      <c r="G533" s="285"/>
      <c r="H533" s="285"/>
    </row>
    <row r="534" spans="1:8" customFormat="1" ht="9.75" customHeight="1">
      <c r="A534" s="280" t="s">
        <v>2984</v>
      </c>
      <c r="B534" s="281" t="s">
        <v>428</v>
      </c>
      <c r="C534" s="281"/>
      <c r="D534" s="281"/>
      <c r="E534" s="281"/>
      <c r="F534" s="296">
        <v>1552.95</v>
      </c>
      <c r="G534" s="281"/>
      <c r="H534" s="281"/>
    </row>
    <row r="535" spans="1:8" customFormat="1" ht="9.75" customHeight="1">
      <c r="A535" s="284" t="s">
        <v>2985</v>
      </c>
      <c r="B535" s="285" t="s">
        <v>2986</v>
      </c>
      <c r="C535" s="285" t="s">
        <v>59</v>
      </c>
      <c r="D535" s="286">
        <v>1</v>
      </c>
      <c r="E535" s="288">
        <v>1552.95</v>
      </c>
      <c r="F535" s="289">
        <v>1552.95</v>
      </c>
      <c r="G535" s="285"/>
      <c r="H535" s="285"/>
    </row>
    <row r="536" spans="1:8" customFormat="1" ht="9.75" customHeight="1">
      <c r="A536" s="280" t="s">
        <v>2987</v>
      </c>
      <c r="B536" s="281" t="s">
        <v>355</v>
      </c>
      <c r="C536" s="281"/>
      <c r="D536" s="281"/>
      <c r="E536" s="281"/>
      <c r="F536" s="283">
        <v>20825.099999999999</v>
      </c>
      <c r="G536" s="281"/>
      <c r="H536" s="281"/>
    </row>
    <row r="537" spans="1:8" customFormat="1" ht="9.75" customHeight="1">
      <c r="A537" s="284" t="s">
        <v>2988</v>
      </c>
      <c r="B537" s="285" t="s">
        <v>1922</v>
      </c>
      <c r="C537" s="285" t="s">
        <v>14</v>
      </c>
      <c r="D537" s="295">
        <v>462.78</v>
      </c>
      <c r="E537" s="294">
        <v>45</v>
      </c>
      <c r="F537" s="293">
        <v>20825.099999999999</v>
      </c>
      <c r="G537" s="285"/>
      <c r="H537" s="285"/>
    </row>
    <row r="538" spans="1:8" customFormat="1" ht="9.75" customHeight="1">
      <c r="A538" s="280" t="s">
        <v>1017</v>
      </c>
      <c r="B538" s="281" t="s">
        <v>2989</v>
      </c>
      <c r="C538" s="281"/>
      <c r="D538" s="281"/>
      <c r="E538" s="281"/>
      <c r="F538" s="282">
        <v>261771.05</v>
      </c>
      <c r="G538" s="281"/>
      <c r="H538" s="281"/>
    </row>
    <row r="539" spans="1:8" customFormat="1" ht="9.75" customHeight="1">
      <c r="A539" s="280" t="s">
        <v>1018</v>
      </c>
      <c r="B539" s="281" t="s">
        <v>413</v>
      </c>
      <c r="C539" s="281"/>
      <c r="D539" s="281"/>
      <c r="E539" s="281"/>
      <c r="F539" s="283">
        <v>19684.650000000001</v>
      </c>
      <c r="G539" s="281"/>
      <c r="H539" s="281"/>
    </row>
    <row r="540" spans="1:8" customFormat="1" ht="9.75" customHeight="1">
      <c r="A540" s="284" t="s">
        <v>1019</v>
      </c>
      <c r="B540" s="285" t="s">
        <v>2990</v>
      </c>
      <c r="C540" s="285" t="s">
        <v>59</v>
      </c>
      <c r="D540" s="286">
        <v>1</v>
      </c>
      <c r="E540" s="292">
        <v>19684.650000000001</v>
      </c>
      <c r="F540" s="293">
        <v>19684.650000000001</v>
      </c>
      <c r="G540" s="285"/>
      <c r="H540" s="285"/>
    </row>
    <row r="541" spans="1:8" customFormat="1" ht="9.75" customHeight="1">
      <c r="A541" s="280" t="s">
        <v>1020</v>
      </c>
      <c r="B541" s="281" t="s">
        <v>417</v>
      </c>
      <c r="C541" s="281"/>
      <c r="D541" s="281"/>
      <c r="E541" s="281"/>
      <c r="F541" s="283">
        <v>20188.63</v>
      </c>
      <c r="G541" s="281"/>
      <c r="H541" s="281"/>
    </row>
    <row r="542" spans="1:8" customFormat="1" ht="9.75" customHeight="1">
      <c r="A542" s="284" t="s">
        <v>1021</v>
      </c>
      <c r="B542" s="285" t="s">
        <v>2991</v>
      </c>
      <c r="C542" s="285" t="s">
        <v>59</v>
      </c>
      <c r="D542" s="286">
        <v>1</v>
      </c>
      <c r="E542" s="292">
        <v>20188.630499999999</v>
      </c>
      <c r="F542" s="293">
        <v>20188.63</v>
      </c>
      <c r="G542" s="285"/>
      <c r="H542" s="285"/>
    </row>
    <row r="543" spans="1:8" customFormat="1" ht="9.75" customHeight="1">
      <c r="A543" s="280" t="s">
        <v>1022</v>
      </c>
      <c r="B543" s="281" t="s">
        <v>421</v>
      </c>
      <c r="C543" s="281"/>
      <c r="D543" s="281"/>
      <c r="E543" s="281"/>
      <c r="F543" s="283">
        <v>56014.57</v>
      </c>
      <c r="G543" s="281"/>
      <c r="H543" s="281"/>
    </row>
    <row r="544" spans="1:8" customFormat="1" ht="9.75" customHeight="1">
      <c r="A544" s="284" t="s">
        <v>1023</v>
      </c>
      <c r="B544" s="285" t="s">
        <v>2992</v>
      </c>
      <c r="C544" s="285" t="s">
        <v>59</v>
      </c>
      <c r="D544" s="286">
        <v>1</v>
      </c>
      <c r="E544" s="292">
        <v>56014.567000000003</v>
      </c>
      <c r="F544" s="293">
        <v>56014.57</v>
      </c>
      <c r="G544" s="285"/>
      <c r="H544" s="285"/>
    </row>
    <row r="545" spans="1:8" customFormat="1" ht="9.75" customHeight="1">
      <c r="A545" s="280" t="s">
        <v>1024</v>
      </c>
      <c r="B545" s="281" t="s">
        <v>425</v>
      </c>
      <c r="C545" s="281"/>
      <c r="D545" s="281"/>
      <c r="E545" s="281"/>
      <c r="F545" s="283">
        <v>18537.45</v>
      </c>
      <c r="G545" s="281"/>
      <c r="H545" s="281"/>
    </row>
    <row r="546" spans="1:8" customFormat="1" ht="9.75" customHeight="1">
      <c r="A546" s="284" t="s">
        <v>1025</v>
      </c>
      <c r="B546" s="285" t="s">
        <v>2993</v>
      </c>
      <c r="C546" s="285" t="s">
        <v>59</v>
      </c>
      <c r="D546" s="286">
        <v>1</v>
      </c>
      <c r="E546" s="292">
        <v>18537.45</v>
      </c>
      <c r="F546" s="293">
        <v>18537.45</v>
      </c>
      <c r="G546" s="285"/>
      <c r="H546" s="285"/>
    </row>
    <row r="547" spans="1:8" customFormat="1" ht="9.75" customHeight="1">
      <c r="A547" s="280" t="s">
        <v>2994</v>
      </c>
      <c r="B547" s="281" t="s">
        <v>428</v>
      </c>
      <c r="C547" s="281"/>
      <c r="D547" s="281"/>
      <c r="E547" s="281"/>
      <c r="F547" s="296">
        <v>4387.5</v>
      </c>
      <c r="G547" s="281"/>
      <c r="H547" s="281"/>
    </row>
    <row r="548" spans="1:8" customFormat="1" ht="9.75" customHeight="1">
      <c r="A548" s="284" t="s">
        <v>2995</v>
      </c>
      <c r="B548" s="285" t="s">
        <v>2996</v>
      </c>
      <c r="C548" s="285" t="s">
        <v>59</v>
      </c>
      <c r="D548" s="286">
        <v>1</v>
      </c>
      <c r="E548" s="288">
        <v>4387.5</v>
      </c>
      <c r="F548" s="289">
        <v>4387.5</v>
      </c>
      <c r="G548" s="285"/>
      <c r="H548" s="285"/>
    </row>
    <row r="549" spans="1:8" customFormat="1" ht="9.75" customHeight="1">
      <c r="A549" s="280" t="s">
        <v>2997</v>
      </c>
      <c r="B549" s="281" t="s">
        <v>355</v>
      </c>
      <c r="C549" s="281"/>
      <c r="D549" s="281"/>
      <c r="E549" s="281"/>
      <c r="F549" s="282">
        <v>142958.25</v>
      </c>
      <c r="G549" s="281"/>
      <c r="H549" s="281"/>
    </row>
    <row r="550" spans="1:8" customFormat="1" ht="9.75" customHeight="1">
      <c r="A550" s="284" t="s">
        <v>2998</v>
      </c>
      <c r="B550" s="285" t="s">
        <v>1922</v>
      </c>
      <c r="C550" s="285" t="s">
        <v>14</v>
      </c>
      <c r="D550" s="288">
        <v>3176.85</v>
      </c>
      <c r="E550" s="294">
        <v>45</v>
      </c>
      <c r="F550" s="291">
        <v>142958.25</v>
      </c>
      <c r="G550" s="285"/>
      <c r="H550" s="285"/>
    </row>
    <row r="551" spans="1:8" customFormat="1" ht="19.350000000000001" customHeight="1">
      <c r="A551" s="280" t="s">
        <v>1026</v>
      </c>
      <c r="B551" s="281" t="s">
        <v>2999</v>
      </c>
      <c r="C551" s="281"/>
      <c r="D551" s="281"/>
      <c r="E551" s="281"/>
      <c r="F551" s="296">
        <v>8146.08</v>
      </c>
      <c r="G551" s="281"/>
      <c r="H551" s="281"/>
    </row>
    <row r="552" spans="1:8" customFormat="1" ht="9.75" customHeight="1">
      <c r="A552" s="280" t="s">
        <v>1027</v>
      </c>
      <c r="B552" s="281" t="s">
        <v>413</v>
      </c>
      <c r="C552" s="281"/>
      <c r="D552" s="281"/>
      <c r="E552" s="281"/>
      <c r="F552" s="296">
        <v>2678.11</v>
      </c>
      <c r="G552" s="281"/>
      <c r="H552" s="281"/>
    </row>
    <row r="553" spans="1:8" customFormat="1" ht="19.149999999999999" customHeight="1">
      <c r="A553" s="284" t="s">
        <v>1028</v>
      </c>
      <c r="B553" s="285" t="s">
        <v>3000</v>
      </c>
      <c r="C553" s="285" t="s">
        <v>59</v>
      </c>
      <c r="D553" s="286">
        <v>1</v>
      </c>
      <c r="E553" s="288">
        <v>2678.11</v>
      </c>
      <c r="F553" s="289">
        <v>2678.11</v>
      </c>
      <c r="G553" s="285"/>
      <c r="H553" s="285"/>
    </row>
    <row r="554" spans="1:8" customFormat="1" ht="9.75" customHeight="1">
      <c r="A554" s="280" t="s">
        <v>1029</v>
      </c>
      <c r="B554" s="281" t="s">
        <v>417</v>
      </c>
      <c r="C554" s="281"/>
      <c r="D554" s="281"/>
      <c r="E554" s="281"/>
      <c r="F554" s="301">
        <v>465.38</v>
      </c>
      <c r="G554" s="281"/>
      <c r="H554" s="281"/>
    </row>
    <row r="555" spans="1:8" customFormat="1" ht="9.75" customHeight="1">
      <c r="A555" s="284" t="s">
        <v>1030</v>
      </c>
      <c r="B555" s="285" t="s">
        <v>3001</v>
      </c>
      <c r="C555" s="285" t="s">
        <v>59</v>
      </c>
      <c r="D555" s="286">
        <v>1</v>
      </c>
      <c r="E555" s="295">
        <v>465.375</v>
      </c>
      <c r="F555" s="297">
        <v>465.38</v>
      </c>
      <c r="G555" s="285"/>
      <c r="H555" s="285"/>
    </row>
    <row r="556" spans="1:8" customFormat="1" ht="9.75" customHeight="1">
      <c r="A556" s="280" t="s">
        <v>1031</v>
      </c>
      <c r="B556" s="281" t="s">
        <v>421</v>
      </c>
      <c r="C556" s="281"/>
      <c r="D556" s="281"/>
      <c r="E556" s="281"/>
      <c r="F556" s="301">
        <v>992.96</v>
      </c>
      <c r="G556" s="281"/>
      <c r="H556" s="281"/>
    </row>
    <row r="557" spans="1:8" customFormat="1" ht="9.75" customHeight="1">
      <c r="A557" s="284" t="s">
        <v>1032</v>
      </c>
      <c r="B557" s="285" t="s">
        <v>3002</v>
      </c>
      <c r="C557" s="285" t="s">
        <v>59</v>
      </c>
      <c r="D557" s="286">
        <v>1</v>
      </c>
      <c r="E557" s="295">
        <v>992.96400000000006</v>
      </c>
      <c r="F557" s="297">
        <v>992.96</v>
      </c>
      <c r="G557" s="285"/>
      <c r="H557" s="285"/>
    </row>
    <row r="558" spans="1:8" customFormat="1" ht="9.75" customHeight="1">
      <c r="A558" s="280" t="s">
        <v>1033</v>
      </c>
      <c r="B558" s="281" t="s">
        <v>425</v>
      </c>
      <c r="C558" s="281"/>
      <c r="D558" s="281"/>
      <c r="E558" s="281"/>
      <c r="F558" s="301">
        <v>268.02999999999997</v>
      </c>
      <c r="G558" s="281"/>
      <c r="H558" s="281"/>
    </row>
    <row r="559" spans="1:8" customFormat="1" ht="19.149999999999999" customHeight="1">
      <c r="A559" s="284" t="s">
        <v>1034</v>
      </c>
      <c r="B559" s="285" t="s">
        <v>3003</v>
      </c>
      <c r="C559" s="285" t="s">
        <v>59</v>
      </c>
      <c r="D559" s="286">
        <v>1</v>
      </c>
      <c r="E559" s="295">
        <v>268.02999999999997</v>
      </c>
      <c r="F559" s="297">
        <v>268.02999999999997</v>
      </c>
      <c r="G559" s="285"/>
      <c r="H559" s="285"/>
    </row>
    <row r="560" spans="1:8" customFormat="1" ht="9.75" customHeight="1">
      <c r="A560" s="280" t="s">
        <v>3004</v>
      </c>
      <c r="B560" s="281" t="s">
        <v>428</v>
      </c>
      <c r="C560" s="281"/>
      <c r="D560" s="281"/>
      <c r="E560" s="281"/>
      <c r="F560" s="301">
        <v>243.75</v>
      </c>
      <c r="G560" s="281"/>
      <c r="H560" s="281"/>
    </row>
    <row r="561" spans="1:8" customFormat="1" ht="19.149999999999999" customHeight="1">
      <c r="A561" s="284" t="s">
        <v>3005</v>
      </c>
      <c r="B561" s="285" t="s">
        <v>3006</v>
      </c>
      <c r="C561" s="285" t="s">
        <v>59</v>
      </c>
      <c r="D561" s="286">
        <v>1</v>
      </c>
      <c r="E561" s="295">
        <v>243.75</v>
      </c>
      <c r="F561" s="297">
        <v>243.75</v>
      </c>
      <c r="G561" s="285"/>
      <c r="H561" s="285"/>
    </row>
    <row r="562" spans="1:8" customFormat="1" ht="9.75" customHeight="1">
      <c r="A562" s="280" t="s">
        <v>3007</v>
      </c>
      <c r="B562" s="281" t="s">
        <v>355</v>
      </c>
      <c r="C562" s="281"/>
      <c r="D562" s="281"/>
      <c r="E562" s="281"/>
      <c r="F562" s="296">
        <v>3497.85</v>
      </c>
      <c r="G562" s="281"/>
      <c r="H562" s="281"/>
    </row>
    <row r="563" spans="1:8" customFormat="1" ht="9.75" customHeight="1">
      <c r="A563" s="284" t="s">
        <v>3008</v>
      </c>
      <c r="B563" s="285" t="s">
        <v>1922</v>
      </c>
      <c r="C563" s="285" t="s">
        <v>14</v>
      </c>
      <c r="D563" s="294">
        <v>77.73</v>
      </c>
      <c r="E563" s="294">
        <v>45</v>
      </c>
      <c r="F563" s="289">
        <v>3497.85</v>
      </c>
      <c r="G563" s="285"/>
      <c r="H563" s="285"/>
    </row>
    <row r="564" spans="1:8" customFormat="1" ht="19.350000000000001" customHeight="1">
      <c r="A564" s="280" t="s">
        <v>357</v>
      </c>
      <c r="B564" s="281" t="s">
        <v>430</v>
      </c>
      <c r="C564" s="281"/>
      <c r="D564" s="281"/>
      <c r="E564" s="281"/>
      <c r="F564" s="282">
        <v>627631.02</v>
      </c>
      <c r="G564" s="281"/>
      <c r="H564" s="281"/>
    </row>
    <row r="565" spans="1:8" customFormat="1" ht="19.350000000000001" customHeight="1">
      <c r="A565" s="280" t="s">
        <v>358</v>
      </c>
      <c r="B565" s="281" t="s">
        <v>1064</v>
      </c>
      <c r="C565" s="281"/>
      <c r="D565" s="281"/>
      <c r="E565" s="281"/>
      <c r="F565" s="283">
        <v>38081.18</v>
      </c>
      <c r="G565" s="281"/>
      <c r="H565" s="281"/>
    </row>
    <row r="566" spans="1:8" customFormat="1" ht="9.75" customHeight="1">
      <c r="A566" s="280" t="s">
        <v>359</v>
      </c>
      <c r="B566" s="281" t="s">
        <v>433</v>
      </c>
      <c r="C566" s="281"/>
      <c r="D566" s="281"/>
      <c r="E566" s="281"/>
      <c r="F566" s="296">
        <v>1890.13</v>
      </c>
      <c r="G566" s="296">
        <f>F566+F592+F603+F614</f>
        <v>103685.48999999999</v>
      </c>
      <c r="H566" s="281"/>
    </row>
    <row r="567" spans="1:8" customFormat="1" ht="9.75" customHeight="1">
      <c r="A567" s="284" t="s">
        <v>360</v>
      </c>
      <c r="B567" s="285" t="s">
        <v>1923</v>
      </c>
      <c r="C567" s="285" t="s">
        <v>59</v>
      </c>
      <c r="D567" s="286">
        <v>1</v>
      </c>
      <c r="E567" s="288">
        <v>1890.1324</v>
      </c>
      <c r="F567" s="289">
        <v>1890.13</v>
      </c>
      <c r="G567" s="285"/>
      <c r="H567" s="285"/>
    </row>
    <row r="568" spans="1:8" customFormat="1" ht="9.75" customHeight="1">
      <c r="A568" s="280" t="s">
        <v>1035</v>
      </c>
      <c r="B568" s="281" t="s">
        <v>437</v>
      </c>
      <c r="C568" s="281"/>
      <c r="D568" s="281"/>
      <c r="E568" s="281"/>
      <c r="F568" s="296">
        <v>4656.43</v>
      </c>
      <c r="G568" s="296">
        <f>F568+F594+F605+F616</f>
        <v>72799.25</v>
      </c>
      <c r="H568" s="281"/>
    </row>
    <row r="569" spans="1:8" customFormat="1" ht="9.75" customHeight="1">
      <c r="A569" s="284" t="s">
        <v>1036</v>
      </c>
      <c r="B569" s="285" t="s">
        <v>1924</v>
      </c>
      <c r="C569" s="285" t="s">
        <v>59</v>
      </c>
      <c r="D569" s="286">
        <v>1</v>
      </c>
      <c r="E569" s="288">
        <v>4656.4344000000001</v>
      </c>
      <c r="F569" s="289">
        <v>4656.43</v>
      </c>
      <c r="G569" s="285"/>
      <c r="H569" s="285"/>
    </row>
    <row r="570" spans="1:8" customFormat="1" ht="9.75" customHeight="1">
      <c r="A570" s="280" t="s">
        <v>1925</v>
      </c>
      <c r="B570" s="281" t="s">
        <v>3009</v>
      </c>
      <c r="C570" s="281"/>
      <c r="D570" s="281"/>
      <c r="E570" s="281"/>
      <c r="F570" s="283">
        <v>16500.97</v>
      </c>
      <c r="G570" s="281"/>
      <c r="H570" s="281"/>
    </row>
    <row r="571" spans="1:8" customFormat="1" ht="9.75" customHeight="1">
      <c r="A571" s="284" t="s">
        <v>1927</v>
      </c>
      <c r="B571" s="285" t="s">
        <v>3010</v>
      </c>
      <c r="C571" s="285" t="s">
        <v>59</v>
      </c>
      <c r="D571" s="286">
        <v>1</v>
      </c>
      <c r="E571" s="292">
        <v>16500.966400000001</v>
      </c>
      <c r="F571" s="293">
        <v>16500.97</v>
      </c>
      <c r="G571" s="289">
        <f>F571+F578+F583+F588+F597+F608+F619</f>
        <v>147301.16999999998</v>
      </c>
      <c r="H571" s="285"/>
    </row>
    <row r="572" spans="1:8" customFormat="1" ht="9.75" customHeight="1">
      <c r="A572" s="280" t="s">
        <v>1929</v>
      </c>
      <c r="B572" s="281" t="s">
        <v>3011</v>
      </c>
      <c r="C572" s="281"/>
      <c r="D572" s="281"/>
      <c r="E572" s="281"/>
      <c r="F572" s="296">
        <v>1581.05</v>
      </c>
      <c r="G572" s="281"/>
      <c r="H572" s="281"/>
    </row>
    <row r="573" spans="1:8" customFormat="1" ht="9.75" customHeight="1">
      <c r="A573" s="284" t="s">
        <v>1931</v>
      </c>
      <c r="B573" s="285" t="s">
        <v>1932</v>
      </c>
      <c r="C573" s="285" t="s">
        <v>59</v>
      </c>
      <c r="D573" s="286">
        <v>1</v>
      </c>
      <c r="E573" s="288">
        <v>1581.05</v>
      </c>
      <c r="F573" s="289">
        <v>1581.05</v>
      </c>
      <c r="G573" s="285"/>
      <c r="H573" s="285"/>
    </row>
    <row r="574" spans="1:8" customFormat="1" ht="9.75" customHeight="1">
      <c r="A574" s="280" t="s">
        <v>1933</v>
      </c>
      <c r="B574" s="281" t="s">
        <v>355</v>
      </c>
      <c r="C574" s="281"/>
      <c r="D574" s="281"/>
      <c r="E574" s="281"/>
      <c r="F574" s="283">
        <v>13452.6</v>
      </c>
      <c r="G574" s="281"/>
      <c r="H574" s="281"/>
    </row>
    <row r="575" spans="1:8" customFormat="1" ht="19.149999999999999" customHeight="1">
      <c r="A575" s="284" t="s">
        <v>1935</v>
      </c>
      <c r="B575" s="285" t="s">
        <v>1939</v>
      </c>
      <c r="C575" s="285" t="s">
        <v>14</v>
      </c>
      <c r="D575" s="295">
        <v>448.42</v>
      </c>
      <c r="E575" s="294">
        <v>30</v>
      </c>
      <c r="F575" s="293">
        <v>13452.6</v>
      </c>
      <c r="G575" s="285"/>
      <c r="H575" s="285"/>
    </row>
    <row r="576" spans="1:8" customFormat="1" ht="19.350000000000001" customHeight="1">
      <c r="A576" s="280" t="s">
        <v>1037</v>
      </c>
      <c r="B576" s="281" t="s">
        <v>3012</v>
      </c>
      <c r="C576" s="281"/>
      <c r="D576" s="281"/>
      <c r="E576" s="281"/>
      <c r="F576" s="283">
        <v>15261.02</v>
      </c>
      <c r="G576" s="281"/>
      <c r="H576" s="281"/>
    </row>
    <row r="577" spans="1:8" customFormat="1" ht="9.75" customHeight="1">
      <c r="A577" s="280" t="s">
        <v>1038</v>
      </c>
      <c r="B577" s="281" t="s">
        <v>3009</v>
      </c>
      <c r="C577" s="281"/>
      <c r="D577" s="281"/>
      <c r="E577" s="281"/>
      <c r="F577" s="296">
        <v>1377.62</v>
      </c>
      <c r="G577" s="281"/>
      <c r="H577" s="281"/>
    </row>
    <row r="578" spans="1:8" customFormat="1" ht="9.75" customHeight="1">
      <c r="A578" s="284" t="s">
        <v>1039</v>
      </c>
      <c r="B578" s="285" t="s">
        <v>3013</v>
      </c>
      <c r="C578" s="285" t="s">
        <v>59</v>
      </c>
      <c r="D578" s="286">
        <v>1</v>
      </c>
      <c r="E578" s="288">
        <v>1377.6179999999999</v>
      </c>
      <c r="F578" s="289">
        <v>1377.62</v>
      </c>
      <c r="G578" s="285"/>
      <c r="H578" s="285"/>
    </row>
    <row r="579" spans="1:8" customFormat="1" ht="9.75" customHeight="1">
      <c r="A579" s="280" t="s">
        <v>1040</v>
      </c>
      <c r="B579" s="281" t="s">
        <v>355</v>
      </c>
      <c r="C579" s="281"/>
      <c r="D579" s="281"/>
      <c r="E579" s="281"/>
      <c r="F579" s="283">
        <v>13883.4</v>
      </c>
      <c r="G579" s="281"/>
      <c r="H579" s="281"/>
    </row>
    <row r="580" spans="1:8" customFormat="1" ht="19.149999999999999" customHeight="1">
      <c r="A580" s="284" t="s">
        <v>1041</v>
      </c>
      <c r="B580" s="285" t="s">
        <v>1939</v>
      </c>
      <c r="C580" s="285" t="s">
        <v>14</v>
      </c>
      <c r="D580" s="295">
        <v>462.78</v>
      </c>
      <c r="E580" s="294">
        <v>30</v>
      </c>
      <c r="F580" s="293">
        <v>13883.4</v>
      </c>
      <c r="G580" s="285"/>
      <c r="H580" s="285"/>
    </row>
    <row r="581" spans="1:8" customFormat="1" ht="19.350000000000001" customHeight="1">
      <c r="A581" s="280" t="s">
        <v>1042</v>
      </c>
      <c r="B581" s="281" t="s">
        <v>3014</v>
      </c>
      <c r="C581" s="281"/>
      <c r="D581" s="281"/>
      <c r="E581" s="281"/>
      <c r="F581" s="283">
        <v>18851.740000000002</v>
      </c>
      <c r="G581" s="281"/>
      <c r="H581" s="281"/>
    </row>
    <row r="582" spans="1:8" customFormat="1" ht="9.75" customHeight="1">
      <c r="A582" s="280" t="s">
        <v>1043</v>
      </c>
      <c r="B582" s="281" t="s">
        <v>3009</v>
      </c>
      <c r="C582" s="281"/>
      <c r="D582" s="281"/>
      <c r="E582" s="281"/>
      <c r="F582" s="296">
        <v>4968.34</v>
      </c>
      <c r="G582" s="281"/>
      <c r="H582" s="281"/>
    </row>
    <row r="583" spans="1:8" customFormat="1" ht="9.75" customHeight="1">
      <c r="A583" s="284" t="s">
        <v>1044</v>
      </c>
      <c r="B583" s="285" t="s">
        <v>3015</v>
      </c>
      <c r="C583" s="285" t="s">
        <v>59</v>
      </c>
      <c r="D583" s="286">
        <v>1</v>
      </c>
      <c r="E583" s="288">
        <v>4968.3380999999999</v>
      </c>
      <c r="F583" s="289">
        <v>4968.34</v>
      </c>
      <c r="G583" s="285"/>
      <c r="H583" s="285"/>
    </row>
    <row r="584" spans="1:8" customFormat="1" ht="9.75" customHeight="1">
      <c r="A584" s="280" t="s">
        <v>1045</v>
      </c>
      <c r="B584" s="281" t="s">
        <v>355</v>
      </c>
      <c r="C584" s="281"/>
      <c r="D584" s="281"/>
      <c r="E584" s="281"/>
      <c r="F584" s="283">
        <v>13883.4</v>
      </c>
      <c r="G584" s="281"/>
      <c r="H584" s="281"/>
    </row>
    <row r="585" spans="1:8" customFormat="1" ht="19.149999999999999" customHeight="1">
      <c r="A585" s="284" t="s">
        <v>1046</v>
      </c>
      <c r="B585" s="285" t="s">
        <v>1939</v>
      </c>
      <c r="C585" s="285" t="s">
        <v>14</v>
      </c>
      <c r="D585" s="295">
        <v>462.78</v>
      </c>
      <c r="E585" s="294">
        <v>30</v>
      </c>
      <c r="F585" s="293">
        <v>13883.4</v>
      </c>
      <c r="G585" s="285"/>
      <c r="H585" s="285"/>
    </row>
    <row r="586" spans="1:8" customFormat="1" ht="19.350000000000001" customHeight="1">
      <c r="A586" s="280" t="s">
        <v>1047</v>
      </c>
      <c r="B586" s="281" t="s">
        <v>3016</v>
      </c>
      <c r="C586" s="281"/>
      <c r="D586" s="281"/>
      <c r="E586" s="281"/>
      <c r="F586" s="283">
        <v>17638.02</v>
      </c>
      <c r="G586" s="281"/>
      <c r="H586" s="281"/>
    </row>
    <row r="587" spans="1:8" customFormat="1" ht="9.75" customHeight="1">
      <c r="A587" s="280" t="s">
        <v>1048</v>
      </c>
      <c r="B587" s="281" t="s">
        <v>3009</v>
      </c>
      <c r="C587" s="281"/>
      <c r="D587" s="281"/>
      <c r="E587" s="281"/>
      <c r="F587" s="296">
        <v>3754.62</v>
      </c>
      <c r="G587" s="281"/>
      <c r="H587" s="281"/>
    </row>
    <row r="588" spans="1:8" customFormat="1" ht="9.75" customHeight="1">
      <c r="A588" s="284" t="s">
        <v>1049</v>
      </c>
      <c r="B588" s="285" t="s">
        <v>3017</v>
      </c>
      <c r="C588" s="285" t="s">
        <v>59</v>
      </c>
      <c r="D588" s="286">
        <v>1</v>
      </c>
      <c r="E588" s="288">
        <v>3754.6210000000001</v>
      </c>
      <c r="F588" s="289">
        <v>3754.62</v>
      </c>
      <c r="G588" s="285"/>
      <c r="H588" s="285"/>
    </row>
    <row r="589" spans="1:8" customFormat="1" ht="9.75" customHeight="1">
      <c r="A589" s="280" t="s">
        <v>1050</v>
      </c>
      <c r="B589" s="281" t="s">
        <v>355</v>
      </c>
      <c r="C589" s="281"/>
      <c r="D589" s="281"/>
      <c r="E589" s="281"/>
      <c r="F589" s="283">
        <v>13883.4</v>
      </c>
      <c r="G589" s="281"/>
      <c r="H589" s="281"/>
    </row>
    <row r="590" spans="1:8" customFormat="1" ht="19.149999999999999" customHeight="1">
      <c r="A590" s="284" t="s">
        <v>1051</v>
      </c>
      <c r="B590" s="285" t="s">
        <v>1939</v>
      </c>
      <c r="C590" s="285" t="s">
        <v>14</v>
      </c>
      <c r="D590" s="295">
        <v>462.78</v>
      </c>
      <c r="E590" s="294">
        <v>30</v>
      </c>
      <c r="F590" s="293">
        <v>13883.4</v>
      </c>
      <c r="G590" s="285"/>
      <c r="H590" s="285"/>
    </row>
    <row r="591" spans="1:8" customFormat="1" ht="19.350000000000001" customHeight="1">
      <c r="A591" s="280" t="s">
        <v>1052</v>
      </c>
      <c r="B591" s="281" t="s">
        <v>3018</v>
      </c>
      <c r="C591" s="281"/>
      <c r="D591" s="281"/>
      <c r="E591" s="281"/>
      <c r="F591" s="283">
        <v>45503.12</v>
      </c>
      <c r="G591" s="281"/>
      <c r="H591" s="281"/>
    </row>
    <row r="592" spans="1:8" customFormat="1" ht="9.75" customHeight="1">
      <c r="A592" s="280" t="s">
        <v>1053</v>
      </c>
      <c r="B592" s="281" t="s">
        <v>433</v>
      </c>
      <c r="C592" s="281"/>
      <c r="D592" s="281"/>
      <c r="E592" s="281"/>
      <c r="F592" s="296">
        <v>5305.71</v>
      </c>
      <c r="G592" s="281"/>
      <c r="H592" s="281"/>
    </row>
    <row r="593" spans="1:8" customFormat="1" ht="9.75" customHeight="1">
      <c r="A593" s="284" t="s">
        <v>1054</v>
      </c>
      <c r="B593" s="285" t="s">
        <v>3019</v>
      </c>
      <c r="C593" s="285" t="s">
        <v>59</v>
      </c>
      <c r="D593" s="286">
        <v>1</v>
      </c>
      <c r="E593" s="288">
        <v>5305.7111000000004</v>
      </c>
      <c r="F593" s="289">
        <v>5305.71</v>
      </c>
      <c r="G593" s="285"/>
      <c r="H593" s="285"/>
    </row>
    <row r="594" spans="1:8" customFormat="1" ht="9.75" customHeight="1">
      <c r="A594" s="280" t="s">
        <v>1055</v>
      </c>
      <c r="B594" s="281" t="s">
        <v>437</v>
      </c>
      <c r="C594" s="281"/>
      <c r="D594" s="281"/>
      <c r="E594" s="281"/>
      <c r="F594" s="301">
        <v>118.74</v>
      </c>
      <c r="G594" s="281"/>
      <c r="H594" s="281"/>
    </row>
    <row r="595" spans="1:8" customFormat="1" ht="9.75" customHeight="1">
      <c r="A595" s="284" t="s">
        <v>1056</v>
      </c>
      <c r="B595" s="285" t="s">
        <v>3020</v>
      </c>
      <c r="C595" s="285" t="s">
        <v>59</v>
      </c>
      <c r="D595" s="286">
        <v>1</v>
      </c>
      <c r="E595" s="295">
        <v>118.74460000000001</v>
      </c>
      <c r="F595" s="297">
        <v>118.74</v>
      </c>
      <c r="G595" s="285"/>
      <c r="H595" s="285"/>
    </row>
    <row r="596" spans="1:8" customFormat="1" ht="9.75" customHeight="1">
      <c r="A596" s="280" t="s">
        <v>1964</v>
      </c>
      <c r="B596" s="281" t="s">
        <v>3009</v>
      </c>
      <c r="C596" s="281"/>
      <c r="D596" s="281"/>
      <c r="E596" s="281"/>
      <c r="F596" s="283">
        <v>18201.88</v>
      </c>
      <c r="G596" s="281"/>
      <c r="H596" s="281"/>
    </row>
    <row r="597" spans="1:8" customFormat="1" ht="9.75" customHeight="1">
      <c r="A597" s="284" t="s">
        <v>1965</v>
      </c>
      <c r="B597" s="285" t="s">
        <v>3021</v>
      </c>
      <c r="C597" s="285" t="s">
        <v>59</v>
      </c>
      <c r="D597" s="286">
        <v>1</v>
      </c>
      <c r="E597" s="292">
        <v>18201.881600000001</v>
      </c>
      <c r="F597" s="293">
        <v>18201.88</v>
      </c>
      <c r="G597" s="285"/>
      <c r="H597" s="285"/>
    </row>
    <row r="598" spans="1:8" customFormat="1" ht="9.75" customHeight="1">
      <c r="A598" s="280" t="s">
        <v>1967</v>
      </c>
      <c r="B598" s="281" t="s">
        <v>3011</v>
      </c>
      <c r="C598" s="281"/>
      <c r="D598" s="281"/>
      <c r="E598" s="281"/>
      <c r="F598" s="296">
        <v>7993.39</v>
      </c>
      <c r="G598" s="281"/>
      <c r="H598" s="281"/>
    </row>
    <row r="599" spans="1:8" customFormat="1" ht="9.75" customHeight="1">
      <c r="A599" s="284" t="s">
        <v>1968</v>
      </c>
      <c r="B599" s="285" t="s">
        <v>3022</v>
      </c>
      <c r="C599" s="285" t="s">
        <v>59</v>
      </c>
      <c r="D599" s="286">
        <v>1</v>
      </c>
      <c r="E599" s="288">
        <v>7993.39</v>
      </c>
      <c r="F599" s="289">
        <v>7993.39</v>
      </c>
      <c r="G599" s="285"/>
      <c r="H599" s="285"/>
    </row>
    <row r="600" spans="1:8" customFormat="1" ht="9.75" customHeight="1">
      <c r="A600" s="280" t="s">
        <v>1970</v>
      </c>
      <c r="B600" s="281" t="s">
        <v>355</v>
      </c>
      <c r="C600" s="281"/>
      <c r="D600" s="281"/>
      <c r="E600" s="281"/>
      <c r="F600" s="283">
        <v>13883.4</v>
      </c>
      <c r="G600" s="281"/>
      <c r="H600" s="281"/>
    </row>
    <row r="601" spans="1:8" customFormat="1" ht="19.149999999999999" customHeight="1">
      <c r="A601" s="284" t="s">
        <v>1971</v>
      </c>
      <c r="B601" s="285" t="s">
        <v>1939</v>
      </c>
      <c r="C601" s="285" t="s">
        <v>14</v>
      </c>
      <c r="D601" s="295">
        <v>462.78</v>
      </c>
      <c r="E601" s="294">
        <v>30</v>
      </c>
      <c r="F601" s="293">
        <v>13883.4</v>
      </c>
      <c r="G601" s="285"/>
      <c r="H601" s="285"/>
    </row>
    <row r="602" spans="1:8" customFormat="1" ht="19.350000000000001" customHeight="1">
      <c r="A602" s="280" t="s">
        <v>1057</v>
      </c>
      <c r="B602" s="281" t="s">
        <v>3023</v>
      </c>
      <c r="C602" s="281"/>
      <c r="D602" s="281"/>
      <c r="E602" s="281"/>
      <c r="F602" s="282">
        <v>442327.39</v>
      </c>
      <c r="G602" s="281"/>
      <c r="H602" s="281"/>
    </row>
    <row r="603" spans="1:8" customFormat="1" ht="9.75" customHeight="1">
      <c r="A603" s="280" t="s">
        <v>1058</v>
      </c>
      <c r="B603" s="281" t="s">
        <v>433</v>
      </c>
      <c r="C603" s="281"/>
      <c r="D603" s="281"/>
      <c r="E603" s="281"/>
      <c r="F603" s="283">
        <v>93557.2</v>
      </c>
      <c r="G603" s="281"/>
      <c r="H603" s="281"/>
    </row>
    <row r="604" spans="1:8" customFormat="1" ht="9.75" customHeight="1">
      <c r="A604" s="284" t="s">
        <v>1059</v>
      </c>
      <c r="B604" s="285" t="s">
        <v>3024</v>
      </c>
      <c r="C604" s="285" t="s">
        <v>59</v>
      </c>
      <c r="D604" s="286">
        <v>1</v>
      </c>
      <c r="E604" s="292">
        <v>93557.203399999999</v>
      </c>
      <c r="F604" s="293">
        <v>93557.2</v>
      </c>
      <c r="G604" s="285"/>
      <c r="H604" s="285"/>
    </row>
    <row r="605" spans="1:8" customFormat="1" ht="9.75" customHeight="1">
      <c r="A605" s="280" t="s">
        <v>1060</v>
      </c>
      <c r="B605" s="281" t="s">
        <v>437</v>
      </c>
      <c r="C605" s="281"/>
      <c r="D605" s="281"/>
      <c r="E605" s="281"/>
      <c r="F605" s="283">
        <v>54537.22</v>
      </c>
      <c r="G605" s="281"/>
      <c r="H605" s="281"/>
    </row>
    <row r="606" spans="1:8" customFormat="1" ht="9.75" customHeight="1">
      <c r="A606" s="284" t="s">
        <v>1061</v>
      </c>
      <c r="B606" s="285" t="s">
        <v>3025</v>
      </c>
      <c r="C606" s="285" t="s">
        <v>59</v>
      </c>
      <c r="D606" s="286">
        <v>1</v>
      </c>
      <c r="E606" s="292">
        <v>54537.222800000003</v>
      </c>
      <c r="F606" s="293">
        <v>54537.22</v>
      </c>
      <c r="G606" s="285"/>
      <c r="H606" s="285"/>
    </row>
    <row r="607" spans="1:8" customFormat="1" ht="9.75" customHeight="1">
      <c r="A607" s="280" t="s">
        <v>1975</v>
      </c>
      <c r="B607" s="281" t="s">
        <v>3009</v>
      </c>
      <c r="C607" s="281"/>
      <c r="D607" s="281"/>
      <c r="E607" s="281"/>
      <c r="F607" s="283">
        <v>71280.399999999994</v>
      </c>
      <c r="G607" s="281"/>
      <c r="H607" s="281"/>
    </row>
    <row r="608" spans="1:8" customFormat="1" ht="9.75" customHeight="1">
      <c r="A608" s="284" t="s">
        <v>1976</v>
      </c>
      <c r="B608" s="285" t="s">
        <v>3026</v>
      </c>
      <c r="C608" s="285" t="s">
        <v>59</v>
      </c>
      <c r="D608" s="286">
        <v>1</v>
      </c>
      <c r="E608" s="292">
        <v>71280.399699999994</v>
      </c>
      <c r="F608" s="293">
        <v>71280.399999999994</v>
      </c>
      <c r="G608" s="285"/>
      <c r="H608" s="285"/>
    </row>
    <row r="609" spans="1:8" customFormat="1" ht="9.75" customHeight="1">
      <c r="A609" s="280" t="s">
        <v>1978</v>
      </c>
      <c r="B609" s="281" t="s">
        <v>3011</v>
      </c>
      <c r="C609" s="281"/>
      <c r="D609" s="281"/>
      <c r="E609" s="281"/>
      <c r="F609" s="282">
        <v>127647.07</v>
      </c>
      <c r="G609" s="281"/>
      <c r="H609" s="281"/>
    </row>
    <row r="610" spans="1:8" customFormat="1" ht="9.75" customHeight="1">
      <c r="A610" s="284" t="s">
        <v>1979</v>
      </c>
      <c r="B610" s="285" t="s">
        <v>3027</v>
      </c>
      <c r="C610" s="285" t="s">
        <v>59</v>
      </c>
      <c r="D610" s="286">
        <v>1</v>
      </c>
      <c r="E610" s="290">
        <v>127647.07</v>
      </c>
      <c r="F610" s="291">
        <v>127647.07</v>
      </c>
      <c r="G610" s="285"/>
      <c r="H610" s="285"/>
    </row>
    <row r="611" spans="1:8" customFormat="1" ht="9.75" customHeight="1">
      <c r="A611" s="280" t="s">
        <v>1981</v>
      </c>
      <c r="B611" s="281" t="s">
        <v>355</v>
      </c>
      <c r="C611" s="281"/>
      <c r="D611" s="281"/>
      <c r="E611" s="281"/>
      <c r="F611" s="283">
        <v>95305.5</v>
      </c>
      <c r="G611" s="281"/>
      <c r="H611" s="281"/>
    </row>
    <row r="612" spans="1:8" customFormat="1" ht="19.149999999999999" customHeight="1">
      <c r="A612" s="284" t="s">
        <v>1982</v>
      </c>
      <c r="B612" s="285" t="s">
        <v>1939</v>
      </c>
      <c r="C612" s="285" t="s">
        <v>14</v>
      </c>
      <c r="D612" s="288">
        <v>3176.85</v>
      </c>
      <c r="E612" s="294">
        <v>30</v>
      </c>
      <c r="F612" s="293">
        <v>95305.5</v>
      </c>
      <c r="G612" s="285"/>
      <c r="H612" s="285"/>
    </row>
    <row r="613" spans="1:8" customFormat="1" ht="29.1" customHeight="1">
      <c r="A613" s="280" t="s">
        <v>1983</v>
      </c>
      <c r="B613" s="281" t="s">
        <v>3028</v>
      </c>
      <c r="C613" s="281"/>
      <c r="D613" s="281"/>
      <c r="E613" s="281"/>
      <c r="F613" s="283">
        <v>49968.55</v>
      </c>
      <c r="G613" s="281"/>
      <c r="H613" s="281"/>
    </row>
    <row r="614" spans="1:8" customFormat="1" ht="9.75" customHeight="1">
      <c r="A614" s="280" t="s">
        <v>1985</v>
      </c>
      <c r="B614" s="281" t="s">
        <v>433</v>
      </c>
      <c r="C614" s="281"/>
      <c r="D614" s="281"/>
      <c r="E614" s="281"/>
      <c r="F614" s="296">
        <v>2932.45</v>
      </c>
      <c r="G614" s="281"/>
      <c r="H614" s="281"/>
    </row>
    <row r="615" spans="1:8" customFormat="1" ht="9.75" customHeight="1">
      <c r="A615" s="284" t="s">
        <v>1986</v>
      </c>
      <c r="B615" s="285" t="s">
        <v>3029</v>
      </c>
      <c r="C615" s="285" t="s">
        <v>59</v>
      </c>
      <c r="D615" s="286">
        <v>1</v>
      </c>
      <c r="E615" s="288">
        <v>2932.4533999999999</v>
      </c>
      <c r="F615" s="289">
        <v>2932.45</v>
      </c>
      <c r="G615" s="285"/>
      <c r="H615" s="285"/>
    </row>
    <row r="616" spans="1:8" customFormat="1" ht="9.75" customHeight="1">
      <c r="A616" s="280" t="s">
        <v>1988</v>
      </c>
      <c r="B616" s="281" t="s">
        <v>437</v>
      </c>
      <c r="C616" s="281"/>
      <c r="D616" s="281"/>
      <c r="E616" s="281"/>
      <c r="F616" s="283">
        <v>13486.86</v>
      </c>
      <c r="G616" s="281"/>
      <c r="H616" s="281"/>
    </row>
    <row r="617" spans="1:8" customFormat="1" ht="19.149999999999999" customHeight="1">
      <c r="A617" s="284" t="s">
        <v>1989</v>
      </c>
      <c r="B617" s="285" t="s">
        <v>3030</v>
      </c>
      <c r="C617" s="285" t="s">
        <v>59</v>
      </c>
      <c r="D617" s="286">
        <v>1</v>
      </c>
      <c r="E617" s="292">
        <v>13486.861999999999</v>
      </c>
      <c r="F617" s="293">
        <v>13486.86</v>
      </c>
      <c r="G617" s="285"/>
      <c r="H617" s="285"/>
    </row>
    <row r="618" spans="1:8" customFormat="1" ht="9.75" customHeight="1">
      <c r="A618" s="280" t="s">
        <v>1991</v>
      </c>
      <c r="B618" s="281" t="s">
        <v>3009</v>
      </c>
      <c r="C618" s="281"/>
      <c r="D618" s="281"/>
      <c r="E618" s="281"/>
      <c r="F618" s="283">
        <v>31217.34</v>
      </c>
      <c r="G618" s="281"/>
      <c r="H618" s="281"/>
    </row>
    <row r="619" spans="1:8" customFormat="1" ht="9.75" customHeight="1">
      <c r="A619" s="284" t="s">
        <v>1992</v>
      </c>
      <c r="B619" s="285" t="s">
        <v>3031</v>
      </c>
      <c r="C619" s="285" t="s">
        <v>59</v>
      </c>
      <c r="D619" s="286">
        <v>1</v>
      </c>
      <c r="E619" s="292">
        <v>31217.341799999998</v>
      </c>
      <c r="F619" s="293">
        <v>31217.34</v>
      </c>
      <c r="G619" s="285"/>
      <c r="H619" s="285"/>
    </row>
    <row r="620" spans="1:8" customFormat="1" ht="9.75" customHeight="1">
      <c r="A620" s="280" t="s">
        <v>1994</v>
      </c>
      <c r="B620" s="281" t="s">
        <v>355</v>
      </c>
      <c r="C620" s="281"/>
      <c r="D620" s="281"/>
      <c r="E620" s="281"/>
      <c r="F620" s="296">
        <v>2331.9</v>
      </c>
      <c r="G620" s="281"/>
      <c r="H620" s="281"/>
    </row>
    <row r="621" spans="1:8" customFormat="1" ht="19.149999999999999" customHeight="1">
      <c r="A621" s="284" t="s">
        <v>1995</v>
      </c>
      <c r="B621" s="285" t="s">
        <v>1939</v>
      </c>
      <c r="C621" s="285" t="s">
        <v>14</v>
      </c>
      <c r="D621" s="294">
        <v>77.73</v>
      </c>
      <c r="E621" s="294">
        <v>30</v>
      </c>
      <c r="F621" s="289">
        <v>2331.9</v>
      </c>
      <c r="G621" s="285"/>
      <c r="H621" s="285"/>
    </row>
    <row r="622" spans="1:8" customFormat="1" ht="9.75" customHeight="1">
      <c r="A622" s="280" t="s">
        <v>361</v>
      </c>
      <c r="B622" s="281" t="s">
        <v>446</v>
      </c>
      <c r="C622" s="281"/>
      <c r="D622" s="281"/>
      <c r="E622" s="281"/>
      <c r="F622" s="282">
        <v>308102.64</v>
      </c>
      <c r="G622" s="281"/>
      <c r="H622" s="281"/>
    </row>
    <row r="623" spans="1:8" customFormat="1" ht="9.75" customHeight="1">
      <c r="A623" s="280" t="s">
        <v>363</v>
      </c>
      <c r="B623" s="281" t="s">
        <v>3032</v>
      </c>
      <c r="C623" s="281"/>
      <c r="D623" s="281"/>
      <c r="E623" s="281"/>
      <c r="F623" s="283">
        <v>25254.19</v>
      </c>
      <c r="G623" s="281"/>
      <c r="H623" s="281"/>
    </row>
    <row r="624" spans="1:8" customFormat="1" ht="9.75" customHeight="1">
      <c r="A624" s="280" t="s">
        <v>364</v>
      </c>
      <c r="B624" s="281" t="s">
        <v>3033</v>
      </c>
      <c r="C624" s="281"/>
      <c r="D624" s="281"/>
      <c r="E624" s="281"/>
      <c r="F624" s="296">
        <v>8927.4500000000007</v>
      </c>
      <c r="G624" s="281"/>
      <c r="H624" s="281"/>
    </row>
    <row r="625" spans="1:8" customFormat="1" ht="9.75" customHeight="1">
      <c r="A625" s="284" t="s">
        <v>366</v>
      </c>
      <c r="B625" s="285" t="s">
        <v>3034</v>
      </c>
      <c r="C625" s="285" t="s">
        <v>59</v>
      </c>
      <c r="D625" s="286">
        <v>1</v>
      </c>
      <c r="E625" s="288">
        <v>8927.4495999999999</v>
      </c>
      <c r="F625" s="289">
        <v>8927.4500000000007</v>
      </c>
      <c r="G625" s="289">
        <f>F625+F632+F639+F646+F653+F660</f>
        <v>54322.080000000002</v>
      </c>
      <c r="H625" s="285"/>
    </row>
    <row r="626" spans="1:8" customFormat="1" ht="9.75" customHeight="1">
      <c r="A626" s="280" t="s">
        <v>370</v>
      </c>
      <c r="B626" s="281" t="s">
        <v>452</v>
      </c>
      <c r="C626" s="281"/>
      <c r="D626" s="281"/>
      <c r="E626" s="281"/>
      <c r="F626" s="283">
        <v>13860.43</v>
      </c>
      <c r="G626" s="281"/>
      <c r="H626" s="281"/>
    </row>
    <row r="627" spans="1:8" customFormat="1" ht="9.75" customHeight="1">
      <c r="A627" s="284" t="s">
        <v>372</v>
      </c>
      <c r="B627" s="285" t="s">
        <v>1067</v>
      </c>
      <c r="C627" s="285" t="s">
        <v>59</v>
      </c>
      <c r="D627" s="286">
        <v>1</v>
      </c>
      <c r="E627" s="292">
        <v>13860.4295</v>
      </c>
      <c r="F627" s="293">
        <v>13860.43</v>
      </c>
      <c r="G627" s="289">
        <f>F627+F634+F641+F648+F655+F662+F667</f>
        <v>125013.98000000001</v>
      </c>
      <c r="H627" s="285"/>
    </row>
    <row r="628" spans="1:8" customFormat="1" ht="9.75" customHeight="1">
      <c r="A628" s="280" t="s">
        <v>1142</v>
      </c>
      <c r="B628" s="281" t="s">
        <v>355</v>
      </c>
      <c r="C628" s="281"/>
      <c r="D628" s="281"/>
      <c r="E628" s="281"/>
      <c r="F628" s="296">
        <v>2466.31</v>
      </c>
      <c r="G628" s="281"/>
      <c r="H628" s="281"/>
    </row>
    <row r="629" spans="1:8" customFormat="1" ht="19.149999999999999" customHeight="1">
      <c r="A629" s="284" t="s">
        <v>1143</v>
      </c>
      <c r="B629" s="285" t="s">
        <v>2031</v>
      </c>
      <c r="C629" s="285" t="s">
        <v>14</v>
      </c>
      <c r="D629" s="295">
        <v>448.42</v>
      </c>
      <c r="E629" s="286">
        <v>5.5</v>
      </c>
      <c r="F629" s="289">
        <v>2466.31</v>
      </c>
      <c r="G629" s="285"/>
      <c r="H629" s="285"/>
    </row>
    <row r="630" spans="1:8" customFormat="1" ht="9.75" customHeight="1">
      <c r="A630" s="280" t="s">
        <v>373</v>
      </c>
      <c r="B630" s="281" t="s">
        <v>3035</v>
      </c>
      <c r="C630" s="281"/>
      <c r="D630" s="281"/>
      <c r="E630" s="281"/>
      <c r="F630" s="283">
        <v>10029.049999999999</v>
      </c>
      <c r="G630" s="281"/>
      <c r="H630" s="281"/>
    </row>
    <row r="631" spans="1:8" customFormat="1" ht="9.75" customHeight="1">
      <c r="A631" s="280" t="s">
        <v>374</v>
      </c>
      <c r="B631" s="281" t="s">
        <v>3033</v>
      </c>
      <c r="C631" s="281"/>
      <c r="D631" s="281"/>
      <c r="E631" s="281"/>
      <c r="F631" s="301">
        <v>191.95</v>
      </c>
      <c r="G631" s="281"/>
      <c r="H631" s="281"/>
    </row>
    <row r="632" spans="1:8" customFormat="1" ht="9.75" customHeight="1">
      <c r="A632" s="284" t="s">
        <v>375</v>
      </c>
      <c r="B632" s="285" t="s">
        <v>3036</v>
      </c>
      <c r="C632" s="285" t="s">
        <v>59</v>
      </c>
      <c r="D632" s="286">
        <v>1</v>
      </c>
      <c r="E632" s="295">
        <v>191.9478</v>
      </c>
      <c r="F632" s="297">
        <v>191.95</v>
      </c>
      <c r="G632" s="285"/>
      <c r="H632" s="285"/>
    </row>
    <row r="633" spans="1:8" customFormat="1" ht="9.75" customHeight="1">
      <c r="A633" s="280" t="s">
        <v>376</v>
      </c>
      <c r="B633" s="281" t="s">
        <v>452</v>
      </c>
      <c r="C633" s="281"/>
      <c r="D633" s="281"/>
      <c r="E633" s="281"/>
      <c r="F633" s="296">
        <v>7291.81</v>
      </c>
      <c r="G633" s="281"/>
      <c r="H633" s="281"/>
    </row>
    <row r="634" spans="1:8" customFormat="1" ht="9.75" customHeight="1">
      <c r="A634" s="284" t="s">
        <v>377</v>
      </c>
      <c r="B634" s="285" t="s">
        <v>3037</v>
      </c>
      <c r="C634" s="285" t="s">
        <v>59</v>
      </c>
      <c r="D634" s="286">
        <v>1</v>
      </c>
      <c r="E634" s="288">
        <v>7291.8101999999999</v>
      </c>
      <c r="F634" s="289">
        <v>7291.81</v>
      </c>
      <c r="G634" s="285"/>
      <c r="H634" s="285"/>
    </row>
    <row r="635" spans="1:8" customFormat="1" ht="9.75" customHeight="1">
      <c r="A635" s="280" t="s">
        <v>931</v>
      </c>
      <c r="B635" s="281" t="s">
        <v>355</v>
      </c>
      <c r="C635" s="281"/>
      <c r="D635" s="281"/>
      <c r="E635" s="281"/>
      <c r="F635" s="296">
        <v>2545.29</v>
      </c>
      <c r="G635" s="281"/>
      <c r="H635" s="281"/>
    </row>
    <row r="636" spans="1:8" customFormat="1" ht="19.149999999999999" customHeight="1">
      <c r="A636" s="284" t="s">
        <v>932</v>
      </c>
      <c r="B636" s="285" t="s">
        <v>2031</v>
      </c>
      <c r="C636" s="285" t="s">
        <v>14</v>
      </c>
      <c r="D636" s="295">
        <v>462.78</v>
      </c>
      <c r="E636" s="286">
        <v>5.5</v>
      </c>
      <c r="F636" s="289">
        <v>2545.29</v>
      </c>
      <c r="G636" s="285"/>
      <c r="H636" s="285"/>
    </row>
    <row r="637" spans="1:8" customFormat="1" ht="9.75" customHeight="1">
      <c r="A637" s="280" t="s">
        <v>378</v>
      </c>
      <c r="B637" s="281" t="s">
        <v>3038</v>
      </c>
      <c r="C637" s="281"/>
      <c r="D637" s="281"/>
      <c r="E637" s="281"/>
      <c r="F637" s="283">
        <v>10137.99</v>
      </c>
      <c r="G637" s="281"/>
      <c r="H637" s="281"/>
    </row>
    <row r="638" spans="1:8" customFormat="1" ht="9.75" customHeight="1">
      <c r="A638" s="280" t="s">
        <v>379</v>
      </c>
      <c r="B638" s="281" t="s">
        <v>3033</v>
      </c>
      <c r="C638" s="281"/>
      <c r="D638" s="281"/>
      <c r="E638" s="281"/>
      <c r="F638" s="301">
        <v>190.65</v>
      </c>
      <c r="G638" s="281"/>
      <c r="H638" s="281"/>
    </row>
    <row r="639" spans="1:8" customFormat="1" ht="9.75" customHeight="1">
      <c r="A639" s="284" t="s">
        <v>380</v>
      </c>
      <c r="B639" s="285" t="s">
        <v>3039</v>
      </c>
      <c r="C639" s="285" t="s">
        <v>59</v>
      </c>
      <c r="D639" s="286">
        <v>1</v>
      </c>
      <c r="E639" s="295">
        <v>190.649</v>
      </c>
      <c r="F639" s="297">
        <v>190.65</v>
      </c>
      <c r="G639" s="285"/>
      <c r="H639" s="285"/>
    </row>
    <row r="640" spans="1:8" customFormat="1" ht="9.75" customHeight="1">
      <c r="A640" s="280" t="s">
        <v>381</v>
      </c>
      <c r="B640" s="281" t="s">
        <v>452</v>
      </c>
      <c r="C640" s="281"/>
      <c r="D640" s="281"/>
      <c r="E640" s="281"/>
      <c r="F640" s="296">
        <v>7402.05</v>
      </c>
      <c r="G640" s="281"/>
      <c r="H640" s="281"/>
    </row>
    <row r="641" spans="1:8" customFormat="1" ht="9.75" customHeight="1">
      <c r="A641" s="284" t="s">
        <v>382</v>
      </c>
      <c r="B641" s="285" t="s">
        <v>3040</v>
      </c>
      <c r="C641" s="285" t="s">
        <v>59</v>
      </c>
      <c r="D641" s="286">
        <v>1</v>
      </c>
      <c r="E641" s="288">
        <v>7402.0544</v>
      </c>
      <c r="F641" s="289">
        <v>7402.05</v>
      </c>
      <c r="G641" s="285"/>
      <c r="H641" s="285"/>
    </row>
    <row r="642" spans="1:8" customFormat="1" ht="9.75" customHeight="1">
      <c r="A642" s="280" t="s">
        <v>1146</v>
      </c>
      <c r="B642" s="281" t="s">
        <v>355</v>
      </c>
      <c r="C642" s="281"/>
      <c r="D642" s="281"/>
      <c r="E642" s="281"/>
      <c r="F642" s="296">
        <v>2545.29</v>
      </c>
      <c r="G642" s="281"/>
      <c r="H642" s="281"/>
    </row>
    <row r="643" spans="1:8" customFormat="1" ht="19.149999999999999" customHeight="1">
      <c r="A643" s="284" t="s">
        <v>1147</v>
      </c>
      <c r="B643" s="285" t="s">
        <v>2031</v>
      </c>
      <c r="C643" s="285" t="s">
        <v>14</v>
      </c>
      <c r="D643" s="295">
        <v>462.78</v>
      </c>
      <c r="E643" s="286">
        <v>5.5</v>
      </c>
      <c r="F643" s="289">
        <v>2545.29</v>
      </c>
      <c r="G643" s="285"/>
      <c r="H643" s="285"/>
    </row>
    <row r="644" spans="1:8" customFormat="1" ht="9.75" customHeight="1">
      <c r="A644" s="280" t="s">
        <v>383</v>
      </c>
      <c r="B644" s="281" t="s">
        <v>3041</v>
      </c>
      <c r="C644" s="281"/>
      <c r="D644" s="281"/>
      <c r="E644" s="281"/>
      <c r="F644" s="283">
        <v>10467</v>
      </c>
      <c r="G644" s="281"/>
      <c r="H644" s="281"/>
    </row>
    <row r="645" spans="1:8" customFormat="1" ht="9.75" customHeight="1">
      <c r="A645" s="280" t="s">
        <v>384</v>
      </c>
      <c r="B645" s="281" t="s">
        <v>3033</v>
      </c>
      <c r="C645" s="281"/>
      <c r="D645" s="281"/>
      <c r="E645" s="281"/>
      <c r="F645" s="301">
        <v>371.32</v>
      </c>
      <c r="G645" s="281"/>
      <c r="H645" s="281"/>
    </row>
    <row r="646" spans="1:8" customFormat="1" ht="9.75" customHeight="1">
      <c r="A646" s="284" t="s">
        <v>385</v>
      </c>
      <c r="B646" s="285" t="s">
        <v>3042</v>
      </c>
      <c r="C646" s="285" t="s">
        <v>59</v>
      </c>
      <c r="D646" s="286">
        <v>1</v>
      </c>
      <c r="E646" s="295">
        <v>371.32299999999998</v>
      </c>
      <c r="F646" s="297">
        <v>371.32</v>
      </c>
      <c r="G646" s="285"/>
      <c r="H646" s="285"/>
    </row>
    <row r="647" spans="1:8" customFormat="1" ht="9.75" customHeight="1">
      <c r="A647" s="280" t="s">
        <v>386</v>
      </c>
      <c r="B647" s="281" t="s">
        <v>452</v>
      </c>
      <c r="C647" s="281"/>
      <c r="D647" s="281"/>
      <c r="E647" s="281"/>
      <c r="F647" s="296">
        <v>7550.39</v>
      </c>
      <c r="G647" s="281"/>
      <c r="H647" s="281"/>
    </row>
    <row r="648" spans="1:8" customFormat="1" ht="9.75" customHeight="1">
      <c r="A648" s="284" t="s">
        <v>387</v>
      </c>
      <c r="B648" s="285" t="s">
        <v>3043</v>
      </c>
      <c r="C648" s="285" t="s">
        <v>59</v>
      </c>
      <c r="D648" s="286">
        <v>1</v>
      </c>
      <c r="E648" s="288">
        <v>7550.3850000000002</v>
      </c>
      <c r="F648" s="289">
        <v>7550.39</v>
      </c>
      <c r="G648" s="285"/>
      <c r="H648" s="285"/>
    </row>
    <row r="649" spans="1:8" customFormat="1" ht="9.75" customHeight="1">
      <c r="A649" s="280" t="s">
        <v>1148</v>
      </c>
      <c r="B649" s="281" t="s">
        <v>355</v>
      </c>
      <c r="C649" s="281"/>
      <c r="D649" s="281"/>
      <c r="E649" s="281"/>
      <c r="F649" s="296">
        <v>2545.29</v>
      </c>
      <c r="G649" s="281"/>
      <c r="H649" s="281"/>
    </row>
    <row r="650" spans="1:8" customFormat="1" ht="19.149999999999999" customHeight="1">
      <c r="A650" s="284" t="s">
        <v>1149</v>
      </c>
      <c r="B650" s="285" t="s">
        <v>2031</v>
      </c>
      <c r="C650" s="285" t="s">
        <v>14</v>
      </c>
      <c r="D650" s="295">
        <v>462.78</v>
      </c>
      <c r="E650" s="286">
        <v>5.5</v>
      </c>
      <c r="F650" s="289">
        <v>2545.29</v>
      </c>
      <c r="G650" s="285"/>
      <c r="H650" s="285"/>
    </row>
    <row r="651" spans="1:8" customFormat="1" ht="9.75" customHeight="1">
      <c r="A651" s="280" t="s">
        <v>388</v>
      </c>
      <c r="B651" s="281" t="s">
        <v>3044</v>
      </c>
      <c r="C651" s="281"/>
      <c r="D651" s="281"/>
      <c r="E651" s="281"/>
      <c r="F651" s="296">
        <v>8521.81</v>
      </c>
      <c r="G651" s="281"/>
      <c r="H651" s="281"/>
    </row>
    <row r="652" spans="1:8" customFormat="1" ht="9.75" customHeight="1">
      <c r="A652" s="280" t="s">
        <v>389</v>
      </c>
      <c r="B652" s="281" t="s">
        <v>3033</v>
      </c>
      <c r="C652" s="281"/>
      <c r="D652" s="281"/>
      <c r="E652" s="281"/>
      <c r="F652" s="296">
        <v>1417.44</v>
      </c>
      <c r="G652" s="281"/>
      <c r="H652" s="281"/>
    </row>
    <row r="653" spans="1:8" customFormat="1" ht="9.75" customHeight="1">
      <c r="A653" s="284" t="s">
        <v>390</v>
      </c>
      <c r="B653" s="285" t="s">
        <v>3045</v>
      </c>
      <c r="C653" s="285" t="s">
        <v>59</v>
      </c>
      <c r="D653" s="286">
        <v>1</v>
      </c>
      <c r="E653" s="288">
        <v>1417.4356</v>
      </c>
      <c r="F653" s="289">
        <v>1417.44</v>
      </c>
      <c r="G653" s="285"/>
      <c r="H653" s="285"/>
    </row>
    <row r="654" spans="1:8" customFormat="1" ht="9.75" customHeight="1">
      <c r="A654" s="280" t="s">
        <v>391</v>
      </c>
      <c r="B654" s="281" t="s">
        <v>452</v>
      </c>
      <c r="C654" s="281"/>
      <c r="D654" s="281"/>
      <c r="E654" s="281"/>
      <c r="F654" s="296">
        <v>4559.08</v>
      </c>
      <c r="G654" s="281"/>
      <c r="H654" s="281"/>
    </row>
    <row r="655" spans="1:8" customFormat="1" ht="9.75" customHeight="1">
      <c r="A655" s="284" t="s">
        <v>392</v>
      </c>
      <c r="B655" s="285" t="s">
        <v>3046</v>
      </c>
      <c r="C655" s="285" t="s">
        <v>59</v>
      </c>
      <c r="D655" s="286">
        <v>1</v>
      </c>
      <c r="E655" s="288">
        <v>4559.0783000000001</v>
      </c>
      <c r="F655" s="289">
        <v>4559.08</v>
      </c>
      <c r="G655" s="285"/>
      <c r="H655" s="285"/>
    </row>
    <row r="656" spans="1:8" customFormat="1" ht="9.75" customHeight="1">
      <c r="A656" s="280" t="s">
        <v>1150</v>
      </c>
      <c r="B656" s="281" t="s">
        <v>355</v>
      </c>
      <c r="C656" s="281"/>
      <c r="D656" s="281"/>
      <c r="E656" s="281"/>
      <c r="F656" s="296">
        <v>2545.29</v>
      </c>
      <c r="G656" s="281"/>
      <c r="H656" s="281"/>
    </row>
    <row r="657" spans="1:8" customFormat="1" ht="19.149999999999999" customHeight="1">
      <c r="A657" s="284" t="s">
        <v>1151</v>
      </c>
      <c r="B657" s="285" t="s">
        <v>2031</v>
      </c>
      <c r="C657" s="285" t="s">
        <v>14</v>
      </c>
      <c r="D657" s="295">
        <v>462.78</v>
      </c>
      <c r="E657" s="286">
        <v>5.5</v>
      </c>
      <c r="F657" s="289">
        <v>2545.29</v>
      </c>
      <c r="G657" s="285"/>
      <c r="H657" s="285"/>
    </row>
    <row r="658" spans="1:8" customFormat="1" ht="9.75" customHeight="1">
      <c r="A658" s="280" t="s">
        <v>393</v>
      </c>
      <c r="B658" s="281" t="s">
        <v>3047</v>
      </c>
      <c r="C658" s="281"/>
      <c r="D658" s="281"/>
      <c r="E658" s="281"/>
      <c r="F658" s="282">
        <v>127753.48</v>
      </c>
      <c r="G658" s="281"/>
      <c r="H658" s="281"/>
    </row>
    <row r="659" spans="1:8" customFormat="1" ht="9.75" customHeight="1">
      <c r="A659" s="280" t="s">
        <v>394</v>
      </c>
      <c r="B659" s="281" t="s">
        <v>3033</v>
      </c>
      <c r="C659" s="281"/>
      <c r="D659" s="281"/>
      <c r="E659" s="281"/>
      <c r="F659" s="283">
        <v>43223.27</v>
      </c>
      <c r="G659" s="281"/>
      <c r="H659" s="281"/>
    </row>
    <row r="660" spans="1:8" customFormat="1" ht="9.75" customHeight="1">
      <c r="A660" s="284" t="s">
        <v>395</v>
      </c>
      <c r="B660" s="285" t="s">
        <v>3048</v>
      </c>
      <c r="C660" s="285" t="s">
        <v>59</v>
      </c>
      <c r="D660" s="286">
        <v>1</v>
      </c>
      <c r="E660" s="292">
        <v>43223.2736</v>
      </c>
      <c r="F660" s="293">
        <v>43223.27</v>
      </c>
      <c r="G660" s="285"/>
      <c r="H660" s="285"/>
    </row>
    <row r="661" spans="1:8" customFormat="1" ht="9.75" customHeight="1">
      <c r="A661" s="280" t="s">
        <v>396</v>
      </c>
      <c r="B661" s="281" t="s">
        <v>452</v>
      </c>
      <c r="C661" s="281"/>
      <c r="D661" s="281"/>
      <c r="E661" s="281"/>
      <c r="F661" s="283">
        <v>67057.53</v>
      </c>
      <c r="G661" s="281"/>
      <c r="H661" s="281"/>
    </row>
    <row r="662" spans="1:8" customFormat="1" ht="9.75" customHeight="1">
      <c r="A662" s="284" t="s">
        <v>397</v>
      </c>
      <c r="B662" s="285" t="s">
        <v>3049</v>
      </c>
      <c r="C662" s="285" t="s">
        <v>59</v>
      </c>
      <c r="D662" s="286">
        <v>1</v>
      </c>
      <c r="E662" s="292">
        <v>67057.526199999993</v>
      </c>
      <c r="F662" s="293">
        <v>67057.53</v>
      </c>
      <c r="G662" s="285"/>
      <c r="H662" s="285"/>
    </row>
    <row r="663" spans="1:8" customFormat="1" ht="9.75" customHeight="1">
      <c r="A663" s="280" t="s">
        <v>1152</v>
      </c>
      <c r="B663" s="281" t="s">
        <v>355</v>
      </c>
      <c r="C663" s="281"/>
      <c r="D663" s="281"/>
      <c r="E663" s="281"/>
      <c r="F663" s="283">
        <v>17472.68</v>
      </c>
      <c r="G663" s="281"/>
      <c r="H663" s="281"/>
    </row>
    <row r="664" spans="1:8" customFormat="1" ht="19.149999999999999" customHeight="1">
      <c r="A664" s="284" t="s">
        <v>1153</v>
      </c>
      <c r="B664" s="285" t="s">
        <v>2031</v>
      </c>
      <c r="C664" s="285" t="s">
        <v>14</v>
      </c>
      <c r="D664" s="288">
        <v>3176.85</v>
      </c>
      <c r="E664" s="286">
        <v>5.5</v>
      </c>
      <c r="F664" s="293">
        <v>17472.68</v>
      </c>
      <c r="G664" s="285"/>
      <c r="H664" s="285"/>
    </row>
    <row r="665" spans="1:8" customFormat="1" ht="19.350000000000001" customHeight="1">
      <c r="A665" s="280" t="s">
        <v>398</v>
      </c>
      <c r="B665" s="281" t="s">
        <v>3050</v>
      </c>
      <c r="C665" s="281"/>
      <c r="D665" s="281"/>
      <c r="E665" s="281"/>
      <c r="F665" s="282">
        <v>115939.12</v>
      </c>
      <c r="G665" s="281"/>
      <c r="H665" s="281"/>
    </row>
    <row r="666" spans="1:8" customFormat="1" ht="9.75" customHeight="1">
      <c r="A666" s="280" t="s">
        <v>399</v>
      </c>
      <c r="B666" s="281" t="s">
        <v>452</v>
      </c>
      <c r="C666" s="281"/>
      <c r="D666" s="281"/>
      <c r="E666" s="281"/>
      <c r="F666" s="283">
        <v>17292.689999999999</v>
      </c>
      <c r="G666" s="281"/>
      <c r="H666" s="281"/>
    </row>
    <row r="667" spans="1:8" customFormat="1" ht="9.75" customHeight="1">
      <c r="A667" s="284" t="s">
        <v>400</v>
      </c>
      <c r="B667" s="285" t="s">
        <v>3051</v>
      </c>
      <c r="C667" s="285" t="s">
        <v>59</v>
      </c>
      <c r="D667" s="286">
        <v>1</v>
      </c>
      <c r="E667" s="292">
        <v>17292.6895</v>
      </c>
      <c r="F667" s="293">
        <v>17292.689999999999</v>
      </c>
      <c r="G667" s="285"/>
      <c r="H667" s="285"/>
    </row>
    <row r="668" spans="1:8" customFormat="1" ht="9.75" customHeight="1">
      <c r="A668" s="280" t="s">
        <v>401</v>
      </c>
      <c r="B668" s="281" t="s">
        <v>455</v>
      </c>
      <c r="C668" s="281"/>
      <c r="D668" s="281"/>
      <c r="E668" s="281"/>
      <c r="F668" s="283">
        <v>93218.91</v>
      </c>
      <c r="G668" s="281"/>
      <c r="H668" s="281"/>
    </row>
    <row r="669" spans="1:8" customFormat="1" ht="9.75" customHeight="1">
      <c r="A669" s="284" t="s">
        <v>402</v>
      </c>
      <c r="B669" s="285" t="s">
        <v>457</v>
      </c>
      <c r="C669" s="285" t="s">
        <v>59</v>
      </c>
      <c r="D669" s="286">
        <v>1</v>
      </c>
      <c r="E669" s="292">
        <v>93218.911600000007</v>
      </c>
      <c r="F669" s="293">
        <v>93218.91</v>
      </c>
      <c r="G669" s="285"/>
      <c r="H669" s="285"/>
    </row>
    <row r="670" spans="1:8" customFormat="1" ht="9.75" customHeight="1">
      <c r="A670" s="280" t="s">
        <v>3052</v>
      </c>
      <c r="B670" s="281" t="s">
        <v>355</v>
      </c>
      <c r="C670" s="281"/>
      <c r="D670" s="281"/>
      <c r="E670" s="281"/>
      <c r="F670" s="296">
        <v>5427.52</v>
      </c>
      <c r="G670" s="281"/>
      <c r="H670" s="281"/>
    </row>
    <row r="671" spans="1:8" customFormat="1" ht="19.149999999999999" customHeight="1">
      <c r="A671" s="284" t="s">
        <v>3053</v>
      </c>
      <c r="B671" s="285" t="s">
        <v>2031</v>
      </c>
      <c r="C671" s="285" t="s">
        <v>14</v>
      </c>
      <c r="D671" s="294">
        <v>77.73</v>
      </c>
      <c r="E671" s="286">
        <v>5.5</v>
      </c>
      <c r="F671" s="297">
        <v>427.52</v>
      </c>
      <c r="G671" s="285"/>
      <c r="H671" s="285"/>
    </row>
    <row r="672" spans="1:8" customFormat="1" ht="9.75" customHeight="1">
      <c r="A672" s="284" t="s">
        <v>3054</v>
      </c>
      <c r="B672" s="285" t="s">
        <v>3055</v>
      </c>
      <c r="C672" s="285" t="s">
        <v>59</v>
      </c>
      <c r="D672" s="286">
        <v>1</v>
      </c>
      <c r="E672" s="288">
        <v>5000</v>
      </c>
      <c r="F672" s="289">
        <v>5000</v>
      </c>
      <c r="G672" s="285"/>
      <c r="H672" s="285"/>
    </row>
    <row r="673" spans="1:8" customFormat="1" ht="9.75" customHeight="1">
      <c r="A673" s="280" t="s">
        <v>403</v>
      </c>
      <c r="B673" s="281" t="s">
        <v>459</v>
      </c>
      <c r="C673" s="281"/>
      <c r="D673" s="281"/>
      <c r="E673" s="281"/>
      <c r="F673" s="300">
        <v>1133848.31</v>
      </c>
      <c r="G673" s="281"/>
      <c r="H673" s="281"/>
    </row>
    <row r="674" spans="1:8" customFormat="1" ht="9.75" customHeight="1">
      <c r="A674" s="280" t="s">
        <v>405</v>
      </c>
      <c r="B674" s="281" t="s">
        <v>459</v>
      </c>
      <c r="C674" s="281"/>
      <c r="D674" s="281"/>
      <c r="E674" s="281"/>
      <c r="F674" s="300">
        <v>1133848.31</v>
      </c>
      <c r="G674" s="281"/>
      <c r="H674" s="281"/>
    </row>
    <row r="675" spans="1:8" customFormat="1" ht="9.75" customHeight="1">
      <c r="A675" s="280" t="s">
        <v>406</v>
      </c>
      <c r="B675" s="281" t="s">
        <v>3056</v>
      </c>
      <c r="C675" s="281"/>
      <c r="D675" s="281"/>
      <c r="E675" s="281"/>
      <c r="F675" s="283">
        <v>31126.51</v>
      </c>
      <c r="G675" s="281"/>
      <c r="H675" s="281"/>
    </row>
    <row r="676" spans="1:8" customFormat="1" ht="9.75" customHeight="1">
      <c r="A676" s="284" t="s">
        <v>408</v>
      </c>
      <c r="B676" s="285" t="s">
        <v>1140</v>
      </c>
      <c r="C676" s="285" t="s">
        <v>59</v>
      </c>
      <c r="D676" s="286">
        <v>1</v>
      </c>
      <c r="E676" s="292">
        <v>22000</v>
      </c>
      <c r="F676" s="293">
        <v>22000</v>
      </c>
      <c r="G676" s="285"/>
      <c r="H676" s="285"/>
    </row>
    <row r="677" spans="1:8" customFormat="1" ht="9.75" customHeight="1">
      <c r="A677" s="284" t="s">
        <v>2034</v>
      </c>
      <c r="B677" s="285" t="s">
        <v>2040</v>
      </c>
      <c r="C677" s="285" t="s">
        <v>59</v>
      </c>
      <c r="D677" s="286">
        <v>1</v>
      </c>
      <c r="E677" s="288">
        <v>9126.5130000000008</v>
      </c>
      <c r="F677" s="289">
        <v>9126.51</v>
      </c>
      <c r="G677" s="285"/>
      <c r="H677" s="285"/>
    </row>
    <row r="678" spans="1:8" customFormat="1" ht="9.75" customHeight="1">
      <c r="A678" s="280" t="s">
        <v>410</v>
      </c>
      <c r="B678" s="281" t="s">
        <v>474</v>
      </c>
      <c r="C678" s="281"/>
      <c r="D678" s="281"/>
      <c r="E678" s="281"/>
      <c r="F678" s="282">
        <v>632000</v>
      </c>
      <c r="G678" s="281"/>
      <c r="H678" s="281"/>
    </row>
    <row r="679" spans="1:8" customFormat="1" ht="9.75" customHeight="1">
      <c r="A679" s="284" t="s">
        <v>411</v>
      </c>
      <c r="B679" s="285" t="s">
        <v>934</v>
      </c>
      <c r="C679" s="285" t="s">
        <v>11</v>
      </c>
      <c r="D679" s="286">
        <v>1</v>
      </c>
      <c r="E679" s="290">
        <v>225000</v>
      </c>
      <c r="F679" s="291">
        <v>225000</v>
      </c>
      <c r="G679" s="285"/>
      <c r="H679" s="285"/>
    </row>
    <row r="680" spans="1:8" customFormat="1" ht="9.75" customHeight="1">
      <c r="A680" s="284" t="s">
        <v>3057</v>
      </c>
      <c r="B680" s="285" t="s">
        <v>2748</v>
      </c>
      <c r="C680" s="285" t="s">
        <v>11</v>
      </c>
      <c r="D680" s="286">
        <v>1</v>
      </c>
      <c r="E680" s="290">
        <v>267000</v>
      </c>
      <c r="F680" s="291">
        <v>267000</v>
      </c>
      <c r="G680" s="285"/>
      <c r="H680" s="285"/>
    </row>
    <row r="681" spans="1:8" customFormat="1" ht="9.75" customHeight="1">
      <c r="A681" s="284" t="s">
        <v>3058</v>
      </c>
      <c r="B681" s="285" t="s">
        <v>3059</v>
      </c>
      <c r="C681" s="285" t="s">
        <v>59</v>
      </c>
      <c r="D681" s="286">
        <v>1</v>
      </c>
      <c r="E681" s="290">
        <v>100000</v>
      </c>
      <c r="F681" s="291">
        <v>100000</v>
      </c>
      <c r="G681" s="285"/>
      <c r="H681" s="285"/>
    </row>
    <row r="682" spans="1:8" customFormat="1" ht="9.75" customHeight="1">
      <c r="A682" s="284" t="s">
        <v>3060</v>
      </c>
      <c r="B682" s="285" t="s">
        <v>3061</v>
      </c>
      <c r="C682" s="285" t="s">
        <v>59</v>
      </c>
      <c r="D682" s="286">
        <v>1</v>
      </c>
      <c r="E682" s="292">
        <v>40000</v>
      </c>
      <c r="F682" s="293">
        <v>40000</v>
      </c>
      <c r="G682" s="285"/>
      <c r="H682" s="285"/>
    </row>
    <row r="683" spans="1:8" customFormat="1" ht="9.75" customHeight="1">
      <c r="A683" s="280" t="s">
        <v>412</v>
      </c>
      <c r="B683" s="281" t="s">
        <v>2751</v>
      </c>
      <c r="C683" s="281"/>
      <c r="D683" s="281"/>
      <c r="E683" s="281"/>
      <c r="F683" s="282">
        <v>197000</v>
      </c>
      <c r="G683" s="281"/>
      <c r="H683" s="281"/>
    </row>
    <row r="684" spans="1:8" customFormat="1" ht="9.75" customHeight="1">
      <c r="A684" s="284" t="s">
        <v>414</v>
      </c>
      <c r="B684" s="285" t="s">
        <v>3062</v>
      </c>
      <c r="C684" s="285" t="s">
        <v>59</v>
      </c>
      <c r="D684" s="286">
        <v>1</v>
      </c>
      <c r="E684" s="292">
        <v>12000</v>
      </c>
      <c r="F684" s="293">
        <v>12000</v>
      </c>
      <c r="G684" s="285"/>
      <c r="H684" s="285"/>
    </row>
    <row r="685" spans="1:8" customFormat="1" ht="9.75" customHeight="1">
      <c r="A685" s="284" t="s">
        <v>1063</v>
      </c>
      <c r="B685" s="285" t="s">
        <v>3063</v>
      </c>
      <c r="C685" s="285" t="s">
        <v>59</v>
      </c>
      <c r="D685" s="286">
        <v>1</v>
      </c>
      <c r="E685" s="292">
        <v>55000</v>
      </c>
      <c r="F685" s="293">
        <v>55000</v>
      </c>
      <c r="G685" s="285"/>
      <c r="H685" s="285"/>
    </row>
    <row r="686" spans="1:8" customFormat="1" ht="9.75" customHeight="1">
      <c r="A686" s="284" t="s">
        <v>3064</v>
      </c>
      <c r="B686" s="285" t="s">
        <v>3065</v>
      </c>
      <c r="C686" s="285" t="s">
        <v>59</v>
      </c>
      <c r="D686" s="286">
        <v>1</v>
      </c>
      <c r="E686" s="292">
        <v>10000</v>
      </c>
      <c r="F686" s="293">
        <v>10000</v>
      </c>
      <c r="G686" s="285"/>
      <c r="H686" s="285"/>
    </row>
    <row r="687" spans="1:8" customFormat="1" ht="9.75" customHeight="1">
      <c r="A687" s="284" t="s">
        <v>3066</v>
      </c>
      <c r="B687" s="285" t="s">
        <v>3067</v>
      </c>
      <c r="C687" s="285" t="s">
        <v>59</v>
      </c>
      <c r="D687" s="286">
        <v>1</v>
      </c>
      <c r="E687" s="292">
        <v>85000</v>
      </c>
      <c r="F687" s="293">
        <v>85000</v>
      </c>
      <c r="G687" s="285"/>
      <c r="H687" s="285"/>
    </row>
    <row r="688" spans="1:8" customFormat="1" ht="9.75" customHeight="1">
      <c r="A688" s="284" t="s">
        <v>3068</v>
      </c>
      <c r="B688" s="285" t="s">
        <v>3069</v>
      </c>
      <c r="C688" s="285" t="s">
        <v>59</v>
      </c>
      <c r="D688" s="286">
        <v>1</v>
      </c>
      <c r="E688" s="292">
        <v>35000</v>
      </c>
      <c r="F688" s="293">
        <v>35000</v>
      </c>
      <c r="G688" s="285"/>
      <c r="H688" s="285"/>
    </row>
    <row r="689" spans="1:8" customFormat="1" ht="9.75" customHeight="1">
      <c r="A689" s="280" t="s">
        <v>416</v>
      </c>
      <c r="B689" s="281" t="s">
        <v>482</v>
      </c>
      <c r="C689" s="281"/>
      <c r="D689" s="281"/>
      <c r="E689" s="281"/>
      <c r="F689" s="283">
        <v>15000</v>
      </c>
      <c r="G689" s="281"/>
      <c r="H689" s="281"/>
    </row>
    <row r="690" spans="1:8" customFormat="1" ht="9.75" customHeight="1">
      <c r="A690" s="284" t="s">
        <v>418</v>
      </c>
      <c r="B690" s="285" t="s">
        <v>3070</v>
      </c>
      <c r="C690" s="285" t="s">
        <v>59</v>
      </c>
      <c r="D690" s="286">
        <v>1</v>
      </c>
      <c r="E690" s="292">
        <v>15000</v>
      </c>
      <c r="F690" s="293">
        <v>15000</v>
      </c>
      <c r="G690" s="285"/>
      <c r="H690" s="285"/>
    </row>
    <row r="691" spans="1:8" customFormat="1" ht="9.75" customHeight="1">
      <c r="A691" s="280" t="s">
        <v>420</v>
      </c>
      <c r="B691" s="281" t="s">
        <v>3071</v>
      </c>
      <c r="C691" s="281"/>
      <c r="D691" s="281"/>
      <c r="E691" s="281"/>
      <c r="F691" s="283">
        <v>83721.8</v>
      </c>
      <c r="G691" s="281"/>
      <c r="H691" s="281"/>
    </row>
    <row r="692" spans="1:8" customFormat="1" ht="19.149999999999999" customHeight="1">
      <c r="A692" s="284" t="s">
        <v>422</v>
      </c>
      <c r="B692" s="285" t="s">
        <v>3072</v>
      </c>
      <c r="C692" s="285" t="s">
        <v>14</v>
      </c>
      <c r="D692" s="294">
        <v>79.2</v>
      </c>
      <c r="E692" s="295">
        <v>122.75</v>
      </c>
      <c r="F692" s="289">
        <v>9721.7999999999993</v>
      </c>
      <c r="G692" s="285"/>
      <c r="H692" s="285"/>
    </row>
    <row r="693" spans="1:8" customFormat="1" ht="9.75" customHeight="1">
      <c r="A693" s="284" t="s">
        <v>3073</v>
      </c>
      <c r="B693" s="285" t="s">
        <v>2750</v>
      </c>
      <c r="C693" s="285" t="s">
        <v>59</v>
      </c>
      <c r="D693" s="286">
        <v>1</v>
      </c>
      <c r="E693" s="292">
        <v>74000</v>
      </c>
      <c r="F693" s="293">
        <v>74000</v>
      </c>
      <c r="G693" s="285"/>
      <c r="H693" s="285"/>
    </row>
    <row r="694" spans="1:8" customFormat="1" ht="9.75" customHeight="1">
      <c r="A694" s="280" t="s">
        <v>424</v>
      </c>
      <c r="B694" s="281" t="s">
        <v>3074</v>
      </c>
      <c r="C694" s="281"/>
      <c r="D694" s="281"/>
      <c r="E694" s="281"/>
      <c r="F694" s="282">
        <v>175000</v>
      </c>
      <c r="G694" s="281"/>
      <c r="H694" s="281"/>
    </row>
    <row r="695" spans="1:8" customFormat="1" ht="9.75" customHeight="1">
      <c r="A695" s="284" t="s">
        <v>426</v>
      </c>
      <c r="B695" s="285" t="s">
        <v>3075</v>
      </c>
      <c r="C695" s="285" t="s">
        <v>59</v>
      </c>
      <c r="D695" s="286">
        <v>1</v>
      </c>
      <c r="E695" s="292">
        <v>20000</v>
      </c>
      <c r="F695" s="293">
        <v>20000</v>
      </c>
      <c r="G695" s="285"/>
      <c r="H695" s="285"/>
    </row>
    <row r="696" spans="1:8" customFormat="1" ht="9.75" customHeight="1">
      <c r="A696" s="284" t="s">
        <v>3076</v>
      </c>
      <c r="B696" s="285" t="s">
        <v>2035</v>
      </c>
      <c r="C696" s="285" t="s">
        <v>59</v>
      </c>
      <c r="D696" s="286">
        <v>1</v>
      </c>
      <c r="E696" s="290">
        <v>155000</v>
      </c>
      <c r="F696" s="291">
        <v>155000</v>
      </c>
      <c r="G696" s="285"/>
      <c r="H696" s="285"/>
    </row>
    <row r="697" spans="1:8" customFormat="1" ht="9.75" customHeight="1">
      <c r="A697" s="280" t="s">
        <v>429</v>
      </c>
      <c r="B697" s="281" t="s">
        <v>485</v>
      </c>
      <c r="C697" s="281"/>
      <c r="D697" s="281"/>
      <c r="E697" s="281"/>
      <c r="F697" s="283">
        <v>92860.63</v>
      </c>
      <c r="G697" s="281"/>
      <c r="H697" s="281"/>
    </row>
    <row r="698" spans="1:8" customFormat="1" ht="9.75" customHeight="1">
      <c r="A698" s="280" t="s">
        <v>431</v>
      </c>
      <c r="B698" s="281" t="s">
        <v>1117</v>
      </c>
      <c r="C698" s="281"/>
      <c r="D698" s="281"/>
      <c r="E698" s="281"/>
      <c r="F698" s="296">
        <v>7621.66</v>
      </c>
      <c r="G698" s="281"/>
      <c r="H698" s="281"/>
    </row>
    <row r="699" spans="1:8" customFormat="1" ht="9.75" customHeight="1">
      <c r="A699" s="280" t="s">
        <v>432</v>
      </c>
      <c r="B699" s="281" t="s">
        <v>3077</v>
      </c>
      <c r="C699" s="281"/>
      <c r="D699" s="281"/>
      <c r="E699" s="281"/>
      <c r="F699" s="296">
        <v>3173.38</v>
      </c>
      <c r="G699" s="281"/>
      <c r="H699" s="281"/>
    </row>
    <row r="700" spans="1:8" customFormat="1" ht="9.75" customHeight="1">
      <c r="A700" s="284" t="s">
        <v>434</v>
      </c>
      <c r="B700" s="285" t="s">
        <v>3078</v>
      </c>
      <c r="C700" s="285" t="s">
        <v>14</v>
      </c>
      <c r="D700" s="295">
        <v>264.18400000000003</v>
      </c>
      <c r="E700" s="294">
        <v>12.012</v>
      </c>
      <c r="F700" s="289">
        <v>3173.38</v>
      </c>
      <c r="G700" s="285"/>
      <c r="H700" s="285"/>
    </row>
    <row r="701" spans="1:8" customFormat="1" ht="9.75" customHeight="1">
      <c r="A701" s="280" t="s">
        <v>436</v>
      </c>
      <c r="B701" s="281" t="s">
        <v>3079</v>
      </c>
      <c r="C701" s="281"/>
      <c r="D701" s="281"/>
      <c r="E701" s="281"/>
      <c r="F701" s="304">
        <v>14.69</v>
      </c>
      <c r="G701" s="281"/>
      <c r="H701" s="281"/>
    </row>
    <row r="702" spans="1:8" customFormat="1" ht="9.75" customHeight="1">
      <c r="A702" s="284" t="s">
        <v>438</v>
      </c>
      <c r="B702" s="285" t="s">
        <v>3080</v>
      </c>
      <c r="C702" s="285" t="s">
        <v>280</v>
      </c>
      <c r="D702" s="286">
        <v>1.399</v>
      </c>
      <c r="E702" s="294">
        <v>10.5</v>
      </c>
      <c r="F702" s="302">
        <v>14.69</v>
      </c>
      <c r="G702" s="285"/>
      <c r="H702" s="285"/>
    </row>
    <row r="703" spans="1:8" customFormat="1" ht="9.75" customHeight="1">
      <c r="A703" s="280" t="s">
        <v>439</v>
      </c>
      <c r="B703" s="281" t="s">
        <v>2044</v>
      </c>
      <c r="C703" s="281"/>
      <c r="D703" s="281"/>
      <c r="E703" s="281"/>
      <c r="F703" s="301">
        <v>335.06</v>
      </c>
      <c r="G703" s="281"/>
      <c r="H703" s="281"/>
    </row>
    <row r="704" spans="1:8" customFormat="1" ht="9.75" customHeight="1">
      <c r="A704" s="284" t="s">
        <v>440</v>
      </c>
      <c r="B704" s="285" t="s">
        <v>496</v>
      </c>
      <c r="C704" s="285" t="s">
        <v>14</v>
      </c>
      <c r="D704" s="294">
        <v>62.32</v>
      </c>
      <c r="E704" s="286">
        <v>5.3765000000000001</v>
      </c>
      <c r="F704" s="297">
        <v>335.06</v>
      </c>
      <c r="G704" s="285"/>
      <c r="H704" s="285"/>
    </row>
    <row r="705" spans="1:8" customFormat="1" ht="9.75" customHeight="1">
      <c r="A705" s="280" t="s">
        <v>441</v>
      </c>
      <c r="B705" s="281" t="s">
        <v>937</v>
      </c>
      <c r="C705" s="281"/>
      <c r="D705" s="281"/>
      <c r="E705" s="281"/>
      <c r="F705" s="296">
        <v>1152.6099999999999</v>
      </c>
      <c r="G705" s="281"/>
      <c r="H705" s="281"/>
    </row>
    <row r="706" spans="1:8" customFormat="1" ht="9.75" customHeight="1">
      <c r="A706" s="284" t="s">
        <v>442</v>
      </c>
      <c r="B706" s="285" t="s">
        <v>3081</v>
      </c>
      <c r="C706" s="285" t="s">
        <v>14</v>
      </c>
      <c r="D706" s="294">
        <v>62.32</v>
      </c>
      <c r="E706" s="294">
        <v>18.495000000000001</v>
      </c>
      <c r="F706" s="289">
        <v>1152.6099999999999</v>
      </c>
      <c r="G706" s="285"/>
      <c r="H706" s="285"/>
    </row>
    <row r="707" spans="1:8" customFormat="1" ht="9.75" customHeight="1">
      <c r="A707" s="280" t="s">
        <v>443</v>
      </c>
      <c r="B707" s="281" t="s">
        <v>303</v>
      </c>
      <c r="C707" s="281"/>
      <c r="D707" s="281"/>
      <c r="E707" s="281"/>
      <c r="F707" s="304">
        <v>75.88</v>
      </c>
      <c r="G707" s="281"/>
      <c r="H707" s="281"/>
    </row>
    <row r="708" spans="1:8" customFormat="1" ht="19.149999999999999" customHeight="1">
      <c r="A708" s="284" t="s">
        <v>444</v>
      </c>
      <c r="B708" s="285" t="s">
        <v>3082</v>
      </c>
      <c r="C708" s="285" t="s">
        <v>11</v>
      </c>
      <c r="D708" s="294">
        <v>16</v>
      </c>
      <c r="E708" s="286">
        <v>4.7423999999999999</v>
      </c>
      <c r="F708" s="302">
        <v>75.88</v>
      </c>
      <c r="G708" s="285"/>
      <c r="H708" s="285"/>
    </row>
    <row r="709" spans="1:8" customFormat="1" ht="9.75" customHeight="1">
      <c r="A709" s="280" t="s">
        <v>3083</v>
      </c>
      <c r="B709" s="281" t="s">
        <v>355</v>
      </c>
      <c r="C709" s="281"/>
      <c r="D709" s="281"/>
      <c r="E709" s="281"/>
      <c r="F709" s="296">
        <v>2870.04</v>
      </c>
      <c r="G709" s="281"/>
      <c r="H709" s="281"/>
    </row>
    <row r="710" spans="1:8" customFormat="1" ht="9.75" customHeight="1">
      <c r="A710" s="284" t="s">
        <v>3084</v>
      </c>
      <c r="B710" s="285" t="s">
        <v>3085</v>
      </c>
      <c r="C710" s="285" t="s">
        <v>11</v>
      </c>
      <c r="D710" s="294">
        <v>16</v>
      </c>
      <c r="E710" s="294">
        <v>45</v>
      </c>
      <c r="F710" s="297">
        <v>720</v>
      </c>
      <c r="G710" s="285"/>
      <c r="H710" s="285"/>
    </row>
    <row r="711" spans="1:8" customFormat="1" ht="9.75" customHeight="1">
      <c r="A711" s="284" t="s">
        <v>3086</v>
      </c>
      <c r="B711" s="285" t="s">
        <v>2052</v>
      </c>
      <c r="C711" s="285" t="s">
        <v>14</v>
      </c>
      <c r="D711" s="294">
        <v>62.32</v>
      </c>
      <c r="E711" s="294">
        <v>18</v>
      </c>
      <c r="F711" s="289">
        <v>1121.76</v>
      </c>
      <c r="G711" s="285"/>
      <c r="H711" s="285"/>
    </row>
    <row r="712" spans="1:8" customFormat="1" ht="19.149999999999999" customHeight="1">
      <c r="A712" s="284" t="s">
        <v>3087</v>
      </c>
      <c r="B712" s="285" t="s">
        <v>2067</v>
      </c>
      <c r="C712" s="285" t="s">
        <v>14</v>
      </c>
      <c r="D712" s="294">
        <v>62.32</v>
      </c>
      <c r="E712" s="294">
        <v>16.5</v>
      </c>
      <c r="F712" s="289">
        <v>1028.28</v>
      </c>
      <c r="G712" s="285"/>
      <c r="H712" s="285"/>
    </row>
    <row r="713" spans="1:8" customFormat="1" ht="9.75" customHeight="1">
      <c r="A713" s="280" t="s">
        <v>3088</v>
      </c>
      <c r="B713" s="281" t="s">
        <v>3089</v>
      </c>
      <c r="C713" s="281"/>
      <c r="D713" s="281"/>
      <c r="E713" s="281"/>
      <c r="F713" s="296">
        <v>3391.57</v>
      </c>
      <c r="G713" s="281"/>
      <c r="H713" s="281"/>
    </row>
    <row r="714" spans="1:8" customFormat="1" ht="9.75" customHeight="1">
      <c r="A714" s="280" t="s">
        <v>3090</v>
      </c>
      <c r="B714" s="281" t="s">
        <v>3079</v>
      </c>
      <c r="C714" s="281"/>
      <c r="D714" s="281"/>
      <c r="E714" s="281"/>
      <c r="F714" s="301">
        <v>410.62</v>
      </c>
      <c r="G714" s="281"/>
      <c r="H714" s="281"/>
    </row>
    <row r="715" spans="1:8" customFormat="1" ht="9.75" customHeight="1">
      <c r="A715" s="284" t="s">
        <v>3091</v>
      </c>
      <c r="B715" s="285" t="s">
        <v>3080</v>
      </c>
      <c r="C715" s="285" t="s">
        <v>280</v>
      </c>
      <c r="D715" s="294">
        <v>39.106999999999999</v>
      </c>
      <c r="E715" s="294">
        <v>10.5</v>
      </c>
      <c r="F715" s="297">
        <v>410.62</v>
      </c>
      <c r="G715" s="285"/>
      <c r="H715" s="285"/>
    </row>
    <row r="716" spans="1:8" customFormat="1" ht="9.75" customHeight="1">
      <c r="A716" s="280" t="s">
        <v>3092</v>
      </c>
      <c r="B716" s="281" t="s">
        <v>494</v>
      </c>
      <c r="C716" s="281"/>
      <c r="D716" s="281"/>
      <c r="E716" s="281"/>
      <c r="F716" s="301">
        <v>173.13</v>
      </c>
      <c r="G716" s="281"/>
      <c r="H716" s="281"/>
    </row>
    <row r="717" spans="1:8" customFormat="1" ht="9.75" customHeight="1">
      <c r="A717" s="284" t="s">
        <v>3093</v>
      </c>
      <c r="B717" s="285" t="s">
        <v>496</v>
      </c>
      <c r="C717" s="285" t="s">
        <v>14</v>
      </c>
      <c r="D717" s="294">
        <v>32.201000000000001</v>
      </c>
      <c r="E717" s="286">
        <v>5.3765000000000001</v>
      </c>
      <c r="F717" s="297">
        <v>173.13</v>
      </c>
      <c r="G717" s="285"/>
      <c r="H717" s="285"/>
    </row>
    <row r="718" spans="1:8" customFormat="1" ht="9.75" customHeight="1">
      <c r="A718" s="280" t="s">
        <v>3094</v>
      </c>
      <c r="B718" s="281" t="s">
        <v>491</v>
      </c>
      <c r="C718" s="281"/>
      <c r="D718" s="281"/>
      <c r="E718" s="281"/>
      <c r="F718" s="304">
        <v>61.46</v>
      </c>
      <c r="G718" s="281"/>
      <c r="H718" s="281"/>
    </row>
    <row r="719" spans="1:8" customFormat="1" ht="9.75" customHeight="1">
      <c r="A719" s="284" t="s">
        <v>3095</v>
      </c>
      <c r="B719" s="285" t="s">
        <v>505</v>
      </c>
      <c r="C719" s="285" t="s">
        <v>14</v>
      </c>
      <c r="D719" s="286">
        <v>1.97</v>
      </c>
      <c r="E719" s="294">
        <v>31.2</v>
      </c>
      <c r="F719" s="302">
        <v>61.46</v>
      </c>
      <c r="G719" s="285"/>
      <c r="H719" s="285"/>
    </row>
    <row r="720" spans="1:8" customFormat="1" ht="9.75" customHeight="1">
      <c r="A720" s="280" t="s">
        <v>3096</v>
      </c>
      <c r="B720" s="281" t="s">
        <v>937</v>
      </c>
      <c r="C720" s="281"/>
      <c r="D720" s="281"/>
      <c r="E720" s="281"/>
      <c r="F720" s="301">
        <v>595.55999999999995</v>
      </c>
      <c r="G720" s="281"/>
      <c r="H720" s="281"/>
    </row>
    <row r="721" spans="1:8" customFormat="1" ht="9.75" customHeight="1">
      <c r="A721" s="284" t="s">
        <v>3097</v>
      </c>
      <c r="B721" s="285" t="s">
        <v>3081</v>
      </c>
      <c r="C721" s="285" t="s">
        <v>14</v>
      </c>
      <c r="D721" s="294">
        <v>32.201000000000001</v>
      </c>
      <c r="E721" s="294">
        <v>18.495000000000001</v>
      </c>
      <c r="F721" s="297">
        <v>595.55999999999995</v>
      </c>
      <c r="G721" s="285"/>
      <c r="H721" s="285"/>
    </row>
    <row r="722" spans="1:8" customFormat="1" ht="9.75" customHeight="1">
      <c r="A722" s="280" t="s">
        <v>3098</v>
      </c>
      <c r="B722" s="281" t="s">
        <v>303</v>
      </c>
      <c r="C722" s="281"/>
      <c r="D722" s="281"/>
      <c r="E722" s="281"/>
      <c r="F722" s="304">
        <v>94.85</v>
      </c>
      <c r="G722" s="281"/>
      <c r="H722" s="281"/>
    </row>
    <row r="723" spans="1:8" customFormat="1" ht="19.149999999999999" customHeight="1">
      <c r="A723" s="284" t="s">
        <v>3099</v>
      </c>
      <c r="B723" s="285" t="s">
        <v>3082</v>
      </c>
      <c r="C723" s="285" t="s">
        <v>11</v>
      </c>
      <c r="D723" s="294">
        <v>20</v>
      </c>
      <c r="E723" s="286">
        <v>4.7423999999999999</v>
      </c>
      <c r="F723" s="302">
        <v>94.85</v>
      </c>
      <c r="G723" s="285"/>
      <c r="H723" s="285"/>
    </row>
    <row r="724" spans="1:8" customFormat="1" ht="9.75" customHeight="1">
      <c r="A724" s="280" t="s">
        <v>3100</v>
      </c>
      <c r="B724" s="281" t="s">
        <v>355</v>
      </c>
      <c r="C724" s="281"/>
      <c r="D724" s="281"/>
      <c r="E724" s="281"/>
      <c r="F724" s="296">
        <v>2055.9499999999998</v>
      </c>
      <c r="G724" s="281"/>
      <c r="H724" s="281"/>
    </row>
    <row r="725" spans="1:8" customFormat="1" ht="9.75" customHeight="1">
      <c r="A725" s="284" t="s">
        <v>3101</v>
      </c>
      <c r="B725" s="285" t="s">
        <v>2052</v>
      </c>
      <c r="C725" s="285" t="s">
        <v>14</v>
      </c>
      <c r="D725" s="294">
        <v>32.201000000000001</v>
      </c>
      <c r="E725" s="294">
        <v>18</v>
      </c>
      <c r="F725" s="297">
        <v>579.62</v>
      </c>
      <c r="G725" s="285"/>
      <c r="H725" s="285"/>
    </row>
    <row r="726" spans="1:8" customFormat="1" ht="19.149999999999999" customHeight="1">
      <c r="A726" s="284" t="s">
        <v>3102</v>
      </c>
      <c r="B726" s="285" t="s">
        <v>3103</v>
      </c>
      <c r="C726" s="285" t="s">
        <v>14</v>
      </c>
      <c r="D726" s="286">
        <v>1.97</v>
      </c>
      <c r="E726" s="294">
        <v>22.85</v>
      </c>
      <c r="F726" s="302">
        <v>45.01</v>
      </c>
      <c r="G726" s="285"/>
      <c r="H726" s="285"/>
    </row>
    <row r="727" spans="1:8" customFormat="1" ht="19.149999999999999" customHeight="1">
      <c r="A727" s="284" t="s">
        <v>3104</v>
      </c>
      <c r="B727" s="285" t="s">
        <v>2067</v>
      </c>
      <c r="C727" s="285" t="s">
        <v>14</v>
      </c>
      <c r="D727" s="294">
        <v>32.201000000000001</v>
      </c>
      <c r="E727" s="294">
        <v>16.5</v>
      </c>
      <c r="F727" s="297">
        <v>531.32000000000005</v>
      </c>
      <c r="G727" s="285"/>
      <c r="H727" s="285"/>
    </row>
    <row r="728" spans="1:8" customFormat="1" ht="9.75" customHeight="1">
      <c r="A728" s="284" t="s">
        <v>3105</v>
      </c>
      <c r="B728" s="285" t="s">
        <v>3085</v>
      </c>
      <c r="C728" s="285" t="s">
        <v>11</v>
      </c>
      <c r="D728" s="294">
        <v>20</v>
      </c>
      <c r="E728" s="294">
        <v>45</v>
      </c>
      <c r="F728" s="297">
        <v>900</v>
      </c>
      <c r="G728" s="285"/>
      <c r="H728" s="285"/>
    </row>
    <row r="729" spans="1:8" customFormat="1" ht="9.75" customHeight="1">
      <c r="A729" s="280" t="s">
        <v>3106</v>
      </c>
      <c r="B729" s="281" t="s">
        <v>3107</v>
      </c>
      <c r="C729" s="281"/>
      <c r="D729" s="281"/>
      <c r="E729" s="281"/>
      <c r="F729" s="283">
        <v>71119.7</v>
      </c>
      <c r="G729" s="281"/>
      <c r="H729" s="281"/>
    </row>
    <row r="730" spans="1:8" customFormat="1" ht="9.75" customHeight="1">
      <c r="A730" s="280" t="s">
        <v>3108</v>
      </c>
      <c r="B730" s="281" t="s">
        <v>3079</v>
      </c>
      <c r="C730" s="281"/>
      <c r="D730" s="281"/>
      <c r="E730" s="281"/>
      <c r="F730" s="301">
        <v>163.22999999999999</v>
      </c>
      <c r="G730" s="281"/>
      <c r="H730" s="281"/>
    </row>
    <row r="731" spans="1:8" customFormat="1" ht="9.75" customHeight="1">
      <c r="A731" s="284" t="s">
        <v>3109</v>
      </c>
      <c r="B731" s="285" t="s">
        <v>3080</v>
      </c>
      <c r="C731" s="285" t="s">
        <v>280</v>
      </c>
      <c r="D731" s="294">
        <v>15.545999999999999</v>
      </c>
      <c r="E731" s="294">
        <v>10.5</v>
      </c>
      <c r="F731" s="297">
        <v>163.22999999999999</v>
      </c>
      <c r="G731" s="285"/>
      <c r="H731" s="285"/>
    </row>
    <row r="732" spans="1:8" customFormat="1" ht="9.75" customHeight="1">
      <c r="A732" s="280" t="s">
        <v>3110</v>
      </c>
      <c r="B732" s="281" t="s">
        <v>2044</v>
      </c>
      <c r="C732" s="281"/>
      <c r="D732" s="281"/>
      <c r="E732" s="281"/>
      <c r="F732" s="296">
        <v>4997.7700000000004</v>
      </c>
      <c r="G732" s="281"/>
      <c r="H732" s="281"/>
    </row>
    <row r="733" spans="1:8" customFormat="1" ht="9.75" customHeight="1">
      <c r="A733" s="284" t="s">
        <v>3111</v>
      </c>
      <c r="B733" s="285" t="s">
        <v>496</v>
      </c>
      <c r="C733" s="285" t="s">
        <v>14</v>
      </c>
      <c r="D733" s="295">
        <v>929.55899999999997</v>
      </c>
      <c r="E733" s="286">
        <v>5.3765000000000001</v>
      </c>
      <c r="F733" s="289">
        <v>4997.7700000000004</v>
      </c>
      <c r="G733" s="285"/>
      <c r="H733" s="285"/>
    </row>
    <row r="734" spans="1:8" customFormat="1" ht="9.75" customHeight="1">
      <c r="A734" s="280" t="s">
        <v>3112</v>
      </c>
      <c r="B734" s="281" t="s">
        <v>491</v>
      </c>
      <c r="C734" s="281"/>
      <c r="D734" s="281"/>
      <c r="E734" s="281"/>
      <c r="F734" s="296">
        <v>1885.45</v>
      </c>
      <c r="G734" s="281"/>
      <c r="H734" s="281"/>
    </row>
    <row r="735" spans="1:8" customFormat="1" ht="9.75" customHeight="1">
      <c r="A735" s="284" t="s">
        <v>3113</v>
      </c>
      <c r="B735" s="285" t="s">
        <v>505</v>
      </c>
      <c r="C735" s="285" t="s">
        <v>14</v>
      </c>
      <c r="D735" s="294">
        <v>60.430999999999997</v>
      </c>
      <c r="E735" s="294">
        <v>31.2</v>
      </c>
      <c r="F735" s="289">
        <v>1885.45</v>
      </c>
      <c r="G735" s="285"/>
      <c r="H735" s="285"/>
    </row>
    <row r="736" spans="1:8" customFormat="1" ht="9.75" customHeight="1">
      <c r="A736" s="280" t="s">
        <v>3114</v>
      </c>
      <c r="B736" s="281" t="s">
        <v>937</v>
      </c>
      <c r="C736" s="281"/>
      <c r="D736" s="281"/>
      <c r="E736" s="281"/>
      <c r="F736" s="283">
        <v>17192.189999999999</v>
      </c>
      <c r="G736" s="281"/>
      <c r="H736" s="281"/>
    </row>
    <row r="737" spans="1:8" customFormat="1" ht="9.75" customHeight="1">
      <c r="A737" s="284" t="s">
        <v>3115</v>
      </c>
      <c r="B737" s="285" t="s">
        <v>3081</v>
      </c>
      <c r="C737" s="285" t="s">
        <v>14</v>
      </c>
      <c r="D737" s="295">
        <v>929.55899999999997</v>
      </c>
      <c r="E737" s="294">
        <v>18.495000000000001</v>
      </c>
      <c r="F737" s="293">
        <v>17192.189999999999</v>
      </c>
      <c r="G737" s="285"/>
      <c r="H737" s="285"/>
    </row>
    <row r="738" spans="1:8" customFormat="1" ht="9.75" customHeight="1">
      <c r="A738" s="280" t="s">
        <v>3116</v>
      </c>
      <c r="B738" s="281" t="s">
        <v>303</v>
      </c>
      <c r="C738" s="281"/>
      <c r="D738" s="281"/>
      <c r="E738" s="281"/>
      <c r="F738" s="296">
        <v>1280.45</v>
      </c>
      <c r="G738" s="281"/>
      <c r="H738" s="281"/>
    </row>
    <row r="739" spans="1:8" customFormat="1" ht="19.149999999999999" customHeight="1">
      <c r="A739" s="284" t="s">
        <v>3117</v>
      </c>
      <c r="B739" s="285" t="s">
        <v>3082</v>
      </c>
      <c r="C739" s="285" t="s">
        <v>11</v>
      </c>
      <c r="D739" s="295">
        <v>270</v>
      </c>
      <c r="E739" s="286">
        <v>4.7423999999999999</v>
      </c>
      <c r="F739" s="289">
        <v>1280.45</v>
      </c>
      <c r="G739" s="285"/>
      <c r="H739" s="285"/>
    </row>
    <row r="740" spans="1:8" customFormat="1" ht="9.75" customHeight="1">
      <c r="A740" s="280" t="s">
        <v>3118</v>
      </c>
      <c r="B740" s="281" t="s">
        <v>355</v>
      </c>
      <c r="C740" s="281"/>
      <c r="D740" s="281"/>
      <c r="E740" s="281"/>
      <c r="F740" s="283">
        <v>45600.61</v>
      </c>
      <c r="G740" s="281"/>
      <c r="H740" s="281"/>
    </row>
    <row r="741" spans="1:8" customFormat="1" ht="9.75" customHeight="1">
      <c r="A741" s="284" t="s">
        <v>3119</v>
      </c>
      <c r="B741" s="285" t="s">
        <v>2052</v>
      </c>
      <c r="C741" s="285" t="s">
        <v>14</v>
      </c>
      <c r="D741" s="295">
        <v>929.55899999999997</v>
      </c>
      <c r="E741" s="294">
        <v>18</v>
      </c>
      <c r="F741" s="293">
        <v>16732.060000000001</v>
      </c>
      <c r="G741" s="285"/>
      <c r="H741" s="285"/>
    </row>
    <row r="742" spans="1:8" customFormat="1" ht="19.149999999999999" customHeight="1">
      <c r="A742" s="284" t="s">
        <v>3120</v>
      </c>
      <c r="B742" s="285" t="s">
        <v>3103</v>
      </c>
      <c r="C742" s="285" t="s">
        <v>14</v>
      </c>
      <c r="D742" s="294">
        <v>60.43</v>
      </c>
      <c r="E742" s="294">
        <v>22.85</v>
      </c>
      <c r="F742" s="289">
        <v>1380.83</v>
      </c>
      <c r="G742" s="285"/>
      <c r="H742" s="285"/>
    </row>
    <row r="743" spans="1:8" customFormat="1" ht="19.149999999999999" customHeight="1">
      <c r="A743" s="284" t="s">
        <v>3121</v>
      </c>
      <c r="B743" s="285" t="s">
        <v>2067</v>
      </c>
      <c r="C743" s="285" t="s">
        <v>14</v>
      </c>
      <c r="D743" s="295">
        <v>929.55899999999997</v>
      </c>
      <c r="E743" s="294">
        <v>16.5</v>
      </c>
      <c r="F743" s="293">
        <v>15337.72</v>
      </c>
      <c r="G743" s="285"/>
      <c r="H743" s="285"/>
    </row>
    <row r="744" spans="1:8" customFormat="1" ht="9.75" customHeight="1">
      <c r="A744" s="284" t="s">
        <v>3122</v>
      </c>
      <c r="B744" s="285" t="s">
        <v>3085</v>
      </c>
      <c r="C744" s="285" t="s">
        <v>11</v>
      </c>
      <c r="D744" s="295">
        <v>270</v>
      </c>
      <c r="E744" s="294">
        <v>45</v>
      </c>
      <c r="F744" s="293">
        <v>12150</v>
      </c>
      <c r="G744" s="285"/>
      <c r="H744" s="285"/>
    </row>
    <row r="745" spans="1:8" customFormat="1" ht="19.350000000000001" customHeight="1">
      <c r="A745" s="280" t="s">
        <v>3123</v>
      </c>
      <c r="B745" s="281" t="s">
        <v>3124</v>
      </c>
      <c r="C745" s="281"/>
      <c r="D745" s="281"/>
      <c r="E745" s="281"/>
      <c r="F745" s="283">
        <v>10727.7</v>
      </c>
      <c r="G745" s="281"/>
      <c r="H745" s="281"/>
    </row>
    <row r="746" spans="1:8" customFormat="1" ht="9.75" customHeight="1">
      <c r="A746" s="280" t="s">
        <v>3125</v>
      </c>
      <c r="B746" s="281" t="s">
        <v>2044</v>
      </c>
      <c r="C746" s="281"/>
      <c r="D746" s="281"/>
      <c r="E746" s="281"/>
      <c r="F746" s="301">
        <v>987.58</v>
      </c>
      <c r="G746" s="281"/>
      <c r="H746" s="281"/>
    </row>
    <row r="747" spans="1:8" customFormat="1" ht="9.75" customHeight="1">
      <c r="A747" s="284" t="s">
        <v>3126</v>
      </c>
      <c r="B747" s="285" t="s">
        <v>496</v>
      </c>
      <c r="C747" s="285" t="s">
        <v>14</v>
      </c>
      <c r="D747" s="295">
        <v>183.684</v>
      </c>
      <c r="E747" s="286">
        <v>5.3765000000000001</v>
      </c>
      <c r="F747" s="297">
        <v>987.58</v>
      </c>
      <c r="G747" s="285"/>
      <c r="H747" s="285"/>
    </row>
    <row r="748" spans="1:8" customFormat="1" ht="9.75" customHeight="1">
      <c r="A748" s="280" t="s">
        <v>3127</v>
      </c>
      <c r="B748" s="281" t="s">
        <v>491</v>
      </c>
      <c r="C748" s="281"/>
      <c r="D748" s="281"/>
      <c r="E748" s="281"/>
      <c r="F748" s="303">
        <v>3.34</v>
      </c>
      <c r="G748" s="281"/>
      <c r="H748" s="281"/>
    </row>
    <row r="749" spans="1:8" customFormat="1" ht="9.75" customHeight="1">
      <c r="A749" s="284" t="s">
        <v>3128</v>
      </c>
      <c r="B749" s="285" t="s">
        <v>505</v>
      </c>
      <c r="C749" s="285" t="s">
        <v>14</v>
      </c>
      <c r="D749" s="286">
        <v>0.107</v>
      </c>
      <c r="E749" s="294">
        <v>31.2</v>
      </c>
      <c r="F749" s="287">
        <v>3.34</v>
      </c>
      <c r="G749" s="285"/>
      <c r="H749" s="285"/>
    </row>
    <row r="750" spans="1:8" customFormat="1" ht="9.75" customHeight="1">
      <c r="A750" s="280" t="s">
        <v>3129</v>
      </c>
      <c r="B750" s="281" t="s">
        <v>937</v>
      </c>
      <c r="C750" s="281"/>
      <c r="D750" s="281"/>
      <c r="E750" s="281"/>
      <c r="F750" s="296">
        <v>3397.24</v>
      </c>
      <c r="G750" s="281"/>
      <c r="H750" s="281"/>
    </row>
    <row r="751" spans="1:8" customFormat="1" ht="9.75" customHeight="1">
      <c r="A751" s="284" t="s">
        <v>3130</v>
      </c>
      <c r="B751" s="285" t="s">
        <v>3081</v>
      </c>
      <c r="C751" s="285" t="s">
        <v>14</v>
      </c>
      <c r="D751" s="295">
        <v>183.684</v>
      </c>
      <c r="E751" s="294">
        <v>18.495000000000001</v>
      </c>
      <c r="F751" s="289">
        <v>3397.24</v>
      </c>
      <c r="G751" s="285"/>
      <c r="H751" s="285"/>
    </row>
    <row r="752" spans="1:8" customFormat="1" ht="9.75" customHeight="1">
      <c r="A752" s="280" t="s">
        <v>3131</v>
      </c>
      <c r="B752" s="281" t="s">
        <v>355</v>
      </c>
      <c r="C752" s="281"/>
      <c r="D752" s="281"/>
      <c r="E752" s="281"/>
      <c r="F752" s="296">
        <v>6339.54</v>
      </c>
      <c r="G752" s="281"/>
      <c r="H752" s="281"/>
    </row>
    <row r="753" spans="1:8" customFormat="1" ht="9.75" customHeight="1">
      <c r="A753" s="284" t="s">
        <v>3132</v>
      </c>
      <c r="B753" s="285" t="s">
        <v>2052</v>
      </c>
      <c r="C753" s="285" t="s">
        <v>14</v>
      </c>
      <c r="D753" s="295">
        <v>183.684</v>
      </c>
      <c r="E753" s="294">
        <v>18</v>
      </c>
      <c r="F753" s="289">
        <v>3306.31</v>
      </c>
      <c r="G753" s="285"/>
      <c r="H753" s="285"/>
    </row>
    <row r="754" spans="1:8" customFormat="1" ht="19.149999999999999" customHeight="1">
      <c r="A754" s="284" t="s">
        <v>3133</v>
      </c>
      <c r="B754" s="285" t="s">
        <v>2067</v>
      </c>
      <c r="C754" s="285" t="s">
        <v>14</v>
      </c>
      <c r="D754" s="295">
        <v>183.684</v>
      </c>
      <c r="E754" s="294">
        <v>16.5</v>
      </c>
      <c r="F754" s="289">
        <v>3030.79</v>
      </c>
      <c r="G754" s="285"/>
      <c r="H754" s="285"/>
    </row>
    <row r="755" spans="1:8" customFormat="1" ht="19.149999999999999" customHeight="1">
      <c r="A755" s="284" t="s">
        <v>3134</v>
      </c>
      <c r="B755" s="285" t="s">
        <v>3103</v>
      </c>
      <c r="C755" s="285" t="s">
        <v>14</v>
      </c>
      <c r="D755" s="286">
        <v>0.107</v>
      </c>
      <c r="E755" s="294">
        <v>22.85</v>
      </c>
      <c r="F755" s="287">
        <v>2.44</v>
      </c>
      <c r="G755" s="285"/>
      <c r="H755" s="285"/>
    </row>
    <row r="756" spans="1:8" customFormat="1" ht="9.75" customHeight="1">
      <c r="A756" s="280" t="s">
        <v>445</v>
      </c>
      <c r="B756" s="281" t="s">
        <v>568</v>
      </c>
      <c r="C756" s="281"/>
      <c r="D756" s="281"/>
      <c r="E756" s="281"/>
      <c r="F756" s="282">
        <v>645107.68000000005</v>
      </c>
      <c r="G756" s="281"/>
      <c r="H756" s="281"/>
    </row>
    <row r="757" spans="1:8" customFormat="1" ht="9.75" customHeight="1">
      <c r="A757" s="280" t="s">
        <v>447</v>
      </c>
      <c r="B757" s="281" t="s">
        <v>2118</v>
      </c>
      <c r="C757" s="281"/>
      <c r="D757" s="281"/>
      <c r="E757" s="281"/>
      <c r="F757" s="283">
        <v>62444.22</v>
      </c>
      <c r="G757" s="281"/>
      <c r="H757" s="281"/>
    </row>
    <row r="758" spans="1:8" customFormat="1" ht="9.75" customHeight="1">
      <c r="A758" s="280" t="s">
        <v>448</v>
      </c>
      <c r="B758" s="281" t="s">
        <v>571</v>
      </c>
      <c r="C758" s="281"/>
      <c r="D758" s="281"/>
      <c r="E758" s="281"/>
      <c r="F758" s="296">
        <v>9802.98</v>
      </c>
      <c r="G758" s="281"/>
      <c r="H758" s="281"/>
    </row>
    <row r="759" spans="1:8" customFormat="1" ht="19.149999999999999" customHeight="1">
      <c r="A759" s="284" t="s">
        <v>449</v>
      </c>
      <c r="B759" s="285" t="s">
        <v>3135</v>
      </c>
      <c r="C759" s="285" t="s">
        <v>14</v>
      </c>
      <c r="D759" s="295">
        <v>126.446</v>
      </c>
      <c r="E759" s="294">
        <v>28.2956</v>
      </c>
      <c r="F759" s="289">
        <v>3577.87</v>
      </c>
      <c r="G759" s="285"/>
      <c r="H759" s="285"/>
    </row>
    <row r="760" spans="1:8" customFormat="1" ht="9.75" customHeight="1">
      <c r="A760" s="284" t="s">
        <v>1154</v>
      </c>
      <c r="B760" s="285" t="s">
        <v>3136</v>
      </c>
      <c r="C760" s="285" t="s">
        <v>14</v>
      </c>
      <c r="D760" s="295">
        <v>388.28800000000001</v>
      </c>
      <c r="E760" s="294">
        <v>16.0322</v>
      </c>
      <c r="F760" s="289">
        <v>6225.11</v>
      </c>
      <c r="G760" s="285"/>
      <c r="H760" s="285"/>
    </row>
    <row r="761" spans="1:8" customFormat="1" ht="9.75" customHeight="1">
      <c r="A761" s="280" t="s">
        <v>451</v>
      </c>
      <c r="B761" s="281" t="s">
        <v>575</v>
      </c>
      <c r="C761" s="281"/>
      <c r="D761" s="281"/>
      <c r="E761" s="281"/>
      <c r="F761" s="283">
        <v>13310.57</v>
      </c>
      <c r="G761" s="281"/>
      <c r="H761" s="281"/>
    </row>
    <row r="762" spans="1:8" customFormat="1" ht="19.149999999999999" customHeight="1">
      <c r="A762" s="284" t="s">
        <v>453</v>
      </c>
      <c r="B762" s="285" t="s">
        <v>3137</v>
      </c>
      <c r="C762" s="285" t="s">
        <v>14</v>
      </c>
      <c r="D762" s="295">
        <v>153.21600000000001</v>
      </c>
      <c r="E762" s="286">
        <v>6.5936000000000003</v>
      </c>
      <c r="F762" s="289">
        <v>1010.25</v>
      </c>
      <c r="G762" s="285"/>
      <c r="H762" s="285"/>
    </row>
    <row r="763" spans="1:8" customFormat="1" ht="28.9" customHeight="1">
      <c r="A763" s="284" t="s">
        <v>3138</v>
      </c>
      <c r="B763" s="285" t="s">
        <v>3139</v>
      </c>
      <c r="C763" s="285" t="s">
        <v>14</v>
      </c>
      <c r="D763" s="295">
        <v>612.86500000000001</v>
      </c>
      <c r="E763" s="286">
        <v>4.5602</v>
      </c>
      <c r="F763" s="289">
        <v>2794.79</v>
      </c>
      <c r="G763" s="285"/>
      <c r="H763" s="285"/>
    </row>
    <row r="764" spans="1:8" customFormat="1" ht="19.149999999999999" customHeight="1">
      <c r="A764" s="284" t="s">
        <v>3140</v>
      </c>
      <c r="B764" s="285" t="s">
        <v>580</v>
      </c>
      <c r="C764" s="285" t="s">
        <v>14</v>
      </c>
      <c r="D764" s="295">
        <v>766.08100000000002</v>
      </c>
      <c r="E764" s="294">
        <v>12.407999999999999</v>
      </c>
      <c r="F764" s="289">
        <v>9505.5300000000007</v>
      </c>
      <c r="G764" s="285"/>
      <c r="H764" s="285"/>
    </row>
    <row r="765" spans="1:8" customFormat="1" ht="9.75" customHeight="1">
      <c r="A765" s="280" t="s">
        <v>454</v>
      </c>
      <c r="B765" s="281" t="s">
        <v>355</v>
      </c>
      <c r="C765" s="281"/>
      <c r="D765" s="281"/>
      <c r="E765" s="281"/>
      <c r="F765" s="283">
        <v>39330.67</v>
      </c>
      <c r="G765" s="281"/>
      <c r="H765" s="281"/>
    </row>
    <row r="766" spans="1:8" customFormat="1" ht="9.75" customHeight="1">
      <c r="A766" s="284" t="s">
        <v>456</v>
      </c>
      <c r="B766" s="285" t="s">
        <v>2127</v>
      </c>
      <c r="C766" s="285" t="s">
        <v>14</v>
      </c>
      <c r="D766" s="295">
        <v>126.446</v>
      </c>
      <c r="E766" s="294">
        <v>26</v>
      </c>
      <c r="F766" s="289">
        <v>3287.6</v>
      </c>
      <c r="G766" s="285"/>
      <c r="H766" s="285"/>
    </row>
    <row r="767" spans="1:8" customFormat="1" ht="19.149999999999999" customHeight="1">
      <c r="A767" s="284" t="s">
        <v>3141</v>
      </c>
      <c r="B767" s="285" t="s">
        <v>2135</v>
      </c>
      <c r="C767" s="285" t="s">
        <v>14</v>
      </c>
      <c r="D767" s="295">
        <v>766.08100000000002</v>
      </c>
      <c r="E767" s="294">
        <v>30.5</v>
      </c>
      <c r="F767" s="293">
        <v>23365.47</v>
      </c>
      <c r="G767" s="285"/>
      <c r="H767" s="285"/>
    </row>
    <row r="768" spans="1:8" customFormat="1" ht="9.75" customHeight="1">
      <c r="A768" s="284" t="s">
        <v>3142</v>
      </c>
      <c r="B768" s="285" t="s">
        <v>2129</v>
      </c>
      <c r="C768" s="285" t="s">
        <v>14</v>
      </c>
      <c r="D768" s="295">
        <v>388.28800000000001</v>
      </c>
      <c r="E768" s="294">
        <v>20</v>
      </c>
      <c r="F768" s="289">
        <v>7765.76</v>
      </c>
      <c r="G768" s="285"/>
      <c r="H768" s="285"/>
    </row>
    <row r="769" spans="1:8" customFormat="1" ht="9.75" customHeight="1">
      <c r="A769" s="284" t="s">
        <v>3143</v>
      </c>
      <c r="B769" s="285" t="s">
        <v>3144</v>
      </c>
      <c r="C769" s="285" t="s">
        <v>14</v>
      </c>
      <c r="D769" s="295">
        <v>388.28800000000001</v>
      </c>
      <c r="E769" s="294">
        <v>12.65</v>
      </c>
      <c r="F769" s="289">
        <v>4911.84</v>
      </c>
      <c r="G769" s="285"/>
      <c r="H769" s="285"/>
    </row>
    <row r="770" spans="1:8" customFormat="1" ht="9.75" customHeight="1">
      <c r="A770" s="280" t="s">
        <v>1065</v>
      </c>
      <c r="B770" s="281" t="s">
        <v>3145</v>
      </c>
      <c r="C770" s="281"/>
      <c r="D770" s="281"/>
      <c r="E770" s="281"/>
      <c r="F770" s="283">
        <v>37095.599999999999</v>
      </c>
      <c r="G770" s="281"/>
      <c r="H770" s="281"/>
    </row>
    <row r="771" spans="1:8" customFormat="1" ht="9.75" customHeight="1">
      <c r="A771" s="280" t="s">
        <v>1066</v>
      </c>
      <c r="B771" s="281" t="s">
        <v>571</v>
      </c>
      <c r="C771" s="281"/>
      <c r="D771" s="281"/>
      <c r="E771" s="281"/>
      <c r="F771" s="296">
        <v>6520.44</v>
      </c>
      <c r="G771" s="281"/>
      <c r="H771" s="281"/>
    </row>
    <row r="772" spans="1:8" customFormat="1" ht="9.75" customHeight="1">
      <c r="A772" s="284" t="s">
        <v>1068</v>
      </c>
      <c r="B772" s="285" t="s">
        <v>3136</v>
      </c>
      <c r="C772" s="285" t="s">
        <v>14</v>
      </c>
      <c r="D772" s="295">
        <v>406.709</v>
      </c>
      <c r="E772" s="294">
        <v>16.0322</v>
      </c>
      <c r="F772" s="289">
        <v>6520.44</v>
      </c>
      <c r="G772" s="285"/>
      <c r="H772" s="285"/>
    </row>
    <row r="773" spans="1:8" customFormat="1" ht="9.75" customHeight="1">
      <c r="A773" s="280" t="s">
        <v>2045</v>
      </c>
      <c r="B773" s="281" t="s">
        <v>575</v>
      </c>
      <c r="C773" s="281"/>
      <c r="D773" s="281"/>
      <c r="E773" s="281"/>
      <c r="F773" s="296">
        <v>6120.45</v>
      </c>
      <c r="G773" s="281"/>
      <c r="H773" s="281"/>
    </row>
    <row r="774" spans="1:8" customFormat="1" ht="19.149999999999999" customHeight="1">
      <c r="A774" s="284" t="s">
        <v>2046</v>
      </c>
      <c r="B774" s="285" t="s">
        <v>3137</v>
      </c>
      <c r="C774" s="285" t="s">
        <v>14</v>
      </c>
      <c r="D774" s="294">
        <v>61.033000000000001</v>
      </c>
      <c r="E774" s="286">
        <v>6.5936000000000003</v>
      </c>
      <c r="F774" s="297">
        <v>402.43</v>
      </c>
      <c r="G774" s="285"/>
      <c r="H774" s="285"/>
    </row>
    <row r="775" spans="1:8" customFormat="1" ht="28.9" customHeight="1">
      <c r="A775" s="284" t="s">
        <v>3146</v>
      </c>
      <c r="B775" s="285" t="s">
        <v>3139</v>
      </c>
      <c r="C775" s="285" t="s">
        <v>14</v>
      </c>
      <c r="D775" s="295">
        <v>244.13200000000001</v>
      </c>
      <c r="E775" s="286">
        <v>4.5602</v>
      </c>
      <c r="F775" s="289">
        <v>1113.29</v>
      </c>
      <c r="G775" s="285"/>
      <c r="H775" s="285"/>
    </row>
    <row r="776" spans="1:8" customFormat="1" ht="19.149999999999999" customHeight="1">
      <c r="A776" s="284" t="s">
        <v>3147</v>
      </c>
      <c r="B776" s="285" t="s">
        <v>580</v>
      </c>
      <c r="C776" s="285" t="s">
        <v>14</v>
      </c>
      <c r="D776" s="295">
        <v>305.16500000000002</v>
      </c>
      <c r="E776" s="294">
        <v>12.407999999999999</v>
      </c>
      <c r="F776" s="289">
        <v>3786.49</v>
      </c>
      <c r="G776" s="285"/>
      <c r="H776" s="285"/>
    </row>
    <row r="777" spans="1:8" customFormat="1" ht="9.75" customHeight="1">
      <c r="A777" s="284" t="s">
        <v>3148</v>
      </c>
      <c r="B777" s="285" t="s">
        <v>577</v>
      </c>
      <c r="C777" s="285" t="s">
        <v>14</v>
      </c>
      <c r="D777" s="295">
        <v>116.758</v>
      </c>
      <c r="E777" s="286">
        <v>7.008</v>
      </c>
      <c r="F777" s="297">
        <v>818.24</v>
      </c>
      <c r="G777" s="285"/>
      <c r="H777" s="285"/>
    </row>
    <row r="778" spans="1:8" customFormat="1" ht="9.75" customHeight="1">
      <c r="A778" s="280" t="s">
        <v>2048</v>
      </c>
      <c r="B778" s="281" t="s">
        <v>355</v>
      </c>
      <c r="C778" s="281"/>
      <c r="D778" s="281"/>
      <c r="E778" s="281"/>
      <c r="F778" s="283">
        <v>24454.71</v>
      </c>
      <c r="G778" s="281"/>
      <c r="H778" s="281"/>
    </row>
    <row r="779" spans="1:8" customFormat="1" ht="19.149999999999999" customHeight="1">
      <c r="A779" s="284" t="s">
        <v>2049</v>
      </c>
      <c r="B779" s="285" t="s">
        <v>2135</v>
      </c>
      <c r="C779" s="285" t="s">
        <v>14</v>
      </c>
      <c r="D779" s="295">
        <v>305.16500000000002</v>
      </c>
      <c r="E779" s="294">
        <v>30.5</v>
      </c>
      <c r="F779" s="289">
        <v>9307.5300000000007</v>
      </c>
      <c r="G779" s="285"/>
      <c r="H779" s="285"/>
    </row>
    <row r="780" spans="1:8" customFormat="1" ht="9.75" customHeight="1">
      <c r="A780" s="284" t="s">
        <v>3149</v>
      </c>
      <c r="B780" s="285" t="s">
        <v>3150</v>
      </c>
      <c r="C780" s="285" t="s">
        <v>14</v>
      </c>
      <c r="D780" s="295">
        <v>116.758</v>
      </c>
      <c r="E780" s="294">
        <v>16</v>
      </c>
      <c r="F780" s="289">
        <v>1868.13</v>
      </c>
      <c r="G780" s="285"/>
      <c r="H780" s="285"/>
    </row>
    <row r="781" spans="1:8" customFormat="1" ht="9.75" customHeight="1">
      <c r="A781" s="284" t="s">
        <v>3151</v>
      </c>
      <c r="B781" s="285" t="s">
        <v>2129</v>
      </c>
      <c r="C781" s="285" t="s">
        <v>14</v>
      </c>
      <c r="D781" s="295">
        <v>406.709</v>
      </c>
      <c r="E781" s="294">
        <v>20</v>
      </c>
      <c r="F781" s="289">
        <v>8134.18</v>
      </c>
      <c r="G781" s="285"/>
      <c r="H781" s="285"/>
    </row>
    <row r="782" spans="1:8" customFormat="1" ht="9.75" customHeight="1">
      <c r="A782" s="284" t="s">
        <v>3152</v>
      </c>
      <c r="B782" s="285" t="s">
        <v>3144</v>
      </c>
      <c r="C782" s="285" t="s">
        <v>14</v>
      </c>
      <c r="D782" s="295">
        <v>406.709</v>
      </c>
      <c r="E782" s="294">
        <v>12.65</v>
      </c>
      <c r="F782" s="289">
        <v>5144.87</v>
      </c>
      <c r="G782" s="285"/>
      <c r="H782" s="285"/>
    </row>
    <row r="783" spans="1:8" customFormat="1" ht="9.75" customHeight="1">
      <c r="A783" s="280" t="s">
        <v>1069</v>
      </c>
      <c r="B783" s="281" t="s">
        <v>3153</v>
      </c>
      <c r="C783" s="281"/>
      <c r="D783" s="281"/>
      <c r="E783" s="281"/>
      <c r="F783" s="283">
        <v>38788.1</v>
      </c>
      <c r="G783" s="281"/>
      <c r="H783" s="281"/>
    </row>
    <row r="784" spans="1:8" customFormat="1" ht="9.75" customHeight="1">
      <c r="A784" s="280" t="s">
        <v>1070</v>
      </c>
      <c r="B784" s="281" t="s">
        <v>571</v>
      </c>
      <c r="C784" s="281"/>
      <c r="D784" s="281"/>
      <c r="E784" s="281"/>
      <c r="F784" s="296">
        <v>7054.33</v>
      </c>
      <c r="G784" s="281"/>
      <c r="H784" s="281"/>
    </row>
    <row r="785" spans="1:8" customFormat="1" ht="9.75" customHeight="1">
      <c r="A785" s="284" t="s">
        <v>1071</v>
      </c>
      <c r="B785" s="285" t="s">
        <v>3136</v>
      </c>
      <c r="C785" s="285" t="s">
        <v>14</v>
      </c>
      <c r="D785" s="295">
        <v>440.01</v>
      </c>
      <c r="E785" s="294">
        <v>16.0322</v>
      </c>
      <c r="F785" s="289">
        <v>7054.33</v>
      </c>
      <c r="G785" s="285"/>
      <c r="H785" s="285"/>
    </row>
    <row r="786" spans="1:8" customFormat="1" ht="9.75" customHeight="1">
      <c r="A786" s="280" t="s">
        <v>2056</v>
      </c>
      <c r="B786" s="281" t="s">
        <v>575</v>
      </c>
      <c r="C786" s="281"/>
      <c r="D786" s="281"/>
      <c r="E786" s="281"/>
      <c r="F786" s="296">
        <v>6146.85</v>
      </c>
      <c r="G786" s="281"/>
      <c r="H786" s="281"/>
    </row>
    <row r="787" spans="1:8" customFormat="1" ht="19.149999999999999" customHeight="1">
      <c r="A787" s="284" t="s">
        <v>2057</v>
      </c>
      <c r="B787" s="285" t="s">
        <v>3137</v>
      </c>
      <c r="C787" s="285" t="s">
        <v>14</v>
      </c>
      <c r="D787" s="294">
        <v>61.368000000000002</v>
      </c>
      <c r="E787" s="286">
        <v>6.5936000000000003</v>
      </c>
      <c r="F787" s="297">
        <v>404.64</v>
      </c>
      <c r="G787" s="285"/>
      <c r="H787" s="285"/>
    </row>
    <row r="788" spans="1:8" customFormat="1" ht="28.9" customHeight="1">
      <c r="A788" s="284" t="s">
        <v>3154</v>
      </c>
      <c r="B788" s="285" t="s">
        <v>3139</v>
      </c>
      <c r="C788" s="285" t="s">
        <v>14</v>
      </c>
      <c r="D788" s="295">
        <v>245.47200000000001</v>
      </c>
      <c r="E788" s="286">
        <v>4.5602</v>
      </c>
      <c r="F788" s="289">
        <v>1119.4000000000001</v>
      </c>
      <c r="G788" s="285"/>
      <c r="H788" s="285"/>
    </row>
    <row r="789" spans="1:8" customFormat="1" ht="19.149999999999999" customHeight="1">
      <c r="A789" s="284" t="s">
        <v>3155</v>
      </c>
      <c r="B789" s="285" t="s">
        <v>580</v>
      </c>
      <c r="C789" s="285" t="s">
        <v>14</v>
      </c>
      <c r="D789" s="295">
        <v>306.83999999999997</v>
      </c>
      <c r="E789" s="294">
        <v>12.407999999999999</v>
      </c>
      <c r="F789" s="289">
        <v>3807.27</v>
      </c>
      <c r="G789" s="285"/>
      <c r="H789" s="285"/>
    </row>
    <row r="790" spans="1:8" customFormat="1" ht="9.75" customHeight="1">
      <c r="A790" s="284" t="s">
        <v>3156</v>
      </c>
      <c r="B790" s="285" t="s">
        <v>577</v>
      </c>
      <c r="C790" s="285" t="s">
        <v>14</v>
      </c>
      <c r="D790" s="295">
        <v>116.373</v>
      </c>
      <c r="E790" s="286">
        <v>7.008</v>
      </c>
      <c r="F790" s="297">
        <v>815.54</v>
      </c>
      <c r="G790" s="285"/>
      <c r="H790" s="285"/>
    </row>
    <row r="791" spans="1:8" customFormat="1" ht="9.75" customHeight="1">
      <c r="A791" s="280" t="s">
        <v>2058</v>
      </c>
      <c r="B791" s="281" t="s">
        <v>355</v>
      </c>
      <c r="C791" s="281"/>
      <c r="D791" s="281"/>
      <c r="E791" s="281"/>
      <c r="F791" s="283">
        <v>25586.92</v>
      </c>
      <c r="G791" s="281"/>
      <c r="H791" s="281"/>
    </row>
    <row r="792" spans="1:8" customFormat="1" ht="19.149999999999999" customHeight="1">
      <c r="A792" s="284" t="s">
        <v>2059</v>
      </c>
      <c r="B792" s="285" t="s">
        <v>2135</v>
      </c>
      <c r="C792" s="285" t="s">
        <v>14</v>
      </c>
      <c r="D792" s="295">
        <v>306.83999999999997</v>
      </c>
      <c r="E792" s="294">
        <v>30.5</v>
      </c>
      <c r="F792" s="289">
        <v>9358.6200000000008</v>
      </c>
      <c r="G792" s="285"/>
      <c r="H792" s="285"/>
    </row>
    <row r="793" spans="1:8" customFormat="1" ht="9.75" customHeight="1">
      <c r="A793" s="284" t="s">
        <v>2060</v>
      </c>
      <c r="B793" s="285" t="s">
        <v>3150</v>
      </c>
      <c r="C793" s="285" t="s">
        <v>14</v>
      </c>
      <c r="D793" s="295">
        <v>116.373</v>
      </c>
      <c r="E793" s="294">
        <v>16</v>
      </c>
      <c r="F793" s="289">
        <v>1861.97</v>
      </c>
      <c r="G793" s="285"/>
      <c r="H793" s="285"/>
    </row>
    <row r="794" spans="1:8" customFormat="1" ht="9.75" customHeight="1">
      <c r="A794" s="284" t="s">
        <v>3157</v>
      </c>
      <c r="B794" s="285" t="s">
        <v>2129</v>
      </c>
      <c r="C794" s="285" t="s">
        <v>14</v>
      </c>
      <c r="D794" s="295">
        <v>440.01</v>
      </c>
      <c r="E794" s="294">
        <v>20</v>
      </c>
      <c r="F794" s="289">
        <v>8800.2000000000007</v>
      </c>
      <c r="G794" s="285"/>
      <c r="H794" s="285"/>
    </row>
    <row r="795" spans="1:8" customFormat="1" ht="9.75" customHeight="1">
      <c r="A795" s="284" t="s">
        <v>3158</v>
      </c>
      <c r="B795" s="285" t="s">
        <v>3144</v>
      </c>
      <c r="C795" s="285" t="s">
        <v>14</v>
      </c>
      <c r="D795" s="295">
        <v>440.01</v>
      </c>
      <c r="E795" s="294">
        <v>12.65</v>
      </c>
      <c r="F795" s="289">
        <v>5566.13</v>
      </c>
      <c r="G795" s="285"/>
      <c r="H795" s="285"/>
    </row>
    <row r="796" spans="1:8" customFormat="1" ht="9.75" customHeight="1">
      <c r="A796" s="280" t="s">
        <v>1072</v>
      </c>
      <c r="B796" s="281" t="s">
        <v>3159</v>
      </c>
      <c r="C796" s="281"/>
      <c r="D796" s="281"/>
      <c r="E796" s="281"/>
      <c r="F796" s="283">
        <v>42089.96</v>
      </c>
      <c r="G796" s="281"/>
      <c r="H796" s="281"/>
    </row>
    <row r="797" spans="1:8" customFormat="1" ht="9.75" customHeight="1">
      <c r="A797" s="280" t="s">
        <v>1073</v>
      </c>
      <c r="B797" s="281" t="s">
        <v>571</v>
      </c>
      <c r="C797" s="281"/>
      <c r="D797" s="281"/>
      <c r="E797" s="281"/>
      <c r="F797" s="296">
        <v>7049.41</v>
      </c>
      <c r="G797" s="281"/>
      <c r="H797" s="281"/>
    </row>
    <row r="798" spans="1:8" customFormat="1" ht="9.75" customHeight="1">
      <c r="A798" s="284" t="s">
        <v>1074</v>
      </c>
      <c r="B798" s="285" t="s">
        <v>3136</v>
      </c>
      <c r="C798" s="285" t="s">
        <v>14</v>
      </c>
      <c r="D798" s="295">
        <v>439.70299999999997</v>
      </c>
      <c r="E798" s="294">
        <v>16.0322</v>
      </c>
      <c r="F798" s="289">
        <v>7049.41</v>
      </c>
      <c r="G798" s="285"/>
      <c r="H798" s="285"/>
    </row>
    <row r="799" spans="1:8" customFormat="1" ht="9.75" customHeight="1">
      <c r="A799" s="280" t="s">
        <v>2072</v>
      </c>
      <c r="B799" s="281" t="s">
        <v>575</v>
      </c>
      <c r="C799" s="281"/>
      <c r="D799" s="281"/>
      <c r="E799" s="281"/>
      <c r="F799" s="296">
        <v>7320.38</v>
      </c>
      <c r="G799" s="281"/>
      <c r="H799" s="281"/>
    </row>
    <row r="800" spans="1:8" customFormat="1" ht="19.149999999999999" customHeight="1">
      <c r="A800" s="284" t="s">
        <v>2073</v>
      </c>
      <c r="B800" s="285" t="s">
        <v>3137</v>
      </c>
      <c r="C800" s="285" t="s">
        <v>14</v>
      </c>
      <c r="D800" s="294">
        <v>73.06</v>
      </c>
      <c r="E800" s="286">
        <v>6.5936000000000003</v>
      </c>
      <c r="F800" s="297">
        <v>481.73</v>
      </c>
      <c r="G800" s="285"/>
      <c r="H800" s="285"/>
    </row>
    <row r="801" spans="1:8" customFormat="1" ht="28.9" customHeight="1">
      <c r="A801" s="284" t="s">
        <v>3160</v>
      </c>
      <c r="B801" s="285" t="s">
        <v>3139</v>
      </c>
      <c r="C801" s="285" t="s">
        <v>14</v>
      </c>
      <c r="D801" s="295">
        <v>292.24099999999999</v>
      </c>
      <c r="E801" s="286">
        <v>4.5602</v>
      </c>
      <c r="F801" s="289">
        <v>1332.68</v>
      </c>
      <c r="G801" s="285"/>
      <c r="H801" s="285"/>
    </row>
    <row r="802" spans="1:8" customFormat="1" ht="19.149999999999999" customHeight="1">
      <c r="A802" s="284" t="s">
        <v>3161</v>
      </c>
      <c r="B802" s="285" t="s">
        <v>580</v>
      </c>
      <c r="C802" s="285" t="s">
        <v>14</v>
      </c>
      <c r="D802" s="295">
        <v>365.30099999999999</v>
      </c>
      <c r="E802" s="294">
        <v>12.407999999999999</v>
      </c>
      <c r="F802" s="289">
        <v>4532.6499999999996</v>
      </c>
      <c r="G802" s="285"/>
      <c r="H802" s="285"/>
    </row>
    <row r="803" spans="1:8" customFormat="1" ht="9.75" customHeight="1">
      <c r="A803" s="284" t="s">
        <v>3162</v>
      </c>
      <c r="B803" s="285" t="s">
        <v>577</v>
      </c>
      <c r="C803" s="285" t="s">
        <v>14</v>
      </c>
      <c r="D803" s="295">
        <v>138.887</v>
      </c>
      <c r="E803" s="286">
        <v>7.008</v>
      </c>
      <c r="F803" s="297">
        <v>973.32</v>
      </c>
      <c r="G803" s="285"/>
      <c r="H803" s="285"/>
    </row>
    <row r="804" spans="1:8" customFormat="1" ht="9.75" customHeight="1">
      <c r="A804" s="280" t="s">
        <v>2074</v>
      </c>
      <c r="B804" s="281" t="s">
        <v>355</v>
      </c>
      <c r="C804" s="281"/>
      <c r="D804" s="281"/>
      <c r="E804" s="281"/>
      <c r="F804" s="283">
        <v>27720.17</v>
      </c>
      <c r="G804" s="281"/>
      <c r="H804" s="281"/>
    </row>
    <row r="805" spans="1:8" customFormat="1" ht="19.149999999999999" customHeight="1">
      <c r="A805" s="284" t="s">
        <v>2075</v>
      </c>
      <c r="B805" s="285" t="s">
        <v>2135</v>
      </c>
      <c r="C805" s="285" t="s">
        <v>14</v>
      </c>
      <c r="D805" s="295">
        <v>365.30099999999999</v>
      </c>
      <c r="E805" s="294">
        <v>30.5</v>
      </c>
      <c r="F805" s="293">
        <v>11141.68</v>
      </c>
      <c r="G805" s="285"/>
      <c r="H805" s="285"/>
    </row>
    <row r="806" spans="1:8" customFormat="1" ht="9.75" customHeight="1">
      <c r="A806" s="284" t="s">
        <v>2076</v>
      </c>
      <c r="B806" s="285" t="s">
        <v>3150</v>
      </c>
      <c r="C806" s="285" t="s">
        <v>14</v>
      </c>
      <c r="D806" s="295">
        <v>138.887</v>
      </c>
      <c r="E806" s="294">
        <v>16</v>
      </c>
      <c r="F806" s="289">
        <v>2222.19</v>
      </c>
      <c r="G806" s="285"/>
      <c r="H806" s="285"/>
    </row>
    <row r="807" spans="1:8" customFormat="1" ht="9.75" customHeight="1">
      <c r="A807" s="284" t="s">
        <v>3163</v>
      </c>
      <c r="B807" s="285" t="s">
        <v>2129</v>
      </c>
      <c r="C807" s="285" t="s">
        <v>14</v>
      </c>
      <c r="D807" s="295">
        <v>439.70299999999997</v>
      </c>
      <c r="E807" s="294">
        <v>20</v>
      </c>
      <c r="F807" s="289">
        <v>8794.06</v>
      </c>
      <c r="G807" s="285"/>
      <c r="H807" s="285"/>
    </row>
    <row r="808" spans="1:8" customFormat="1" ht="9.75" customHeight="1">
      <c r="A808" s="284" t="s">
        <v>3164</v>
      </c>
      <c r="B808" s="285" t="s">
        <v>3144</v>
      </c>
      <c r="C808" s="285" t="s">
        <v>14</v>
      </c>
      <c r="D808" s="295">
        <v>439.70299999999997</v>
      </c>
      <c r="E808" s="294">
        <v>12.65</v>
      </c>
      <c r="F808" s="289">
        <v>5562.24</v>
      </c>
      <c r="G808" s="285"/>
      <c r="H808" s="285"/>
    </row>
    <row r="809" spans="1:8" customFormat="1" ht="9.75" customHeight="1">
      <c r="A809" s="280" t="s">
        <v>1075</v>
      </c>
      <c r="B809" s="281" t="s">
        <v>3165</v>
      </c>
      <c r="C809" s="281"/>
      <c r="D809" s="281"/>
      <c r="E809" s="281"/>
      <c r="F809" s="283">
        <v>54462.7</v>
      </c>
      <c r="G809" s="281"/>
      <c r="H809" s="281"/>
    </row>
    <row r="810" spans="1:8" customFormat="1" ht="9.75" customHeight="1">
      <c r="A810" s="280" t="s">
        <v>1076</v>
      </c>
      <c r="B810" s="281" t="s">
        <v>571</v>
      </c>
      <c r="C810" s="281"/>
      <c r="D810" s="281"/>
      <c r="E810" s="281"/>
      <c r="F810" s="283">
        <v>11848.39</v>
      </c>
      <c r="G810" s="281"/>
      <c r="H810" s="281"/>
    </row>
    <row r="811" spans="1:8" customFormat="1" ht="19.149999999999999" customHeight="1">
      <c r="A811" s="284" t="s">
        <v>1077</v>
      </c>
      <c r="B811" s="285" t="s">
        <v>3135</v>
      </c>
      <c r="C811" s="285" t="s">
        <v>14</v>
      </c>
      <c r="D811" s="295">
        <v>326.19299999999998</v>
      </c>
      <c r="E811" s="294">
        <v>28.2956</v>
      </c>
      <c r="F811" s="289">
        <v>9229.83</v>
      </c>
      <c r="G811" s="285"/>
      <c r="H811" s="285"/>
    </row>
    <row r="812" spans="1:8" customFormat="1" ht="9.75" customHeight="1">
      <c r="A812" s="284" t="s">
        <v>3166</v>
      </c>
      <c r="B812" s="285" t="s">
        <v>3167</v>
      </c>
      <c r="C812" s="285" t="s">
        <v>14</v>
      </c>
      <c r="D812" s="294">
        <v>54.179000000000002</v>
      </c>
      <c r="E812" s="286">
        <v>7.04</v>
      </c>
      <c r="F812" s="297">
        <v>381.42</v>
      </c>
      <c r="G812" s="285"/>
      <c r="H812" s="285"/>
    </row>
    <row r="813" spans="1:8" customFormat="1" ht="9.75" customHeight="1">
      <c r="A813" s="284" t="s">
        <v>3168</v>
      </c>
      <c r="B813" s="285" t="s">
        <v>3169</v>
      </c>
      <c r="C813" s="285" t="s">
        <v>14</v>
      </c>
      <c r="D813" s="294">
        <v>64.744</v>
      </c>
      <c r="E813" s="294">
        <v>28.606999999999999</v>
      </c>
      <c r="F813" s="289">
        <v>1852.13</v>
      </c>
      <c r="G813" s="285"/>
      <c r="H813" s="285"/>
    </row>
    <row r="814" spans="1:8" customFormat="1" ht="9.75" customHeight="1">
      <c r="A814" s="284" t="s">
        <v>3170</v>
      </c>
      <c r="B814" s="285" t="s">
        <v>3136</v>
      </c>
      <c r="C814" s="285" t="s">
        <v>14</v>
      </c>
      <c r="D814" s="294">
        <v>24.015000000000001</v>
      </c>
      <c r="E814" s="294">
        <v>16.0322</v>
      </c>
      <c r="F814" s="297">
        <v>385.01</v>
      </c>
      <c r="G814" s="285"/>
      <c r="H814" s="285"/>
    </row>
    <row r="815" spans="1:8" customFormat="1" ht="9.75" customHeight="1">
      <c r="A815" s="280" t="s">
        <v>2085</v>
      </c>
      <c r="B815" s="281" t="s">
        <v>575</v>
      </c>
      <c r="C815" s="281"/>
      <c r="D815" s="281"/>
      <c r="E815" s="281"/>
      <c r="F815" s="283">
        <v>10670.39</v>
      </c>
      <c r="G815" s="281"/>
      <c r="H815" s="281"/>
    </row>
    <row r="816" spans="1:8" customFormat="1" ht="19.149999999999999" customHeight="1">
      <c r="A816" s="284" t="s">
        <v>2086</v>
      </c>
      <c r="B816" s="285" t="s">
        <v>3137</v>
      </c>
      <c r="C816" s="285" t="s">
        <v>14</v>
      </c>
      <c r="D816" s="294">
        <v>63.819000000000003</v>
      </c>
      <c r="E816" s="286">
        <v>6.5936000000000003</v>
      </c>
      <c r="F816" s="297">
        <v>420.8</v>
      </c>
      <c r="G816" s="285"/>
      <c r="H816" s="285"/>
    </row>
    <row r="817" spans="1:8" customFormat="1" ht="28.9" customHeight="1">
      <c r="A817" s="284" t="s">
        <v>2087</v>
      </c>
      <c r="B817" s="285" t="s">
        <v>3139</v>
      </c>
      <c r="C817" s="285" t="s">
        <v>14</v>
      </c>
      <c r="D817" s="295">
        <v>500.21300000000002</v>
      </c>
      <c r="E817" s="286">
        <v>4.5602</v>
      </c>
      <c r="F817" s="289">
        <v>2281.0700000000002</v>
      </c>
      <c r="G817" s="285"/>
      <c r="H817" s="285"/>
    </row>
    <row r="818" spans="1:8" customFormat="1" ht="19.149999999999999" customHeight="1">
      <c r="A818" s="284" t="s">
        <v>3171</v>
      </c>
      <c r="B818" s="285" t="s">
        <v>580</v>
      </c>
      <c r="C818" s="285" t="s">
        <v>14</v>
      </c>
      <c r="D818" s="295">
        <v>564.03200000000004</v>
      </c>
      <c r="E818" s="294">
        <v>12.407999999999999</v>
      </c>
      <c r="F818" s="289">
        <v>6998.51</v>
      </c>
      <c r="G818" s="285"/>
      <c r="H818" s="285"/>
    </row>
    <row r="819" spans="1:8" customFormat="1" ht="9.75" customHeight="1">
      <c r="A819" s="284" t="s">
        <v>3172</v>
      </c>
      <c r="B819" s="285" t="s">
        <v>577</v>
      </c>
      <c r="C819" s="285" t="s">
        <v>14</v>
      </c>
      <c r="D819" s="295">
        <v>138.41499999999999</v>
      </c>
      <c r="E819" s="286">
        <v>7.008</v>
      </c>
      <c r="F819" s="297">
        <v>970.01</v>
      </c>
      <c r="G819" s="285"/>
      <c r="H819" s="285"/>
    </row>
    <row r="820" spans="1:8" customFormat="1" ht="9.75" customHeight="1">
      <c r="A820" s="280" t="s">
        <v>2088</v>
      </c>
      <c r="B820" s="281" t="s">
        <v>355</v>
      </c>
      <c r="C820" s="281"/>
      <c r="D820" s="281"/>
      <c r="E820" s="281"/>
      <c r="F820" s="283">
        <v>31943.919999999998</v>
      </c>
      <c r="G820" s="281"/>
      <c r="H820" s="281"/>
    </row>
    <row r="821" spans="1:8" customFormat="1" ht="9.75" customHeight="1">
      <c r="A821" s="284" t="s">
        <v>2089</v>
      </c>
      <c r="B821" s="285" t="s">
        <v>2127</v>
      </c>
      <c r="C821" s="285" t="s">
        <v>14</v>
      </c>
      <c r="D821" s="295">
        <v>326.19299999999998</v>
      </c>
      <c r="E821" s="294">
        <v>26</v>
      </c>
      <c r="F821" s="289">
        <v>8481.02</v>
      </c>
      <c r="G821" s="285"/>
      <c r="H821" s="285"/>
    </row>
    <row r="822" spans="1:8" customFormat="1" ht="19.149999999999999" customHeight="1">
      <c r="A822" s="284" t="s">
        <v>2090</v>
      </c>
      <c r="B822" s="285" t="s">
        <v>2135</v>
      </c>
      <c r="C822" s="285" t="s">
        <v>14</v>
      </c>
      <c r="D822" s="295">
        <v>564.03200000000004</v>
      </c>
      <c r="E822" s="294">
        <v>30.5</v>
      </c>
      <c r="F822" s="293">
        <v>17202.98</v>
      </c>
      <c r="G822" s="285"/>
      <c r="H822" s="285"/>
    </row>
    <row r="823" spans="1:8" customFormat="1" ht="9.75" customHeight="1">
      <c r="A823" s="284" t="s">
        <v>2091</v>
      </c>
      <c r="B823" s="285" t="s">
        <v>3150</v>
      </c>
      <c r="C823" s="285" t="s">
        <v>14</v>
      </c>
      <c r="D823" s="295">
        <v>138.41499999999999</v>
      </c>
      <c r="E823" s="294">
        <v>16</v>
      </c>
      <c r="F823" s="289">
        <v>2214.64</v>
      </c>
      <c r="G823" s="285"/>
      <c r="H823" s="285"/>
    </row>
    <row r="824" spans="1:8" customFormat="1" ht="9.75" customHeight="1">
      <c r="A824" s="284" t="s">
        <v>3173</v>
      </c>
      <c r="B824" s="285" t="s">
        <v>3174</v>
      </c>
      <c r="C824" s="285" t="s">
        <v>14</v>
      </c>
      <c r="D824" s="294">
        <v>64.744</v>
      </c>
      <c r="E824" s="294">
        <v>40</v>
      </c>
      <c r="F824" s="289">
        <v>2589.7600000000002</v>
      </c>
      <c r="G824" s="285"/>
      <c r="H824" s="285"/>
    </row>
    <row r="825" spans="1:8" customFormat="1" ht="9.75" customHeight="1">
      <c r="A825" s="284" t="s">
        <v>3175</v>
      </c>
      <c r="B825" s="285" t="s">
        <v>2052</v>
      </c>
      <c r="C825" s="285" t="s">
        <v>14</v>
      </c>
      <c r="D825" s="294">
        <v>54.179000000000002</v>
      </c>
      <c r="E825" s="294">
        <v>18</v>
      </c>
      <c r="F825" s="297">
        <v>975.22</v>
      </c>
      <c r="G825" s="285"/>
      <c r="H825" s="285"/>
    </row>
    <row r="826" spans="1:8" customFormat="1" ht="9.75" customHeight="1">
      <c r="A826" s="284" t="s">
        <v>3176</v>
      </c>
      <c r="B826" s="285" t="s">
        <v>2129</v>
      </c>
      <c r="C826" s="285" t="s">
        <v>14</v>
      </c>
      <c r="D826" s="294">
        <v>24.015000000000001</v>
      </c>
      <c r="E826" s="294">
        <v>20</v>
      </c>
      <c r="F826" s="297">
        <v>480.3</v>
      </c>
      <c r="G826" s="285"/>
      <c r="H826" s="285"/>
    </row>
    <row r="827" spans="1:8" customFormat="1" ht="9.75" customHeight="1">
      <c r="A827" s="280" t="s">
        <v>1078</v>
      </c>
      <c r="B827" s="281" t="s">
        <v>3177</v>
      </c>
      <c r="C827" s="281"/>
      <c r="D827" s="281"/>
      <c r="E827" s="281"/>
      <c r="F827" s="282">
        <v>400259.61</v>
      </c>
      <c r="G827" s="281"/>
      <c r="H827" s="281"/>
    </row>
    <row r="828" spans="1:8" customFormat="1" ht="9.75" customHeight="1">
      <c r="A828" s="280" t="s">
        <v>1079</v>
      </c>
      <c r="B828" s="281" t="s">
        <v>571</v>
      </c>
      <c r="C828" s="281"/>
      <c r="D828" s="281"/>
      <c r="E828" s="281"/>
      <c r="F828" s="283">
        <v>79093.5</v>
      </c>
      <c r="G828" s="281"/>
      <c r="H828" s="281"/>
    </row>
    <row r="829" spans="1:8" customFormat="1" ht="19.149999999999999" customHeight="1">
      <c r="A829" s="284" t="s">
        <v>1080</v>
      </c>
      <c r="B829" s="285" t="s">
        <v>3135</v>
      </c>
      <c r="C829" s="285" t="s">
        <v>14</v>
      </c>
      <c r="D829" s="288">
        <v>2405.13</v>
      </c>
      <c r="E829" s="294">
        <v>28.2956</v>
      </c>
      <c r="F829" s="293">
        <v>68054.600000000006</v>
      </c>
      <c r="G829" s="285"/>
      <c r="H829" s="285"/>
    </row>
    <row r="830" spans="1:8" customFormat="1" ht="9.75" customHeight="1">
      <c r="A830" s="284" t="s">
        <v>1155</v>
      </c>
      <c r="B830" s="285" t="s">
        <v>3167</v>
      </c>
      <c r="C830" s="285" t="s">
        <v>14</v>
      </c>
      <c r="D830" s="295">
        <v>856.745</v>
      </c>
      <c r="E830" s="286">
        <v>7.04</v>
      </c>
      <c r="F830" s="289">
        <v>6031.48</v>
      </c>
      <c r="G830" s="285"/>
      <c r="H830" s="285"/>
    </row>
    <row r="831" spans="1:8" customFormat="1" ht="9.75" customHeight="1">
      <c r="A831" s="284" t="s">
        <v>3178</v>
      </c>
      <c r="B831" s="285" t="s">
        <v>3136</v>
      </c>
      <c r="C831" s="285" t="s">
        <v>14</v>
      </c>
      <c r="D831" s="295">
        <v>312.33499999999998</v>
      </c>
      <c r="E831" s="294">
        <v>16.0322</v>
      </c>
      <c r="F831" s="289">
        <v>5007.42</v>
      </c>
      <c r="G831" s="285"/>
      <c r="H831" s="285"/>
    </row>
    <row r="832" spans="1:8" customFormat="1" ht="9.75" customHeight="1">
      <c r="A832" s="280" t="s">
        <v>1156</v>
      </c>
      <c r="B832" s="281" t="s">
        <v>575</v>
      </c>
      <c r="C832" s="281"/>
      <c r="D832" s="281"/>
      <c r="E832" s="281"/>
      <c r="F832" s="283">
        <v>83668.97</v>
      </c>
      <c r="G832" s="281"/>
      <c r="H832" s="281"/>
    </row>
    <row r="833" spans="1:8" customFormat="1" ht="19.149999999999999" customHeight="1">
      <c r="A833" s="284" t="s">
        <v>1157</v>
      </c>
      <c r="B833" s="285" t="s">
        <v>3137</v>
      </c>
      <c r="C833" s="285" t="s">
        <v>14</v>
      </c>
      <c r="D833" s="295">
        <v>823.00599999999997</v>
      </c>
      <c r="E833" s="286">
        <v>6.5936000000000003</v>
      </c>
      <c r="F833" s="289">
        <v>5426.57</v>
      </c>
      <c r="G833" s="285"/>
      <c r="H833" s="285"/>
    </row>
    <row r="834" spans="1:8" customFormat="1" ht="28.9" customHeight="1">
      <c r="A834" s="284" t="s">
        <v>2093</v>
      </c>
      <c r="B834" s="285" t="s">
        <v>3139</v>
      </c>
      <c r="C834" s="285" t="s">
        <v>14</v>
      </c>
      <c r="D834" s="288">
        <v>3292.0259999999998</v>
      </c>
      <c r="E834" s="286">
        <v>4.5602</v>
      </c>
      <c r="F834" s="293">
        <v>15012.3</v>
      </c>
      <c r="G834" s="285"/>
      <c r="H834" s="285"/>
    </row>
    <row r="835" spans="1:8" customFormat="1" ht="19.149999999999999" customHeight="1">
      <c r="A835" s="284" t="s">
        <v>3179</v>
      </c>
      <c r="B835" s="285" t="s">
        <v>580</v>
      </c>
      <c r="C835" s="285" t="s">
        <v>14</v>
      </c>
      <c r="D835" s="288">
        <v>4115.0320000000002</v>
      </c>
      <c r="E835" s="294">
        <v>12.407999999999999</v>
      </c>
      <c r="F835" s="293">
        <v>51059.32</v>
      </c>
      <c r="G835" s="285"/>
      <c r="H835" s="285"/>
    </row>
    <row r="836" spans="1:8" customFormat="1" ht="9.75" customHeight="1">
      <c r="A836" s="284" t="s">
        <v>3180</v>
      </c>
      <c r="B836" s="285" t="s">
        <v>577</v>
      </c>
      <c r="C836" s="285" t="s">
        <v>14</v>
      </c>
      <c r="D836" s="288">
        <v>1736.6980000000001</v>
      </c>
      <c r="E836" s="286">
        <v>7.008</v>
      </c>
      <c r="F836" s="293">
        <v>12170.78</v>
      </c>
      <c r="G836" s="285"/>
      <c r="H836" s="285"/>
    </row>
    <row r="837" spans="1:8" customFormat="1" ht="9.75" customHeight="1">
      <c r="A837" s="280" t="s">
        <v>1158</v>
      </c>
      <c r="B837" s="281" t="s">
        <v>355</v>
      </c>
      <c r="C837" s="281"/>
      <c r="D837" s="281"/>
      <c r="E837" s="281"/>
      <c r="F837" s="282">
        <v>237497.14</v>
      </c>
      <c r="G837" s="281"/>
      <c r="H837" s="281"/>
    </row>
    <row r="838" spans="1:8" customFormat="1" ht="9.75" customHeight="1">
      <c r="A838" s="284" t="s">
        <v>1159</v>
      </c>
      <c r="B838" s="285" t="s">
        <v>2127</v>
      </c>
      <c r="C838" s="285" t="s">
        <v>14</v>
      </c>
      <c r="D838" s="288">
        <v>2405.13</v>
      </c>
      <c r="E838" s="294">
        <v>26</v>
      </c>
      <c r="F838" s="293">
        <v>62533.38</v>
      </c>
      <c r="G838" s="285"/>
      <c r="H838" s="285"/>
    </row>
    <row r="839" spans="1:8" customFormat="1" ht="19.149999999999999" customHeight="1">
      <c r="A839" s="284" t="s">
        <v>2094</v>
      </c>
      <c r="B839" s="285" t="s">
        <v>2135</v>
      </c>
      <c r="C839" s="285" t="s">
        <v>14</v>
      </c>
      <c r="D839" s="288">
        <v>4115.0320000000002</v>
      </c>
      <c r="E839" s="294">
        <v>30.5</v>
      </c>
      <c r="F839" s="291">
        <v>125508.48</v>
      </c>
      <c r="G839" s="285"/>
      <c r="H839" s="285"/>
    </row>
    <row r="840" spans="1:8" customFormat="1" ht="9.75" customHeight="1">
      <c r="A840" s="284" t="s">
        <v>2095</v>
      </c>
      <c r="B840" s="285" t="s">
        <v>3150</v>
      </c>
      <c r="C840" s="285" t="s">
        <v>14</v>
      </c>
      <c r="D840" s="288">
        <v>1736.6980000000001</v>
      </c>
      <c r="E840" s="294">
        <v>16</v>
      </c>
      <c r="F840" s="293">
        <v>27787.17</v>
      </c>
      <c r="G840" s="285"/>
      <c r="H840" s="285"/>
    </row>
    <row r="841" spans="1:8" customFormat="1" ht="9.75" customHeight="1">
      <c r="A841" s="284" t="s">
        <v>3181</v>
      </c>
      <c r="B841" s="285" t="s">
        <v>2052</v>
      </c>
      <c r="C841" s="285" t="s">
        <v>14</v>
      </c>
      <c r="D841" s="295">
        <v>856.745</v>
      </c>
      <c r="E841" s="294">
        <v>18</v>
      </c>
      <c r="F841" s="293">
        <v>15421.41</v>
      </c>
      <c r="G841" s="285"/>
      <c r="H841" s="285"/>
    </row>
    <row r="842" spans="1:8" customFormat="1" ht="9.75" customHeight="1">
      <c r="A842" s="284" t="s">
        <v>3182</v>
      </c>
      <c r="B842" s="285" t="s">
        <v>2129</v>
      </c>
      <c r="C842" s="285" t="s">
        <v>14</v>
      </c>
      <c r="D842" s="295">
        <v>312.33499999999998</v>
      </c>
      <c r="E842" s="294">
        <v>20</v>
      </c>
      <c r="F842" s="289">
        <v>6246.7</v>
      </c>
      <c r="G842" s="285"/>
      <c r="H842" s="285"/>
    </row>
    <row r="843" spans="1:8" customFormat="1" ht="19.350000000000001" customHeight="1">
      <c r="A843" s="280" t="s">
        <v>1081</v>
      </c>
      <c r="B843" s="281" t="s">
        <v>3183</v>
      </c>
      <c r="C843" s="281"/>
      <c r="D843" s="281"/>
      <c r="E843" s="281"/>
      <c r="F843" s="296">
        <v>9967.49</v>
      </c>
      <c r="G843" s="281"/>
      <c r="H843" s="281"/>
    </row>
    <row r="844" spans="1:8" customFormat="1" ht="9.75" customHeight="1">
      <c r="A844" s="280" t="s">
        <v>1082</v>
      </c>
      <c r="B844" s="281" t="s">
        <v>571</v>
      </c>
      <c r="C844" s="281"/>
      <c r="D844" s="281"/>
      <c r="E844" s="281"/>
      <c r="F844" s="296">
        <v>2039.41</v>
      </c>
      <c r="G844" s="281"/>
      <c r="H844" s="281"/>
    </row>
    <row r="845" spans="1:8" customFormat="1" ht="19.149999999999999" customHeight="1">
      <c r="A845" s="284" t="s">
        <v>1083</v>
      </c>
      <c r="B845" s="285" t="s">
        <v>3135</v>
      </c>
      <c r="C845" s="285" t="s">
        <v>14</v>
      </c>
      <c r="D845" s="294">
        <v>12.91</v>
      </c>
      <c r="E845" s="294">
        <v>28.2956</v>
      </c>
      <c r="F845" s="297">
        <v>365.3</v>
      </c>
      <c r="G845" s="285"/>
      <c r="H845" s="285"/>
    </row>
    <row r="846" spans="1:8" customFormat="1" ht="9.75" customHeight="1">
      <c r="A846" s="284" t="s">
        <v>3184</v>
      </c>
      <c r="B846" s="285" t="s">
        <v>3136</v>
      </c>
      <c r="C846" s="285" t="s">
        <v>14</v>
      </c>
      <c r="D846" s="295">
        <v>104.422</v>
      </c>
      <c r="E846" s="294">
        <v>16.0322</v>
      </c>
      <c r="F846" s="289">
        <v>1674.11</v>
      </c>
      <c r="G846" s="285"/>
      <c r="H846" s="285"/>
    </row>
    <row r="847" spans="1:8" customFormat="1" ht="9.75" customHeight="1">
      <c r="A847" s="280" t="s">
        <v>1160</v>
      </c>
      <c r="B847" s="281" t="s">
        <v>575</v>
      </c>
      <c r="C847" s="281"/>
      <c r="D847" s="281"/>
      <c r="E847" s="281"/>
      <c r="F847" s="296">
        <v>1821.24</v>
      </c>
      <c r="G847" s="281"/>
      <c r="H847" s="281"/>
    </row>
    <row r="848" spans="1:8" customFormat="1" ht="19.149999999999999" customHeight="1">
      <c r="A848" s="284" t="s">
        <v>1161</v>
      </c>
      <c r="B848" s="285" t="s">
        <v>3137</v>
      </c>
      <c r="C848" s="285" t="s">
        <v>14</v>
      </c>
      <c r="D848" s="294">
        <v>10.369</v>
      </c>
      <c r="E848" s="286">
        <v>6.5936000000000003</v>
      </c>
      <c r="F848" s="302">
        <v>68.37</v>
      </c>
      <c r="G848" s="285"/>
      <c r="H848" s="285"/>
    </row>
    <row r="849" spans="1:8" customFormat="1" ht="28.9" customHeight="1">
      <c r="A849" s="284" t="s">
        <v>3185</v>
      </c>
      <c r="B849" s="285" t="s">
        <v>3139</v>
      </c>
      <c r="C849" s="285" t="s">
        <v>14</v>
      </c>
      <c r="D849" s="294">
        <v>41.475999999999999</v>
      </c>
      <c r="E849" s="286">
        <v>4.5602</v>
      </c>
      <c r="F849" s="297">
        <v>189.14</v>
      </c>
      <c r="G849" s="285"/>
      <c r="H849" s="285"/>
    </row>
    <row r="850" spans="1:8" customFormat="1" ht="19.149999999999999" customHeight="1">
      <c r="A850" s="284" t="s">
        <v>3186</v>
      </c>
      <c r="B850" s="285" t="s">
        <v>580</v>
      </c>
      <c r="C850" s="285" t="s">
        <v>14</v>
      </c>
      <c r="D850" s="294">
        <v>51.844999999999999</v>
      </c>
      <c r="E850" s="294">
        <v>12.407999999999999</v>
      </c>
      <c r="F850" s="297">
        <v>643.29</v>
      </c>
      <c r="G850" s="285"/>
      <c r="H850" s="285"/>
    </row>
    <row r="851" spans="1:8" customFormat="1" ht="9.75" customHeight="1">
      <c r="A851" s="284" t="s">
        <v>3187</v>
      </c>
      <c r="B851" s="285" t="s">
        <v>577</v>
      </c>
      <c r="C851" s="285" t="s">
        <v>14</v>
      </c>
      <c r="D851" s="295">
        <v>131.34200000000001</v>
      </c>
      <c r="E851" s="286">
        <v>7.008</v>
      </c>
      <c r="F851" s="297">
        <v>920.44</v>
      </c>
      <c r="G851" s="285"/>
      <c r="H851" s="285"/>
    </row>
    <row r="852" spans="1:8" customFormat="1" ht="9.75" customHeight="1">
      <c r="A852" s="280" t="s">
        <v>1162</v>
      </c>
      <c r="B852" s="281" t="s">
        <v>355</v>
      </c>
      <c r="C852" s="281"/>
      <c r="D852" s="281"/>
      <c r="E852" s="281"/>
      <c r="F852" s="296">
        <v>6106.84</v>
      </c>
      <c r="G852" s="281"/>
      <c r="H852" s="281"/>
    </row>
    <row r="853" spans="1:8" customFormat="1" ht="9.75" customHeight="1">
      <c r="A853" s="284" t="s">
        <v>1163</v>
      </c>
      <c r="B853" s="285" t="s">
        <v>2127</v>
      </c>
      <c r="C853" s="285" t="s">
        <v>14</v>
      </c>
      <c r="D853" s="294">
        <v>12.91</v>
      </c>
      <c r="E853" s="294">
        <v>26</v>
      </c>
      <c r="F853" s="297">
        <v>335.66</v>
      </c>
      <c r="G853" s="285"/>
      <c r="H853" s="285"/>
    </row>
    <row r="854" spans="1:8" customFormat="1" ht="19.149999999999999" customHeight="1">
      <c r="A854" s="284" t="s">
        <v>2097</v>
      </c>
      <c r="B854" s="285" t="s">
        <v>2135</v>
      </c>
      <c r="C854" s="285" t="s">
        <v>14</v>
      </c>
      <c r="D854" s="294">
        <v>51.844999999999999</v>
      </c>
      <c r="E854" s="294">
        <v>30.5</v>
      </c>
      <c r="F854" s="289">
        <v>1581.27</v>
      </c>
      <c r="G854" s="285"/>
      <c r="H854" s="285"/>
    </row>
    <row r="855" spans="1:8" customFormat="1" ht="9.75" customHeight="1">
      <c r="A855" s="284" t="s">
        <v>3188</v>
      </c>
      <c r="B855" s="285" t="s">
        <v>3150</v>
      </c>
      <c r="C855" s="285" t="s">
        <v>14</v>
      </c>
      <c r="D855" s="295">
        <v>131.34200000000001</v>
      </c>
      <c r="E855" s="294">
        <v>16</v>
      </c>
      <c r="F855" s="289">
        <v>2101.4699999999998</v>
      </c>
      <c r="G855" s="285"/>
      <c r="H855" s="285"/>
    </row>
    <row r="856" spans="1:8" customFormat="1" ht="9.75" customHeight="1">
      <c r="A856" s="284" t="s">
        <v>3189</v>
      </c>
      <c r="B856" s="285" t="s">
        <v>2129</v>
      </c>
      <c r="C856" s="285" t="s">
        <v>14</v>
      </c>
      <c r="D856" s="295">
        <v>104.422</v>
      </c>
      <c r="E856" s="294">
        <v>20</v>
      </c>
      <c r="F856" s="289">
        <v>2088.44</v>
      </c>
      <c r="G856" s="285"/>
      <c r="H856" s="285"/>
    </row>
    <row r="857" spans="1:8" customFormat="1" ht="9.75" customHeight="1">
      <c r="A857" s="280" t="s">
        <v>458</v>
      </c>
      <c r="B857" s="281" t="s">
        <v>635</v>
      </c>
      <c r="C857" s="281"/>
      <c r="D857" s="281"/>
      <c r="E857" s="281"/>
      <c r="F857" s="282">
        <v>232672.53</v>
      </c>
      <c r="G857" s="281"/>
      <c r="H857" s="281"/>
    </row>
    <row r="858" spans="1:8" customFormat="1" ht="19.350000000000001" customHeight="1">
      <c r="A858" s="280" t="s">
        <v>460</v>
      </c>
      <c r="B858" s="281" t="s">
        <v>2244</v>
      </c>
      <c r="C858" s="281"/>
      <c r="D858" s="281"/>
      <c r="E858" s="281"/>
      <c r="F858" s="296">
        <v>4266.63</v>
      </c>
      <c r="G858" s="281"/>
      <c r="H858" s="281"/>
    </row>
    <row r="859" spans="1:8" customFormat="1" ht="9.75" customHeight="1">
      <c r="A859" s="280" t="s">
        <v>461</v>
      </c>
      <c r="B859" s="281" t="s">
        <v>640</v>
      </c>
      <c r="C859" s="281"/>
      <c r="D859" s="281"/>
      <c r="E859" s="281"/>
      <c r="F859" s="296">
        <v>4266.63</v>
      </c>
      <c r="G859" s="281"/>
      <c r="H859" s="281"/>
    </row>
    <row r="860" spans="1:8" customFormat="1" ht="19.149999999999999" customHeight="1">
      <c r="A860" s="284" t="s">
        <v>462</v>
      </c>
      <c r="B860" s="285" t="s">
        <v>2249</v>
      </c>
      <c r="C860" s="285" t="s">
        <v>14</v>
      </c>
      <c r="D860" s="294">
        <v>38.956000000000003</v>
      </c>
      <c r="E860" s="294">
        <v>50</v>
      </c>
      <c r="F860" s="289">
        <v>1947.8</v>
      </c>
      <c r="G860" s="285"/>
      <c r="H860" s="285"/>
    </row>
    <row r="861" spans="1:8" customFormat="1" ht="19.149999999999999" customHeight="1">
      <c r="A861" s="284" t="s">
        <v>464</v>
      </c>
      <c r="B861" s="285" t="s">
        <v>2250</v>
      </c>
      <c r="C861" s="285" t="s">
        <v>14</v>
      </c>
      <c r="D861" s="286">
        <v>8.2189999999999994</v>
      </c>
      <c r="E861" s="294">
        <v>50</v>
      </c>
      <c r="F861" s="297">
        <v>410.95</v>
      </c>
      <c r="G861" s="285"/>
      <c r="H861" s="285"/>
    </row>
    <row r="862" spans="1:8" customFormat="1" ht="9.75" customHeight="1">
      <c r="A862" s="284" t="s">
        <v>465</v>
      </c>
      <c r="B862" s="285" t="s">
        <v>2252</v>
      </c>
      <c r="C862" s="285" t="s">
        <v>10</v>
      </c>
      <c r="D862" s="294">
        <v>73.38</v>
      </c>
      <c r="E862" s="294">
        <v>26</v>
      </c>
      <c r="F862" s="289">
        <v>1907.88</v>
      </c>
      <c r="G862" s="285"/>
      <c r="H862" s="285"/>
    </row>
    <row r="863" spans="1:8" customFormat="1" ht="19.350000000000001" customHeight="1">
      <c r="A863" s="280" t="s">
        <v>466</v>
      </c>
      <c r="B863" s="281" t="s">
        <v>3190</v>
      </c>
      <c r="C863" s="281"/>
      <c r="D863" s="281"/>
      <c r="E863" s="281"/>
      <c r="F863" s="283">
        <v>13125.13</v>
      </c>
      <c r="G863" s="281"/>
      <c r="H863" s="281"/>
    </row>
    <row r="864" spans="1:8" customFormat="1" ht="9.75" customHeight="1">
      <c r="A864" s="280" t="s">
        <v>468</v>
      </c>
      <c r="B864" s="281" t="s">
        <v>640</v>
      </c>
      <c r="C864" s="281"/>
      <c r="D864" s="281"/>
      <c r="E864" s="281"/>
      <c r="F864" s="283">
        <v>13125.13</v>
      </c>
      <c r="G864" s="281"/>
      <c r="H864" s="281"/>
    </row>
    <row r="865" spans="1:8" customFormat="1" ht="19.149999999999999" customHeight="1">
      <c r="A865" s="284" t="s">
        <v>469</v>
      </c>
      <c r="B865" s="285" t="s">
        <v>2249</v>
      </c>
      <c r="C865" s="285" t="s">
        <v>14</v>
      </c>
      <c r="D865" s="295">
        <v>153.99</v>
      </c>
      <c r="E865" s="294">
        <v>50</v>
      </c>
      <c r="F865" s="289">
        <v>7699.5</v>
      </c>
      <c r="G865" s="285"/>
      <c r="H865" s="285"/>
    </row>
    <row r="866" spans="1:8" customFormat="1" ht="19.149999999999999" customHeight="1">
      <c r="A866" s="284" t="s">
        <v>470</v>
      </c>
      <c r="B866" s="285" t="s">
        <v>2250</v>
      </c>
      <c r="C866" s="285" t="s">
        <v>14</v>
      </c>
      <c r="D866" s="294">
        <v>11.465</v>
      </c>
      <c r="E866" s="294">
        <v>50</v>
      </c>
      <c r="F866" s="297">
        <v>573.25</v>
      </c>
      <c r="G866" s="285"/>
      <c r="H866" s="285"/>
    </row>
    <row r="867" spans="1:8" customFormat="1" ht="9.75" customHeight="1">
      <c r="A867" s="284" t="s">
        <v>471</v>
      </c>
      <c r="B867" s="285" t="s">
        <v>2252</v>
      </c>
      <c r="C867" s="285" t="s">
        <v>10</v>
      </c>
      <c r="D867" s="295">
        <v>186.63</v>
      </c>
      <c r="E867" s="294">
        <v>26</v>
      </c>
      <c r="F867" s="289">
        <v>4852.38</v>
      </c>
      <c r="G867" s="285"/>
      <c r="H867" s="285"/>
    </row>
    <row r="868" spans="1:8" customFormat="1" ht="19.350000000000001" customHeight="1">
      <c r="A868" s="280" t="s">
        <v>472</v>
      </c>
      <c r="B868" s="281" t="s">
        <v>3191</v>
      </c>
      <c r="C868" s="281"/>
      <c r="D868" s="281"/>
      <c r="E868" s="281"/>
      <c r="F868" s="282">
        <v>215280.77</v>
      </c>
      <c r="G868" s="281"/>
      <c r="H868" s="281"/>
    </row>
    <row r="869" spans="1:8" customFormat="1" ht="9.75" customHeight="1">
      <c r="A869" s="280" t="s">
        <v>473</v>
      </c>
      <c r="B869" s="281" t="s">
        <v>640</v>
      </c>
      <c r="C869" s="281"/>
      <c r="D869" s="281"/>
      <c r="E869" s="281"/>
      <c r="F869" s="282">
        <v>215280.77</v>
      </c>
      <c r="G869" s="281"/>
      <c r="H869" s="281"/>
    </row>
    <row r="870" spans="1:8" customFormat="1" ht="19.149999999999999" customHeight="1">
      <c r="A870" s="284" t="s">
        <v>475</v>
      </c>
      <c r="B870" s="285" t="s">
        <v>2249</v>
      </c>
      <c r="C870" s="285" t="s">
        <v>14</v>
      </c>
      <c r="D870" s="288">
        <v>1867.674</v>
      </c>
      <c r="E870" s="294">
        <v>50</v>
      </c>
      <c r="F870" s="293">
        <v>93383.7</v>
      </c>
      <c r="G870" s="285"/>
      <c r="H870" s="285"/>
    </row>
    <row r="871" spans="1:8" customFormat="1" ht="19.149999999999999" customHeight="1">
      <c r="A871" s="284" t="s">
        <v>476</v>
      </c>
      <c r="B871" s="285" t="s">
        <v>2250</v>
      </c>
      <c r="C871" s="285" t="s">
        <v>14</v>
      </c>
      <c r="D871" s="295">
        <v>534.755</v>
      </c>
      <c r="E871" s="294">
        <v>50</v>
      </c>
      <c r="F871" s="293">
        <v>26737.75</v>
      </c>
      <c r="G871" s="285"/>
      <c r="H871" s="285"/>
    </row>
    <row r="872" spans="1:8" customFormat="1" ht="9.75" customHeight="1">
      <c r="A872" s="284" t="s">
        <v>935</v>
      </c>
      <c r="B872" s="285" t="s">
        <v>2252</v>
      </c>
      <c r="C872" s="285" t="s">
        <v>10</v>
      </c>
      <c r="D872" s="288">
        <v>3659.9740000000002</v>
      </c>
      <c r="E872" s="294">
        <v>26</v>
      </c>
      <c r="F872" s="293">
        <v>95159.32</v>
      </c>
      <c r="G872" s="285"/>
      <c r="H872" s="285"/>
    </row>
    <row r="873" spans="1:8" customFormat="1" ht="9.75" customHeight="1">
      <c r="A873" s="280" t="s">
        <v>484</v>
      </c>
      <c r="B873" s="281" t="s">
        <v>701</v>
      </c>
      <c r="C873" s="281"/>
      <c r="D873" s="281"/>
      <c r="E873" s="281"/>
      <c r="F873" s="282">
        <v>930753.72</v>
      </c>
      <c r="G873" s="281"/>
      <c r="H873" s="281"/>
    </row>
    <row r="874" spans="1:8" customFormat="1" ht="9.75" customHeight="1">
      <c r="A874" s="280" t="s">
        <v>486</v>
      </c>
      <c r="B874" s="281" t="s">
        <v>2284</v>
      </c>
      <c r="C874" s="281"/>
      <c r="D874" s="281"/>
      <c r="E874" s="281"/>
      <c r="F874" s="283">
        <v>37910.99</v>
      </c>
      <c r="G874" s="281"/>
      <c r="H874" s="281"/>
    </row>
    <row r="875" spans="1:8" customFormat="1" ht="9.75" customHeight="1">
      <c r="A875" s="280" t="s">
        <v>487</v>
      </c>
      <c r="B875" s="281" t="s">
        <v>704</v>
      </c>
      <c r="C875" s="281"/>
      <c r="D875" s="281"/>
      <c r="E875" s="281"/>
      <c r="F875" s="283">
        <v>16210.66</v>
      </c>
      <c r="G875" s="281"/>
      <c r="H875" s="281"/>
    </row>
    <row r="876" spans="1:8" customFormat="1" ht="19.149999999999999" customHeight="1">
      <c r="A876" s="284" t="s">
        <v>489</v>
      </c>
      <c r="B876" s="285" t="s">
        <v>3192</v>
      </c>
      <c r="C876" s="285" t="s">
        <v>14</v>
      </c>
      <c r="D876" s="294">
        <v>23.885000000000002</v>
      </c>
      <c r="E876" s="295">
        <v>110.27849999999999</v>
      </c>
      <c r="F876" s="289">
        <v>2634</v>
      </c>
      <c r="G876" s="285"/>
      <c r="H876" s="285"/>
    </row>
    <row r="877" spans="1:8" customFormat="1" ht="9.75" customHeight="1">
      <c r="A877" s="284" t="s">
        <v>2247</v>
      </c>
      <c r="B877" s="285" t="s">
        <v>719</v>
      </c>
      <c r="C877" s="285" t="s">
        <v>14</v>
      </c>
      <c r="D877" s="286">
        <v>9.6660000000000004</v>
      </c>
      <c r="E877" s="294">
        <v>61.016500000000001</v>
      </c>
      <c r="F877" s="297">
        <v>589.79</v>
      </c>
      <c r="G877" s="285"/>
      <c r="H877" s="285"/>
    </row>
    <row r="878" spans="1:8" customFormat="1" ht="9.75" customHeight="1">
      <c r="A878" s="284" t="s">
        <v>3193</v>
      </c>
      <c r="B878" s="285" t="s">
        <v>3194</v>
      </c>
      <c r="C878" s="285" t="s">
        <v>14</v>
      </c>
      <c r="D878" s="286">
        <v>2.7490000000000001</v>
      </c>
      <c r="E878" s="294">
        <v>57.5852</v>
      </c>
      <c r="F878" s="297">
        <v>158.30000000000001</v>
      </c>
      <c r="G878" s="285"/>
      <c r="H878" s="285"/>
    </row>
    <row r="879" spans="1:8" customFormat="1" ht="19.149999999999999" customHeight="1">
      <c r="A879" s="284" t="s">
        <v>3195</v>
      </c>
      <c r="B879" s="285" t="s">
        <v>3196</v>
      </c>
      <c r="C879" s="285" t="s">
        <v>14</v>
      </c>
      <c r="D879" s="294">
        <v>25.77</v>
      </c>
      <c r="E879" s="295">
        <v>110.27849999999999</v>
      </c>
      <c r="F879" s="289">
        <v>2841.88</v>
      </c>
      <c r="G879" s="285"/>
      <c r="H879" s="285"/>
    </row>
    <row r="880" spans="1:8" customFormat="1" ht="19.149999999999999" customHeight="1">
      <c r="A880" s="284" t="s">
        <v>3197</v>
      </c>
      <c r="B880" s="285" t="s">
        <v>3198</v>
      </c>
      <c r="C880" s="285" t="s">
        <v>14</v>
      </c>
      <c r="D880" s="294">
        <v>71.072000000000003</v>
      </c>
      <c r="E880" s="295">
        <v>107.0718</v>
      </c>
      <c r="F880" s="289">
        <v>7609.81</v>
      </c>
      <c r="G880" s="285"/>
      <c r="H880" s="285"/>
    </row>
    <row r="881" spans="1:8" customFormat="1" ht="19.149999999999999" customHeight="1">
      <c r="A881" s="284" t="s">
        <v>3199</v>
      </c>
      <c r="B881" s="285" t="s">
        <v>3200</v>
      </c>
      <c r="C881" s="285" t="s">
        <v>14</v>
      </c>
      <c r="D881" s="294">
        <v>24.995999999999999</v>
      </c>
      <c r="E881" s="294">
        <v>81.905500000000004</v>
      </c>
      <c r="F881" s="289">
        <v>2047.31</v>
      </c>
      <c r="G881" s="285"/>
      <c r="H881" s="285"/>
    </row>
    <row r="882" spans="1:8" customFormat="1" ht="19.149999999999999" customHeight="1">
      <c r="A882" s="284" t="s">
        <v>3201</v>
      </c>
      <c r="B882" s="285" t="s">
        <v>3202</v>
      </c>
      <c r="C882" s="285" t="s">
        <v>14</v>
      </c>
      <c r="D882" s="286">
        <v>3.0779999999999998</v>
      </c>
      <c r="E882" s="295">
        <v>107.0718</v>
      </c>
      <c r="F882" s="297">
        <v>329.57</v>
      </c>
      <c r="G882" s="285"/>
      <c r="H882" s="285"/>
    </row>
    <row r="883" spans="1:8" customFormat="1" ht="9.75" customHeight="1">
      <c r="A883" s="280" t="s">
        <v>490</v>
      </c>
      <c r="B883" s="281" t="s">
        <v>708</v>
      </c>
      <c r="C883" s="281"/>
      <c r="D883" s="281"/>
      <c r="E883" s="281"/>
      <c r="F883" s="296">
        <v>3374.89</v>
      </c>
      <c r="G883" s="281"/>
      <c r="H883" s="281"/>
    </row>
    <row r="884" spans="1:8" customFormat="1" ht="9.75" customHeight="1">
      <c r="A884" s="284" t="s">
        <v>492</v>
      </c>
      <c r="B884" s="285" t="s">
        <v>3203</v>
      </c>
      <c r="C884" s="285" t="s">
        <v>10</v>
      </c>
      <c r="D884" s="294">
        <v>83.632999999999996</v>
      </c>
      <c r="E884" s="294">
        <v>40.3536</v>
      </c>
      <c r="F884" s="289">
        <v>3374.89</v>
      </c>
      <c r="G884" s="285"/>
      <c r="H884" s="285"/>
    </row>
    <row r="885" spans="1:8" customFormat="1" ht="9.75" customHeight="1">
      <c r="A885" s="280" t="s">
        <v>493</v>
      </c>
      <c r="B885" s="281" t="s">
        <v>711</v>
      </c>
      <c r="C885" s="281"/>
      <c r="D885" s="281"/>
      <c r="E885" s="281"/>
      <c r="F885" s="301">
        <v>704.71</v>
      </c>
      <c r="G885" s="281"/>
      <c r="H885" s="281"/>
    </row>
    <row r="886" spans="1:8" customFormat="1" ht="9.75" customHeight="1">
      <c r="A886" s="284" t="s">
        <v>495</v>
      </c>
      <c r="B886" s="285" t="s">
        <v>3204</v>
      </c>
      <c r="C886" s="285" t="s">
        <v>10</v>
      </c>
      <c r="D886" s="286">
        <v>4.9000000000000004</v>
      </c>
      <c r="E886" s="295">
        <v>109.39190000000001</v>
      </c>
      <c r="F886" s="297">
        <v>536.02</v>
      </c>
      <c r="G886" s="285"/>
      <c r="H886" s="285"/>
    </row>
    <row r="887" spans="1:8" customFormat="1" ht="9.75" customHeight="1">
      <c r="A887" s="284" t="s">
        <v>497</v>
      </c>
      <c r="B887" s="285" t="s">
        <v>3205</v>
      </c>
      <c r="C887" s="285" t="s">
        <v>14</v>
      </c>
      <c r="D887" s="286">
        <v>0.32</v>
      </c>
      <c r="E887" s="295">
        <v>527.17169999999999</v>
      </c>
      <c r="F887" s="297">
        <v>168.69</v>
      </c>
      <c r="G887" s="285"/>
      <c r="H887" s="285"/>
    </row>
    <row r="888" spans="1:8" customFormat="1" ht="9.75" customHeight="1">
      <c r="A888" s="280" t="s">
        <v>499</v>
      </c>
      <c r="B888" s="281" t="s">
        <v>725</v>
      </c>
      <c r="C888" s="281"/>
      <c r="D888" s="281"/>
      <c r="E888" s="281"/>
      <c r="F888" s="296">
        <v>2314.4299999999998</v>
      </c>
      <c r="G888" s="281"/>
      <c r="H888" s="281"/>
    </row>
    <row r="889" spans="1:8" customFormat="1" ht="9.75" customHeight="1">
      <c r="A889" s="284" t="s">
        <v>500</v>
      </c>
      <c r="B889" s="285" t="s">
        <v>3206</v>
      </c>
      <c r="C889" s="285" t="s">
        <v>10</v>
      </c>
      <c r="D889" s="294">
        <v>26.94</v>
      </c>
      <c r="E889" s="294">
        <v>85.910600000000002</v>
      </c>
      <c r="F889" s="289">
        <v>2314.4299999999998</v>
      </c>
      <c r="G889" s="285"/>
      <c r="H889" s="285"/>
    </row>
    <row r="890" spans="1:8" customFormat="1" ht="9.75" customHeight="1">
      <c r="A890" s="280" t="s">
        <v>3207</v>
      </c>
      <c r="B890" s="281" t="s">
        <v>355</v>
      </c>
      <c r="C890" s="281"/>
      <c r="D890" s="281"/>
      <c r="E890" s="281"/>
      <c r="F890" s="283">
        <v>15306.3</v>
      </c>
      <c r="G890" s="281"/>
      <c r="H890" s="281"/>
    </row>
    <row r="891" spans="1:8" customFormat="1" ht="19.149999999999999" customHeight="1">
      <c r="A891" s="284" t="s">
        <v>3208</v>
      </c>
      <c r="B891" s="285" t="s">
        <v>2317</v>
      </c>
      <c r="C891" s="285" t="s">
        <v>14</v>
      </c>
      <c r="D891" s="294">
        <v>74.150000000000006</v>
      </c>
      <c r="E891" s="294">
        <v>43.9572</v>
      </c>
      <c r="F891" s="289">
        <v>3259.43</v>
      </c>
      <c r="G891" s="285"/>
      <c r="H891" s="285"/>
    </row>
    <row r="892" spans="1:8" customFormat="1" ht="19.149999999999999" customHeight="1">
      <c r="A892" s="284" t="s">
        <v>3209</v>
      </c>
      <c r="B892" s="285" t="s">
        <v>2315</v>
      </c>
      <c r="C892" s="285" t="s">
        <v>14</v>
      </c>
      <c r="D892" s="294">
        <v>49.655000000000001</v>
      </c>
      <c r="E892" s="294">
        <v>43.9572</v>
      </c>
      <c r="F892" s="289">
        <v>2182.69</v>
      </c>
      <c r="G892" s="285"/>
      <c r="H892" s="285"/>
    </row>
    <row r="893" spans="1:8" customFormat="1" ht="19.149999999999999" customHeight="1">
      <c r="A893" s="284" t="s">
        <v>3210</v>
      </c>
      <c r="B893" s="285" t="s">
        <v>3211</v>
      </c>
      <c r="C893" s="285" t="s">
        <v>14</v>
      </c>
      <c r="D893" s="286">
        <v>2.7490000000000001</v>
      </c>
      <c r="E893" s="294">
        <v>37</v>
      </c>
      <c r="F893" s="297">
        <v>101.71</v>
      </c>
      <c r="G893" s="285"/>
      <c r="H893" s="285"/>
    </row>
    <row r="894" spans="1:8" customFormat="1" ht="9.75" customHeight="1">
      <c r="A894" s="284" t="s">
        <v>3212</v>
      </c>
      <c r="B894" s="285" t="s">
        <v>2347</v>
      </c>
      <c r="C894" s="285" t="s">
        <v>10</v>
      </c>
      <c r="D894" s="294">
        <v>83.632999999999996</v>
      </c>
      <c r="E894" s="294">
        <v>42.5</v>
      </c>
      <c r="F894" s="289">
        <v>3554.4</v>
      </c>
      <c r="G894" s="285"/>
      <c r="H894" s="285"/>
    </row>
    <row r="895" spans="1:8" customFormat="1" ht="9.75" customHeight="1">
      <c r="A895" s="284" t="s">
        <v>3213</v>
      </c>
      <c r="B895" s="285" t="s">
        <v>2325</v>
      </c>
      <c r="C895" s="285" t="s">
        <v>10</v>
      </c>
      <c r="D895" s="294">
        <v>26.94</v>
      </c>
      <c r="E895" s="294">
        <v>37.5</v>
      </c>
      <c r="F895" s="289">
        <v>1010.25</v>
      </c>
      <c r="G895" s="285"/>
      <c r="H895" s="285"/>
    </row>
    <row r="896" spans="1:8" customFormat="1" ht="9.75" customHeight="1">
      <c r="A896" s="284" t="s">
        <v>3214</v>
      </c>
      <c r="B896" s="285" t="s">
        <v>3215</v>
      </c>
      <c r="C896" s="285" t="s">
        <v>14</v>
      </c>
      <c r="D896" s="286">
        <v>0.32</v>
      </c>
      <c r="E896" s="295">
        <v>187.5</v>
      </c>
      <c r="F896" s="302">
        <v>60</v>
      </c>
      <c r="G896" s="285"/>
      <c r="H896" s="285"/>
    </row>
    <row r="897" spans="1:8" customFormat="1" ht="19.149999999999999" customHeight="1">
      <c r="A897" s="284" t="s">
        <v>3216</v>
      </c>
      <c r="B897" s="285" t="s">
        <v>2146</v>
      </c>
      <c r="C897" s="285" t="s">
        <v>14</v>
      </c>
      <c r="D897" s="295">
        <v>181.58500000000001</v>
      </c>
      <c r="E897" s="294">
        <v>12.78</v>
      </c>
      <c r="F897" s="289">
        <v>2320.66</v>
      </c>
      <c r="G897" s="285"/>
      <c r="H897" s="285"/>
    </row>
    <row r="898" spans="1:8" customFormat="1" ht="9.75" customHeight="1">
      <c r="A898" s="284" t="s">
        <v>3217</v>
      </c>
      <c r="B898" s="285" t="s">
        <v>2131</v>
      </c>
      <c r="C898" s="285" t="s">
        <v>14</v>
      </c>
      <c r="D898" s="295">
        <v>173.27199999999999</v>
      </c>
      <c r="E898" s="294">
        <v>16.258600000000001</v>
      </c>
      <c r="F898" s="289">
        <v>2817.16</v>
      </c>
      <c r="G898" s="285"/>
      <c r="H898" s="285"/>
    </row>
    <row r="899" spans="1:8" customFormat="1" ht="9.75" customHeight="1">
      <c r="A899" s="280" t="s">
        <v>501</v>
      </c>
      <c r="B899" s="281" t="s">
        <v>3218</v>
      </c>
      <c r="C899" s="281"/>
      <c r="D899" s="281"/>
      <c r="E899" s="281"/>
      <c r="F899" s="296">
        <v>6758.54</v>
      </c>
      <c r="G899" s="281"/>
      <c r="H899" s="281"/>
    </row>
    <row r="900" spans="1:8" customFormat="1" ht="9.75" customHeight="1">
      <c r="A900" s="280" t="s">
        <v>502</v>
      </c>
      <c r="B900" s="281" t="s">
        <v>708</v>
      </c>
      <c r="C900" s="281"/>
      <c r="D900" s="281"/>
      <c r="E900" s="281"/>
      <c r="F900" s="301">
        <v>624.27</v>
      </c>
      <c r="G900" s="281"/>
      <c r="H900" s="281"/>
    </row>
    <row r="901" spans="1:8" customFormat="1" ht="9.75" customHeight="1">
      <c r="A901" s="284" t="s">
        <v>503</v>
      </c>
      <c r="B901" s="285" t="s">
        <v>3203</v>
      </c>
      <c r="C901" s="285" t="s">
        <v>10</v>
      </c>
      <c r="D901" s="294">
        <v>15.47</v>
      </c>
      <c r="E901" s="294">
        <v>40.3536</v>
      </c>
      <c r="F901" s="297">
        <v>624.27</v>
      </c>
      <c r="G901" s="285"/>
      <c r="H901" s="285"/>
    </row>
    <row r="902" spans="1:8" customFormat="1" ht="9.75" customHeight="1">
      <c r="A902" s="280" t="s">
        <v>506</v>
      </c>
      <c r="B902" s="281" t="s">
        <v>711</v>
      </c>
      <c r="C902" s="281"/>
      <c r="D902" s="281"/>
      <c r="E902" s="281"/>
      <c r="F902" s="301">
        <v>168.69</v>
      </c>
      <c r="G902" s="281"/>
      <c r="H902" s="281"/>
    </row>
    <row r="903" spans="1:8" customFormat="1" ht="9.75" customHeight="1">
      <c r="A903" s="284" t="s">
        <v>507</v>
      </c>
      <c r="B903" s="285" t="s">
        <v>3205</v>
      </c>
      <c r="C903" s="285" t="s">
        <v>14</v>
      </c>
      <c r="D903" s="286">
        <v>0.32</v>
      </c>
      <c r="E903" s="295">
        <v>527.17169999999999</v>
      </c>
      <c r="F903" s="297">
        <v>168.69</v>
      </c>
      <c r="G903" s="285"/>
      <c r="H903" s="285"/>
    </row>
    <row r="904" spans="1:8" customFormat="1" ht="9.75" customHeight="1">
      <c r="A904" s="280" t="s">
        <v>508</v>
      </c>
      <c r="B904" s="281" t="s">
        <v>355</v>
      </c>
      <c r="C904" s="281"/>
      <c r="D904" s="281"/>
      <c r="E904" s="281"/>
      <c r="F904" s="296">
        <v>5965.58</v>
      </c>
      <c r="G904" s="281"/>
      <c r="H904" s="281"/>
    </row>
    <row r="905" spans="1:8" customFormat="1" ht="9.75" customHeight="1">
      <c r="A905" s="284" t="s">
        <v>509</v>
      </c>
      <c r="B905" s="285" t="s">
        <v>2347</v>
      </c>
      <c r="C905" s="285" t="s">
        <v>10</v>
      </c>
      <c r="D905" s="294">
        <v>15.47</v>
      </c>
      <c r="E905" s="294">
        <v>42.5</v>
      </c>
      <c r="F905" s="297">
        <v>657.48</v>
      </c>
      <c r="G905" s="285"/>
      <c r="H905" s="285"/>
    </row>
    <row r="906" spans="1:8" customFormat="1" ht="9.75" customHeight="1">
      <c r="A906" s="284" t="s">
        <v>510</v>
      </c>
      <c r="B906" s="285" t="s">
        <v>3215</v>
      </c>
      <c r="C906" s="285" t="s">
        <v>14</v>
      </c>
      <c r="D906" s="286">
        <v>0.32</v>
      </c>
      <c r="E906" s="295">
        <v>187.5</v>
      </c>
      <c r="F906" s="302">
        <v>60</v>
      </c>
      <c r="G906" s="285"/>
      <c r="H906" s="285"/>
    </row>
    <row r="907" spans="1:8" customFormat="1" ht="19.149999999999999" customHeight="1">
      <c r="A907" s="284" t="s">
        <v>3219</v>
      </c>
      <c r="B907" s="285" t="s">
        <v>2146</v>
      </c>
      <c r="C907" s="285" t="s">
        <v>14</v>
      </c>
      <c r="D907" s="295">
        <v>362.68799999999999</v>
      </c>
      <c r="E907" s="294">
        <v>12.78</v>
      </c>
      <c r="F907" s="289">
        <v>4635.1499999999996</v>
      </c>
      <c r="G907" s="285"/>
      <c r="H907" s="285"/>
    </row>
    <row r="908" spans="1:8" customFormat="1" ht="9.75" customHeight="1">
      <c r="A908" s="284" t="s">
        <v>3220</v>
      </c>
      <c r="B908" s="285" t="s">
        <v>2131</v>
      </c>
      <c r="C908" s="285" t="s">
        <v>14</v>
      </c>
      <c r="D908" s="294">
        <v>37.700000000000003</v>
      </c>
      <c r="E908" s="294">
        <v>16.258600000000001</v>
      </c>
      <c r="F908" s="297">
        <v>612.95000000000005</v>
      </c>
      <c r="G908" s="285"/>
      <c r="H908" s="285"/>
    </row>
    <row r="909" spans="1:8" customFormat="1" ht="9.75" customHeight="1">
      <c r="A909" s="280" t="s">
        <v>511</v>
      </c>
      <c r="B909" s="281" t="s">
        <v>3221</v>
      </c>
      <c r="C909" s="281"/>
      <c r="D909" s="281"/>
      <c r="E909" s="281"/>
      <c r="F909" s="296">
        <v>7370.56</v>
      </c>
      <c r="G909" s="281"/>
      <c r="H909" s="281"/>
    </row>
    <row r="910" spans="1:8" customFormat="1" ht="9.75" customHeight="1">
      <c r="A910" s="280" t="s">
        <v>512</v>
      </c>
      <c r="B910" s="281" t="s">
        <v>708</v>
      </c>
      <c r="C910" s="281"/>
      <c r="D910" s="281"/>
      <c r="E910" s="281"/>
      <c r="F910" s="301">
        <v>658.41</v>
      </c>
      <c r="G910" s="281"/>
      <c r="H910" s="281"/>
    </row>
    <row r="911" spans="1:8" customFormat="1" ht="9.75" customHeight="1">
      <c r="A911" s="284" t="s">
        <v>513</v>
      </c>
      <c r="B911" s="285" t="s">
        <v>3203</v>
      </c>
      <c r="C911" s="285" t="s">
        <v>10</v>
      </c>
      <c r="D911" s="294">
        <v>16.315999999999999</v>
      </c>
      <c r="E911" s="294">
        <v>40.3536</v>
      </c>
      <c r="F911" s="297">
        <v>658.41</v>
      </c>
      <c r="G911" s="285"/>
      <c r="H911" s="285"/>
    </row>
    <row r="912" spans="1:8" customFormat="1" ht="9.75" customHeight="1">
      <c r="A912" s="280" t="s">
        <v>515</v>
      </c>
      <c r="B912" s="281" t="s">
        <v>711</v>
      </c>
      <c r="C912" s="281"/>
      <c r="D912" s="281"/>
      <c r="E912" s="281"/>
      <c r="F912" s="301">
        <v>168.69</v>
      </c>
      <c r="G912" s="281"/>
      <c r="H912" s="281"/>
    </row>
    <row r="913" spans="1:8" customFormat="1" ht="9.75" customHeight="1">
      <c r="A913" s="284" t="s">
        <v>516</v>
      </c>
      <c r="B913" s="285" t="s">
        <v>3205</v>
      </c>
      <c r="C913" s="285" t="s">
        <v>14</v>
      </c>
      <c r="D913" s="286">
        <v>0.32</v>
      </c>
      <c r="E913" s="295">
        <v>527.17169999999999</v>
      </c>
      <c r="F913" s="297">
        <v>168.69</v>
      </c>
      <c r="G913" s="285"/>
      <c r="H913" s="285"/>
    </row>
    <row r="914" spans="1:8" customFormat="1" ht="9.75" customHeight="1">
      <c r="A914" s="280" t="s">
        <v>517</v>
      </c>
      <c r="B914" s="281" t="s">
        <v>355</v>
      </c>
      <c r="C914" s="281"/>
      <c r="D914" s="281"/>
      <c r="E914" s="281"/>
      <c r="F914" s="296">
        <v>6543.46</v>
      </c>
      <c r="G914" s="281"/>
      <c r="H914" s="281"/>
    </row>
    <row r="915" spans="1:8" customFormat="1" ht="9.75" customHeight="1">
      <c r="A915" s="284" t="s">
        <v>518</v>
      </c>
      <c r="B915" s="285" t="s">
        <v>2347</v>
      </c>
      <c r="C915" s="285" t="s">
        <v>10</v>
      </c>
      <c r="D915" s="294">
        <v>16.315999999999999</v>
      </c>
      <c r="E915" s="294">
        <v>42.5</v>
      </c>
      <c r="F915" s="297">
        <v>693.43</v>
      </c>
      <c r="G915" s="285"/>
      <c r="H915" s="285"/>
    </row>
    <row r="916" spans="1:8" customFormat="1" ht="9.75" customHeight="1">
      <c r="A916" s="284" t="s">
        <v>519</v>
      </c>
      <c r="B916" s="285" t="s">
        <v>3215</v>
      </c>
      <c r="C916" s="285" t="s">
        <v>14</v>
      </c>
      <c r="D916" s="286">
        <v>0.32</v>
      </c>
      <c r="E916" s="295">
        <v>187.5</v>
      </c>
      <c r="F916" s="302">
        <v>60</v>
      </c>
      <c r="G916" s="285"/>
      <c r="H916" s="285"/>
    </row>
    <row r="917" spans="1:8" customFormat="1" ht="19.149999999999999" customHeight="1">
      <c r="A917" s="284" t="s">
        <v>3222</v>
      </c>
      <c r="B917" s="285" t="s">
        <v>2146</v>
      </c>
      <c r="C917" s="285" t="s">
        <v>14</v>
      </c>
      <c r="D917" s="295">
        <v>362.56799999999998</v>
      </c>
      <c r="E917" s="294">
        <v>12.78</v>
      </c>
      <c r="F917" s="289">
        <v>4633.62</v>
      </c>
      <c r="G917" s="285"/>
      <c r="H917" s="285"/>
    </row>
    <row r="918" spans="1:8" customFormat="1" ht="9.75" customHeight="1">
      <c r="A918" s="284" t="s">
        <v>3223</v>
      </c>
      <c r="B918" s="285" t="s">
        <v>2131</v>
      </c>
      <c r="C918" s="285" t="s">
        <v>14</v>
      </c>
      <c r="D918" s="294">
        <v>71.126000000000005</v>
      </c>
      <c r="E918" s="294">
        <v>16.258600000000001</v>
      </c>
      <c r="F918" s="289">
        <v>1156.4100000000001</v>
      </c>
      <c r="G918" s="285"/>
      <c r="H918" s="285"/>
    </row>
    <row r="919" spans="1:8" customFormat="1" ht="9.75" customHeight="1">
      <c r="A919" s="280" t="s">
        <v>520</v>
      </c>
      <c r="B919" s="281" t="s">
        <v>3224</v>
      </c>
      <c r="C919" s="281"/>
      <c r="D919" s="281"/>
      <c r="E919" s="281"/>
      <c r="F919" s="296">
        <v>7281.73</v>
      </c>
      <c r="G919" s="281"/>
      <c r="H919" s="281"/>
    </row>
    <row r="920" spans="1:8" customFormat="1" ht="9.75" customHeight="1">
      <c r="A920" s="280" t="s">
        <v>521</v>
      </c>
      <c r="B920" s="281" t="s">
        <v>708</v>
      </c>
      <c r="C920" s="281"/>
      <c r="D920" s="281"/>
      <c r="E920" s="281"/>
      <c r="F920" s="301">
        <v>624.88</v>
      </c>
      <c r="G920" s="281"/>
      <c r="H920" s="281"/>
    </row>
    <row r="921" spans="1:8" customFormat="1" ht="9.75" customHeight="1">
      <c r="A921" s="284" t="s">
        <v>522</v>
      </c>
      <c r="B921" s="285" t="s">
        <v>3203</v>
      </c>
      <c r="C921" s="285" t="s">
        <v>10</v>
      </c>
      <c r="D921" s="294">
        <v>15.484999999999999</v>
      </c>
      <c r="E921" s="294">
        <v>40.3536</v>
      </c>
      <c r="F921" s="297">
        <v>624.88</v>
      </c>
      <c r="G921" s="285"/>
      <c r="H921" s="285"/>
    </row>
    <row r="922" spans="1:8" customFormat="1" ht="9.75" customHeight="1">
      <c r="A922" s="280" t="s">
        <v>524</v>
      </c>
      <c r="B922" s="281" t="s">
        <v>711</v>
      </c>
      <c r="C922" s="281"/>
      <c r="D922" s="281"/>
      <c r="E922" s="281"/>
      <c r="F922" s="301">
        <v>168.69</v>
      </c>
      <c r="G922" s="281"/>
      <c r="H922" s="281"/>
    </row>
    <row r="923" spans="1:8" customFormat="1" ht="9.75" customHeight="1">
      <c r="A923" s="284" t="s">
        <v>525</v>
      </c>
      <c r="B923" s="285" t="s">
        <v>3205</v>
      </c>
      <c r="C923" s="285" t="s">
        <v>14</v>
      </c>
      <c r="D923" s="286">
        <v>0.32</v>
      </c>
      <c r="E923" s="295">
        <v>527.17169999999999</v>
      </c>
      <c r="F923" s="297">
        <v>168.69</v>
      </c>
      <c r="G923" s="285"/>
      <c r="H923" s="285"/>
    </row>
    <row r="924" spans="1:8" customFormat="1" ht="9.75" customHeight="1">
      <c r="A924" s="280" t="s">
        <v>526</v>
      </c>
      <c r="B924" s="281" t="s">
        <v>355</v>
      </c>
      <c r="C924" s="281"/>
      <c r="D924" s="281"/>
      <c r="E924" s="281"/>
      <c r="F924" s="296">
        <v>6488.16</v>
      </c>
      <c r="G924" s="281"/>
      <c r="H924" s="281"/>
    </row>
    <row r="925" spans="1:8" customFormat="1" ht="9.75" customHeight="1">
      <c r="A925" s="284" t="s">
        <v>527</v>
      </c>
      <c r="B925" s="285" t="s">
        <v>2347</v>
      </c>
      <c r="C925" s="285" t="s">
        <v>10</v>
      </c>
      <c r="D925" s="294">
        <v>15.484999999999999</v>
      </c>
      <c r="E925" s="294">
        <v>42.5</v>
      </c>
      <c r="F925" s="297">
        <v>658.11</v>
      </c>
      <c r="G925" s="285"/>
      <c r="H925" s="285"/>
    </row>
    <row r="926" spans="1:8" customFormat="1" ht="9.75" customHeight="1">
      <c r="A926" s="284" t="s">
        <v>528</v>
      </c>
      <c r="B926" s="285" t="s">
        <v>3215</v>
      </c>
      <c r="C926" s="285" t="s">
        <v>14</v>
      </c>
      <c r="D926" s="286">
        <v>0.32</v>
      </c>
      <c r="E926" s="295">
        <v>187.5</v>
      </c>
      <c r="F926" s="302">
        <v>60</v>
      </c>
      <c r="G926" s="285"/>
      <c r="H926" s="285"/>
    </row>
    <row r="927" spans="1:8" customFormat="1" ht="19.149999999999999" customHeight="1">
      <c r="A927" s="284" t="s">
        <v>3225</v>
      </c>
      <c r="B927" s="285" t="s">
        <v>2146</v>
      </c>
      <c r="C927" s="285" t="s">
        <v>14</v>
      </c>
      <c r="D927" s="295">
        <v>366.86099999999999</v>
      </c>
      <c r="E927" s="294">
        <v>12.78</v>
      </c>
      <c r="F927" s="289">
        <v>4688.4799999999996</v>
      </c>
      <c r="G927" s="285"/>
      <c r="H927" s="285"/>
    </row>
    <row r="928" spans="1:8" customFormat="1" ht="9.75" customHeight="1">
      <c r="A928" s="284" t="s">
        <v>3226</v>
      </c>
      <c r="B928" s="285" t="s">
        <v>2131</v>
      </c>
      <c r="C928" s="285" t="s">
        <v>14</v>
      </c>
      <c r="D928" s="294">
        <v>66.522999999999996</v>
      </c>
      <c r="E928" s="294">
        <v>16.258600000000001</v>
      </c>
      <c r="F928" s="289">
        <v>1081.57</v>
      </c>
      <c r="G928" s="285"/>
      <c r="H928" s="285"/>
    </row>
    <row r="929" spans="1:8" customFormat="1" ht="9.75" customHeight="1">
      <c r="A929" s="280" t="s">
        <v>529</v>
      </c>
      <c r="B929" s="281" t="s">
        <v>3227</v>
      </c>
      <c r="C929" s="281"/>
      <c r="D929" s="281"/>
      <c r="E929" s="281"/>
      <c r="F929" s="282">
        <v>148759.82</v>
      </c>
      <c r="G929" s="281"/>
      <c r="H929" s="281"/>
    </row>
    <row r="930" spans="1:8" customFormat="1" ht="9.75" customHeight="1">
      <c r="A930" s="280" t="s">
        <v>530</v>
      </c>
      <c r="B930" s="281" t="s">
        <v>704</v>
      </c>
      <c r="C930" s="281"/>
      <c r="D930" s="281"/>
      <c r="E930" s="281"/>
      <c r="F930" s="282">
        <v>100169.88</v>
      </c>
      <c r="G930" s="281"/>
      <c r="H930" s="281"/>
    </row>
    <row r="931" spans="1:8" customFormat="1" ht="9.75" customHeight="1">
      <c r="A931" s="284" t="s">
        <v>531</v>
      </c>
      <c r="B931" s="285" t="s">
        <v>3228</v>
      </c>
      <c r="C931" s="285" t="s">
        <v>14</v>
      </c>
      <c r="D931" s="294">
        <v>64.191999999999993</v>
      </c>
      <c r="E931" s="295">
        <v>393.45800000000003</v>
      </c>
      <c r="F931" s="293">
        <v>25256.86</v>
      </c>
      <c r="G931" s="285"/>
      <c r="H931" s="285"/>
    </row>
    <row r="932" spans="1:8" customFormat="1" ht="9.75" customHeight="1">
      <c r="A932" s="284" t="s">
        <v>2260</v>
      </c>
      <c r="B932" s="285" t="s">
        <v>3229</v>
      </c>
      <c r="C932" s="285" t="s">
        <v>14</v>
      </c>
      <c r="D932" s="294">
        <v>54.179000000000002</v>
      </c>
      <c r="E932" s="295">
        <v>146.6378</v>
      </c>
      <c r="F932" s="289">
        <v>7944.69</v>
      </c>
      <c r="G932" s="285"/>
      <c r="H932" s="285"/>
    </row>
    <row r="933" spans="1:8" customFormat="1" ht="19.149999999999999" customHeight="1">
      <c r="A933" s="284" t="s">
        <v>3230</v>
      </c>
      <c r="B933" s="285" t="s">
        <v>3198</v>
      </c>
      <c r="C933" s="285" t="s">
        <v>14</v>
      </c>
      <c r="D933" s="294">
        <v>54.381999999999998</v>
      </c>
      <c r="E933" s="295">
        <v>107.0718</v>
      </c>
      <c r="F933" s="289">
        <v>5822.78</v>
      </c>
      <c r="G933" s="285"/>
      <c r="H933" s="285"/>
    </row>
    <row r="934" spans="1:8" customFormat="1" ht="9.75" customHeight="1">
      <c r="A934" s="284" t="s">
        <v>3231</v>
      </c>
      <c r="B934" s="285" t="s">
        <v>3232</v>
      </c>
      <c r="C934" s="285" t="s">
        <v>14</v>
      </c>
      <c r="D934" s="294">
        <v>64.744</v>
      </c>
      <c r="E934" s="295">
        <v>726</v>
      </c>
      <c r="F934" s="293">
        <v>47004.14</v>
      </c>
      <c r="G934" s="285"/>
      <c r="H934" s="285"/>
    </row>
    <row r="935" spans="1:8" customFormat="1" ht="19.149999999999999" customHeight="1">
      <c r="A935" s="284" t="s">
        <v>3233</v>
      </c>
      <c r="B935" s="285" t="s">
        <v>3196</v>
      </c>
      <c r="C935" s="285" t="s">
        <v>14</v>
      </c>
      <c r="D935" s="294">
        <v>77.793000000000006</v>
      </c>
      <c r="E935" s="295">
        <v>110.27849999999999</v>
      </c>
      <c r="F935" s="289">
        <v>8578.9</v>
      </c>
      <c r="G935" s="285"/>
      <c r="H935" s="285"/>
    </row>
    <row r="936" spans="1:8" customFormat="1" ht="19.149999999999999" customHeight="1">
      <c r="A936" s="284" t="s">
        <v>3234</v>
      </c>
      <c r="B936" s="285" t="s">
        <v>3235</v>
      </c>
      <c r="C936" s="285" t="s">
        <v>14</v>
      </c>
      <c r="D936" s="286">
        <v>3.3919999999999999</v>
      </c>
      <c r="E936" s="295">
        <v>115.77849999999999</v>
      </c>
      <c r="F936" s="297">
        <v>392.72</v>
      </c>
      <c r="G936" s="285"/>
      <c r="H936" s="285"/>
    </row>
    <row r="937" spans="1:8" customFormat="1" ht="19.149999999999999" customHeight="1">
      <c r="A937" s="284" t="s">
        <v>3236</v>
      </c>
      <c r="B937" s="285" t="s">
        <v>3192</v>
      </c>
      <c r="C937" s="285" t="s">
        <v>14</v>
      </c>
      <c r="D937" s="294">
        <v>30.109000000000002</v>
      </c>
      <c r="E937" s="295">
        <v>110.27849999999999</v>
      </c>
      <c r="F937" s="289">
        <v>3320.38</v>
      </c>
      <c r="G937" s="285"/>
      <c r="H937" s="285"/>
    </row>
    <row r="938" spans="1:8" customFormat="1" ht="19.149999999999999" customHeight="1">
      <c r="A938" s="284" t="s">
        <v>3237</v>
      </c>
      <c r="B938" s="285" t="s">
        <v>3238</v>
      </c>
      <c r="C938" s="285" t="s">
        <v>14</v>
      </c>
      <c r="D938" s="294">
        <v>39.58</v>
      </c>
      <c r="E938" s="294">
        <v>46.7258</v>
      </c>
      <c r="F938" s="289">
        <v>1849.41</v>
      </c>
      <c r="G938" s="285"/>
      <c r="H938" s="285"/>
    </row>
    <row r="939" spans="1:8" customFormat="1" ht="9.75" customHeight="1">
      <c r="A939" s="280" t="s">
        <v>532</v>
      </c>
      <c r="B939" s="281" t="s">
        <v>708</v>
      </c>
      <c r="C939" s="281"/>
      <c r="D939" s="281"/>
      <c r="E939" s="281"/>
      <c r="F939" s="296">
        <v>6906.55</v>
      </c>
      <c r="G939" s="281"/>
      <c r="H939" s="281"/>
    </row>
    <row r="940" spans="1:8" customFormat="1" ht="9.75" customHeight="1">
      <c r="A940" s="284" t="s">
        <v>533</v>
      </c>
      <c r="B940" s="285" t="s">
        <v>3203</v>
      </c>
      <c r="C940" s="285" t="s">
        <v>10</v>
      </c>
      <c r="D940" s="295">
        <v>148.34899999999999</v>
      </c>
      <c r="E940" s="294">
        <v>40.3536</v>
      </c>
      <c r="F940" s="289">
        <v>5986.42</v>
      </c>
      <c r="G940" s="285"/>
      <c r="H940" s="285"/>
    </row>
    <row r="941" spans="1:8" customFormat="1" ht="9.75" customHeight="1">
      <c r="A941" s="284" t="s">
        <v>534</v>
      </c>
      <c r="B941" s="285" t="s">
        <v>3239</v>
      </c>
      <c r="C941" s="285" t="s">
        <v>10</v>
      </c>
      <c r="D941" s="294">
        <v>82.578000000000003</v>
      </c>
      <c r="E941" s="294">
        <v>11.1426</v>
      </c>
      <c r="F941" s="297">
        <v>920.13</v>
      </c>
      <c r="G941" s="285"/>
      <c r="H941" s="285"/>
    </row>
    <row r="942" spans="1:8" customFormat="1" ht="9.75" customHeight="1">
      <c r="A942" s="280" t="s">
        <v>535</v>
      </c>
      <c r="B942" s="281" t="s">
        <v>711</v>
      </c>
      <c r="C942" s="281"/>
      <c r="D942" s="281"/>
      <c r="E942" s="281"/>
      <c r="F942" s="296">
        <v>2063.38</v>
      </c>
      <c r="G942" s="281"/>
      <c r="H942" s="281"/>
    </row>
    <row r="943" spans="1:8" customFormat="1" ht="9.75" customHeight="1">
      <c r="A943" s="284" t="s">
        <v>536</v>
      </c>
      <c r="B943" s="285" t="s">
        <v>3204</v>
      </c>
      <c r="C943" s="285" t="s">
        <v>10</v>
      </c>
      <c r="D943" s="286">
        <v>8.8000000000000007</v>
      </c>
      <c r="E943" s="295">
        <v>109.39190000000001</v>
      </c>
      <c r="F943" s="297">
        <v>962.65</v>
      </c>
      <c r="G943" s="285"/>
      <c r="H943" s="285"/>
    </row>
    <row r="944" spans="1:8" customFormat="1" ht="9.75" customHeight="1">
      <c r="A944" s="284" t="s">
        <v>537</v>
      </c>
      <c r="B944" s="285" t="s">
        <v>3205</v>
      </c>
      <c r="C944" s="285" t="s">
        <v>14</v>
      </c>
      <c r="D944" s="286">
        <v>2.0880000000000001</v>
      </c>
      <c r="E944" s="295">
        <v>527.17169999999999</v>
      </c>
      <c r="F944" s="289">
        <v>1100.73</v>
      </c>
      <c r="G944" s="285"/>
      <c r="H944" s="285"/>
    </row>
    <row r="945" spans="1:8" customFormat="1" ht="9.75" customHeight="1">
      <c r="A945" s="280" t="s">
        <v>538</v>
      </c>
      <c r="B945" s="281" t="s">
        <v>724</v>
      </c>
      <c r="C945" s="281"/>
      <c r="D945" s="281"/>
      <c r="E945" s="281"/>
      <c r="F945" s="296">
        <v>2015.19</v>
      </c>
      <c r="G945" s="281"/>
      <c r="H945" s="281"/>
    </row>
    <row r="946" spans="1:8" customFormat="1" ht="19.149999999999999" customHeight="1">
      <c r="A946" s="284" t="s">
        <v>539</v>
      </c>
      <c r="B946" s="285" t="s">
        <v>3238</v>
      </c>
      <c r="C946" s="285" t="s">
        <v>14</v>
      </c>
      <c r="D946" s="294">
        <v>35.895000000000003</v>
      </c>
      <c r="E946" s="294">
        <v>46.7258</v>
      </c>
      <c r="F946" s="289">
        <v>1677.22</v>
      </c>
      <c r="G946" s="285"/>
      <c r="H946" s="285"/>
    </row>
    <row r="947" spans="1:8" customFormat="1" ht="19.149999999999999" customHeight="1">
      <c r="A947" s="284" t="s">
        <v>540</v>
      </c>
      <c r="B947" s="285" t="s">
        <v>3240</v>
      </c>
      <c r="C947" s="285" t="s">
        <v>14</v>
      </c>
      <c r="D947" s="286">
        <v>7.2329999999999997</v>
      </c>
      <c r="E947" s="294">
        <v>46.7258</v>
      </c>
      <c r="F947" s="297">
        <v>337.97</v>
      </c>
      <c r="G947" s="285"/>
      <c r="H947" s="285"/>
    </row>
    <row r="948" spans="1:8" customFormat="1" ht="9.75" customHeight="1">
      <c r="A948" s="280" t="s">
        <v>541</v>
      </c>
      <c r="B948" s="281" t="s">
        <v>725</v>
      </c>
      <c r="C948" s="281"/>
      <c r="D948" s="281"/>
      <c r="E948" s="281"/>
      <c r="F948" s="283">
        <v>10292.950000000001</v>
      </c>
      <c r="G948" s="281"/>
      <c r="H948" s="281"/>
    </row>
    <row r="949" spans="1:8" customFormat="1" ht="9.75" customHeight="1">
      <c r="A949" s="284" t="s">
        <v>542</v>
      </c>
      <c r="B949" s="285" t="s">
        <v>3206</v>
      </c>
      <c r="C949" s="285" t="s">
        <v>10</v>
      </c>
      <c r="D949" s="295">
        <v>119.81</v>
      </c>
      <c r="E949" s="294">
        <v>85.910600000000002</v>
      </c>
      <c r="F949" s="293">
        <v>10292.950000000001</v>
      </c>
      <c r="G949" s="285"/>
      <c r="H949" s="285"/>
    </row>
    <row r="950" spans="1:8" customFormat="1" ht="9.75" customHeight="1">
      <c r="A950" s="280" t="s">
        <v>939</v>
      </c>
      <c r="B950" s="281" t="s">
        <v>355</v>
      </c>
      <c r="C950" s="281"/>
      <c r="D950" s="281"/>
      <c r="E950" s="281"/>
      <c r="F950" s="283">
        <v>27311.87</v>
      </c>
      <c r="G950" s="281"/>
      <c r="H950" s="281"/>
    </row>
    <row r="951" spans="1:8" customFormat="1" ht="9.75" customHeight="1">
      <c r="A951" s="284" t="s">
        <v>940</v>
      </c>
      <c r="B951" s="285" t="s">
        <v>3241</v>
      </c>
      <c r="C951" s="285" t="s">
        <v>14</v>
      </c>
      <c r="D951" s="294">
        <v>64.191999999999993</v>
      </c>
      <c r="E951" s="294">
        <v>36.4</v>
      </c>
      <c r="F951" s="289">
        <v>2336.59</v>
      </c>
      <c r="G951" s="285"/>
      <c r="H951" s="285"/>
    </row>
    <row r="952" spans="1:8" customFormat="1" ht="19.149999999999999" customHeight="1">
      <c r="A952" s="284" t="s">
        <v>941</v>
      </c>
      <c r="B952" s="285" t="s">
        <v>2317</v>
      </c>
      <c r="C952" s="285" t="s">
        <v>14</v>
      </c>
      <c r="D952" s="294">
        <v>54.381999999999998</v>
      </c>
      <c r="E952" s="294">
        <v>43.9572</v>
      </c>
      <c r="F952" s="289">
        <v>2390.48</v>
      </c>
      <c r="G952" s="285"/>
      <c r="H952" s="285"/>
    </row>
    <row r="953" spans="1:8" customFormat="1" ht="19.149999999999999" customHeight="1">
      <c r="A953" s="284" t="s">
        <v>942</v>
      </c>
      <c r="B953" s="285" t="s">
        <v>2315</v>
      </c>
      <c r="C953" s="285" t="s">
        <v>14</v>
      </c>
      <c r="D953" s="295">
        <v>111.294</v>
      </c>
      <c r="E953" s="294">
        <v>43.9572</v>
      </c>
      <c r="F953" s="289">
        <v>4892.17</v>
      </c>
      <c r="G953" s="285"/>
      <c r="H953" s="285"/>
    </row>
    <row r="954" spans="1:8" customFormat="1" ht="9.75" customHeight="1">
      <c r="A954" s="284" t="s">
        <v>943</v>
      </c>
      <c r="B954" s="285" t="s">
        <v>2354</v>
      </c>
      <c r="C954" s="285" t="s">
        <v>14</v>
      </c>
      <c r="D954" s="294">
        <v>54.179000000000002</v>
      </c>
      <c r="E954" s="294">
        <v>36.4</v>
      </c>
      <c r="F954" s="289">
        <v>1972.12</v>
      </c>
      <c r="G954" s="285"/>
      <c r="H954" s="285"/>
    </row>
    <row r="955" spans="1:8" customFormat="1" ht="19.149999999999999" customHeight="1">
      <c r="A955" s="284" t="s">
        <v>3242</v>
      </c>
      <c r="B955" s="285" t="s">
        <v>2321</v>
      </c>
      <c r="C955" s="285" t="s">
        <v>14</v>
      </c>
      <c r="D955" s="294">
        <v>82.707999999999998</v>
      </c>
      <c r="E955" s="294">
        <v>29.5</v>
      </c>
      <c r="F955" s="289">
        <v>2439.89</v>
      </c>
      <c r="G955" s="285"/>
      <c r="H955" s="285"/>
    </row>
    <row r="956" spans="1:8" customFormat="1" ht="9.75" customHeight="1">
      <c r="A956" s="284" t="s">
        <v>3243</v>
      </c>
      <c r="B956" s="285" t="s">
        <v>2347</v>
      </c>
      <c r="C956" s="285" t="s">
        <v>10</v>
      </c>
      <c r="D956" s="295">
        <v>148.34899999999999</v>
      </c>
      <c r="E956" s="294">
        <v>42.5</v>
      </c>
      <c r="F956" s="289">
        <v>6304.83</v>
      </c>
      <c r="G956" s="285"/>
      <c r="H956" s="285"/>
    </row>
    <row r="957" spans="1:8" customFormat="1" ht="9.75" customHeight="1">
      <c r="A957" s="284" t="s">
        <v>3244</v>
      </c>
      <c r="B957" s="285" t="s">
        <v>3245</v>
      </c>
      <c r="C957" s="285" t="s">
        <v>10</v>
      </c>
      <c r="D957" s="294">
        <v>82.578000000000003</v>
      </c>
      <c r="E957" s="294">
        <v>22</v>
      </c>
      <c r="F957" s="289">
        <v>1816.72</v>
      </c>
      <c r="G957" s="285"/>
      <c r="H957" s="285"/>
    </row>
    <row r="958" spans="1:8" customFormat="1" ht="9.75" customHeight="1">
      <c r="A958" s="284" t="s">
        <v>3246</v>
      </c>
      <c r="B958" s="285" t="s">
        <v>2325</v>
      </c>
      <c r="C958" s="285" t="s">
        <v>10</v>
      </c>
      <c r="D958" s="295">
        <v>119.81</v>
      </c>
      <c r="E958" s="294">
        <v>37.5</v>
      </c>
      <c r="F958" s="289">
        <v>4492.88</v>
      </c>
      <c r="G958" s="285"/>
      <c r="H958" s="285"/>
    </row>
    <row r="959" spans="1:8" customFormat="1" ht="9.75" customHeight="1">
      <c r="A959" s="284" t="s">
        <v>3247</v>
      </c>
      <c r="B959" s="285" t="s">
        <v>3215</v>
      </c>
      <c r="C959" s="285" t="s">
        <v>14</v>
      </c>
      <c r="D959" s="286">
        <v>2.0880000000000001</v>
      </c>
      <c r="E959" s="295">
        <v>187.5</v>
      </c>
      <c r="F959" s="297">
        <v>391.5</v>
      </c>
      <c r="G959" s="285"/>
      <c r="H959" s="285"/>
    </row>
    <row r="960" spans="1:8" customFormat="1" ht="19.149999999999999" customHeight="1">
      <c r="A960" s="284" t="s">
        <v>3248</v>
      </c>
      <c r="B960" s="285" t="s">
        <v>2146</v>
      </c>
      <c r="C960" s="285" t="s">
        <v>14</v>
      </c>
      <c r="D960" s="294">
        <v>21.494</v>
      </c>
      <c r="E960" s="294">
        <v>12.78</v>
      </c>
      <c r="F960" s="297">
        <v>274.69</v>
      </c>
      <c r="G960" s="285"/>
      <c r="H960" s="285"/>
    </row>
    <row r="961" spans="1:8" customFormat="1" ht="9.75" customHeight="1">
      <c r="A961" s="280" t="s">
        <v>543</v>
      </c>
      <c r="B961" s="281" t="s">
        <v>3249</v>
      </c>
      <c r="C961" s="281"/>
      <c r="D961" s="281"/>
      <c r="E961" s="281"/>
      <c r="F961" s="282">
        <v>717045.01</v>
      </c>
      <c r="G961" s="281"/>
      <c r="H961" s="281"/>
    </row>
    <row r="962" spans="1:8" customFormat="1" ht="9.75" customHeight="1">
      <c r="A962" s="280" t="s">
        <v>544</v>
      </c>
      <c r="B962" s="281" t="s">
        <v>704</v>
      </c>
      <c r="C962" s="281"/>
      <c r="D962" s="281"/>
      <c r="E962" s="281"/>
      <c r="F962" s="282">
        <v>303313.86</v>
      </c>
      <c r="G962" s="281"/>
      <c r="H962" s="281"/>
    </row>
    <row r="963" spans="1:8" customFormat="1" ht="19.149999999999999" customHeight="1">
      <c r="A963" s="284" t="s">
        <v>545</v>
      </c>
      <c r="B963" s="285" t="s">
        <v>3192</v>
      </c>
      <c r="C963" s="285" t="s">
        <v>14</v>
      </c>
      <c r="D963" s="294">
        <v>87.328999999999994</v>
      </c>
      <c r="E963" s="295">
        <v>110.27849999999999</v>
      </c>
      <c r="F963" s="289">
        <v>9630.51</v>
      </c>
      <c r="G963" s="285"/>
      <c r="H963" s="285"/>
    </row>
    <row r="964" spans="1:8" customFormat="1" ht="19.149999999999999" customHeight="1">
      <c r="A964" s="284" t="s">
        <v>2263</v>
      </c>
      <c r="B964" s="285" t="s">
        <v>3250</v>
      </c>
      <c r="C964" s="285" t="s">
        <v>14</v>
      </c>
      <c r="D964" s="288">
        <v>1020.002</v>
      </c>
      <c r="E964" s="295">
        <v>110.27849999999999</v>
      </c>
      <c r="F964" s="291">
        <v>112484.29</v>
      </c>
      <c r="G964" s="285"/>
      <c r="H964" s="285"/>
    </row>
    <row r="965" spans="1:8" customFormat="1" ht="19.149999999999999" customHeight="1">
      <c r="A965" s="284" t="s">
        <v>3251</v>
      </c>
      <c r="B965" s="285" t="s">
        <v>3235</v>
      </c>
      <c r="C965" s="285" t="s">
        <v>14</v>
      </c>
      <c r="D965" s="295">
        <v>244.86500000000001</v>
      </c>
      <c r="E965" s="295">
        <v>115.77849999999999</v>
      </c>
      <c r="F965" s="293">
        <v>28350.1</v>
      </c>
      <c r="G965" s="285"/>
      <c r="H965" s="285"/>
    </row>
    <row r="966" spans="1:8" customFormat="1" ht="19.149999999999999" customHeight="1">
      <c r="A966" s="284" t="s">
        <v>3252</v>
      </c>
      <c r="B966" s="285" t="s">
        <v>3253</v>
      </c>
      <c r="C966" s="285" t="s">
        <v>14</v>
      </c>
      <c r="D966" s="295">
        <v>196.49799999999999</v>
      </c>
      <c r="E966" s="295">
        <v>115.77849999999999</v>
      </c>
      <c r="F966" s="293">
        <v>22750.240000000002</v>
      </c>
      <c r="G966" s="285"/>
      <c r="H966" s="285"/>
    </row>
    <row r="967" spans="1:8" customFormat="1" ht="9.75" customHeight="1">
      <c r="A967" s="284" t="s">
        <v>3254</v>
      </c>
      <c r="B967" s="285" t="s">
        <v>3229</v>
      </c>
      <c r="C967" s="285" t="s">
        <v>14</v>
      </c>
      <c r="D967" s="295">
        <v>856.745</v>
      </c>
      <c r="E967" s="295">
        <v>146.6378</v>
      </c>
      <c r="F967" s="291">
        <v>125631.2</v>
      </c>
      <c r="G967" s="285"/>
      <c r="H967" s="285"/>
    </row>
    <row r="968" spans="1:8" customFormat="1" ht="9.75" customHeight="1">
      <c r="A968" s="284" t="s">
        <v>3255</v>
      </c>
      <c r="B968" s="285" t="s">
        <v>3256</v>
      </c>
      <c r="C968" s="285" t="s">
        <v>14</v>
      </c>
      <c r="D968" s="286">
        <v>6.47</v>
      </c>
      <c r="E968" s="295">
        <v>690.49800000000005</v>
      </c>
      <c r="F968" s="289">
        <v>4467.5200000000004</v>
      </c>
      <c r="G968" s="285"/>
      <c r="H968" s="285"/>
    </row>
    <row r="969" spans="1:8" customFormat="1" ht="9.75" customHeight="1">
      <c r="A969" s="280" t="s">
        <v>546</v>
      </c>
      <c r="B969" s="281" t="s">
        <v>708</v>
      </c>
      <c r="C969" s="281"/>
      <c r="D969" s="281"/>
      <c r="E969" s="281"/>
      <c r="F969" s="282">
        <v>108585.58</v>
      </c>
      <c r="G969" s="281"/>
      <c r="H969" s="281"/>
    </row>
    <row r="970" spans="1:8" customFormat="1" ht="9.75" customHeight="1">
      <c r="A970" s="284" t="s">
        <v>547</v>
      </c>
      <c r="B970" s="285" t="s">
        <v>3203</v>
      </c>
      <c r="C970" s="285" t="s">
        <v>10</v>
      </c>
      <c r="D970" s="288">
        <v>2621.636</v>
      </c>
      <c r="E970" s="294">
        <v>40.3536</v>
      </c>
      <c r="F970" s="291">
        <v>105792.45</v>
      </c>
      <c r="G970" s="285"/>
      <c r="H970" s="285"/>
    </row>
    <row r="971" spans="1:8" customFormat="1" ht="9.75" customHeight="1">
      <c r="A971" s="284" t="s">
        <v>548</v>
      </c>
      <c r="B971" s="285" t="s">
        <v>3239</v>
      </c>
      <c r="C971" s="285" t="s">
        <v>10</v>
      </c>
      <c r="D971" s="295">
        <v>250.67099999999999</v>
      </c>
      <c r="E971" s="294">
        <v>11.1426</v>
      </c>
      <c r="F971" s="289">
        <v>2793.13</v>
      </c>
      <c r="G971" s="285"/>
      <c r="H971" s="285"/>
    </row>
    <row r="972" spans="1:8" customFormat="1" ht="9.75" customHeight="1">
      <c r="A972" s="280" t="s">
        <v>549</v>
      </c>
      <c r="B972" s="281" t="s">
        <v>711</v>
      </c>
      <c r="C972" s="281"/>
      <c r="D972" s="281"/>
      <c r="E972" s="281"/>
      <c r="F972" s="296">
        <v>8860.74</v>
      </c>
      <c r="G972" s="281"/>
      <c r="H972" s="281"/>
    </row>
    <row r="973" spans="1:8" customFormat="1" ht="9.75" customHeight="1">
      <c r="A973" s="284" t="s">
        <v>550</v>
      </c>
      <c r="B973" s="285" t="s">
        <v>3204</v>
      </c>
      <c r="C973" s="285" t="s">
        <v>10</v>
      </c>
      <c r="D973" s="294">
        <v>81</v>
      </c>
      <c r="E973" s="295">
        <v>109.39190000000001</v>
      </c>
      <c r="F973" s="289">
        <v>8860.74</v>
      </c>
      <c r="G973" s="285"/>
      <c r="H973" s="285"/>
    </row>
    <row r="974" spans="1:8" customFormat="1" ht="9.75" customHeight="1">
      <c r="A974" s="280" t="s">
        <v>3257</v>
      </c>
      <c r="B974" s="281" t="s">
        <v>724</v>
      </c>
      <c r="C974" s="281"/>
      <c r="D974" s="281"/>
      <c r="E974" s="281"/>
      <c r="F974" s="283">
        <v>24405.91</v>
      </c>
      <c r="G974" s="281"/>
      <c r="H974" s="281"/>
    </row>
    <row r="975" spans="1:8" customFormat="1" ht="19.149999999999999" customHeight="1">
      <c r="A975" s="284" t="s">
        <v>3258</v>
      </c>
      <c r="B975" s="285" t="s">
        <v>3240</v>
      </c>
      <c r="C975" s="285" t="s">
        <v>14</v>
      </c>
      <c r="D975" s="295">
        <v>522.322</v>
      </c>
      <c r="E975" s="294">
        <v>46.7258</v>
      </c>
      <c r="F975" s="293">
        <v>24405.91</v>
      </c>
      <c r="G975" s="285"/>
      <c r="H975" s="285"/>
    </row>
    <row r="976" spans="1:8" customFormat="1" ht="9.75" customHeight="1">
      <c r="A976" s="280" t="s">
        <v>3259</v>
      </c>
      <c r="B976" s="281" t="s">
        <v>725</v>
      </c>
      <c r="C976" s="281"/>
      <c r="D976" s="281"/>
      <c r="E976" s="281"/>
      <c r="F976" s="283">
        <v>25257.72</v>
      </c>
      <c r="G976" s="281"/>
      <c r="H976" s="281"/>
    </row>
    <row r="977" spans="1:8" customFormat="1" ht="9.75" customHeight="1">
      <c r="A977" s="284" t="s">
        <v>3260</v>
      </c>
      <c r="B977" s="285" t="s">
        <v>3206</v>
      </c>
      <c r="C977" s="285" t="s">
        <v>10</v>
      </c>
      <c r="D977" s="295">
        <v>294</v>
      </c>
      <c r="E977" s="294">
        <v>85.910600000000002</v>
      </c>
      <c r="F977" s="293">
        <v>25257.72</v>
      </c>
      <c r="G977" s="285"/>
      <c r="H977" s="285"/>
    </row>
    <row r="978" spans="1:8" customFormat="1" ht="9.75" customHeight="1">
      <c r="A978" s="280" t="s">
        <v>3261</v>
      </c>
      <c r="B978" s="281" t="s">
        <v>355</v>
      </c>
      <c r="C978" s="281"/>
      <c r="D978" s="281"/>
      <c r="E978" s="281"/>
      <c r="F978" s="282">
        <v>246621.2</v>
      </c>
      <c r="G978" s="281"/>
      <c r="H978" s="281"/>
    </row>
    <row r="979" spans="1:8" customFormat="1" ht="19.149999999999999" customHeight="1">
      <c r="A979" s="284" t="s">
        <v>3262</v>
      </c>
      <c r="B979" s="285" t="s">
        <v>2315</v>
      </c>
      <c r="C979" s="285" t="s">
        <v>14</v>
      </c>
      <c r="D979" s="288">
        <v>1548.694</v>
      </c>
      <c r="E979" s="294">
        <v>43.9572</v>
      </c>
      <c r="F979" s="293">
        <v>68076.25</v>
      </c>
      <c r="G979" s="285"/>
      <c r="H979" s="285"/>
    </row>
    <row r="980" spans="1:8" customFormat="1" ht="9.75" customHeight="1">
      <c r="A980" s="284" t="s">
        <v>3263</v>
      </c>
      <c r="B980" s="285" t="s">
        <v>2354</v>
      </c>
      <c r="C980" s="285" t="s">
        <v>14</v>
      </c>
      <c r="D980" s="295">
        <v>856.745</v>
      </c>
      <c r="E980" s="294">
        <v>36.4</v>
      </c>
      <c r="F980" s="293">
        <v>31185.52</v>
      </c>
      <c r="G980" s="285"/>
      <c r="H980" s="285"/>
    </row>
    <row r="981" spans="1:8" customFormat="1" ht="19.149999999999999" customHeight="1">
      <c r="A981" s="284" t="s">
        <v>3264</v>
      </c>
      <c r="B981" s="285" t="s">
        <v>2321</v>
      </c>
      <c r="C981" s="285" t="s">
        <v>14</v>
      </c>
      <c r="D981" s="295">
        <v>522.322</v>
      </c>
      <c r="E981" s="294">
        <v>29.5</v>
      </c>
      <c r="F981" s="293">
        <v>15408.5</v>
      </c>
      <c r="G981" s="285"/>
      <c r="H981" s="285"/>
    </row>
    <row r="982" spans="1:8" customFormat="1" ht="9.75" customHeight="1">
      <c r="A982" s="284" t="s">
        <v>3265</v>
      </c>
      <c r="B982" s="285" t="s">
        <v>2347</v>
      </c>
      <c r="C982" s="285" t="s">
        <v>10</v>
      </c>
      <c r="D982" s="288">
        <v>2621.636</v>
      </c>
      <c r="E982" s="294">
        <v>42.5</v>
      </c>
      <c r="F982" s="291">
        <v>111419.53</v>
      </c>
      <c r="G982" s="285"/>
      <c r="H982" s="285"/>
    </row>
    <row r="983" spans="1:8" customFormat="1" ht="9.75" customHeight="1">
      <c r="A983" s="284" t="s">
        <v>3266</v>
      </c>
      <c r="B983" s="285" t="s">
        <v>3245</v>
      </c>
      <c r="C983" s="285" t="s">
        <v>10</v>
      </c>
      <c r="D983" s="295">
        <v>250.67099999999999</v>
      </c>
      <c r="E983" s="294">
        <v>22</v>
      </c>
      <c r="F983" s="289">
        <v>5514.76</v>
      </c>
      <c r="G983" s="285"/>
      <c r="H983" s="285"/>
    </row>
    <row r="984" spans="1:8" customFormat="1" ht="9.75" customHeight="1">
      <c r="A984" s="284" t="s">
        <v>3267</v>
      </c>
      <c r="B984" s="285" t="s">
        <v>2325</v>
      </c>
      <c r="C984" s="285" t="s">
        <v>10</v>
      </c>
      <c r="D984" s="295">
        <v>294</v>
      </c>
      <c r="E984" s="294">
        <v>37.5</v>
      </c>
      <c r="F984" s="293">
        <v>11025</v>
      </c>
      <c r="G984" s="285"/>
      <c r="H984" s="285"/>
    </row>
    <row r="985" spans="1:8" customFormat="1" ht="19.149999999999999" customHeight="1">
      <c r="A985" s="284" t="s">
        <v>3268</v>
      </c>
      <c r="B985" s="285" t="s">
        <v>2146</v>
      </c>
      <c r="C985" s="285" t="s">
        <v>14</v>
      </c>
      <c r="D985" s="295">
        <v>312.33499999999998</v>
      </c>
      <c r="E985" s="294">
        <v>12.78</v>
      </c>
      <c r="F985" s="289">
        <v>3991.64</v>
      </c>
      <c r="G985" s="285"/>
      <c r="H985" s="285"/>
    </row>
    <row r="986" spans="1:8" customFormat="1" ht="19.350000000000001" customHeight="1">
      <c r="A986" s="280" t="s">
        <v>551</v>
      </c>
      <c r="B986" s="281" t="s">
        <v>3269</v>
      </c>
      <c r="C986" s="281"/>
      <c r="D986" s="281"/>
      <c r="E986" s="281"/>
      <c r="F986" s="296">
        <v>5627.07</v>
      </c>
      <c r="G986" s="281"/>
      <c r="H986" s="281"/>
    </row>
    <row r="987" spans="1:8" customFormat="1" ht="9.75" customHeight="1">
      <c r="A987" s="280" t="s">
        <v>552</v>
      </c>
      <c r="B987" s="281" t="s">
        <v>704</v>
      </c>
      <c r="C987" s="281"/>
      <c r="D987" s="281"/>
      <c r="E987" s="281"/>
      <c r="F987" s="296">
        <v>1382.3</v>
      </c>
      <c r="G987" s="281"/>
      <c r="H987" s="281"/>
    </row>
    <row r="988" spans="1:8" customFormat="1" ht="19.149999999999999" customHeight="1">
      <c r="A988" s="284" t="s">
        <v>553</v>
      </c>
      <c r="B988" s="285" t="s">
        <v>3270</v>
      </c>
      <c r="C988" s="285" t="s">
        <v>14</v>
      </c>
      <c r="D988" s="294">
        <v>12.91</v>
      </c>
      <c r="E988" s="295">
        <v>107.0718</v>
      </c>
      <c r="F988" s="289">
        <v>1382.3</v>
      </c>
      <c r="G988" s="285"/>
      <c r="H988" s="285"/>
    </row>
    <row r="989" spans="1:8" customFormat="1" ht="9.75" customHeight="1">
      <c r="A989" s="280" t="s">
        <v>554</v>
      </c>
      <c r="B989" s="281" t="s">
        <v>708</v>
      </c>
      <c r="C989" s="281"/>
      <c r="D989" s="281"/>
      <c r="E989" s="281"/>
      <c r="F989" s="296">
        <v>1062.21</v>
      </c>
      <c r="G989" s="281"/>
      <c r="H989" s="281"/>
    </row>
    <row r="990" spans="1:8" customFormat="1" ht="9.75" customHeight="1">
      <c r="A990" s="284" t="s">
        <v>555</v>
      </c>
      <c r="B990" s="285" t="s">
        <v>3203</v>
      </c>
      <c r="C990" s="285" t="s">
        <v>10</v>
      </c>
      <c r="D990" s="294">
        <v>23.960999999999999</v>
      </c>
      <c r="E990" s="294">
        <v>40.3536</v>
      </c>
      <c r="F990" s="297">
        <v>966.91</v>
      </c>
      <c r="G990" s="285"/>
      <c r="H990" s="285"/>
    </row>
    <row r="991" spans="1:8" customFormat="1" ht="9.75" customHeight="1">
      <c r="A991" s="284" t="s">
        <v>556</v>
      </c>
      <c r="B991" s="285" t="s">
        <v>3239</v>
      </c>
      <c r="C991" s="285" t="s">
        <v>10</v>
      </c>
      <c r="D991" s="286">
        <v>8.5530000000000008</v>
      </c>
      <c r="E991" s="294">
        <v>11.1426</v>
      </c>
      <c r="F991" s="302">
        <v>95.3</v>
      </c>
      <c r="G991" s="285"/>
      <c r="H991" s="285"/>
    </row>
    <row r="992" spans="1:8" customFormat="1" ht="9.75" customHeight="1">
      <c r="A992" s="280" t="s">
        <v>557</v>
      </c>
      <c r="B992" s="281" t="s">
        <v>725</v>
      </c>
      <c r="C992" s="281"/>
      <c r="D992" s="281"/>
      <c r="E992" s="281"/>
      <c r="F992" s="304">
        <v>51.55</v>
      </c>
      <c r="G992" s="281"/>
      <c r="H992" s="281"/>
    </row>
    <row r="993" spans="1:8" customFormat="1" ht="9.75" customHeight="1">
      <c r="A993" s="284" t="s">
        <v>558</v>
      </c>
      <c r="B993" s="285" t="s">
        <v>3206</v>
      </c>
      <c r="C993" s="285" t="s">
        <v>10</v>
      </c>
      <c r="D993" s="286">
        <v>0.6</v>
      </c>
      <c r="E993" s="294">
        <v>85.910600000000002</v>
      </c>
      <c r="F993" s="302">
        <v>51.55</v>
      </c>
      <c r="G993" s="285"/>
      <c r="H993" s="285"/>
    </row>
    <row r="994" spans="1:8" customFormat="1" ht="9.75" customHeight="1">
      <c r="A994" s="280" t="s">
        <v>3271</v>
      </c>
      <c r="B994" s="281" t="s">
        <v>355</v>
      </c>
      <c r="C994" s="281"/>
      <c r="D994" s="281"/>
      <c r="E994" s="281"/>
      <c r="F994" s="296">
        <v>3131.01</v>
      </c>
      <c r="G994" s="281"/>
      <c r="H994" s="281"/>
    </row>
    <row r="995" spans="1:8" customFormat="1" ht="19.149999999999999" customHeight="1">
      <c r="A995" s="284" t="s">
        <v>3272</v>
      </c>
      <c r="B995" s="285" t="s">
        <v>2317</v>
      </c>
      <c r="C995" s="285" t="s">
        <v>14</v>
      </c>
      <c r="D995" s="294">
        <v>12.91</v>
      </c>
      <c r="E995" s="294">
        <v>43.9572</v>
      </c>
      <c r="F995" s="297">
        <v>567.49</v>
      </c>
      <c r="G995" s="285"/>
      <c r="H995" s="285"/>
    </row>
    <row r="996" spans="1:8" customFormat="1" ht="9.75" customHeight="1">
      <c r="A996" s="284" t="s">
        <v>3273</v>
      </c>
      <c r="B996" s="285" t="s">
        <v>2325</v>
      </c>
      <c r="C996" s="285" t="s">
        <v>10</v>
      </c>
      <c r="D996" s="286">
        <v>0.6</v>
      </c>
      <c r="E996" s="294">
        <v>37.5</v>
      </c>
      <c r="F996" s="302">
        <v>22.5</v>
      </c>
      <c r="G996" s="285"/>
      <c r="H996" s="285"/>
    </row>
    <row r="997" spans="1:8" customFormat="1" ht="19.149999999999999" customHeight="1">
      <c r="A997" s="284" t="s">
        <v>3274</v>
      </c>
      <c r="B997" s="285" t="s">
        <v>2146</v>
      </c>
      <c r="C997" s="285" t="s">
        <v>14</v>
      </c>
      <c r="D997" s="295">
        <v>104.422</v>
      </c>
      <c r="E997" s="294">
        <v>12.78</v>
      </c>
      <c r="F997" s="289">
        <v>1334.51</v>
      </c>
      <c r="G997" s="285"/>
      <c r="H997" s="285"/>
    </row>
    <row r="998" spans="1:8" customFormat="1" ht="9.75" customHeight="1">
      <c r="A998" s="284" t="s">
        <v>3275</v>
      </c>
      <c r="B998" s="285" t="s">
        <v>2347</v>
      </c>
      <c r="C998" s="285" t="s">
        <v>10</v>
      </c>
      <c r="D998" s="294">
        <v>23.960999999999999</v>
      </c>
      <c r="E998" s="294">
        <v>42.5</v>
      </c>
      <c r="F998" s="289">
        <v>1018.34</v>
      </c>
      <c r="G998" s="285"/>
      <c r="H998" s="285"/>
    </row>
    <row r="999" spans="1:8" customFormat="1" ht="9.75" customHeight="1">
      <c r="A999" s="284" t="s">
        <v>3276</v>
      </c>
      <c r="B999" s="285" t="s">
        <v>3245</v>
      </c>
      <c r="C999" s="285" t="s">
        <v>10</v>
      </c>
      <c r="D999" s="286">
        <v>8.5530000000000008</v>
      </c>
      <c r="E999" s="294">
        <v>22</v>
      </c>
      <c r="F999" s="297">
        <v>188.17</v>
      </c>
      <c r="G999" s="285"/>
      <c r="H999" s="285"/>
    </row>
    <row r="1000" spans="1:8" customFormat="1" ht="9.75" customHeight="1">
      <c r="A1000" s="280" t="s">
        <v>567</v>
      </c>
      <c r="B1000" s="281" t="s">
        <v>809</v>
      </c>
      <c r="C1000" s="281"/>
      <c r="D1000" s="281"/>
      <c r="E1000" s="281"/>
      <c r="F1000" s="282">
        <v>569548.31999999995</v>
      </c>
      <c r="G1000" s="281"/>
      <c r="H1000" s="281"/>
    </row>
    <row r="1001" spans="1:8" customFormat="1" ht="9.75" customHeight="1">
      <c r="A1001" s="280" t="s">
        <v>569</v>
      </c>
      <c r="B1001" s="281" t="s">
        <v>2454</v>
      </c>
      <c r="C1001" s="281"/>
      <c r="D1001" s="281"/>
      <c r="E1001" s="281"/>
      <c r="F1001" s="283">
        <v>55710.58</v>
      </c>
      <c r="G1001" s="281"/>
      <c r="H1001" s="281"/>
    </row>
    <row r="1002" spans="1:8" customFormat="1" ht="9.75" customHeight="1">
      <c r="A1002" s="280" t="s">
        <v>570</v>
      </c>
      <c r="B1002" s="281" t="s">
        <v>962</v>
      </c>
      <c r="C1002" s="281"/>
      <c r="D1002" s="281"/>
      <c r="E1002" s="281"/>
      <c r="F1002" s="283">
        <v>13325.77</v>
      </c>
      <c r="G1002" s="281"/>
      <c r="H1002" s="281"/>
    </row>
    <row r="1003" spans="1:8" customFormat="1" ht="19.149999999999999" customHeight="1">
      <c r="A1003" s="284" t="s">
        <v>572</v>
      </c>
      <c r="B1003" s="285" t="s">
        <v>2455</v>
      </c>
      <c r="C1003" s="285" t="s">
        <v>14</v>
      </c>
      <c r="D1003" s="295">
        <v>338.80799999999999</v>
      </c>
      <c r="E1003" s="286">
        <v>6.2118000000000002</v>
      </c>
      <c r="F1003" s="289">
        <v>2104.61</v>
      </c>
      <c r="G1003" s="285"/>
      <c r="H1003" s="285"/>
    </row>
    <row r="1004" spans="1:8" customFormat="1" ht="19.149999999999999" customHeight="1">
      <c r="A1004" s="284" t="s">
        <v>573</v>
      </c>
      <c r="B1004" s="285" t="s">
        <v>3277</v>
      </c>
      <c r="C1004" s="285" t="s">
        <v>14</v>
      </c>
      <c r="D1004" s="295">
        <v>186.238</v>
      </c>
      <c r="E1004" s="294">
        <v>60.2517</v>
      </c>
      <c r="F1004" s="293">
        <v>11221.16</v>
      </c>
      <c r="G1004" s="285"/>
      <c r="H1004" s="285"/>
    </row>
    <row r="1005" spans="1:8" customFormat="1" ht="9.75" customHeight="1">
      <c r="A1005" s="280" t="s">
        <v>574</v>
      </c>
      <c r="B1005" s="281" t="s">
        <v>812</v>
      </c>
      <c r="C1005" s="281"/>
      <c r="D1005" s="281"/>
      <c r="E1005" s="281"/>
      <c r="F1005" s="296">
        <v>8366.58</v>
      </c>
      <c r="G1005" s="281"/>
      <c r="H1005" s="281"/>
    </row>
    <row r="1006" spans="1:8" customFormat="1" ht="9.75" customHeight="1">
      <c r="A1006" s="284" t="s">
        <v>576</v>
      </c>
      <c r="B1006" s="285" t="s">
        <v>3278</v>
      </c>
      <c r="C1006" s="285" t="s">
        <v>14</v>
      </c>
      <c r="D1006" s="295">
        <v>916.23900000000003</v>
      </c>
      <c r="E1006" s="286">
        <v>0.54920000000000002</v>
      </c>
      <c r="F1006" s="297">
        <v>503.2</v>
      </c>
      <c r="G1006" s="285"/>
      <c r="H1006" s="285"/>
    </row>
    <row r="1007" spans="1:8" customFormat="1" ht="19.149999999999999" customHeight="1">
      <c r="A1007" s="284" t="s">
        <v>578</v>
      </c>
      <c r="B1007" s="285" t="s">
        <v>3279</v>
      </c>
      <c r="C1007" s="285" t="s">
        <v>14</v>
      </c>
      <c r="D1007" s="295">
        <v>416.42700000000002</v>
      </c>
      <c r="E1007" s="286">
        <v>1.0328999999999999</v>
      </c>
      <c r="F1007" s="297">
        <v>430.13</v>
      </c>
      <c r="G1007" s="285"/>
      <c r="H1007" s="285"/>
    </row>
    <row r="1008" spans="1:8" customFormat="1" ht="19.149999999999999" customHeight="1">
      <c r="A1008" s="284" t="s">
        <v>579</v>
      </c>
      <c r="B1008" s="285" t="s">
        <v>839</v>
      </c>
      <c r="C1008" s="285" t="s">
        <v>14</v>
      </c>
      <c r="D1008" s="295">
        <v>416.42700000000002</v>
      </c>
      <c r="E1008" s="286">
        <v>5.4005000000000001</v>
      </c>
      <c r="F1008" s="289">
        <v>2248.91</v>
      </c>
      <c r="G1008" s="285"/>
      <c r="H1008" s="285"/>
    </row>
    <row r="1009" spans="1:8" customFormat="1" ht="19.149999999999999" customHeight="1">
      <c r="A1009" s="284" t="s">
        <v>3280</v>
      </c>
      <c r="B1009" s="285" t="s">
        <v>3281</v>
      </c>
      <c r="C1009" s="285" t="s">
        <v>14</v>
      </c>
      <c r="D1009" s="295">
        <v>499.81200000000001</v>
      </c>
      <c r="E1009" s="286">
        <v>5.7</v>
      </c>
      <c r="F1009" s="289">
        <v>2848.93</v>
      </c>
      <c r="G1009" s="285"/>
      <c r="H1009" s="285"/>
    </row>
    <row r="1010" spans="1:8" customFormat="1" ht="9.75" customHeight="1">
      <c r="A1010" s="284" t="s">
        <v>3282</v>
      </c>
      <c r="B1010" s="285" t="s">
        <v>2464</v>
      </c>
      <c r="C1010" s="285" t="s">
        <v>14</v>
      </c>
      <c r="D1010" s="295">
        <v>122.792</v>
      </c>
      <c r="E1010" s="286">
        <v>2.2502</v>
      </c>
      <c r="F1010" s="297">
        <v>276.31</v>
      </c>
      <c r="G1010" s="285"/>
      <c r="H1010" s="285"/>
    </row>
    <row r="1011" spans="1:8" customFormat="1" ht="19.149999999999999" customHeight="1">
      <c r="A1011" s="284" t="s">
        <v>3283</v>
      </c>
      <c r="B1011" s="285" t="s">
        <v>3277</v>
      </c>
      <c r="C1011" s="285" t="s">
        <v>14</v>
      </c>
      <c r="D1011" s="294">
        <v>34.174999999999997</v>
      </c>
      <c r="E1011" s="294">
        <v>60.2517</v>
      </c>
      <c r="F1011" s="289">
        <v>2059.1</v>
      </c>
      <c r="G1011" s="285"/>
      <c r="H1011" s="285"/>
    </row>
    <row r="1012" spans="1:8" customFormat="1" ht="9.75" customHeight="1">
      <c r="A1012" s="280" t="s">
        <v>581</v>
      </c>
      <c r="B1012" s="281" t="s">
        <v>819</v>
      </c>
      <c r="C1012" s="281"/>
      <c r="D1012" s="281"/>
      <c r="E1012" s="281"/>
      <c r="F1012" s="301">
        <v>659.36</v>
      </c>
      <c r="G1012" s="281"/>
      <c r="H1012" s="281"/>
    </row>
    <row r="1013" spans="1:8" customFormat="1" ht="19.149999999999999" customHeight="1">
      <c r="A1013" s="284" t="s">
        <v>582</v>
      </c>
      <c r="B1013" s="285" t="s">
        <v>3284</v>
      </c>
      <c r="C1013" s="285" t="s">
        <v>10</v>
      </c>
      <c r="D1013" s="294">
        <v>37.787999999999997</v>
      </c>
      <c r="E1013" s="286">
        <v>4.8140000000000001</v>
      </c>
      <c r="F1013" s="297">
        <v>181.91</v>
      </c>
      <c r="G1013" s="285"/>
      <c r="H1013" s="285"/>
    </row>
    <row r="1014" spans="1:8" customFormat="1" ht="9.75" customHeight="1">
      <c r="A1014" s="284" t="s">
        <v>3285</v>
      </c>
      <c r="B1014" s="285" t="s">
        <v>3286</v>
      </c>
      <c r="C1014" s="285" t="s">
        <v>14</v>
      </c>
      <c r="D1014" s="294">
        <v>47.174999999999997</v>
      </c>
      <c r="E1014" s="286">
        <v>3.6873999999999998</v>
      </c>
      <c r="F1014" s="297">
        <v>173.95</v>
      </c>
      <c r="G1014" s="285"/>
      <c r="H1014" s="285"/>
    </row>
    <row r="1015" spans="1:8" customFormat="1" ht="9.75" customHeight="1">
      <c r="A1015" s="284" t="s">
        <v>3287</v>
      </c>
      <c r="B1015" s="285" t="s">
        <v>822</v>
      </c>
      <c r="C1015" s="285" t="s">
        <v>14</v>
      </c>
      <c r="D1015" s="294">
        <v>47.174999999999997</v>
      </c>
      <c r="E1015" s="286">
        <v>1.0328999999999999</v>
      </c>
      <c r="F1015" s="302">
        <v>48.73</v>
      </c>
      <c r="G1015" s="285"/>
      <c r="H1015" s="285"/>
    </row>
    <row r="1016" spans="1:8" customFormat="1" ht="9.75" customHeight="1">
      <c r="A1016" s="284" t="s">
        <v>3288</v>
      </c>
      <c r="B1016" s="285" t="s">
        <v>3289</v>
      </c>
      <c r="C1016" s="285" t="s">
        <v>14</v>
      </c>
      <c r="D1016" s="294">
        <v>47.174999999999997</v>
      </c>
      <c r="E1016" s="286">
        <v>5.4005000000000001</v>
      </c>
      <c r="F1016" s="297">
        <v>254.77</v>
      </c>
      <c r="G1016" s="285"/>
      <c r="H1016" s="285"/>
    </row>
    <row r="1017" spans="1:8" customFormat="1" ht="9.75" customHeight="1">
      <c r="A1017" s="280" t="s">
        <v>1091</v>
      </c>
      <c r="B1017" s="281" t="s">
        <v>355</v>
      </c>
      <c r="C1017" s="281"/>
      <c r="D1017" s="281"/>
      <c r="E1017" s="281"/>
      <c r="F1017" s="283">
        <v>33358.870000000003</v>
      </c>
      <c r="G1017" s="281"/>
      <c r="H1017" s="281"/>
    </row>
    <row r="1018" spans="1:8" customFormat="1" ht="9.75" customHeight="1">
      <c r="A1018" s="284" t="s">
        <v>1092</v>
      </c>
      <c r="B1018" s="285" t="s">
        <v>3290</v>
      </c>
      <c r="C1018" s="285" t="s">
        <v>14</v>
      </c>
      <c r="D1018" s="295">
        <v>338.80799999999999</v>
      </c>
      <c r="E1018" s="294">
        <v>18.5</v>
      </c>
      <c r="F1018" s="289">
        <v>6267.95</v>
      </c>
      <c r="G1018" s="285"/>
      <c r="H1018" s="285"/>
    </row>
    <row r="1019" spans="1:8" customFormat="1" ht="19.149999999999999" customHeight="1">
      <c r="A1019" s="284" t="s">
        <v>3291</v>
      </c>
      <c r="B1019" s="285" t="s">
        <v>2476</v>
      </c>
      <c r="C1019" s="285" t="s">
        <v>14</v>
      </c>
      <c r="D1019" s="295">
        <v>186.238</v>
      </c>
      <c r="E1019" s="294">
        <v>13</v>
      </c>
      <c r="F1019" s="289">
        <v>2421.09</v>
      </c>
      <c r="G1019" s="285"/>
      <c r="H1019" s="285"/>
    </row>
    <row r="1020" spans="1:8" customFormat="1" ht="19.149999999999999" customHeight="1">
      <c r="A1020" s="284" t="s">
        <v>3292</v>
      </c>
      <c r="B1020" s="285" t="s">
        <v>3293</v>
      </c>
      <c r="C1020" s="285" t="s">
        <v>14</v>
      </c>
      <c r="D1020" s="294">
        <v>34.174999999999997</v>
      </c>
      <c r="E1020" s="294">
        <v>13</v>
      </c>
      <c r="F1020" s="297">
        <v>444.28</v>
      </c>
      <c r="G1020" s="285"/>
      <c r="H1020" s="285"/>
    </row>
    <row r="1021" spans="1:8" customFormat="1" ht="9.75" customHeight="1">
      <c r="A1021" s="284" t="s">
        <v>3294</v>
      </c>
      <c r="B1021" s="285" t="s">
        <v>3295</v>
      </c>
      <c r="C1021" s="285" t="s">
        <v>14</v>
      </c>
      <c r="D1021" s="295">
        <v>916.23900000000003</v>
      </c>
      <c r="E1021" s="286">
        <v>2.35</v>
      </c>
      <c r="F1021" s="289">
        <v>2153.16</v>
      </c>
      <c r="G1021" s="285"/>
      <c r="H1021" s="285"/>
    </row>
    <row r="1022" spans="1:8" customFormat="1" ht="19.149999999999999" customHeight="1">
      <c r="A1022" s="284" t="s">
        <v>3296</v>
      </c>
      <c r="B1022" s="285" t="s">
        <v>3297</v>
      </c>
      <c r="C1022" s="285" t="s">
        <v>14</v>
      </c>
      <c r="D1022" s="295">
        <v>416.42700000000002</v>
      </c>
      <c r="E1022" s="294">
        <v>11.5</v>
      </c>
      <c r="F1022" s="289">
        <v>4788.91</v>
      </c>
      <c r="G1022" s="285"/>
      <c r="H1022" s="285"/>
    </row>
    <row r="1023" spans="1:8" customFormat="1" ht="19.149999999999999" customHeight="1">
      <c r="A1023" s="284" t="s">
        <v>3298</v>
      </c>
      <c r="B1023" s="285" t="s">
        <v>2478</v>
      </c>
      <c r="C1023" s="285" t="s">
        <v>14</v>
      </c>
      <c r="D1023" s="295">
        <v>416.42700000000002</v>
      </c>
      <c r="E1023" s="294">
        <v>12.65</v>
      </c>
      <c r="F1023" s="289">
        <v>5267.8</v>
      </c>
      <c r="G1023" s="285"/>
      <c r="H1023" s="285"/>
    </row>
    <row r="1024" spans="1:8" customFormat="1" ht="19.149999999999999" customHeight="1">
      <c r="A1024" s="284" t="s">
        <v>3299</v>
      </c>
      <c r="B1024" s="285" t="s">
        <v>2480</v>
      </c>
      <c r="C1024" s="285" t="s">
        <v>14</v>
      </c>
      <c r="D1024" s="295">
        <v>499.81200000000001</v>
      </c>
      <c r="E1024" s="294">
        <v>17.75</v>
      </c>
      <c r="F1024" s="289">
        <v>8871.66</v>
      </c>
      <c r="G1024" s="285"/>
      <c r="H1024" s="285"/>
    </row>
    <row r="1025" spans="1:8" customFormat="1" ht="19.149999999999999" customHeight="1">
      <c r="A1025" s="284" t="s">
        <v>3300</v>
      </c>
      <c r="B1025" s="285" t="s">
        <v>3301</v>
      </c>
      <c r="C1025" s="285" t="s">
        <v>14</v>
      </c>
      <c r="D1025" s="294">
        <v>47.174999999999997</v>
      </c>
      <c r="E1025" s="286">
        <v>2.35</v>
      </c>
      <c r="F1025" s="297">
        <v>110.86</v>
      </c>
      <c r="G1025" s="285"/>
      <c r="H1025" s="285"/>
    </row>
    <row r="1026" spans="1:8" customFormat="1" ht="19.149999999999999" customHeight="1">
      <c r="A1026" s="284" t="s">
        <v>3302</v>
      </c>
      <c r="B1026" s="285" t="s">
        <v>2482</v>
      </c>
      <c r="C1026" s="285" t="s">
        <v>14</v>
      </c>
      <c r="D1026" s="294">
        <v>47.174999999999997</v>
      </c>
      <c r="E1026" s="294">
        <v>11.5</v>
      </c>
      <c r="F1026" s="297">
        <v>542.51</v>
      </c>
      <c r="G1026" s="285"/>
      <c r="H1026" s="285"/>
    </row>
    <row r="1027" spans="1:8" customFormat="1" ht="19.149999999999999" customHeight="1">
      <c r="A1027" s="284" t="s">
        <v>3303</v>
      </c>
      <c r="B1027" s="285" t="s">
        <v>2484</v>
      </c>
      <c r="C1027" s="285" t="s">
        <v>14</v>
      </c>
      <c r="D1027" s="294">
        <v>47.174999999999997</v>
      </c>
      <c r="E1027" s="294">
        <v>12.65</v>
      </c>
      <c r="F1027" s="297">
        <v>596.76</v>
      </c>
      <c r="G1027" s="285"/>
      <c r="H1027" s="285"/>
    </row>
    <row r="1028" spans="1:8" customFormat="1" ht="9.75" customHeight="1">
      <c r="A1028" s="284" t="s">
        <v>3304</v>
      </c>
      <c r="B1028" s="285" t="s">
        <v>2488</v>
      </c>
      <c r="C1028" s="285" t="s">
        <v>14</v>
      </c>
      <c r="D1028" s="295">
        <v>122.792</v>
      </c>
      <c r="E1028" s="294">
        <v>12.5</v>
      </c>
      <c r="F1028" s="289">
        <v>1534.9</v>
      </c>
      <c r="G1028" s="285"/>
      <c r="H1028" s="285"/>
    </row>
    <row r="1029" spans="1:8" customFormat="1" ht="9.75" customHeight="1">
      <c r="A1029" s="284" t="s">
        <v>3305</v>
      </c>
      <c r="B1029" s="285" t="s">
        <v>3306</v>
      </c>
      <c r="C1029" s="285" t="s">
        <v>10</v>
      </c>
      <c r="D1029" s="294">
        <v>37.787999999999997</v>
      </c>
      <c r="E1029" s="286">
        <v>9.5</v>
      </c>
      <c r="F1029" s="297">
        <v>358.99</v>
      </c>
      <c r="G1029" s="285"/>
      <c r="H1029" s="285"/>
    </row>
    <row r="1030" spans="1:8" customFormat="1" ht="9.75" customHeight="1">
      <c r="A1030" s="280" t="s">
        <v>583</v>
      </c>
      <c r="B1030" s="281" t="s">
        <v>3307</v>
      </c>
      <c r="C1030" s="281"/>
      <c r="D1030" s="281"/>
      <c r="E1030" s="281"/>
      <c r="F1030" s="283">
        <v>28061.85</v>
      </c>
      <c r="G1030" s="281"/>
      <c r="H1030" s="281"/>
    </row>
    <row r="1031" spans="1:8" customFormat="1" ht="9.75" customHeight="1">
      <c r="A1031" s="280" t="s">
        <v>584</v>
      </c>
      <c r="B1031" s="281" t="s">
        <v>962</v>
      </c>
      <c r="C1031" s="281"/>
      <c r="D1031" s="281"/>
      <c r="E1031" s="281"/>
      <c r="F1031" s="296">
        <v>3289.02</v>
      </c>
      <c r="G1031" s="281"/>
      <c r="H1031" s="281"/>
    </row>
    <row r="1032" spans="1:8" customFormat="1" ht="19.149999999999999" customHeight="1">
      <c r="A1032" s="284" t="s">
        <v>585</v>
      </c>
      <c r="B1032" s="285" t="s">
        <v>3277</v>
      </c>
      <c r="C1032" s="285" t="s">
        <v>14</v>
      </c>
      <c r="D1032" s="294">
        <v>15.432</v>
      </c>
      <c r="E1032" s="294">
        <v>60.2517</v>
      </c>
      <c r="F1032" s="297">
        <v>929.8</v>
      </c>
      <c r="G1032" s="285"/>
      <c r="H1032" s="285"/>
    </row>
    <row r="1033" spans="1:8" customFormat="1" ht="19.149999999999999" customHeight="1">
      <c r="A1033" s="284" t="s">
        <v>586</v>
      </c>
      <c r="B1033" s="285" t="s">
        <v>2455</v>
      </c>
      <c r="C1033" s="285" t="s">
        <v>14</v>
      </c>
      <c r="D1033" s="295">
        <v>379.79700000000003</v>
      </c>
      <c r="E1033" s="286">
        <v>6.2118000000000002</v>
      </c>
      <c r="F1033" s="289">
        <v>2359.2199999999998</v>
      </c>
      <c r="G1033" s="285"/>
      <c r="H1033" s="285"/>
    </row>
    <row r="1034" spans="1:8" customFormat="1" ht="9.75" customHeight="1">
      <c r="A1034" s="280" t="s">
        <v>587</v>
      </c>
      <c r="B1034" s="281" t="s">
        <v>812</v>
      </c>
      <c r="C1034" s="281"/>
      <c r="D1034" s="281"/>
      <c r="E1034" s="281"/>
      <c r="F1034" s="296">
        <v>5845.31</v>
      </c>
      <c r="G1034" s="281"/>
      <c r="H1034" s="281"/>
    </row>
    <row r="1035" spans="1:8" customFormat="1" ht="9.75" customHeight="1">
      <c r="A1035" s="284" t="s">
        <v>588</v>
      </c>
      <c r="B1035" s="285" t="s">
        <v>3278</v>
      </c>
      <c r="C1035" s="285" t="s">
        <v>14</v>
      </c>
      <c r="D1035" s="295">
        <v>482.69400000000002</v>
      </c>
      <c r="E1035" s="286">
        <v>0.54920000000000002</v>
      </c>
      <c r="F1035" s="297">
        <v>265.10000000000002</v>
      </c>
      <c r="G1035" s="285"/>
      <c r="H1035" s="285"/>
    </row>
    <row r="1036" spans="1:8" customFormat="1" ht="19.149999999999999" customHeight="1">
      <c r="A1036" s="284" t="s">
        <v>589</v>
      </c>
      <c r="B1036" s="285" t="s">
        <v>3281</v>
      </c>
      <c r="C1036" s="285" t="s">
        <v>14</v>
      </c>
      <c r="D1036" s="295">
        <v>458.57100000000003</v>
      </c>
      <c r="E1036" s="286">
        <v>5.7</v>
      </c>
      <c r="F1036" s="289">
        <v>2613.85</v>
      </c>
      <c r="G1036" s="285"/>
      <c r="H1036" s="285"/>
    </row>
    <row r="1037" spans="1:8" customFormat="1" ht="9.75" customHeight="1">
      <c r="A1037" s="284" t="s">
        <v>944</v>
      </c>
      <c r="B1037" s="285" t="s">
        <v>2464</v>
      </c>
      <c r="C1037" s="285" t="s">
        <v>14</v>
      </c>
      <c r="D1037" s="294">
        <v>87.478999999999999</v>
      </c>
      <c r="E1037" s="286">
        <v>2.2502</v>
      </c>
      <c r="F1037" s="297">
        <v>196.85</v>
      </c>
      <c r="G1037" s="285"/>
      <c r="H1037" s="285"/>
    </row>
    <row r="1038" spans="1:8" customFormat="1" ht="19.149999999999999" customHeight="1">
      <c r="A1038" s="284" t="s">
        <v>3308</v>
      </c>
      <c r="B1038" s="285" t="s">
        <v>828</v>
      </c>
      <c r="C1038" s="285" t="s">
        <v>14</v>
      </c>
      <c r="D1038" s="294">
        <v>24.122</v>
      </c>
      <c r="E1038" s="286">
        <v>5.4005000000000001</v>
      </c>
      <c r="F1038" s="297">
        <v>130.27000000000001</v>
      </c>
      <c r="G1038" s="285"/>
      <c r="H1038" s="285"/>
    </row>
    <row r="1039" spans="1:8" customFormat="1" ht="19.149999999999999" customHeight="1">
      <c r="A1039" s="284" t="s">
        <v>3309</v>
      </c>
      <c r="B1039" s="285" t="s">
        <v>3279</v>
      </c>
      <c r="C1039" s="285" t="s">
        <v>14</v>
      </c>
      <c r="D1039" s="294">
        <v>24.122</v>
      </c>
      <c r="E1039" s="286">
        <v>1.0328999999999999</v>
      </c>
      <c r="F1039" s="302">
        <v>24.92</v>
      </c>
      <c r="G1039" s="285"/>
      <c r="H1039" s="285"/>
    </row>
    <row r="1040" spans="1:8" customFormat="1" ht="19.149999999999999" customHeight="1">
      <c r="A1040" s="284" t="s">
        <v>3310</v>
      </c>
      <c r="B1040" s="285" t="s">
        <v>3277</v>
      </c>
      <c r="C1040" s="285" t="s">
        <v>14</v>
      </c>
      <c r="D1040" s="294">
        <v>43.39</v>
      </c>
      <c r="E1040" s="294">
        <v>60.2517</v>
      </c>
      <c r="F1040" s="289">
        <v>2614.3200000000002</v>
      </c>
      <c r="G1040" s="285"/>
      <c r="H1040" s="285"/>
    </row>
    <row r="1041" spans="1:8" customFormat="1" ht="9.75" customHeight="1">
      <c r="A1041" s="280" t="s">
        <v>1093</v>
      </c>
      <c r="B1041" s="281" t="s">
        <v>819</v>
      </c>
      <c r="C1041" s="281"/>
      <c r="D1041" s="281"/>
      <c r="E1041" s="281"/>
      <c r="F1041" s="304">
        <v>59.4</v>
      </c>
      <c r="G1041" s="281"/>
      <c r="H1041" s="281"/>
    </row>
    <row r="1042" spans="1:8" customFormat="1" ht="9.75" customHeight="1">
      <c r="A1042" s="284" t="s">
        <v>1094</v>
      </c>
      <c r="B1042" s="285" t="s">
        <v>3286</v>
      </c>
      <c r="C1042" s="285" t="s">
        <v>14</v>
      </c>
      <c r="D1042" s="286">
        <v>6.3280000000000003</v>
      </c>
      <c r="E1042" s="286">
        <v>3.6873999999999998</v>
      </c>
      <c r="F1042" s="302">
        <v>23.33</v>
      </c>
      <c r="G1042" s="285"/>
      <c r="H1042" s="285"/>
    </row>
    <row r="1043" spans="1:8" customFormat="1" ht="19.149999999999999" customHeight="1">
      <c r="A1043" s="284" t="s">
        <v>3311</v>
      </c>
      <c r="B1043" s="285" t="s">
        <v>3312</v>
      </c>
      <c r="C1043" s="285" t="s">
        <v>14</v>
      </c>
      <c r="D1043" s="286">
        <v>6.3280000000000003</v>
      </c>
      <c r="E1043" s="286">
        <v>5.7</v>
      </c>
      <c r="F1043" s="302">
        <v>36.07</v>
      </c>
      <c r="G1043" s="285"/>
      <c r="H1043" s="285"/>
    </row>
    <row r="1044" spans="1:8" customFormat="1" ht="9.75" customHeight="1">
      <c r="A1044" s="280" t="s">
        <v>1095</v>
      </c>
      <c r="B1044" s="281" t="s">
        <v>355</v>
      </c>
      <c r="C1044" s="281"/>
      <c r="D1044" s="281"/>
      <c r="E1044" s="281"/>
      <c r="F1044" s="283">
        <v>18868.12</v>
      </c>
      <c r="G1044" s="281"/>
      <c r="H1044" s="281"/>
    </row>
    <row r="1045" spans="1:8" customFormat="1" ht="9.75" customHeight="1">
      <c r="A1045" s="284" t="s">
        <v>1096</v>
      </c>
      <c r="B1045" s="285" t="s">
        <v>3290</v>
      </c>
      <c r="C1045" s="285" t="s">
        <v>14</v>
      </c>
      <c r="D1045" s="295">
        <v>379.79700000000003</v>
      </c>
      <c r="E1045" s="294">
        <v>18.5</v>
      </c>
      <c r="F1045" s="289">
        <v>7026.24</v>
      </c>
      <c r="G1045" s="285"/>
      <c r="H1045" s="285"/>
    </row>
    <row r="1046" spans="1:8" customFormat="1" ht="19.149999999999999" customHeight="1">
      <c r="A1046" s="284" t="s">
        <v>3313</v>
      </c>
      <c r="B1046" s="285" t="s">
        <v>2476</v>
      </c>
      <c r="C1046" s="285" t="s">
        <v>14</v>
      </c>
      <c r="D1046" s="294">
        <v>15.432</v>
      </c>
      <c r="E1046" s="294">
        <v>13</v>
      </c>
      <c r="F1046" s="297">
        <v>200.62</v>
      </c>
      <c r="G1046" s="285"/>
      <c r="H1046" s="285"/>
    </row>
    <row r="1047" spans="1:8" customFormat="1" ht="19.149999999999999" customHeight="1">
      <c r="A1047" s="284" t="s">
        <v>3314</v>
      </c>
      <c r="B1047" s="285" t="s">
        <v>3293</v>
      </c>
      <c r="C1047" s="285" t="s">
        <v>14</v>
      </c>
      <c r="D1047" s="294">
        <v>43.39</v>
      </c>
      <c r="E1047" s="294">
        <v>13</v>
      </c>
      <c r="F1047" s="297">
        <v>564.07000000000005</v>
      </c>
      <c r="G1047" s="285"/>
      <c r="H1047" s="285"/>
    </row>
    <row r="1048" spans="1:8" customFormat="1" ht="9.75" customHeight="1">
      <c r="A1048" s="284" t="s">
        <v>3315</v>
      </c>
      <c r="B1048" s="285" t="s">
        <v>3295</v>
      </c>
      <c r="C1048" s="285" t="s">
        <v>14</v>
      </c>
      <c r="D1048" s="295">
        <v>482.69400000000002</v>
      </c>
      <c r="E1048" s="286">
        <v>2.35</v>
      </c>
      <c r="F1048" s="289">
        <v>1134.33</v>
      </c>
      <c r="G1048" s="285"/>
      <c r="H1048" s="285"/>
    </row>
    <row r="1049" spans="1:8" customFormat="1" ht="19.149999999999999" customHeight="1">
      <c r="A1049" s="284" t="s">
        <v>3316</v>
      </c>
      <c r="B1049" s="285" t="s">
        <v>3297</v>
      </c>
      <c r="C1049" s="285" t="s">
        <v>14</v>
      </c>
      <c r="D1049" s="294">
        <v>24.122</v>
      </c>
      <c r="E1049" s="294">
        <v>11.5</v>
      </c>
      <c r="F1049" s="297">
        <v>277.39999999999998</v>
      </c>
      <c r="G1049" s="285"/>
      <c r="H1049" s="285"/>
    </row>
    <row r="1050" spans="1:8" customFormat="1" ht="19.149999999999999" customHeight="1">
      <c r="A1050" s="284" t="s">
        <v>3317</v>
      </c>
      <c r="B1050" s="285" t="s">
        <v>2478</v>
      </c>
      <c r="C1050" s="285" t="s">
        <v>14</v>
      </c>
      <c r="D1050" s="294">
        <v>24.122</v>
      </c>
      <c r="E1050" s="294">
        <v>12.65</v>
      </c>
      <c r="F1050" s="297">
        <v>305.14</v>
      </c>
      <c r="G1050" s="285"/>
      <c r="H1050" s="285"/>
    </row>
    <row r="1051" spans="1:8" customFormat="1" ht="19.149999999999999" customHeight="1">
      <c r="A1051" s="284" t="s">
        <v>3318</v>
      </c>
      <c r="B1051" s="285" t="s">
        <v>2480</v>
      </c>
      <c r="C1051" s="285" t="s">
        <v>14</v>
      </c>
      <c r="D1051" s="295">
        <v>458.57100000000003</v>
      </c>
      <c r="E1051" s="294">
        <v>17.75</v>
      </c>
      <c r="F1051" s="289">
        <v>8139.64</v>
      </c>
      <c r="G1051" s="285"/>
      <c r="H1051" s="285"/>
    </row>
    <row r="1052" spans="1:8" customFormat="1" ht="19.149999999999999" customHeight="1">
      <c r="A1052" s="284" t="s">
        <v>3319</v>
      </c>
      <c r="B1052" s="285" t="s">
        <v>3301</v>
      </c>
      <c r="C1052" s="285" t="s">
        <v>14</v>
      </c>
      <c r="D1052" s="286">
        <v>6.3280000000000003</v>
      </c>
      <c r="E1052" s="286">
        <v>2.35</v>
      </c>
      <c r="F1052" s="302">
        <v>14.87</v>
      </c>
      <c r="G1052" s="285"/>
      <c r="H1052" s="285"/>
    </row>
    <row r="1053" spans="1:8" customFormat="1" ht="19.149999999999999" customHeight="1">
      <c r="A1053" s="284" t="s">
        <v>3320</v>
      </c>
      <c r="B1053" s="285" t="s">
        <v>3321</v>
      </c>
      <c r="C1053" s="285" t="s">
        <v>14</v>
      </c>
      <c r="D1053" s="286">
        <v>6.3280000000000003</v>
      </c>
      <c r="E1053" s="294">
        <v>17.75</v>
      </c>
      <c r="F1053" s="297">
        <v>112.32</v>
      </c>
      <c r="G1053" s="285"/>
      <c r="H1053" s="285"/>
    </row>
    <row r="1054" spans="1:8" customFormat="1" ht="9.75" customHeight="1">
      <c r="A1054" s="284" t="s">
        <v>3322</v>
      </c>
      <c r="B1054" s="285" t="s">
        <v>2488</v>
      </c>
      <c r="C1054" s="285" t="s">
        <v>14</v>
      </c>
      <c r="D1054" s="294">
        <v>87.478999999999999</v>
      </c>
      <c r="E1054" s="294">
        <v>12.5</v>
      </c>
      <c r="F1054" s="289">
        <v>1093.49</v>
      </c>
      <c r="G1054" s="285"/>
      <c r="H1054" s="285"/>
    </row>
    <row r="1055" spans="1:8" customFormat="1" ht="9.75" customHeight="1">
      <c r="A1055" s="280" t="s">
        <v>590</v>
      </c>
      <c r="B1055" s="281" t="s">
        <v>3323</v>
      </c>
      <c r="C1055" s="281"/>
      <c r="D1055" s="281"/>
      <c r="E1055" s="281"/>
      <c r="F1055" s="283">
        <v>29184.29</v>
      </c>
      <c r="G1055" s="281"/>
      <c r="H1055" s="281"/>
    </row>
    <row r="1056" spans="1:8" customFormat="1" ht="9.75" customHeight="1">
      <c r="A1056" s="280" t="s">
        <v>591</v>
      </c>
      <c r="B1056" s="281" t="s">
        <v>962</v>
      </c>
      <c r="C1056" s="281"/>
      <c r="D1056" s="281"/>
      <c r="E1056" s="281"/>
      <c r="F1056" s="296">
        <v>3496.65</v>
      </c>
      <c r="G1056" s="281"/>
      <c r="H1056" s="281"/>
    </row>
    <row r="1057" spans="1:8" customFormat="1" ht="19.149999999999999" customHeight="1">
      <c r="A1057" s="284" t="s">
        <v>592</v>
      </c>
      <c r="B1057" s="285" t="s">
        <v>3277</v>
      </c>
      <c r="C1057" s="285" t="s">
        <v>14</v>
      </c>
      <c r="D1057" s="294">
        <v>15.432</v>
      </c>
      <c r="E1057" s="294">
        <v>60.2517</v>
      </c>
      <c r="F1057" s="297">
        <v>929.8</v>
      </c>
      <c r="G1057" s="285"/>
      <c r="H1057" s="285"/>
    </row>
    <row r="1058" spans="1:8" customFormat="1" ht="19.149999999999999" customHeight="1">
      <c r="A1058" s="284" t="s">
        <v>593</v>
      </c>
      <c r="B1058" s="285" t="s">
        <v>2455</v>
      </c>
      <c r="C1058" s="285" t="s">
        <v>14</v>
      </c>
      <c r="D1058" s="295">
        <v>413.22199999999998</v>
      </c>
      <c r="E1058" s="286">
        <v>6.2118000000000002</v>
      </c>
      <c r="F1058" s="289">
        <v>2566.85</v>
      </c>
      <c r="G1058" s="285"/>
      <c r="H1058" s="285"/>
    </row>
    <row r="1059" spans="1:8" customFormat="1" ht="9.75" customHeight="1">
      <c r="A1059" s="280" t="s">
        <v>594</v>
      </c>
      <c r="B1059" s="281" t="s">
        <v>812</v>
      </c>
      <c r="C1059" s="281"/>
      <c r="D1059" s="281"/>
      <c r="E1059" s="281"/>
      <c r="F1059" s="296">
        <v>6027.95</v>
      </c>
      <c r="G1059" s="281"/>
      <c r="H1059" s="281"/>
    </row>
    <row r="1060" spans="1:8" customFormat="1" ht="9.75" customHeight="1">
      <c r="A1060" s="284" t="s">
        <v>595</v>
      </c>
      <c r="B1060" s="285" t="s">
        <v>3278</v>
      </c>
      <c r="C1060" s="285" t="s">
        <v>14</v>
      </c>
      <c r="D1060" s="295">
        <v>486.7</v>
      </c>
      <c r="E1060" s="286">
        <v>0.54920000000000002</v>
      </c>
      <c r="F1060" s="297">
        <v>267.3</v>
      </c>
      <c r="G1060" s="285"/>
      <c r="H1060" s="285"/>
    </row>
    <row r="1061" spans="1:8" customFormat="1" ht="19.149999999999999" customHeight="1">
      <c r="A1061" s="284" t="s">
        <v>596</v>
      </c>
      <c r="B1061" s="285" t="s">
        <v>3281</v>
      </c>
      <c r="C1061" s="285" t="s">
        <v>14</v>
      </c>
      <c r="D1061" s="295">
        <v>462.577</v>
      </c>
      <c r="E1061" s="286">
        <v>5.7</v>
      </c>
      <c r="F1061" s="289">
        <v>2636.69</v>
      </c>
      <c r="G1061" s="285"/>
      <c r="H1061" s="285"/>
    </row>
    <row r="1062" spans="1:8" customFormat="1" ht="9.75" customHeight="1">
      <c r="A1062" s="284" t="s">
        <v>945</v>
      </c>
      <c r="B1062" s="285" t="s">
        <v>2464</v>
      </c>
      <c r="C1062" s="285" t="s">
        <v>14</v>
      </c>
      <c r="D1062" s="294">
        <v>87.418999999999997</v>
      </c>
      <c r="E1062" s="286">
        <v>2.2502</v>
      </c>
      <c r="F1062" s="297">
        <v>196.71</v>
      </c>
      <c r="G1062" s="285"/>
      <c r="H1062" s="285"/>
    </row>
    <row r="1063" spans="1:8" customFormat="1" ht="19.149999999999999" customHeight="1">
      <c r="A1063" s="284" t="s">
        <v>3324</v>
      </c>
      <c r="B1063" s="285" t="s">
        <v>828</v>
      </c>
      <c r="C1063" s="285" t="s">
        <v>14</v>
      </c>
      <c r="D1063" s="294">
        <v>24.122</v>
      </c>
      <c r="E1063" s="286">
        <v>5.4005000000000001</v>
      </c>
      <c r="F1063" s="297">
        <v>130.27000000000001</v>
      </c>
      <c r="G1063" s="285"/>
      <c r="H1063" s="285"/>
    </row>
    <row r="1064" spans="1:8" customFormat="1" ht="19.149999999999999" customHeight="1">
      <c r="A1064" s="284" t="s">
        <v>3325</v>
      </c>
      <c r="B1064" s="285" t="s">
        <v>3279</v>
      </c>
      <c r="C1064" s="285" t="s">
        <v>14</v>
      </c>
      <c r="D1064" s="294">
        <v>24.122</v>
      </c>
      <c r="E1064" s="286">
        <v>1.0328999999999999</v>
      </c>
      <c r="F1064" s="302">
        <v>24.92</v>
      </c>
      <c r="G1064" s="285"/>
      <c r="H1064" s="285"/>
    </row>
    <row r="1065" spans="1:8" customFormat="1" ht="19.149999999999999" customHeight="1">
      <c r="A1065" s="284" t="s">
        <v>3326</v>
      </c>
      <c r="B1065" s="285" t="s">
        <v>3277</v>
      </c>
      <c r="C1065" s="285" t="s">
        <v>14</v>
      </c>
      <c r="D1065" s="294">
        <v>46.008000000000003</v>
      </c>
      <c r="E1065" s="294">
        <v>60.2517</v>
      </c>
      <c r="F1065" s="289">
        <v>2772.06</v>
      </c>
      <c r="G1065" s="285"/>
      <c r="H1065" s="285"/>
    </row>
    <row r="1066" spans="1:8" customFormat="1" ht="9.75" customHeight="1">
      <c r="A1066" s="280" t="s">
        <v>1097</v>
      </c>
      <c r="B1066" s="281" t="s">
        <v>819</v>
      </c>
      <c r="C1066" s="281"/>
      <c r="D1066" s="281"/>
      <c r="E1066" s="281"/>
      <c r="F1066" s="304">
        <v>59.4</v>
      </c>
      <c r="G1066" s="281"/>
      <c r="H1066" s="281"/>
    </row>
    <row r="1067" spans="1:8" customFormat="1" ht="9.75" customHeight="1">
      <c r="A1067" s="284" t="s">
        <v>1098</v>
      </c>
      <c r="B1067" s="285" t="s">
        <v>3286</v>
      </c>
      <c r="C1067" s="285" t="s">
        <v>14</v>
      </c>
      <c r="D1067" s="286">
        <v>6.3280000000000003</v>
      </c>
      <c r="E1067" s="286">
        <v>3.6873999999999998</v>
      </c>
      <c r="F1067" s="302">
        <v>23.33</v>
      </c>
      <c r="G1067" s="285"/>
      <c r="H1067" s="285"/>
    </row>
    <row r="1068" spans="1:8" customFormat="1" ht="19.149999999999999" customHeight="1">
      <c r="A1068" s="284" t="s">
        <v>1180</v>
      </c>
      <c r="B1068" s="285" t="s">
        <v>3312</v>
      </c>
      <c r="C1068" s="285" t="s">
        <v>14</v>
      </c>
      <c r="D1068" s="286">
        <v>6.3280000000000003</v>
      </c>
      <c r="E1068" s="286">
        <v>5.7</v>
      </c>
      <c r="F1068" s="302">
        <v>36.07</v>
      </c>
      <c r="G1068" s="285"/>
      <c r="H1068" s="285"/>
    </row>
    <row r="1069" spans="1:8" customFormat="1" ht="9.75" customHeight="1">
      <c r="A1069" s="280" t="s">
        <v>1099</v>
      </c>
      <c r="B1069" s="281" t="s">
        <v>355</v>
      </c>
      <c r="C1069" s="281"/>
      <c r="D1069" s="281"/>
      <c r="E1069" s="281"/>
      <c r="F1069" s="283">
        <v>19600.29</v>
      </c>
      <c r="G1069" s="281"/>
      <c r="H1069" s="281"/>
    </row>
    <row r="1070" spans="1:8" customFormat="1" ht="9.75" customHeight="1">
      <c r="A1070" s="284" t="s">
        <v>1100</v>
      </c>
      <c r="B1070" s="285" t="s">
        <v>3290</v>
      </c>
      <c r="C1070" s="285" t="s">
        <v>14</v>
      </c>
      <c r="D1070" s="295">
        <v>413.22199999999998</v>
      </c>
      <c r="E1070" s="294">
        <v>18.5</v>
      </c>
      <c r="F1070" s="289">
        <v>7644.61</v>
      </c>
      <c r="G1070" s="285"/>
      <c r="H1070" s="285"/>
    </row>
    <row r="1071" spans="1:8" customFormat="1" ht="19.149999999999999" customHeight="1">
      <c r="A1071" s="284" t="s">
        <v>2328</v>
      </c>
      <c r="B1071" s="285" t="s">
        <v>2476</v>
      </c>
      <c r="C1071" s="285" t="s">
        <v>14</v>
      </c>
      <c r="D1071" s="294">
        <v>15.432</v>
      </c>
      <c r="E1071" s="294">
        <v>13</v>
      </c>
      <c r="F1071" s="297">
        <v>200.62</v>
      </c>
      <c r="G1071" s="285"/>
      <c r="H1071" s="285"/>
    </row>
    <row r="1072" spans="1:8" customFormat="1" ht="19.149999999999999" customHeight="1">
      <c r="A1072" s="284" t="s">
        <v>2329</v>
      </c>
      <c r="B1072" s="285" t="s">
        <v>3293</v>
      </c>
      <c r="C1072" s="285" t="s">
        <v>14</v>
      </c>
      <c r="D1072" s="294">
        <v>46.008000000000003</v>
      </c>
      <c r="E1072" s="294">
        <v>13</v>
      </c>
      <c r="F1072" s="297">
        <v>598.1</v>
      </c>
      <c r="G1072" s="285"/>
      <c r="H1072" s="285"/>
    </row>
    <row r="1073" spans="1:8" customFormat="1" ht="9.75" customHeight="1">
      <c r="A1073" s="284" t="s">
        <v>3327</v>
      </c>
      <c r="B1073" s="285" t="s">
        <v>3295</v>
      </c>
      <c r="C1073" s="285" t="s">
        <v>14</v>
      </c>
      <c r="D1073" s="295">
        <v>486.7</v>
      </c>
      <c r="E1073" s="286">
        <v>2.35</v>
      </c>
      <c r="F1073" s="289">
        <v>1143.75</v>
      </c>
      <c r="G1073" s="285"/>
      <c r="H1073" s="285"/>
    </row>
    <row r="1074" spans="1:8" customFormat="1" ht="19.149999999999999" customHeight="1">
      <c r="A1074" s="284" t="s">
        <v>3328</v>
      </c>
      <c r="B1074" s="285" t="s">
        <v>3297</v>
      </c>
      <c r="C1074" s="285" t="s">
        <v>14</v>
      </c>
      <c r="D1074" s="294">
        <v>24.122</v>
      </c>
      <c r="E1074" s="294">
        <v>11.5</v>
      </c>
      <c r="F1074" s="297">
        <v>277.39999999999998</v>
      </c>
      <c r="G1074" s="285"/>
      <c r="H1074" s="285"/>
    </row>
    <row r="1075" spans="1:8" customFormat="1" ht="19.149999999999999" customHeight="1">
      <c r="A1075" s="284" t="s">
        <v>3329</v>
      </c>
      <c r="B1075" s="285" t="s">
        <v>2478</v>
      </c>
      <c r="C1075" s="285" t="s">
        <v>14</v>
      </c>
      <c r="D1075" s="294">
        <v>24.122</v>
      </c>
      <c r="E1075" s="294">
        <v>12.65</v>
      </c>
      <c r="F1075" s="297">
        <v>305.14</v>
      </c>
      <c r="G1075" s="285"/>
      <c r="H1075" s="285"/>
    </row>
    <row r="1076" spans="1:8" customFormat="1" ht="19.149999999999999" customHeight="1">
      <c r="A1076" s="284" t="s">
        <v>3330</v>
      </c>
      <c r="B1076" s="285" t="s">
        <v>2480</v>
      </c>
      <c r="C1076" s="285" t="s">
        <v>14</v>
      </c>
      <c r="D1076" s="295">
        <v>462.577</v>
      </c>
      <c r="E1076" s="294">
        <v>17.75</v>
      </c>
      <c r="F1076" s="289">
        <v>8210.74</v>
      </c>
      <c r="G1076" s="285"/>
      <c r="H1076" s="285"/>
    </row>
    <row r="1077" spans="1:8" customFormat="1" ht="19.149999999999999" customHeight="1">
      <c r="A1077" s="284" t="s">
        <v>3331</v>
      </c>
      <c r="B1077" s="285" t="s">
        <v>3301</v>
      </c>
      <c r="C1077" s="285" t="s">
        <v>14</v>
      </c>
      <c r="D1077" s="286">
        <v>6.3280000000000003</v>
      </c>
      <c r="E1077" s="286">
        <v>2.35</v>
      </c>
      <c r="F1077" s="302">
        <v>14.87</v>
      </c>
      <c r="G1077" s="285"/>
      <c r="H1077" s="285"/>
    </row>
    <row r="1078" spans="1:8" customFormat="1" ht="19.149999999999999" customHeight="1">
      <c r="A1078" s="284" t="s">
        <v>3332</v>
      </c>
      <c r="B1078" s="285" t="s">
        <v>3321</v>
      </c>
      <c r="C1078" s="285" t="s">
        <v>14</v>
      </c>
      <c r="D1078" s="286">
        <v>6.3280000000000003</v>
      </c>
      <c r="E1078" s="294">
        <v>17.75</v>
      </c>
      <c r="F1078" s="297">
        <v>112.32</v>
      </c>
      <c r="G1078" s="285"/>
      <c r="H1078" s="285"/>
    </row>
    <row r="1079" spans="1:8" customFormat="1" ht="9.75" customHeight="1">
      <c r="A1079" s="284" t="s">
        <v>3333</v>
      </c>
      <c r="B1079" s="285" t="s">
        <v>2488</v>
      </c>
      <c r="C1079" s="285" t="s">
        <v>14</v>
      </c>
      <c r="D1079" s="294">
        <v>87.418999999999997</v>
      </c>
      <c r="E1079" s="294">
        <v>12.5</v>
      </c>
      <c r="F1079" s="289">
        <v>1092.74</v>
      </c>
      <c r="G1079" s="285"/>
      <c r="H1079" s="285"/>
    </row>
    <row r="1080" spans="1:8" customFormat="1" ht="9.75" customHeight="1">
      <c r="A1080" s="280" t="s">
        <v>597</v>
      </c>
      <c r="B1080" s="281" t="s">
        <v>3334</v>
      </c>
      <c r="C1080" s="281"/>
      <c r="D1080" s="281"/>
      <c r="E1080" s="281"/>
      <c r="F1080" s="283">
        <v>31667.040000000001</v>
      </c>
      <c r="G1080" s="281"/>
      <c r="H1080" s="281"/>
    </row>
    <row r="1081" spans="1:8" customFormat="1" ht="9.75" customHeight="1">
      <c r="A1081" s="280" t="s">
        <v>598</v>
      </c>
      <c r="B1081" s="281" t="s">
        <v>962</v>
      </c>
      <c r="C1081" s="281"/>
      <c r="D1081" s="281"/>
      <c r="E1081" s="281"/>
      <c r="F1081" s="296">
        <v>3494.88</v>
      </c>
      <c r="G1081" s="281"/>
      <c r="H1081" s="281"/>
    </row>
    <row r="1082" spans="1:8" customFormat="1" ht="19.149999999999999" customHeight="1">
      <c r="A1082" s="284" t="s">
        <v>599</v>
      </c>
      <c r="B1082" s="285" t="s">
        <v>3277</v>
      </c>
      <c r="C1082" s="285" t="s">
        <v>14</v>
      </c>
      <c r="D1082" s="294">
        <v>15.432</v>
      </c>
      <c r="E1082" s="294">
        <v>60.2517</v>
      </c>
      <c r="F1082" s="297">
        <v>929.8</v>
      </c>
      <c r="G1082" s="285"/>
      <c r="H1082" s="285"/>
    </row>
    <row r="1083" spans="1:8" customFormat="1" ht="19.149999999999999" customHeight="1">
      <c r="A1083" s="284" t="s">
        <v>600</v>
      </c>
      <c r="B1083" s="285" t="s">
        <v>2455</v>
      </c>
      <c r="C1083" s="285" t="s">
        <v>14</v>
      </c>
      <c r="D1083" s="295">
        <v>412.93700000000001</v>
      </c>
      <c r="E1083" s="286">
        <v>6.2118000000000002</v>
      </c>
      <c r="F1083" s="289">
        <v>2565.08</v>
      </c>
      <c r="G1083" s="285"/>
      <c r="H1083" s="285"/>
    </row>
    <row r="1084" spans="1:8" customFormat="1" ht="9.75" customHeight="1">
      <c r="A1084" s="280" t="s">
        <v>601</v>
      </c>
      <c r="B1084" s="281" t="s">
        <v>812</v>
      </c>
      <c r="C1084" s="281"/>
      <c r="D1084" s="281"/>
      <c r="E1084" s="281"/>
      <c r="F1084" s="296">
        <v>6591.2</v>
      </c>
      <c r="G1084" s="281"/>
      <c r="H1084" s="281"/>
    </row>
    <row r="1085" spans="1:8" customFormat="1" ht="9.75" customHeight="1">
      <c r="A1085" s="284" t="s">
        <v>602</v>
      </c>
      <c r="B1085" s="285" t="s">
        <v>3278</v>
      </c>
      <c r="C1085" s="285" t="s">
        <v>14</v>
      </c>
      <c r="D1085" s="295">
        <v>569.976</v>
      </c>
      <c r="E1085" s="286">
        <v>0.54920000000000002</v>
      </c>
      <c r="F1085" s="297">
        <v>313.02999999999997</v>
      </c>
      <c r="G1085" s="285"/>
      <c r="H1085" s="285"/>
    </row>
    <row r="1086" spans="1:8" customFormat="1" ht="19.149999999999999" customHeight="1">
      <c r="A1086" s="284" t="s">
        <v>603</v>
      </c>
      <c r="B1086" s="285" t="s">
        <v>3281</v>
      </c>
      <c r="C1086" s="285" t="s">
        <v>14</v>
      </c>
      <c r="D1086" s="295">
        <v>541.17600000000004</v>
      </c>
      <c r="E1086" s="286">
        <v>5.7</v>
      </c>
      <c r="F1086" s="289">
        <v>3084.7</v>
      </c>
      <c r="G1086" s="285"/>
      <c r="H1086" s="285"/>
    </row>
    <row r="1087" spans="1:8" customFormat="1" ht="9.75" customHeight="1">
      <c r="A1087" s="284" t="s">
        <v>946</v>
      </c>
      <c r="B1087" s="285" t="s">
        <v>2464</v>
      </c>
      <c r="C1087" s="285" t="s">
        <v>14</v>
      </c>
      <c r="D1087" s="295">
        <v>103.821</v>
      </c>
      <c r="E1087" s="286">
        <v>2.2502</v>
      </c>
      <c r="F1087" s="297">
        <v>233.62</v>
      </c>
      <c r="G1087" s="285"/>
      <c r="H1087" s="285"/>
    </row>
    <row r="1088" spans="1:8" customFormat="1" ht="19.149999999999999" customHeight="1">
      <c r="A1088" s="284" t="s">
        <v>3335</v>
      </c>
      <c r="B1088" s="285" t="s">
        <v>828</v>
      </c>
      <c r="C1088" s="285" t="s">
        <v>14</v>
      </c>
      <c r="D1088" s="294">
        <v>29.8</v>
      </c>
      <c r="E1088" s="286">
        <v>5.4005000000000001</v>
      </c>
      <c r="F1088" s="297">
        <v>160.93</v>
      </c>
      <c r="G1088" s="285"/>
      <c r="H1088" s="285"/>
    </row>
    <row r="1089" spans="1:8" customFormat="1" ht="19.149999999999999" customHeight="1">
      <c r="A1089" s="284" t="s">
        <v>3336</v>
      </c>
      <c r="B1089" s="285" t="s">
        <v>3279</v>
      </c>
      <c r="C1089" s="285" t="s">
        <v>14</v>
      </c>
      <c r="D1089" s="294">
        <v>29.8</v>
      </c>
      <c r="E1089" s="286">
        <v>1.0328999999999999</v>
      </c>
      <c r="F1089" s="302">
        <v>30.78</v>
      </c>
      <c r="G1089" s="285"/>
      <c r="H1089" s="285"/>
    </row>
    <row r="1090" spans="1:8" customFormat="1" ht="19.149999999999999" customHeight="1">
      <c r="A1090" s="284" t="s">
        <v>3337</v>
      </c>
      <c r="B1090" s="285" t="s">
        <v>3277</v>
      </c>
      <c r="C1090" s="285" t="s">
        <v>14</v>
      </c>
      <c r="D1090" s="294">
        <v>45.942999999999998</v>
      </c>
      <c r="E1090" s="294">
        <v>60.2517</v>
      </c>
      <c r="F1090" s="289">
        <v>2768.14</v>
      </c>
      <c r="G1090" s="285"/>
      <c r="H1090" s="285"/>
    </row>
    <row r="1091" spans="1:8" customFormat="1" ht="9.75" customHeight="1">
      <c r="A1091" s="280" t="s">
        <v>1101</v>
      </c>
      <c r="B1091" s="281" t="s">
        <v>819</v>
      </c>
      <c r="C1091" s="281"/>
      <c r="D1091" s="281"/>
      <c r="E1091" s="281"/>
      <c r="F1091" s="304">
        <v>59.49</v>
      </c>
      <c r="G1091" s="281"/>
      <c r="H1091" s="281"/>
    </row>
    <row r="1092" spans="1:8" customFormat="1" ht="9.75" customHeight="1">
      <c r="A1092" s="284" t="s">
        <v>1102</v>
      </c>
      <c r="B1092" s="285" t="s">
        <v>3286</v>
      </c>
      <c r="C1092" s="285" t="s">
        <v>14</v>
      </c>
      <c r="D1092" s="286">
        <v>6.3369999999999997</v>
      </c>
      <c r="E1092" s="286">
        <v>3.6873999999999998</v>
      </c>
      <c r="F1092" s="302">
        <v>23.37</v>
      </c>
      <c r="G1092" s="285"/>
      <c r="H1092" s="285"/>
    </row>
    <row r="1093" spans="1:8" customFormat="1" ht="19.149999999999999" customHeight="1">
      <c r="A1093" s="284" t="s">
        <v>1181</v>
      </c>
      <c r="B1093" s="285" t="s">
        <v>3312</v>
      </c>
      <c r="C1093" s="285" t="s">
        <v>14</v>
      </c>
      <c r="D1093" s="286">
        <v>6.3369999999999997</v>
      </c>
      <c r="E1093" s="286">
        <v>5.7</v>
      </c>
      <c r="F1093" s="302">
        <v>36.119999999999997</v>
      </c>
      <c r="G1093" s="285"/>
      <c r="H1093" s="285"/>
    </row>
    <row r="1094" spans="1:8" customFormat="1" ht="9.75" customHeight="1">
      <c r="A1094" s="280" t="s">
        <v>1103</v>
      </c>
      <c r="B1094" s="281" t="s">
        <v>355</v>
      </c>
      <c r="C1094" s="281"/>
      <c r="D1094" s="281"/>
      <c r="E1094" s="281"/>
      <c r="F1094" s="283">
        <v>21521.47</v>
      </c>
      <c r="G1094" s="281"/>
      <c r="H1094" s="281"/>
    </row>
    <row r="1095" spans="1:8" customFormat="1" ht="9.75" customHeight="1">
      <c r="A1095" s="284" t="s">
        <v>1104</v>
      </c>
      <c r="B1095" s="285" t="s">
        <v>3290</v>
      </c>
      <c r="C1095" s="285" t="s">
        <v>14</v>
      </c>
      <c r="D1095" s="295">
        <v>412.93700000000001</v>
      </c>
      <c r="E1095" s="294">
        <v>18.5</v>
      </c>
      <c r="F1095" s="289">
        <v>7639.33</v>
      </c>
      <c r="G1095" s="285"/>
      <c r="H1095" s="285"/>
    </row>
    <row r="1096" spans="1:8" customFormat="1" ht="19.149999999999999" customHeight="1">
      <c r="A1096" s="284" t="s">
        <v>3338</v>
      </c>
      <c r="B1096" s="285" t="s">
        <v>2476</v>
      </c>
      <c r="C1096" s="285" t="s">
        <v>14</v>
      </c>
      <c r="D1096" s="294">
        <v>15.432</v>
      </c>
      <c r="E1096" s="294">
        <v>13</v>
      </c>
      <c r="F1096" s="297">
        <v>200.62</v>
      </c>
      <c r="G1096" s="285"/>
      <c r="H1096" s="285"/>
    </row>
    <row r="1097" spans="1:8" customFormat="1" ht="19.149999999999999" customHeight="1">
      <c r="A1097" s="284" t="s">
        <v>3339</v>
      </c>
      <c r="B1097" s="285" t="s">
        <v>3293</v>
      </c>
      <c r="C1097" s="285" t="s">
        <v>14</v>
      </c>
      <c r="D1097" s="294">
        <v>45.493000000000002</v>
      </c>
      <c r="E1097" s="294">
        <v>13</v>
      </c>
      <c r="F1097" s="297">
        <v>591.41</v>
      </c>
      <c r="G1097" s="285"/>
      <c r="H1097" s="285"/>
    </row>
    <row r="1098" spans="1:8" customFormat="1" ht="9.75" customHeight="1">
      <c r="A1098" s="284" t="s">
        <v>3340</v>
      </c>
      <c r="B1098" s="285" t="s">
        <v>3295</v>
      </c>
      <c r="C1098" s="285" t="s">
        <v>14</v>
      </c>
      <c r="D1098" s="295">
        <v>569.976</v>
      </c>
      <c r="E1098" s="286">
        <v>2.35</v>
      </c>
      <c r="F1098" s="289">
        <v>1339.44</v>
      </c>
      <c r="G1098" s="285"/>
      <c r="H1098" s="285"/>
    </row>
    <row r="1099" spans="1:8" customFormat="1" ht="19.149999999999999" customHeight="1">
      <c r="A1099" s="284" t="s">
        <v>3341</v>
      </c>
      <c r="B1099" s="285" t="s">
        <v>3297</v>
      </c>
      <c r="C1099" s="285" t="s">
        <v>14</v>
      </c>
      <c r="D1099" s="294">
        <v>29.8</v>
      </c>
      <c r="E1099" s="294">
        <v>11.5</v>
      </c>
      <c r="F1099" s="297">
        <v>342.7</v>
      </c>
      <c r="G1099" s="285"/>
      <c r="H1099" s="285"/>
    </row>
    <row r="1100" spans="1:8" customFormat="1" ht="19.149999999999999" customHeight="1">
      <c r="A1100" s="284" t="s">
        <v>3342</v>
      </c>
      <c r="B1100" s="285" t="s">
        <v>2478</v>
      </c>
      <c r="C1100" s="285" t="s">
        <v>14</v>
      </c>
      <c r="D1100" s="294">
        <v>29.8</v>
      </c>
      <c r="E1100" s="294">
        <v>12.65</v>
      </c>
      <c r="F1100" s="297">
        <v>376.97</v>
      </c>
      <c r="G1100" s="285"/>
      <c r="H1100" s="285"/>
    </row>
    <row r="1101" spans="1:8" customFormat="1" ht="19.149999999999999" customHeight="1">
      <c r="A1101" s="284" t="s">
        <v>3343</v>
      </c>
      <c r="B1101" s="285" t="s">
        <v>2480</v>
      </c>
      <c r="C1101" s="285" t="s">
        <v>14</v>
      </c>
      <c r="D1101" s="295">
        <v>541.17600000000004</v>
      </c>
      <c r="E1101" s="294">
        <v>17.75</v>
      </c>
      <c r="F1101" s="289">
        <v>9605.8700000000008</v>
      </c>
      <c r="G1101" s="285"/>
      <c r="H1101" s="285"/>
    </row>
    <row r="1102" spans="1:8" customFormat="1" ht="19.149999999999999" customHeight="1">
      <c r="A1102" s="284" t="s">
        <v>3344</v>
      </c>
      <c r="B1102" s="285" t="s">
        <v>3301</v>
      </c>
      <c r="C1102" s="285" t="s">
        <v>14</v>
      </c>
      <c r="D1102" s="286">
        <v>6.3369999999999997</v>
      </c>
      <c r="E1102" s="286">
        <v>2.35</v>
      </c>
      <c r="F1102" s="302">
        <v>14.89</v>
      </c>
      <c r="G1102" s="285"/>
      <c r="H1102" s="285"/>
    </row>
    <row r="1103" spans="1:8" customFormat="1" ht="19.149999999999999" customHeight="1">
      <c r="A1103" s="284" t="s">
        <v>3345</v>
      </c>
      <c r="B1103" s="285" t="s">
        <v>3321</v>
      </c>
      <c r="C1103" s="285" t="s">
        <v>14</v>
      </c>
      <c r="D1103" s="286">
        <v>6.3369999999999997</v>
      </c>
      <c r="E1103" s="294">
        <v>17.75</v>
      </c>
      <c r="F1103" s="297">
        <v>112.48</v>
      </c>
      <c r="G1103" s="285"/>
      <c r="H1103" s="285"/>
    </row>
    <row r="1104" spans="1:8" customFormat="1" ht="9.75" customHeight="1">
      <c r="A1104" s="284" t="s">
        <v>3346</v>
      </c>
      <c r="B1104" s="285" t="s">
        <v>2488</v>
      </c>
      <c r="C1104" s="285" t="s">
        <v>14</v>
      </c>
      <c r="D1104" s="295">
        <v>103.821</v>
      </c>
      <c r="E1104" s="294">
        <v>12.5</v>
      </c>
      <c r="F1104" s="289">
        <v>1297.76</v>
      </c>
      <c r="G1104" s="285"/>
      <c r="H1104" s="285"/>
    </row>
    <row r="1105" spans="1:8" customFormat="1" ht="9.75" customHeight="1">
      <c r="A1105" s="280" t="s">
        <v>604</v>
      </c>
      <c r="B1105" s="281" t="s">
        <v>3347</v>
      </c>
      <c r="C1105" s="281"/>
      <c r="D1105" s="281"/>
      <c r="E1105" s="281"/>
      <c r="F1105" s="283">
        <v>27026.33</v>
      </c>
      <c r="G1105" s="281"/>
      <c r="H1105" s="281"/>
    </row>
    <row r="1106" spans="1:8" customFormat="1" ht="9.75" customHeight="1">
      <c r="A1106" s="280" t="s">
        <v>605</v>
      </c>
      <c r="B1106" s="281" t="s">
        <v>812</v>
      </c>
      <c r="C1106" s="281"/>
      <c r="D1106" s="281"/>
      <c r="E1106" s="281"/>
      <c r="F1106" s="296">
        <v>4352.1000000000004</v>
      </c>
      <c r="G1106" s="281"/>
      <c r="H1106" s="281"/>
    </row>
    <row r="1107" spans="1:8" customFormat="1" ht="9.75" customHeight="1">
      <c r="A1107" s="284" t="s">
        <v>606</v>
      </c>
      <c r="B1107" s="285" t="s">
        <v>3278</v>
      </c>
      <c r="C1107" s="285" t="s">
        <v>14</v>
      </c>
      <c r="D1107" s="295">
        <v>603.22699999999998</v>
      </c>
      <c r="E1107" s="286">
        <v>0.54920000000000002</v>
      </c>
      <c r="F1107" s="297">
        <v>331.29</v>
      </c>
      <c r="G1107" s="285"/>
      <c r="H1107" s="285"/>
    </row>
    <row r="1108" spans="1:8" customFormat="1" ht="19.149999999999999" customHeight="1">
      <c r="A1108" s="284" t="s">
        <v>607</v>
      </c>
      <c r="B1108" s="285" t="s">
        <v>3279</v>
      </c>
      <c r="C1108" s="285" t="s">
        <v>14</v>
      </c>
      <c r="D1108" s="295">
        <v>513.36</v>
      </c>
      <c r="E1108" s="286">
        <v>1.0328999999999999</v>
      </c>
      <c r="F1108" s="297">
        <v>530.25</v>
      </c>
      <c r="G1108" s="285"/>
      <c r="H1108" s="285"/>
    </row>
    <row r="1109" spans="1:8" customFormat="1" ht="19.149999999999999" customHeight="1">
      <c r="A1109" s="284" t="s">
        <v>2359</v>
      </c>
      <c r="B1109" s="285" t="s">
        <v>839</v>
      </c>
      <c r="C1109" s="285" t="s">
        <v>14</v>
      </c>
      <c r="D1109" s="295">
        <v>496.52600000000001</v>
      </c>
      <c r="E1109" s="286">
        <v>5.4005000000000001</v>
      </c>
      <c r="F1109" s="289">
        <v>2681.49</v>
      </c>
      <c r="G1109" s="285"/>
      <c r="H1109" s="285"/>
    </row>
    <row r="1110" spans="1:8" customFormat="1" ht="19.149999999999999" customHeight="1">
      <c r="A1110" s="284" t="s">
        <v>2360</v>
      </c>
      <c r="B1110" s="285" t="s">
        <v>828</v>
      </c>
      <c r="C1110" s="285" t="s">
        <v>14</v>
      </c>
      <c r="D1110" s="294">
        <v>16.832999999999998</v>
      </c>
      <c r="E1110" s="286">
        <v>5.4005000000000001</v>
      </c>
      <c r="F1110" s="302">
        <v>90.91</v>
      </c>
      <c r="G1110" s="285"/>
      <c r="H1110" s="285"/>
    </row>
    <row r="1111" spans="1:8" customFormat="1" ht="19.149999999999999" customHeight="1">
      <c r="A1111" s="284" t="s">
        <v>2361</v>
      </c>
      <c r="B1111" s="285" t="s">
        <v>3281</v>
      </c>
      <c r="C1111" s="285" t="s">
        <v>14</v>
      </c>
      <c r="D1111" s="294">
        <v>89.867999999999995</v>
      </c>
      <c r="E1111" s="286">
        <v>5.7</v>
      </c>
      <c r="F1111" s="297">
        <v>512.25</v>
      </c>
      <c r="G1111" s="285"/>
      <c r="H1111" s="285"/>
    </row>
    <row r="1112" spans="1:8" customFormat="1" ht="9.75" customHeight="1">
      <c r="A1112" s="284" t="s">
        <v>3348</v>
      </c>
      <c r="B1112" s="285" t="s">
        <v>2464</v>
      </c>
      <c r="C1112" s="285" t="s">
        <v>14</v>
      </c>
      <c r="D1112" s="294">
        <v>91.509</v>
      </c>
      <c r="E1112" s="286">
        <v>2.2502</v>
      </c>
      <c r="F1112" s="297">
        <v>205.91</v>
      </c>
      <c r="G1112" s="285"/>
      <c r="H1112" s="285"/>
    </row>
    <row r="1113" spans="1:8" customFormat="1" ht="9.75" customHeight="1">
      <c r="A1113" s="280" t="s">
        <v>608</v>
      </c>
      <c r="B1113" s="281" t="s">
        <v>819</v>
      </c>
      <c r="C1113" s="281"/>
      <c r="D1113" s="281"/>
      <c r="E1113" s="281"/>
      <c r="F1113" s="296">
        <v>1674.55</v>
      </c>
      <c r="G1113" s="281"/>
      <c r="H1113" s="281"/>
    </row>
    <row r="1114" spans="1:8" customFormat="1" ht="9.75" customHeight="1">
      <c r="A1114" s="284" t="s">
        <v>609</v>
      </c>
      <c r="B1114" s="285" t="s">
        <v>3286</v>
      </c>
      <c r="C1114" s="285" t="s">
        <v>14</v>
      </c>
      <c r="D1114" s="295">
        <v>165.45599999999999</v>
      </c>
      <c r="E1114" s="286">
        <v>3.6873999999999998</v>
      </c>
      <c r="F1114" s="297">
        <v>610.1</v>
      </c>
      <c r="G1114" s="285"/>
      <c r="H1114" s="285"/>
    </row>
    <row r="1115" spans="1:8" customFormat="1" ht="9.75" customHeight="1">
      <c r="A1115" s="284" t="s">
        <v>610</v>
      </c>
      <c r="B1115" s="285" t="s">
        <v>822</v>
      </c>
      <c r="C1115" s="285" t="s">
        <v>14</v>
      </c>
      <c r="D1115" s="295">
        <v>165.45599999999999</v>
      </c>
      <c r="E1115" s="286">
        <v>1.0328999999999999</v>
      </c>
      <c r="F1115" s="297">
        <v>170.9</v>
      </c>
      <c r="G1115" s="285"/>
      <c r="H1115" s="285"/>
    </row>
    <row r="1116" spans="1:8" customFormat="1" ht="9.75" customHeight="1">
      <c r="A1116" s="284" t="s">
        <v>947</v>
      </c>
      <c r="B1116" s="285" t="s">
        <v>3289</v>
      </c>
      <c r="C1116" s="285" t="s">
        <v>14</v>
      </c>
      <c r="D1116" s="295">
        <v>165.45599999999999</v>
      </c>
      <c r="E1116" s="286">
        <v>5.4005000000000001</v>
      </c>
      <c r="F1116" s="297">
        <v>893.55</v>
      </c>
      <c r="G1116" s="285"/>
      <c r="H1116" s="285"/>
    </row>
    <row r="1117" spans="1:8" customFormat="1" ht="9.75" customHeight="1">
      <c r="A1117" s="280" t="s">
        <v>1105</v>
      </c>
      <c r="B1117" s="281" t="s">
        <v>355</v>
      </c>
      <c r="C1117" s="281"/>
      <c r="D1117" s="281"/>
      <c r="E1117" s="281"/>
      <c r="F1117" s="283">
        <v>20999.68</v>
      </c>
      <c r="G1117" s="281"/>
      <c r="H1117" s="281"/>
    </row>
    <row r="1118" spans="1:8" customFormat="1" ht="9.75" customHeight="1">
      <c r="A1118" s="284" t="s">
        <v>1106</v>
      </c>
      <c r="B1118" s="285" t="s">
        <v>3295</v>
      </c>
      <c r="C1118" s="285" t="s">
        <v>14</v>
      </c>
      <c r="D1118" s="295">
        <v>603.22699999999998</v>
      </c>
      <c r="E1118" s="286">
        <v>2.35</v>
      </c>
      <c r="F1118" s="289">
        <v>1417.58</v>
      </c>
      <c r="G1118" s="285"/>
      <c r="H1118" s="285"/>
    </row>
    <row r="1119" spans="1:8" customFormat="1" ht="19.149999999999999" customHeight="1">
      <c r="A1119" s="284" t="s">
        <v>1182</v>
      </c>
      <c r="B1119" s="285" t="s">
        <v>3297</v>
      </c>
      <c r="C1119" s="285" t="s">
        <v>14</v>
      </c>
      <c r="D1119" s="295">
        <v>513.36</v>
      </c>
      <c r="E1119" s="294">
        <v>11.5</v>
      </c>
      <c r="F1119" s="289">
        <v>5903.64</v>
      </c>
      <c r="G1119" s="285"/>
      <c r="H1119" s="285"/>
    </row>
    <row r="1120" spans="1:8" customFormat="1" ht="19.149999999999999" customHeight="1">
      <c r="A1120" s="284" t="s">
        <v>3349</v>
      </c>
      <c r="B1120" s="285" t="s">
        <v>2478</v>
      </c>
      <c r="C1120" s="285" t="s">
        <v>14</v>
      </c>
      <c r="D1120" s="295">
        <v>513.36</v>
      </c>
      <c r="E1120" s="294">
        <v>12.65</v>
      </c>
      <c r="F1120" s="289">
        <v>6494</v>
      </c>
      <c r="G1120" s="285"/>
      <c r="H1120" s="285"/>
    </row>
    <row r="1121" spans="1:8" customFormat="1" ht="19.149999999999999" customHeight="1">
      <c r="A1121" s="284" t="s">
        <v>3350</v>
      </c>
      <c r="B1121" s="285" t="s">
        <v>2480</v>
      </c>
      <c r="C1121" s="285" t="s">
        <v>14</v>
      </c>
      <c r="D1121" s="294">
        <v>89.867999999999995</v>
      </c>
      <c r="E1121" s="294">
        <v>17.75</v>
      </c>
      <c r="F1121" s="289">
        <v>1595.16</v>
      </c>
      <c r="G1121" s="285"/>
      <c r="H1121" s="285"/>
    </row>
    <row r="1122" spans="1:8" customFormat="1" ht="19.149999999999999" customHeight="1">
      <c r="A1122" s="284" t="s">
        <v>3351</v>
      </c>
      <c r="B1122" s="285" t="s">
        <v>3301</v>
      </c>
      <c r="C1122" s="285" t="s">
        <v>14</v>
      </c>
      <c r="D1122" s="295">
        <v>165.45599999999999</v>
      </c>
      <c r="E1122" s="286">
        <v>2.35</v>
      </c>
      <c r="F1122" s="297">
        <v>388.82</v>
      </c>
      <c r="G1122" s="285"/>
      <c r="H1122" s="285"/>
    </row>
    <row r="1123" spans="1:8" customFormat="1" ht="19.149999999999999" customHeight="1">
      <c r="A1123" s="284" t="s">
        <v>3352</v>
      </c>
      <c r="B1123" s="285" t="s">
        <v>2482</v>
      </c>
      <c r="C1123" s="285" t="s">
        <v>14</v>
      </c>
      <c r="D1123" s="295">
        <v>167.976</v>
      </c>
      <c r="E1123" s="294">
        <v>11.5</v>
      </c>
      <c r="F1123" s="289">
        <v>1931.72</v>
      </c>
      <c r="G1123" s="285"/>
      <c r="H1123" s="285"/>
    </row>
    <row r="1124" spans="1:8" customFormat="1" ht="19.149999999999999" customHeight="1">
      <c r="A1124" s="284" t="s">
        <v>3353</v>
      </c>
      <c r="B1124" s="285" t="s">
        <v>2484</v>
      </c>
      <c r="C1124" s="285" t="s">
        <v>14</v>
      </c>
      <c r="D1124" s="295">
        <v>167.976</v>
      </c>
      <c r="E1124" s="294">
        <v>12.65</v>
      </c>
      <c r="F1124" s="289">
        <v>2124.9</v>
      </c>
      <c r="G1124" s="285"/>
      <c r="H1124" s="285"/>
    </row>
    <row r="1125" spans="1:8" customFormat="1" ht="9.75" customHeight="1">
      <c r="A1125" s="284" t="s">
        <v>3354</v>
      </c>
      <c r="B1125" s="285" t="s">
        <v>2488</v>
      </c>
      <c r="C1125" s="285" t="s">
        <v>14</v>
      </c>
      <c r="D1125" s="294">
        <v>91.509</v>
      </c>
      <c r="E1125" s="294">
        <v>12.5</v>
      </c>
      <c r="F1125" s="289">
        <v>1143.8599999999999</v>
      </c>
      <c r="G1125" s="285"/>
      <c r="H1125" s="285"/>
    </row>
    <row r="1126" spans="1:8" customFormat="1" ht="9.75" customHeight="1">
      <c r="A1126" s="280" t="s">
        <v>611</v>
      </c>
      <c r="B1126" s="281" t="s">
        <v>3355</v>
      </c>
      <c r="C1126" s="281"/>
      <c r="D1126" s="281"/>
      <c r="E1126" s="281"/>
      <c r="F1126" s="282">
        <v>392022.18</v>
      </c>
      <c r="G1126" s="281"/>
      <c r="H1126" s="281"/>
    </row>
    <row r="1127" spans="1:8" customFormat="1" ht="9.75" customHeight="1">
      <c r="A1127" s="280" t="s">
        <v>612</v>
      </c>
      <c r="B1127" s="281" t="s">
        <v>812</v>
      </c>
      <c r="C1127" s="281"/>
      <c r="D1127" s="281"/>
      <c r="E1127" s="281"/>
      <c r="F1127" s="283">
        <v>63172.4</v>
      </c>
      <c r="G1127" s="281"/>
      <c r="H1127" s="281"/>
    </row>
    <row r="1128" spans="1:8" customFormat="1" ht="9.75" customHeight="1">
      <c r="A1128" s="284" t="s">
        <v>613</v>
      </c>
      <c r="B1128" s="285" t="s">
        <v>3278</v>
      </c>
      <c r="C1128" s="285" t="s">
        <v>14</v>
      </c>
      <c r="D1128" s="288">
        <v>8742.5460000000003</v>
      </c>
      <c r="E1128" s="286">
        <v>0.54920000000000002</v>
      </c>
      <c r="F1128" s="289">
        <v>4801.41</v>
      </c>
      <c r="G1128" s="285"/>
      <c r="H1128" s="285"/>
    </row>
    <row r="1129" spans="1:8" customFormat="1" ht="19.149999999999999" customHeight="1">
      <c r="A1129" s="284" t="s">
        <v>1109</v>
      </c>
      <c r="B1129" s="285" t="s">
        <v>3279</v>
      </c>
      <c r="C1129" s="285" t="s">
        <v>14</v>
      </c>
      <c r="D1129" s="288">
        <v>7616.3069999999998</v>
      </c>
      <c r="E1129" s="286">
        <v>1.0328999999999999</v>
      </c>
      <c r="F1129" s="289">
        <v>7866.88</v>
      </c>
      <c r="G1129" s="285"/>
      <c r="H1129" s="285"/>
    </row>
    <row r="1130" spans="1:8" customFormat="1" ht="19.149999999999999" customHeight="1">
      <c r="A1130" s="284" t="s">
        <v>2378</v>
      </c>
      <c r="B1130" s="285" t="s">
        <v>839</v>
      </c>
      <c r="C1130" s="285" t="s">
        <v>14</v>
      </c>
      <c r="D1130" s="288">
        <v>6681.076</v>
      </c>
      <c r="E1130" s="286">
        <v>5.4005000000000001</v>
      </c>
      <c r="F1130" s="293">
        <v>36081.15</v>
      </c>
      <c r="G1130" s="285"/>
      <c r="H1130" s="285"/>
    </row>
    <row r="1131" spans="1:8" customFormat="1" ht="19.149999999999999" customHeight="1">
      <c r="A1131" s="284" t="s">
        <v>2379</v>
      </c>
      <c r="B1131" s="285" t="s">
        <v>828</v>
      </c>
      <c r="C1131" s="285" t="s">
        <v>14</v>
      </c>
      <c r="D1131" s="295">
        <v>935.23099999999999</v>
      </c>
      <c r="E1131" s="286">
        <v>5.4005000000000001</v>
      </c>
      <c r="F1131" s="289">
        <v>5050.72</v>
      </c>
      <c r="G1131" s="285"/>
      <c r="H1131" s="285"/>
    </row>
    <row r="1132" spans="1:8" customFormat="1" ht="19.149999999999999" customHeight="1">
      <c r="A1132" s="284" t="s">
        <v>2380</v>
      </c>
      <c r="B1132" s="285" t="s">
        <v>3281</v>
      </c>
      <c r="C1132" s="285" t="s">
        <v>14</v>
      </c>
      <c r="D1132" s="288">
        <v>1126.239</v>
      </c>
      <c r="E1132" s="286">
        <v>5.7</v>
      </c>
      <c r="F1132" s="289">
        <v>6419.56</v>
      </c>
      <c r="G1132" s="285"/>
      <c r="H1132" s="285"/>
    </row>
    <row r="1133" spans="1:8" customFormat="1" ht="9.75" customHeight="1">
      <c r="A1133" s="284" t="s">
        <v>3356</v>
      </c>
      <c r="B1133" s="285" t="s">
        <v>2464</v>
      </c>
      <c r="C1133" s="285" t="s">
        <v>14</v>
      </c>
      <c r="D1133" s="288">
        <v>1312.1869999999999</v>
      </c>
      <c r="E1133" s="286">
        <v>2.2502</v>
      </c>
      <c r="F1133" s="289">
        <v>2952.68</v>
      </c>
      <c r="G1133" s="285"/>
      <c r="H1133" s="285"/>
    </row>
    <row r="1134" spans="1:8" customFormat="1" ht="9.75" customHeight="1">
      <c r="A1134" s="280" t="s">
        <v>614</v>
      </c>
      <c r="B1134" s="281" t="s">
        <v>819</v>
      </c>
      <c r="C1134" s="281"/>
      <c r="D1134" s="281"/>
      <c r="E1134" s="281"/>
      <c r="F1134" s="283">
        <v>24313.54</v>
      </c>
      <c r="G1134" s="281"/>
      <c r="H1134" s="281"/>
    </row>
    <row r="1135" spans="1:8" customFormat="1" ht="9.75" customHeight="1">
      <c r="A1135" s="284" t="s">
        <v>615</v>
      </c>
      <c r="B1135" s="285" t="s">
        <v>3286</v>
      </c>
      <c r="C1135" s="285" t="s">
        <v>14</v>
      </c>
      <c r="D1135" s="288">
        <v>2402.4290000000001</v>
      </c>
      <c r="E1135" s="286">
        <v>3.6873999999999998</v>
      </c>
      <c r="F1135" s="289">
        <v>8858.7199999999993</v>
      </c>
      <c r="G1135" s="285"/>
      <c r="H1135" s="285"/>
    </row>
    <row r="1136" spans="1:8" customFormat="1" ht="9.75" customHeight="1">
      <c r="A1136" s="284" t="s">
        <v>616</v>
      </c>
      <c r="B1136" s="285" t="s">
        <v>822</v>
      </c>
      <c r="C1136" s="285" t="s">
        <v>14</v>
      </c>
      <c r="D1136" s="288">
        <v>2402.4290000000001</v>
      </c>
      <c r="E1136" s="286">
        <v>1.0328999999999999</v>
      </c>
      <c r="F1136" s="289">
        <v>2481.4699999999998</v>
      </c>
      <c r="G1136" s="285"/>
      <c r="H1136" s="285"/>
    </row>
    <row r="1137" spans="1:8" customFormat="1" ht="9.75" customHeight="1">
      <c r="A1137" s="284" t="s">
        <v>948</v>
      </c>
      <c r="B1137" s="285" t="s">
        <v>3289</v>
      </c>
      <c r="C1137" s="285" t="s">
        <v>14</v>
      </c>
      <c r="D1137" s="288">
        <v>2402.2489999999998</v>
      </c>
      <c r="E1137" s="286">
        <v>5.4005000000000001</v>
      </c>
      <c r="F1137" s="293">
        <v>12973.35</v>
      </c>
      <c r="G1137" s="285"/>
      <c r="H1137" s="285"/>
    </row>
    <row r="1138" spans="1:8" customFormat="1" ht="9.75" customHeight="1">
      <c r="A1138" s="280" t="s">
        <v>1110</v>
      </c>
      <c r="B1138" s="281" t="s">
        <v>355</v>
      </c>
      <c r="C1138" s="281"/>
      <c r="D1138" s="281"/>
      <c r="E1138" s="281"/>
      <c r="F1138" s="282">
        <v>304536.24</v>
      </c>
      <c r="G1138" s="281"/>
      <c r="H1138" s="281"/>
    </row>
    <row r="1139" spans="1:8" customFormat="1" ht="9.75" customHeight="1">
      <c r="A1139" s="284" t="s">
        <v>1111</v>
      </c>
      <c r="B1139" s="285" t="s">
        <v>3295</v>
      </c>
      <c r="C1139" s="285" t="s">
        <v>14</v>
      </c>
      <c r="D1139" s="288">
        <v>8742.5460000000003</v>
      </c>
      <c r="E1139" s="286">
        <v>2.35</v>
      </c>
      <c r="F1139" s="293">
        <v>20544.98</v>
      </c>
      <c r="G1139" s="285"/>
      <c r="H1139" s="285"/>
    </row>
    <row r="1140" spans="1:8" customFormat="1" ht="19.149999999999999" customHeight="1">
      <c r="A1140" s="284" t="s">
        <v>3357</v>
      </c>
      <c r="B1140" s="285" t="s">
        <v>3297</v>
      </c>
      <c r="C1140" s="285" t="s">
        <v>14</v>
      </c>
      <c r="D1140" s="288">
        <v>7616.3069999999998</v>
      </c>
      <c r="E1140" s="294">
        <v>11.5</v>
      </c>
      <c r="F1140" s="293">
        <v>87587.53</v>
      </c>
      <c r="G1140" s="285"/>
      <c r="H1140" s="285"/>
    </row>
    <row r="1141" spans="1:8" customFormat="1" ht="19.149999999999999" customHeight="1">
      <c r="A1141" s="284" t="s">
        <v>3358</v>
      </c>
      <c r="B1141" s="285" t="s">
        <v>2478</v>
      </c>
      <c r="C1141" s="285" t="s">
        <v>14</v>
      </c>
      <c r="D1141" s="288">
        <v>7616.3069999999998</v>
      </c>
      <c r="E1141" s="294">
        <v>12.65</v>
      </c>
      <c r="F1141" s="293">
        <v>96346.28</v>
      </c>
      <c r="G1141" s="285"/>
      <c r="H1141" s="285"/>
    </row>
    <row r="1142" spans="1:8" customFormat="1" ht="19.149999999999999" customHeight="1">
      <c r="A1142" s="284" t="s">
        <v>3359</v>
      </c>
      <c r="B1142" s="285" t="s">
        <v>2480</v>
      </c>
      <c r="C1142" s="285" t="s">
        <v>14</v>
      </c>
      <c r="D1142" s="288">
        <v>1126.239</v>
      </c>
      <c r="E1142" s="294">
        <v>17.75</v>
      </c>
      <c r="F1142" s="293">
        <v>19990.740000000002</v>
      </c>
      <c r="G1142" s="285"/>
      <c r="H1142" s="285"/>
    </row>
    <row r="1143" spans="1:8" customFormat="1" ht="19.149999999999999" customHeight="1">
      <c r="A1143" s="284" t="s">
        <v>3360</v>
      </c>
      <c r="B1143" s="285" t="s">
        <v>3301</v>
      </c>
      <c r="C1143" s="285" t="s">
        <v>14</v>
      </c>
      <c r="D1143" s="288">
        <v>2402.4290000000001</v>
      </c>
      <c r="E1143" s="286">
        <v>2.35</v>
      </c>
      <c r="F1143" s="289">
        <v>5645.71</v>
      </c>
      <c r="G1143" s="285"/>
      <c r="H1143" s="285"/>
    </row>
    <row r="1144" spans="1:8" customFormat="1" ht="19.149999999999999" customHeight="1">
      <c r="A1144" s="284" t="s">
        <v>3361</v>
      </c>
      <c r="B1144" s="285" t="s">
        <v>2482</v>
      </c>
      <c r="C1144" s="285" t="s">
        <v>14</v>
      </c>
      <c r="D1144" s="288">
        <v>2402.4290000000001</v>
      </c>
      <c r="E1144" s="294">
        <v>11.5</v>
      </c>
      <c r="F1144" s="293">
        <v>27627.93</v>
      </c>
      <c r="G1144" s="285"/>
      <c r="H1144" s="285"/>
    </row>
    <row r="1145" spans="1:8" customFormat="1" ht="19.149999999999999" customHeight="1">
      <c r="A1145" s="284" t="s">
        <v>3362</v>
      </c>
      <c r="B1145" s="285" t="s">
        <v>2484</v>
      </c>
      <c r="C1145" s="285" t="s">
        <v>14</v>
      </c>
      <c r="D1145" s="288">
        <v>2402.4290000000001</v>
      </c>
      <c r="E1145" s="294">
        <v>12.65</v>
      </c>
      <c r="F1145" s="293">
        <v>30390.73</v>
      </c>
      <c r="G1145" s="285"/>
      <c r="H1145" s="285"/>
    </row>
    <row r="1146" spans="1:8" customFormat="1" ht="9.75" customHeight="1">
      <c r="A1146" s="284" t="s">
        <v>3363</v>
      </c>
      <c r="B1146" s="285" t="s">
        <v>2488</v>
      </c>
      <c r="C1146" s="285" t="s">
        <v>14</v>
      </c>
      <c r="D1146" s="288">
        <v>1312.1869999999999</v>
      </c>
      <c r="E1146" s="294">
        <v>12.5</v>
      </c>
      <c r="F1146" s="293">
        <v>16402.34</v>
      </c>
      <c r="G1146" s="285"/>
      <c r="H1146" s="285"/>
    </row>
    <row r="1147" spans="1:8" customFormat="1" ht="19.350000000000001" customHeight="1">
      <c r="A1147" s="280" t="s">
        <v>617</v>
      </c>
      <c r="B1147" s="281" t="s">
        <v>3364</v>
      </c>
      <c r="C1147" s="281"/>
      <c r="D1147" s="281"/>
      <c r="E1147" s="281"/>
      <c r="F1147" s="296">
        <v>5876.05</v>
      </c>
      <c r="G1147" s="281"/>
      <c r="H1147" s="281"/>
    </row>
    <row r="1148" spans="1:8" customFormat="1" ht="9.75" customHeight="1">
      <c r="A1148" s="280" t="s">
        <v>618</v>
      </c>
      <c r="B1148" s="281" t="s">
        <v>812</v>
      </c>
      <c r="C1148" s="281"/>
      <c r="D1148" s="281"/>
      <c r="E1148" s="281"/>
      <c r="F1148" s="296">
        <v>1273.55</v>
      </c>
      <c r="G1148" s="281"/>
      <c r="H1148" s="281"/>
    </row>
    <row r="1149" spans="1:8" customFormat="1" ht="9.75" customHeight="1">
      <c r="A1149" s="284" t="s">
        <v>619</v>
      </c>
      <c r="B1149" s="285" t="s">
        <v>3278</v>
      </c>
      <c r="C1149" s="285" t="s">
        <v>14</v>
      </c>
      <c r="D1149" s="295">
        <v>175.89699999999999</v>
      </c>
      <c r="E1149" s="286">
        <v>0.54920000000000002</v>
      </c>
      <c r="F1149" s="302">
        <v>96.6</v>
      </c>
      <c r="G1149" s="285"/>
      <c r="H1149" s="285"/>
    </row>
    <row r="1150" spans="1:8" customFormat="1" ht="19.149999999999999" customHeight="1">
      <c r="A1150" s="284" t="s">
        <v>949</v>
      </c>
      <c r="B1150" s="285" t="s">
        <v>3281</v>
      </c>
      <c r="C1150" s="285" t="s">
        <v>14</v>
      </c>
      <c r="D1150" s="295">
        <v>132.94999999999999</v>
      </c>
      <c r="E1150" s="286">
        <v>5.7</v>
      </c>
      <c r="F1150" s="297">
        <v>757.82</v>
      </c>
      <c r="G1150" s="285"/>
      <c r="H1150" s="285"/>
    </row>
    <row r="1151" spans="1:8" customFormat="1" ht="9.75" customHeight="1">
      <c r="A1151" s="284" t="s">
        <v>2397</v>
      </c>
      <c r="B1151" s="285" t="s">
        <v>2464</v>
      </c>
      <c r="C1151" s="285" t="s">
        <v>14</v>
      </c>
      <c r="D1151" s="294">
        <v>63.137</v>
      </c>
      <c r="E1151" s="286">
        <v>2.2502</v>
      </c>
      <c r="F1151" s="297">
        <v>142.07</v>
      </c>
      <c r="G1151" s="285"/>
      <c r="H1151" s="285"/>
    </row>
    <row r="1152" spans="1:8" customFormat="1" ht="19.149999999999999" customHeight="1">
      <c r="A1152" s="284" t="s">
        <v>2398</v>
      </c>
      <c r="B1152" s="285" t="s">
        <v>3279</v>
      </c>
      <c r="C1152" s="285" t="s">
        <v>14</v>
      </c>
      <c r="D1152" s="294">
        <v>43.067</v>
      </c>
      <c r="E1152" s="286">
        <v>1.0328999999999999</v>
      </c>
      <c r="F1152" s="302">
        <v>44.48</v>
      </c>
      <c r="G1152" s="285"/>
      <c r="H1152" s="285"/>
    </row>
    <row r="1153" spans="1:8" customFormat="1" ht="19.149999999999999" customHeight="1">
      <c r="A1153" s="284" t="s">
        <v>3365</v>
      </c>
      <c r="B1153" s="285" t="s">
        <v>828</v>
      </c>
      <c r="C1153" s="285" t="s">
        <v>14</v>
      </c>
      <c r="D1153" s="294">
        <v>43.067</v>
      </c>
      <c r="E1153" s="286">
        <v>5.4005000000000001</v>
      </c>
      <c r="F1153" s="297">
        <v>232.58</v>
      </c>
      <c r="G1153" s="285"/>
      <c r="H1153" s="285"/>
    </row>
    <row r="1154" spans="1:8" customFormat="1" ht="9.75" customHeight="1">
      <c r="A1154" s="280" t="s">
        <v>620</v>
      </c>
      <c r="B1154" s="281" t="s">
        <v>355</v>
      </c>
      <c r="C1154" s="281"/>
      <c r="D1154" s="281"/>
      <c r="E1154" s="281"/>
      <c r="F1154" s="296">
        <v>4602.5</v>
      </c>
      <c r="G1154" s="281"/>
      <c r="H1154" s="281"/>
    </row>
    <row r="1155" spans="1:8" customFormat="1" ht="9.75" customHeight="1">
      <c r="A1155" s="284" t="s">
        <v>621</v>
      </c>
      <c r="B1155" s="285" t="s">
        <v>3295</v>
      </c>
      <c r="C1155" s="285" t="s">
        <v>14</v>
      </c>
      <c r="D1155" s="295">
        <v>175.89699999999999</v>
      </c>
      <c r="E1155" s="286">
        <v>2.35</v>
      </c>
      <c r="F1155" s="297">
        <v>413.36</v>
      </c>
      <c r="G1155" s="285"/>
      <c r="H1155" s="285"/>
    </row>
    <row r="1156" spans="1:8" customFormat="1" ht="19.149999999999999" customHeight="1">
      <c r="A1156" s="284" t="s">
        <v>622</v>
      </c>
      <c r="B1156" s="285" t="s">
        <v>3297</v>
      </c>
      <c r="C1156" s="285" t="s">
        <v>14</v>
      </c>
      <c r="D1156" s="294">
        <v>43.067</v>
      </c>
      <c r="E1156" s="294">
        <v>11.5</v>
      </c>
      <c r="F1156" s="297">
        <v>495.27</v>
      </c>
      <c r="G1156" s="285"/>
      <c r="H1156" s="285"/>
    </row>
    <row r="1157" spans="1:8" customFormat="1" ht="19.149999999999999" customHeight="1">
      <c r="A1157" s="284" t="s">
        <v>950</v>
      </c>
      <c r="B1157" s="285" t="s">
        <v>2478</v>
      </c>
      <c r="C1157" s="285" t="s">
        <v>14</v>
      </c>
      <c r="D1157" s="294">
        <v>43.067</v>
      </c>
      <c r="E1157" s="294">
        <v>12.65</v>
      </c>
      <c r="F1157" s="297">
        <v>544.79999999999995</v>
      </c>
      <c r="G1157" s="285"/>
      <c r="H1157" s="285"/>
    </row>
    <row r="1158" spans="1:8" customFormat="1" ht="19.149999999999999" customHeight="1">
      <c r="A1158" s="284" t="s">
        <v>3366</v>
      </c>
      <c r="B1158" s="285" t="s">
        <v>2480</v>
      </c>
      <c r="C1158" s="285" t="s">
        <v>14</v>
      </c>
      <c r="D1158" s="295">
        <v>132.94999999999999</v>
      </c>
      <c r="E1158" s="294">
        <v>17.75</v>
      </c>
      <c r="F1158" s="289">
        <v>2359.86</v>
      </c>
      <c r="G1158" s="285"/>
      <c r="H1158" s="285"/>
    </row>
    <row r="1159" spans="1:8" customFormat="1" ht="9.75" customHeight="1">
      <c r="A1159" s="284" t="s">
        <v>3367</v>
      </c>
      <c r="B1159" s="285" t="s">
        <v>2488</v>
      </c>
      <c r="C1159" s="285" t="s">
        <v>14</v>
      </c>
      <c r="D1159" s="294">
        <v>63.137</v>
      </c>
      <c r="E1159" s="294">
        <v>12.5</v>
      </c>
      <c r="F1159" s="297">
        <v>789.21</v>
      </c>
      <c r="G1159" s="285"/>
      <c r="H1159" s="285"/>
    </row>
    <row r="1160" spans="1:8" customFormat="1" ht="9.75" customHeight="1">
      <c r="A1160" s="280" t="s">
        <v>634</v>
      </c>
      <c r="B1160" s="281" t="s">
        <v>862</v>
      </c>
      <c r="C1160" s="281"/>
      <c r="D1160" s="281"/>
      <c r="E1160" s="281"/>
      <c r="F1160" s="300">
        <v>1538986.12</v>
      </c>
      <c r="G1160" s="281"/>
      <c r="H1160" s="281"/>
    </row>
    <row r="1161" spans="1:8" customFormat="1" ht="9.75" customHeight="1">
      <c r="A1161" s="280" t="s">
        <v>636</v>
      </c>
      <c r="B1161" s="281" t="s">
        <v>2607</v>
      </c>
      <c r="C1161" s="281"/>
      <c r="D1161" s="281"/>
      <c r="E1161" s="281"/>
      <c r="F1161" s="283">
        <v>92014.97</v>
      </c>
      <c r="G1161" s="281"/>
      <c r="H1161" s="281"/>
    </row>
    <row r="1162" spans="1:8" customFormat="1" ht="9.75" customHeight="1">
      <c r="A1162" s="280" t="s">
        <v>637</v>
      </c>
      <c r="B1162" s="281" t="s">
        <v>865</v>
      </c>
      <c r="C1162" s="281"/>
      <c r="D1162" s="281"/>
      <c r="E1162" s="281"/>
      <c r="F1162" s="296">
        <v>3165.61</v>
      </c>
      <c r="G1162" s="281"/>
      <c r="H1162" s="281"/>
    </row>
    <row r="1163" spans="1:8" customFormat="1" ht="9.75" customHeight="1">
      <c r="A1163" s="284" t="s">
        <v>638</v>
      </c>
      <c r="B1163" s="285" t="s">
        <v>3368</v>
      </c>
      <c r="C1163" s="285" t="s">
        <v>10</v>
      </c>
      <c r="D1163" s="295">
        <v>152.55000000000001</v>
      </c>
      <c r="E1163" s="294">
        <v>19.14</v>
      </c>
      <c r="F1163" s="289">
        <v>2919.81</v>
      </c>
      <c r="G1163" s="285"/>
      <c r="H1163" s="285"/>
    </row>
    <row r="1164" spans="1:8" customFormat="1" ht="19.149999999999999" customHeight="1">
      <c r="A1164" s="284" t="s">
        <v>953</v>
      </c>
      <c r="B1164" s="285" t="s">
        <v>3369</v>
      </c>
      <c r="C1164" s="285" t="s">
        <v>10</v>
      </c>
      <c r="D1164" s="294">
        <v>11.6</v>
      </c>
      <c r="E1164" s="294">
        <v>21.19</v>
      </c>
      <c r="F1164" s="297">
        <v>245.8</v>
      </c>
      <c r="G1164" s="285"/>
      <c r="H1164" s="285"/>
    </row>
    <row r="1165" spans="1:8" customFormat="1" ht="9.75" customHeight="1">
      <c r="A1165" s="280" t="s">
        <v>639</v>
      </c>
      <c r="B1165" s="281" t="s">
        <v>868</v>
      </c>
      <c r="C1165" s="281"/>
      <c r="D1165" s="281"/>
      <c r="E1165" s="281"/>
      <c r="F1165" s="283">
        <v>67161.3</v>
      </c>
      <c r="G1165" s="281"/>
      <c r="H1165" s="281"/>
    </row>
    <row r="1166" spans="1:8" customFormat="1" ht="9.75" customHeight="1">
      <c r="A1166" s="284" t="s">
        <v>641</v>
      </c>
      <c r="B1166" s="285" t="s">
        <v>2610</v>
      </c>
      <c r="C1166" s="285" t="s">
        <v>59</v>
      </c>
      <c r="D1166" s="286">
        <v>1</v>
      </c>
      <c r="E1166" s="292">
        <v>39722.699999999997</v>
      </c>
      <c r="F1166" s="293">
        <v>39722.699999999997</v>
      </c>
      <c r="G1166" s="285"/>
      <c r="H1166" s="285"/>
    </row>
    <row r="1167" spans="1:8" customFormat="1" ht="9.75" customHeight="1">
      <c r="A1167" s="284" t="s">
        <v>642</v>
      </c>
      <c r="B1167" s="285" t="s">
        <v>3370</v>
      </c>
      <c r="C1167" s="285" t="s">
        <v>59</v>
      </c>
      <c r="D1167" s="286">
        <v>1</v>
      </c>
      <c r="E1167" s="292">
        <v>27438.6</v>
      </c>
      <c r="F1167" s="293">
        <v>27438.6</v>
      </c>
      <c r="G1167" s="285"/>
      <c r="H1167" s="285"/>
    </row>
    <row r="1168" spans="1:8" customFormat="1" ht="9.75" customHeight="1">
      <c r="A1168" s="280" t="s">
        <v>643</v>
      </c>
      <c r="B1168" s="281" t="s">
        <v>871</v>
      </c>
      <c r="C1168" s="281"/>
      <c r="D1168" s="281"/>
      <c r="E1168" s="281"/>
      <c r="F1168" s="296">
        <v>6724.95</v>
      </c>
      <c r="G1168" s="281"/>
      <c r="H1168" s="281"/>
    </row>
    <row r="1169" spans="1:8" customFormat="1" ht="19.149999999999999" customHeight="1">
      <c r="A1169" s="284" t="s">
        <v>644</v>
      </c>
      <c r="B1169" s="285" t="s">
        <v>3371</v>
      </c>
      <c r="C1169" s="285" t="s">
        <v>11</v>
      </c>
      <c r="D1169" s="286">
        <v>1</v>
      </c>
      <c r="E1169" s="295">
        <v>960.70569999999998</v>
      </c>
      <c r="F1169" s="297">
        <v>960.71</v>
      </c>
      <c r="G1169" s="285"/>
      <c r="H1169" s="285"/>
    </row>
    <row r="1170" spans="1:8" customFormat="1" ht="19.149999999999999" customHeight="1">
      <c r="A1170" s="284" t="s">
        <v>2466</v>
      </c>
      <c r="B1170" s="285" t="s">
        <v>3372</v>
      </c>
      <c r="C1170" s="285" t="s">
        <v>11</v>
      </c>
      <c r="D1170" s="286">
        <v>5</v>
      </c>
      <c r="E1170" s="295">
        <v>960.70569999999998</v>
      </c>
      <c r="F1170" s="289">
        <v>4803.53</v>
      </c>
      <c r="G1170" s="285"/>
      <c r="H1170" s="285"/>
    </row>
    <row r="1171" spans="1:8" customFormat="1" ht="19.149999999999999" customHeight="1">
      <c r="A1171" s="284" t="s">
        <v>2468</v>
      </c>
      <c r="B1171" s="285" t="s">
        <v>3373</v>
      </c>
      <c r="C1171" s="285" t="s">
        <v>11</v>
      </c>
      <c r="D1171" s="286">
        <v>1</v>
      </c>
      <c r="E1171" s="295">
        <v>960.70569999999998</v>
      </c>
      <c r="F1171" s="297">
        <v>960.71</v>
      </c>
      <c r="G1171" s="285"/>
      <c r="H1171" s="285"/>
    </row>
    <row r="1172" spans="1:8" customFormat="1" ht="9.75" customHeight="1">
      <c r="A1172" s="280" t="s">
        <v>2472</v>
      </c>
      <c r="B1172" s="281" t="s">
        <v>3374</v>
      </c>
      <c r="C1172" s="281"/>
      <c r="D1172" s="281"/>
      <c r="E1172" s="281"/>
      <c r="F1172" s="296">
        <v>3500</v>
      </c>
      <c r="G1172" s="281"/>
      <c r="H1172" s="281"/>
    </row>
    <row r="1173" spans="1:8" customFormat="1" ht="9.75" customHeight="1">
      <c r="A1173" s="284" t="s">
        <v>2473</v>
      </c>
      <c r="B1173" s="285" t="s">
        <v>2614</v>
      </c>
      <c r="C1173" s="285" t="s">
        <v>11</v>
      </c>
      <c r="D1173" s="286">
        <v>2</v>
      </c>
      <c r="E1173" s="288">
        <v>1750</v>
      </c>
      <c r="F1173" s="289">
        <v>3500</v>
      </c>
      <c r="G1173" s="285"/>
      <c r="H1173" s="285"/>
    </row>
    <row r="1174" spans="1:8" customFormat="1" ht="9.75" customHeight="1">
      <c r="A1174" s="280" t="s">
        <v>3375</v>
      </c>
      <c r="B1174" s="281" t="s">
        <v>3376</v>
      </c>
      <c r="C1174" s="281"/>
      <c r="D1174" s="281"/>
      <c r="E1174" s="281"/>
      <c r="F1174" s="296">
        <v>9888.11</v>
      </c>
      <c r="G1174" s="281"/>
      <c r="H1174" s="281"/>
    </row>
    <row r="1175" spans="1:8" customFormat="1" ht="9.75" customHeight="1">
      <c r="A1175" s="284" t="s">
        <v>3377</v>
      </c>
      <c r="B1175" s="285" t="s">
        <v>3378</v>
      </c>
      <c r="C1175" s="285" t="s">
        <v>10</v>
      </c>
      <c r="D1175" s="294">
        <v>15.1463</v>
      </c>
      <c r="E1175" s="295">
        <v>160</v>
      </c>
      <c r="F1175" s="289">
        <v>2423.41</v>
      </c>
      <c r="G1175" s="285"/>
      <c r="H1175" s="285"/>
    </row>
    <row r="1176" spans="1:8" customFormat="1" ht="9.75" customHeight="1">
      <c r="A1176" s="284" t="s">
        <v>3379</v>
      </c>
      <c r="B1176" s="285" t="s">
        <v>3380</v>
      </c>
      <c r="C1176" s="285" t="s">
        <v>10</v>
      </c>
      <c r="D1176" s="294">
        <v>43.91</v>
      </c>
      <c r="E1176" s="295">
        <v>170</v>
      </c>
      <c r="F1176" s="289">
        <v>7464.7</v>
      </c>
      <c r="G1176" s="285"/>
      <c r="H1176" s="285"/>
    </row>
    <row r="1177" spans="1:8" customFormat="1" ht="9.75" customHeight="1">
      <c r="A1177" s="280" t="s">
        <v>3381</v>
      </c>
      <c r="B1177" s="281" t="s">
        <v>873</v>
      </c>
      <c r="C1177" s="281"/>
      <c r="D1177" s="281"/>
      <c r="E1177" s="281"/>
      <c r="F1177" s="301">
        <v>875</v>
      </c>
      <c r="G1177" s="281"/>
      <c r="H1177" s="281"/>
    </row>
    <row r="1178" spans="1:8" customFormat="1" ht="9.75" customHeight="1">
      <c r="A1178" s="284" t="s">
        <v>3382</v>
      </c>
      <c r="B1178" s="285" t="s">
        <v>2634</v>
      </c>
      <c r="C1178" s="285" t="s">
        <v>11</v>
      </c>
      <c r="D1178" s="286">
        <v>7</v>
      </c>
      <c r="E1178" s="295">
        <v>125</v>
      </c>
      <c r="F1178" s="297">
        <v>875</v>
      </c>
      <c r="G1178" s="285"/>
      <c r="H1178" s="285"/>
    </row>
    <row r="1179" spans="1:8" customFormat="1" ht="9.75" customHeight="1">
      <c r="A1179" s="280" t="s">
        <v>3383</v>
      </c>
      <c r="B1179" s="281" t="s">
        <v>355</v>
      </c>
      <c r="C1179" s="281"/>
      <c r="D1179" s="281"/>
      <c r="E1179" s="281"/>
      <c r="F1179" s="301">
        <v>700</v>
      </c>
      <c r="G1179" s="281"/>
      <c r="H1179" s="281"/>
    </row>
    <row r="1180" spans="1:8" customFormat="1" ht="9.75" customHeight="1">
      <c r="A1180" s="284" t="s">
        <v>3384</v>
      </c>
      <c r="B1180" s="285" t="s">
        <v>2635</v>
      </c>
      <c r="C1180" s="285" t="s">
        <v>11</v>
      </c>
      <c r="D1180" s="286">
        <v>7</v>
      </c>
      <c r="E1180" s="295">
        <v>100</v>
      </c>
      <c r="F1180" s="297">
        <v>700</v>
      </c>
      <c r="G1180" s="285"/>
      <c r="H1180" s="285"/>
    </row>
    <row r="1181" spans="1:8" customFormat="1" ht="9.75" customHeight="1">
      <c r="A1181" s="280" t="s">
        <v>645</v>
      </c>
      <c r="B1181" s="281" t="s">
        <v>3385</v>
      </c>
      <c r="C1181" s="281"/>
      <c r="D1181" s="281"/>
      <c r="E1181" s="281"/>
      <c r="F1181" s="283">
        <v>68257.97</v>
      </c>
      <c r="G1181" s="281"/>
      <c r="H1181" s="281"/>
    </row>
    <row r="1182" spans="1:8" customFormat="1" ht="9.75" customHeight="1">
      <c r="A1182" s="280" t="s">
        <v>646</v>
      </c>
      <c r="B1182" s="281" t="s">
        <v>865</v>
      </c>
      <c r="C1182" s="281"/>
      <c r="D1182" s="281"/>
      <c r="E1182" s="281"/>
      <c r="F1182" s="296">
        <v>2378</v>
      </c>
      <c r="G1182" s="281"/>
      <c r="H1182" s="281"/>
    </row>
    <row r="1183" spans="1:8" customFormat="1" ht="9.75" customHeight="1">
      <c r="A1183" s="284" t="s">
        <v>647</v>
      </c>
      <c r="B1183" s="285" t="s">
        <v>3368</v>
      </c>
      <c r="C1183" s="285" t="s">
        <v>10</v>
      </c>
      <c r="D1183" s="295">
        <v>111.4</v>
      </c>
      <c r="E1183" s="294">
        <v>19.14</v>
      </c>
      <c r="F1183" s="289">
        <v>2132.1999999999998</v>
      </c>
      <c r="G1183" s="285"/>
      <c r="H1183" s="285"/>
    </row>
    <row r="1184" spans="1:8" customFormat="1" ht="19.149999999999999" customHeight="1">
      <c r="A1184" s="284" t="s">
        <v>955</v>
      </c>
      <c r="B1184" s="285" t="s">
        <v>3369</v>
      </c>
      <c r="C1184" s="285" t="s">
        <v>10</v>
      </c>
      <c r="D1184" s="294">
        <v>11.6</v>
      </c>
      <c r="E1184" s="294">
        <v>21.19</v>
      </c>
      <c r="F1184" s="297">
        <v>245.8</v>
      </c>
      <c r="G1184" s="285"/>
      <c r="H1184" s="285"/>
    </row>
    <row r="1185" spans="1:8" customFormat="1" ht="9.75" customHeight="1">
      <c r="A1185" s="280" t="s">
        <v>648</v>
      </c>
      <c r="B1185" s="281" t="s">
        <v>868</v>
      </c>
      <c r="C1185" s="281"/>
      <c r="D1185" s="281"/>
      <c r="E1185" s="281"/>
      <c r="F1185" s="283">
        <v>34949.800000000003</v>
      </c>
      <c r="G1185" s="281"/>
      <c r="H1185" s="281"/>
    </row>
    <row r="1186" spans="1:8" customFormat="1" ht="9.75" customHeight="1">
      <c r="A1186" s="284" t="s">
        <v>649</v>
      </c>
      <c r="B1186" s="285" t="s">
        <v>3386</v>
      </c>
      <c r="C1186" s="285" t="s">
        <v>59</v>
      </c>
      <c r="D1186" s="286">
        <v>1</v>
      </c>
      <c r="E1186" s="288">
        <v>3196</v>
      </c>
      <c r="F1186" s="289">
        <v>3196</v>
      </c>
      <c r="G1186" s="285"/>
      <c r="H1186" s="285"/>
    </row>
    <row r="1187" spans="1:8" customFormat="1" ht="9.75" customHeight="1">
      <c r="A1187" s="284" t="s">
        <v>650</v>
      </c>
      <c r="B1187" s="285" t="s">
        <v>2619</v>
      </c>
      <c r="C1187" s="285" t="s">
        <v>14</v>
      </c>
      <c r="D1187" s="294">
        <v>46.02</v>
      </c>
      <c r="E1187" s="295">
        <v>690</v>
      </c>
      <c r="F1187" s="293">
        <v>31753.8</v>
      </c>
      <c r="G1187" s="285"/>
      <c r="H1187" s="285"/>
    </row>
    <row r="1188" spans="1:8" customFormat="1" ht="9.75" customHeight="1">
      <c r="A1188" s="280" t="s">
        <v>652</v>
      </c>
      <c r="B1188" s="281" t="s">
        <v>3374</v>
      </c>
      <c r="C1188" s="281"/>
      <c r="D1188" s="281"/>
      <c r="E1188" s="281"/>
      <c r="F1188" s="296">
        <v>3500</v>
      </c>
      <c r="G1188" s="281"/>
      <c r="H1188" s="281"/>
    </row>
    <row r="1189" spans="1:8" customFormat="1" ht="9.75" customHeight="1">
      <c r="A1189" s="284" t="s">
        <v>653</v>
      </c>
      <c r="B1189" s="285" t="s">
        <v>2614</v>
      </c>
      <c r="C1189" s="285" t="s">
        <v>11</v>
      </c>
      <c r="D1189" s="286">
        <v>2</v>
      </c>
      <c r="E1189" s="288">
        <v>1750</v>
      </c>
      <c r="F1189" s="289">
        <v>3500</v>
      </c>
      <c r="G1189" s="285"/>
      <c r="H1189" s="285"/>
    </row>
    <row r="1190" spans="1:8" customFormat="1" ht="9.75" customHeight="1">
      <c r="A1190" s="280" t="s">
        <v>2493</v>
      </c>
      <c r="B1190" s="281" t="s">
        <v>3376</v>
      </c>
      <c r="C1190" s="281"/>
      <c r="D1190" s="281"/>
      <c r="E1190" s="281"/>
      <c r="F1190" s="296">
        <v>2141.17</v>
      </c>
      <c r="G1190" s="281"/>
      <c r="H1190" s="281"/>
    </row>
    <row r="1191" spans="1:8" customFormat="1" ht="9.75" customHeight="1">
      <c r="A1191" s="284" t="s">
        <v>2494</v>
      </c>
      <c r="B1191" s="285" t="s">
        <v>3378</v>
      </c>
      <c r="C1191" s="285" t="s">
        <v>10</v>
      </c>
      <c r="D1191" s="294">
        <v>13.382300000000001</v>
      </c>
      <c r="E1191" s="295">
        <v>160</v>
      </c>
      <c r="F1191" s="289">
        <v>2141.17</v>
      </c>
      <c r="G1191" s="285"/>
      <c r="H1191" s="285"/>
    </row>
    <row r="1192" spans="1:8" customFormat="1" ht="9.75" customHeight="1">
      <c r="A1192" s="280" t="s">
        <v>3387</v>
      </c>
      <c r="B1192" s="281" t="s">
        <v>3388</v>
      </c>
      <c r="C1192" s="281"/>
      <c r="D1192" s="281"/>
      <c r="E1192" s="281"/>
      <c r="F1192" s="283">
        <v>25289</v>
      </c>
      <c r="G1192" s="281"/>
      <c r="H1192" s="281"/>
    </row>
    <row r="1193" spans="1:8" customFormat="1" ht="9.75" customHeight="1">
      <c r="A1193" s="284" t="s">
        <v>3389</v>
      </c>
      <c r="B1193" s="285" t="s">
        <v>3390</v>
      </c>
      <c r="C1193" s="285" t="s">
        <v>14</v>
      </c>
      <c r="D1193" s="294">
        <v>26.62</v>
      </c>
      <c r="E1193" s="295">
        <v>950</v>
      </c>
      <c r="F1193" s="293">
        <v>25289</v>
      </c>
      <c r="G1193" s="285"/>
      <c r="H1193" s="285"/>
    </row>
    <row r="1194" spans="1:8" customFormat="1" ht="9.75" customHeight="1">
      <c r="A1194" s="280" t="s">
        <v>654</v>
      </c>
      <c r="B1194" s="281" t="s">
        <v>3391</v>
      </c>
      <c r="C1194" s="281"/>
      <c r="D1194" s="281"/>
      <c r="E1194" s="281"/>
      <c r="F1194" s="283">
        <v>17976.78</v>
      </c>
      <c r="G1194" s="281"/>
      <c r="H1194" s="281"/>
    </row>
    <row r="1195" spans="1:8" customFormat="1" ht="9.75" customHeight="1">
      <c r="A1195" s="280" t="s">
        <v>655</v>
      </c>
      <c r="B1195" s="281" t="s">
        <v>865</v>
      </c>
      <c r="C1195" s="281"/>
      <c r="D1195" s="281"/>
      <c r="E1195" s="281"/>
      <c r="F1195" s="296">
        <v>1147.71</v>
      </c>
      <c r="G1195" s="281"/>
      <c r="H1195" s="281"/>
    </row>
    <row r="1196" spans="1:8" customFormat="1" ht="9.75" customHeight="1">
      <c r="A1196" s="284" t="s">
        <v>656</v>
      </c>
      <c r="B1196" s="285" t="s">
        <v>3368</v>
      </c>
      <c r="C1196" s="285" t="s">
        <v>10</v>
      </c>
      <c r="D1196" s="294">
        <v>40.700000000000003</v>
      </c>
      <c r="E1196" s="294">
        <v>19.14</v>
      </c>
      <c r="F1196" s="297">
        <v>779</v>
      </c>
      <c r="G1196" s="285"/>
      <c r="H1196" s="285"/>
    </row>
    <row r="1197" spans="1:8" customFormat="1" ht="19.149999999999999" customHeight="1">
      <c r="A1197" s="284" t="s">
        <v>956</v>
      </c>
      <c r="B1197" s="285" t="s">
        <v>3369</v>
      </c>
      <c r="C1197" s="285" t="s">
        <v>10</v>
      </c>
      <c r="D1197" s="294">
        <v>17.399999999999999</v>
      </c>
      <c r="E1197" s="294">
        <v>21.19</v>
      </c>
      <c r="F1197" s="297">
        <v>368.71</v>
      </c>
      <c r="G1197" s="285"/>
      <c r="H1197" s="285"/>
    </row>
    <row r="1198" spans="1:8" customFormat="1" ht="9.75" customHeight="1">
      <c r="A1198" s="280" t="s">
        <v>657</v>
      </c>
      <c r="B1198" s="281" t="s">
        <v>868</v>
      </c>
      <c r="C1198" s="281"/>
      <c r="D1198" s="281"/>
      <c r="E1198" s="281"/>
      <c r="F1198" s="296">
        <v>9437.9</v>
      </c>
      <c r="G1198" s="281"/>
      <c r="H1198" s="281"/>
    </row>
    <row r="1199" spans="1:8" customFormat="1" ht="9.75" customHeight="1">
      <c r="A1199" s="284" t="s">
        <v>658</v>
      </c>
      <c r="B1199" s="285" t="s">
        <v>3392</v>
      </c>
      <c r="C1199" s="285" t="s">
        <v>59</v>
      </c>
      <c r="D1199" s="286">
        <v>1</v>
      </c>
      <c r="E1199" s="288">
        <v>1496</v>
      </c>
      <c r="F1199" s="289">
        <v>1496</v>
      </c>
      <c r="G1199" s="285"/>
      <c r="H1199" s="285"/>
    </row>
    <row r="1200" spans="1:8" customFormat="1" ht="9.75" customHeight="1">
      <c r="A1200" s="284" t="s">
        <v>659</v>
      </c>
      <c r="B1200" s="285" t="s">
        <v>2619</v>
      </c>
      <c r="C1200" s="285" t="s">
        <v>14</v>
      </c>
      <c r="D1200" s="294">
        <v>11.51</v>
      </c>
      <c r="E1200" s="295">
        <v>690</v>
      </c>
      <c r="F1200" s="289">
        <v>7941.9</v>
      </c>
      <c r="G1200" s="285"/>
      <c r="H1200" s="285"/>
    </row>
    <row r="1201" spans="1:8" customFormat="1" ht="9.75" customHeight="1">
      <c r="A1201" s="280" t="s">
        <v>662</v>
      </c>
      <c r="B1201" s="281" t="s">
        <v>3374</v>
      </c>
      <c r="C1201" s="281"/>
      <c r="D1201" s="281"/>
      <c r="E1201" s="281"/>
      <c r="F1201" s="296">
        <v>5250</v>
      </c>
      <c r="G1201" s="281"/>
      <c r="H1201" s="281"/>
    </row>
    <row r="1202" spans="1:8" customFormat="1" ht="9.75" customHeight="1">
      <c r="A1202" s="284" t="s">
        <v>663</v>
      </c>
      <c r="B1202" s="285" t="s">
        <v>2614</v>
      </c>
      <c r="C1202" s="285" t="s">
        <v>11</v>
      </c>
      <c r="D1202" s="286">
        <v>3</v>
      </c>
      <c r="E1202" s="288">
        <v>1750</v>
      </c>
      <c r="F1202" s="289">
        <v>5250</v>
      </c>
      <c r="G1202" s="285"/>
      <c r="H1202" s="285"/>
    </row>
    <row r="1203" spans="1:8" customFormat="1" ht="9.75" customHeight="1">
      <c r="A1203" s="280" t="s">
        <v>2503</v>
      </c>
      <c r="B1203" s="281" t="s">
        <v>3376</v>
      </c>
      <c r="C1203" s="281"/>
      <c r="D1203" s="281"/>
      <c r="E1203" s="281"/>
      <c r="F1203" s="296">
        <v>2141.17</v>
      </c>
      <c r="G1203" s="281"/>
      <c r="H1203" s="281"/>
    </row>
    <row r="1204" spans="1:8" customFormat="1" ht="9.75" customHeight="1">
      <c r="A1204" s="284" t="s">
        <v>2504</v>
      </c>
      <c r="B1204" s="285" t="s">
        <v>3378</v>
      </c>
      <c r="C1204" s="285" t="s">
        <v>10</v>
      </c>
      <c r="D1204" s="294">
        <v>13.382300000000001</v>
      </c>
      <c r="E1204" s="295">
        <v>160</v>
      </c>
      <c r="F1204" s="289">
        <v>2141.17</v>
      </c>
      <c r="G1204" s="285"/>
      <c r="H1204" s="285"/>
    </row>
    <row r="1205" spans="1:8" customFormat="1" ht="9.75" customHeight="1">
      <c r="A1205" s="280" t="s">
        <v>664</v>
      </c>
      <c r="B1205" s="281" t="s">
        <v>3393</v>
      </c>
      <c r="C1205" s="281"/>
      <c r="D1205" s="281"/>
      <c r="E1205" s="281"/>
      <c r="F1205" s="283">
        <v>26049.14</v>
      </c>
      <c r="G1205" s="281"/>
      <c r="H1205" s="281"/>
    </row>
    <row r="1206" spans="1:8" customFormat="1" ht="9.75" customHeight="1">
      <c r="A1206" s="280" t="s">
        <v>665</v>
      </c>
      <c r="B1206" s="281" t="s">
        <v>865</v>
      </c>
      <c r="C1206" s="281"/>
      <c r="D1206" s="281"/>
      <c r="E1206" s="281"/>
      <c r="F1206" s="296">
        <v>1478.83</v>
      </c>
      <c r="G1206" s="281"/>
      <c r="H1206" s="281"/>
    </row>
    <row r="1207" spans="1:8" customFormat="1" ht="9.75" customHeight="1">
      <c r="A1207" s="284" t="s">
        <v>666</v>
      </c>
      <c r="B1207" s="285" t="s">
        <v>3368</v>
      </c>
      <c r="C1207" s="285" t="s">
        <v>10</v>
      </c>
      <c r="D1207" s="294">
        <v>58</v>
      </c>
      <c r="E1207" s="294">
        <v>19.14</v>
      </c>
      <c r="F1207" s="289">
        <v>1110.1199999999999</v>
      </c>
      <c r="G1207" s="285"/>
      <c r="H1207" s="285"/>
    </row>
    <row r="1208" spans="1:8" customFormat="1" ht="19.149999999999999" customHeight="1">
      <c r="A1208" s="284" t="s">
        <v>957</v>
      </c>
      <c r="B1208" s="285" t="s">
        <v>3369</v>
      </c>
      <c r="C1208" s="285" t="s">
        <v>10</v>
      </c>
      <c r="D1208" s="294">
        <v>17.399999999999999</v>
      </c>
      <c r="E1208" s="294">
        <v>21.19</v>
      </c>
      <c r="F1208" s="297">
        <v>368.71</v>
      </c>
      <c r="G1208" s="285"/>
      <c r="H1208" s="285"/>
    </row>
    <row r="1209" spans="1:8" customFormat="1" ht="9.75" customHeight="1">
      <c r="A1209" s="280" t="s">
        <v>667</v>
      </c>
      <c r="B1209" s="281" t="s">
        <v>868</v>
      </c>
      <c r="C1209" s="281"/>
      <c r="D1209" s="281"/>
      <c r="E1209" s="281"/>
      <c r="F1209" s="283">
        <v>16896.900000000001</v>
      </c>
      <c r="G1209" s="281"/>
      <c r="H1209" s="281"/>
    </row>
    <row r="1210" spans="1:8" customFormat="1" ht="9.75" customHeight="1">
      <c r="A1210" s="284" t="s">
        <v>668</v>
      </c>
      <c r="B1210" s="285" t="s">
        <v>3394</v>
      </c>
      <c r="C1210" s="285" t="s">
        <v>59</v>
      </c>
      <c r="D1210" s="286">
        <v>1</v>
      </c>
      <c r="E1210" s="288">
        <v>1020</v>
      </c>
      <c r="F1210" s="289">
        <v>1020</v>
      </c>
      <c r="G1210" s="285"/>
      <c r="H1210" s="285"/>
    </row>
    <row r="1211" spans="1:8" customFormat="1" ht="9.75" customHeight="1">
      <c r="A1211" s="284" t="s">
        <v>669</v>
      </c>
      <c r="B1211" s="285" t="s">
        <v>2619</v>
      </c>
      <c r="C1211" s="285" t="s">
        <v>14</v>
      </c>
      <c r="D1211" s="294">
        <v>23.01</v>
      </c>
      <c r="E1211" s="295">
        <v>690</v>
      </c>
      <c r="F1211" s="293">
        <v>15876.9</v>
      </c>
      <c r="G1211" s="285"/>
      <c r="H1211" s="285"/>
    </row>
    <row r="1212" spans="1:8" customFormat="1" ht="9.75" customHeight="1">
      <c r="A1212" s="280" t="s">
        <v>671</v>
      </c>
      <c r="B1212" s="281" t="s">
        <v>3374</v>
      </c>
      <c r="C1212" s="281"/>
      <c r="D1212" s="281"/>
      <c r="E1212" s="281"/>
      <c r="F1212" s="296">
        <v>5250</v>
      </c>
      <c r="G1212" s="281"/>
      <c r="H1212" s="281"/>
    </row>
    <row r="1213" spans="1:8" customFormat="1" ht="9.75" customHeight="1">
      <c r="A1213" s="284" t="s">
        <v>672</v>
      </c>
      <c r="B1213" s="285" t="s">
        <v>2614</v>
      </c>
      <c r="C1213" s="285" t="s">
        <v>11</v>
      </c>
      <c r="D1213" s="286">
        <v>3</v>
      </c>
      <c r="E1213" s="288">
        <v>1750</v>
      </c>
      <c r="F1213" s="289">
        <v>5250</v>
      </c>
      <c r="G1213" s="285"/>
      <c r="H1213" s="285"/>
    </row>
    <row r="1214" spans="1:8" customFormat="1" ht="9.75" customHeight="1">
      <c r="A1214" s="280" t="s">
        <v>2516</v>
      </c>
      <c r="B1214" s="281" t="s">
        <v>3376</v>
      </c>
      <c r="C1214" s="281"/>
      <c r="D1214" s="281"/>
      <c r="E1214" s="281"/>
      <c r="F1214" s="296">
        <v>2423.41</v>
      </c>
      <c r="G1214" s="281"/>
      <c r="H1214" s="281"/>
    </row>
    <row r="1215" spans="1:8" customFormat="1" ht="9.75" customHeight="1">
      <c r="A1215" s="284" t="s">
        <v>2517</v>
      </c>
      <c r="B1215" s="285" t="s">
        <v>3378</v>
      </c>
      <c r="C1215" s="285" t="s">
        <v>10</v>
      </c>
      <c r="D1215" s="294">
        <v>15.1463</v>
      </c>
      <c r="E1215" s="295">
        <v>160</v>
      </c>
      <c r="F1215" s="289">
        <v>2423.41</v>
      </c>
      <c r="G1215" s="285"/>
      <c r="H1215" s="285"/>
    </row>
    <row r="1216" spans="1:8" customFormat="1" ht="9.75" customHeight="1">
      <c r="A1216" s="280" t="s">
        <v>673</v>
      </c>
      <c r="B1216" s="281" t="s">
        <v>3395</v>
      </c>
      <c r="C1216" s="281"/>
      <c r="D1216" s="281"/>
      <c r="E1216" s="281"/>
      <c r="F1216" s="282">
        <v>173464.15</v>
      </c>
      <c r="G1216" s="281"/>
      <c r="H1216" s="281"/>
    </row>
    <row r="1217" spans="1:8" customFormat="1" ht="9.75" customHeight="1">
      <c r="A1217" s="280" t="s">
        <v>674</v>
      </c>
      <c r="B1217" s="281" t="s">
        <v>865</v>
      </c>
      <c r="C1217" s="281"/>
      <c r="D1217" s="281"/>
      <c r="E1217" s="281"/>
      <c r="F1217" s="296">
        <v>4491.82</v>
      </c>
      <c r="G1217" s="281"/>
      <c r="H1217" s="281"/>
    </row>
    <row r="1218" spans="1:8" customFormat="1" ht="9.75" customHeight="1">
      <c r="A1218" s="284" t="s">
        <v>675</v>
      </c>
      <c r="B1218" s="285" t="s">
        <v>3368</v>
      </c>
      <c r="C1218" s="285" t="s">
        <v>10</v>
      </c>
      <c r="D1218" s="295">
        <v>221.84</v>
      </c>
      <c r="E1218" s="294">
        <v>19.14</v>
      </c>
      <c r="F1218" s="289">
        <v>4246.0200000000004</v>
      </c>
      <c r="G1218" s="285"/>
      <c r="H1218" s="285"/>
    </row>
    <row r="1219" spans="1:8" customFormat="1" ht="19.149999999999999" customHeight="1">
      <c r="A1219" s="284" t="s">
        <v>958</v>
      </c>
      <c r="B1219" s="285" t="s">
        <v>3369</v>
      </c>
      <c r="C1219" s="285" t="s">
        <v>10</v>
      </c>
      <c r="D1219" s="294">
        <v>11.6</v>
      </c>
      <c r="E1219" s="294">
        <v>21.19</v>
      </c>
      <c r="F1219" s="297">
        <v>245.8</v>
      </c>
      <c r="G1219" s="285"/>
      <c r="H1219" s="285"/>
    </row>
    <row r="1220" spans="1:8" customFormat="1" ht="9.75" customHeight="1">
      <c r="A1220" s="280" t="s">
        <v>676</v>
      </c>
      <c r="B1220" s="281" t="s">
        <v>868</v>
      </c>
      <c r="C1220" s="281"/>
      <c r="D1220" s="281"/>
      <c r="E1220" s="281"/>
      <c r="F1220" s="283">
        <v>55147.94</v>
      </c>
      <c r="G1220" s="281"/>
      <c r="H1220" s="281"/>
    </row>
    <row r="1221" spans="1:8" customFormat="1" ht="9.75" customHeight="1">
      <c r="A1221" s="284" t="s">
        <v>677</v>
      </c>
      <c r="B1221" s="285" t="s">
        <v>3396</v>
      </c>
      <c r="C1221" s="285" t="s">
        <v>59</v>
      </c>
      <c r="D1221" s="286">
        <v>1</v>
      </c>
      <c r="E1221" s="292">
        <v>55147.94</v>
      </c>
      <c r="F1221" s="293">
        <v>55147.94</v>
      </c>
      <c r="G1221" s="285"/>
      <c r="H1221" s="285"/>
    </row>
    <row r="1222" spans="1:8" customFormat="1" ht="9.75" customHeight="1">
      <c r="A1222" s="280" t="s">
        <v>680</v>
      </c>
      <c r="B1222" s="281" t="s">
        <v>871</v>
      </c>
      <c r="C1222" s="281"/>
      <c r="D1222" s="281"/>
      <c r="E1222" s="281"/>
      <c r="F1222" s="296">
        <v>8646.36</v>
      </c>
      <c r="G1222" s="281"/>
      <c r="H1222" s="281"/>
    </row>
    <row r="1223" spans="1:8" customFormat="1" ht="19.149999999999999" customHeight="1">
      <c r="A1223" s="284" t="s">
        <v>681</v>
      </c>
      <c r="B1223" s="285" t="s">
        <v>3371</v>
      </c>
      <c r="C1223" s="285" t="s">
        <v>11</v>
      </c>
      <c r="D1223" s="286">
        <v>1</v>
      </c>
      <c r="E1223" s="295">
        <v>960.70569999999998</v>
      </c>
      <c r="F1223" s="297">
        <v>960.71</v>
      </c>
      <c r="G1223" s="285"/>
      <c r="H1223" s="285"/>
    </row>
    <row r="1224" spans="1:8" customFormat="1" ht="19.149999999999999" customHeight="1">
      <c r="A1224" s="284" t="s">
        <v>2527</v>
      </c>
      <c r="B1224" s="285" t="s">
        <v>3372</v>
      </c>
      <c r="C1224" s="285" t="s">
        <v>11</v>
      </c>
      <c r="D1224" s="286">
        <v>7</v>
      </c>
      <c r="E1224" s="295">
        <v>960.70569999999998</v>
      </c>
      <c r="F1224" s="289">
        <v>6724.94</v>
      </c>
      <c r="G1224" s="285"/>
      <c r="H1224" s="285"/>
    </row>
    <row r="1225" spans="1:8" customFormat="1" ht="19.149999999999999" customHeight="1">
      <c r="A1225" s="284" t="s">
        <v>2528</v>
      </c>
      <c r="B1225" s="285" t="s">
        <v>3373</v>
      </c>
      <c r="C1225" s="285" t="s">
        <v>11</v>
      </c>
      <c r="D1225" s="286">
        <v>1</v>
      </c>
      <c r="E1225" s="295">
        <v>960.70569999999998</v>
      </c>
      <c r="F1225" s="297">
        <v>960.71</v>
      </c>
      <c r="G1225" s="285"/>
      <c r="H1225" s="285"/>
    </row>
    <row r="1226" spans="1:8" customFormat="1" ht="9.75" customHeight="1">
      <c r="A1226" s="280" t="s">
        <v>2530</v>
      </c>
      <c r="B1226" s="281" t="s">
        <v>3374</v>
      </c>
      <c r="C1226" s="281"/>
      <c r="D1226" s="281"/>
      <c r="E1226" s="281"/>
      <c r="F1226" s="296">
        <v>3500</v>
      </c>
      <c r="G1226" s="281"/>
      <c r="H1226" s="281"/>
    </row>
    <row r="1227" spans="1:8" customFormat="1" ht="9.75" customHeight="1">
      <c r="A1227" s="284" t="s">
        <v>2531</v>
      </c>
      <c r="B1227" s="285" t="s">
        <v>2614</v>
      </c>
      <c r="C1227" s="285" t="s">
        <v>11</v>
      </c>
      <c r="D1227" s="286">
        <v>2</v>
      </c>
      <c r="E1227" s="288">
        <v>1750</v>
      </c>
      <c r="F1227" s="289">
        <v>3500</v>
      </c>
      <c r="G1227" s="285"/>
      <c r="H1227" s="285"/>
    </row>
    <row r="1228" spans="1:8" customFormat="1" ht="9.75" customHeight="1">
      <c r="A1228" s="280" t="s">
        <v>3397</v>
      </c>
      <c r="B1228" s="281" t="s">
        <v>3376</v>
      </c>
      <c r="C1228" s="281"/>
      <c r="D1228" s="281"/>
      <c r="E1228" s="281"/>
      <c r="F1228" s="296">
        <v>8749.11</v>
      </c>
      <c r="G1228" s="281"/>
      <c r="H1228" s="281"/>
    </row>
    <row r="1229" spans="1:8" customFormat="1" ht="9.75" customHeight="1">
      <c r="A1229" s="284" t="s">
        <v>3398</v>
      </c>
      <c r="B1229" s="285" t="s">
        <v>3378</v>
      </c>
      <c r="C1229" s="285" t="s">
        <v>10</v>
      </c>
      <c r="D1229" s="294">
        <v>15.1463</v>
      </c>
      <c r="E1229" s="295">
        <v>160</v>
      </c>
      <c r="F1229" s="289">
        <v>2423.41</v>
      </c>
      <c r="G1229" s="285"/>
      <c r="H1229" s="285"/>
    </row>
    <row r="1230" spans="1:8" customFormat="1" ht="9.75" customHeight="1">
      <c r="A1230" s="284" t="s">
        <v>3399</v>
      </c>
      <c r="B1230" s="285" t="s">
        <v>3380</v>
      </c>
      <c r="C1230" s="285" t="s">
        <v>10</v>
      </c>
      <c r="D1230" s="294">
        <v>37.21</v>
      </c>
      <c r="E1230" s="295">
        <v>170</v>
      </c>
      <c r="F1230" s="289">
        <v>6325.7</v>
      </c>
      <c r="G1230" s="285"/>
      <c r="H1230" s="285"/>
    </row>
    <row r="1231" spans="1:8" customFormat="1" ht="9.75" customHeight="1">
      <c r="A1231" s="280" t="s">
        <v>3400</v>
      </c>
      <c r="B1231" s="281" t="s">
        <v>873</v>
      </c>
      <c r="C1231" s="281"/>
      <c r="D1231" s="281"/>
      <c r="E1231" s="281"/>
      <c r="F1231" s="296">
        <v>1125</v>
      </c>
      <c r="G1231" s="281"/>
      <c r="H1231" s="281"/>
    </row>
    <row r="1232" spans="1:8" customFormat="1" ht="9.75" customHeight="1">
      <c r="A1232" s="284" t="s">
        <v>3401</v>
      </c>
      <c r="B1232" s="285" t="s">
        <v>2634</v>
      </c>
      <c r="C1232" s="285" t="s">
        <v>11</v>
      </c>
      <c r="D1232" s="286">
        <v>9</v>
      </c>
      <c r="E1232" s="295">
        <v>125</v>
      </c>
      <c r="F1232" s="289">
        <v>1125</v>
      </c>
      <c r="G1232" s="285"/>
      <c r="H1232" s="285"/>
    </row>
    <row r="1233" spans="1:8" customFormat="1" ht="9.75" customHeight="1">
      <c r="A1233" s="280" t="s">
        <v>3402</v>
      </c>
      <c r="B1233" s="281" t="s">
        <v>3403</v>
      </c>
      <c r="C1233" s="281"/>
      <c r="D1233" s="281"/>
      <c r="E1233" s="281"/>
      <c r="F1233" s="283">
        <v>45451.96</v>
      </c>
      <c r="G1233" s="281"/>
      <c r="H1233" s="281"/>
    </row>
    <row r="1234" spans="1:8" customFormat="1" ht="19.149999999999999" customHeight="1">
      <c r="A1234" s="284" t="s">
        <v>3404</v>
      </c>
      <c r="B1234" s="285" t="s">
        <v>3405</v>
      </c>
      <c r="C1234" s="285" t="s">
        <v>14</v>
      </c>
      <c r="D1234" s="294">
        <v>45.18</v>
      </c>
      <c r="E1234" s="288">
        <v>1006.0195</v>
      </c>
      <c r="F1234" s="293">
        <v>45451.96</v>
      </c>
      <c r="G1234" s="285"/>
      <c r="H1234" s="285"/>
    </row>
    <row r="1235" spans="1:8" customFormat="1" ht="9.75" customHeight="1">
      <c r="A1235" s="280" t="s">
        <v>3406</v>
      </c>
      <c r="B1235" s="281" t="s">
        <v>3388</v>
      </c>
      <c r="C1235" s="281"/>
      <c r="D1235" s="281"/>
      <c r="E1235" s="281"/>
      <c r="F1235" s="283">
        <v>45451.96</v>
      </c>
      <c r="G1235" s="281"/>
      <c r="H1235" s="281"/>
    </row>
    <row r="1236" spans="1:8" customFormat="1" ht="19.149999999999999" customHeight="1">
      <c r="A1236" s="284" t="s">
        <v>3407</v>
      </c>
      <c r="B1236" s="285" t="s">
        <v>3405</v>
      </c>
      <c r="C1236" s="285" t="s">
        <v>14</v>
      </c>
      <c r="D1236" s="294">
        <v>45.18</v>
      </c>
      <c r="E1236" s="288">
        <v>1006.0195</v>
      </c>
      <c r="F1236" s="293">
        <v>45451.96</v>
      </c>
      <c r="G1236" s="285"/>
      <c r="H1236" s="285"/>
    </row>
    <row r="1237" spans="1:8" customFormat="1" ht="9.75" customHeight="1">
      <c r="A1237" s="280" t="s">
        <v>3408</v>
      </c>
      <c r="B1237" s="281" t="s">
        <v>355</v>
      </c>
      <c r="C1237" s="281"/>
      <c r="D1237" s="281"/>
      <c r="E1237" s="281"/>
      <c r="F1237" s="301">
        <v>900</v>
      </c>
      <c r="G1237" s="281"/>
      <c r="H1237" s="281"/>
    </row>
    <row r="1238" spans="1:8" customFormat="1" ht="9.75" customHeight="1">
      <c r="A1238" s="284" t="s">
        <v>3409</v>
      </c>
      <c r="B1238" s="285" t="s">
        <v>2635</v>
      </c>
      <c r="C1238" s="285" t="s">
        <v>11</v>
      </c>
      <c r="D1238" s="286">
        <v>9</v>
      </c>
      <c r="E1238" s="295">
        <v>100</v>
      </c>
      <c r="F1238" s="297">
        <v>900</v>
      </c>
      <c r="G1238" s="285"/>
      <c r="H1238" s="285"/>
    </row>
    <row r="1239" spans="1:8" customFormat="1" ht="9.75" customHeight="1">
      <c r="A1239" s="280" t="s">
        <v>682</v>
      </c>
      <c r="B1239" s="281" t="s">
        <v>3410</v>
      </c>
      <c r="C1239" s="281"/>
      <c r="D1239" s="281"/>
      <c r="E1239" s="281"/>
      <c r="F1239" s="300">
        <v>1148846.03</v>
      </c>
      <c r="G1239" s="281"/>
      <c r="H1239" s="281"/>
    </row>
    <row r="1240" spans="1:8" customFormat="1" ht="9.75" customHeight="1">
      <c r="A1240" s="280" t="s">
        <v>683</v>
      </c>
      <c r="B1240" s="281" t="s">
        <v>865</v>
      </c>
      <c r="C1240" s="281"/>
      <c r="D1240" s="281"/>
      <c r="E1240" s="281"/>
      <c r="F1240" s="283">
        <v>47165.48</v>
      </c>
      <c r="G1240" s="281"/>
      <c r="H1240" s="281"/>
    </row>
    <row r="1241" spans="1:8" customFormat="1" ht="9.75" customHeight="1">
      <c r="A1241" s="284" t="s">
        <v>684</v>
      </c>
      <c r="B1241" s="285" t="s">
        <v>3368</v>
      </c>
      <c r="C1241" s="285" t="s">
        <v>10</v>
      </c>
      <c r="D1241" s="288">
        <v>2271.6</v>
      </c>
      <c r="E1241" s="294">
        <v>19.14</v>
      </c>
      <c r="F1241" s="293">
        <v>43478.42</v>
      </c>
      <c r="G1241" s="285"/>
      <c r="H1241" s="285"/>
    </row>
    <row r="1242" spans="1:8" customFormat="1" ht="19.149999999999999" customHeight="1">
      <c r="A1242" s="284" t="s">
        <v>959</v>
      </c>
      <c r="B1242" s="285" t="s">
        <v>3369</v>
      </c>
      <c r="C1242" s="285" t="s">
        <v>10</v>
      </c>
      <c r="D1242" s="295">
        <v>174</v>
      </c>
      <c r="E1242" s="294">
        <v>21.19</v>
      </c>
      <c r="F1242" s="289">
        <v>3687.06</v>
      </c>
      <c r="G1242" s="285"/>
      <c r="H1242" s="285"/>
    </row>
    <row r="1243" spans="1:8" customFormat="1" ht="9.75" customHeight="1">
      <c r="A1243" s="280" t="s">
        <v>685</v>
      </c>
      <c r="B1243" s="281" t="s">
        <v>868</v>
      </c>
      <c r="C1243" s="281"/>
      <c r="D1243" s="281"/>
      <c r="E1243" s="281"/>
      <c r="F1243" s="282">
        <v>689798.7</v>
      </c>
      <c r="G1243" s="281"/>
      <c r="H1243" s="281"/>
    </row>
    <row r="1244" spans="1:8" customFormat="1" ht="9.75" customHeight="1">
      <c r="A1244" s="284" t="s">
        <v>686</v>
      </c>
      <c r="B1244" s="285" t="s">
        <v>3411</v>
      </c>
      <c r="C1244" s="285" t="s">
        <v>59</v>
      </c>
      <c r="D1244" s="286">
        <v>1</v>
      </c>
      <c r="E1244" s="290">
        <v>549556.19999999995</v>
      </c>
      <c r="F1244" s="291">
        <v>549556.19999999995</v>
      </c>
      <c r="G1244" s="285"/>
      <c r="H1244" s="285"/>
    </row>
    <row r="1245" spans="1:8" customFormat="1" ht="9.75" customHeight="1">
      <c r="A1245" s="284" t="s">
        <v>687</v>
      </c>
      <c r="B1245" s="285" t="s">
        <v>2619</v>
      </c>
      <c r="C1245" s="285" t="s">
        <v>14</v>
      </c>
      <c r="D1245" s="295">
        <v>203.25</v>
      </c>
      <c r="E1245" s="295">
        <v>690</v>
      </c>
      <c r="F1245" s="291">
        <v>140242.5</v>
      </c>
      <c r="G1245" s="285"/>
      <c r="H1245" s="285"/>
    </row>
    <row r="1246" spans="1:8" customFormat="1" ht="9.75" customHeight="1">
      <c r="A1246" s="280" t="s">
        <v>688</v>
      </c>
      <c r="B1246" s="281" t="s">
        <v>871</v>
      </c>
      <c r="C1246" s="281"/>
      <c r="D1246" s="281"/>
      <c r="E1246" s="281"/>
      <c r="F1246" s="282">
        <v>201748.19</v>
      </c>
      <c r="G1246" s="281"/>
      <c r="H1246" s="281"/>
    </row>
    <row r="1247" spans="1:8" customFormat="1" ht="19.149999999999999" customHeight="1">
      <c r="A1247" s="284" t="s">
        <v>689</v>
      </c>
      <c r="B1247" s="285" t="s">
        <v>3371</v>
      </c>
      <c r="C1247" s="285" t="s">
        <v>11</v>
      </c>
      <c r="D1247" s="294">
        <v>30</v>
      </c>
      <c r="E1247" s="295">
        <v>960.70569999999998</v>
      </c>
      <c r="F1247" s="293">
        <v>28821.17</v>
      </c>
      <c r="G1247" s="285"/>
      <c r="H1247" s="285"/>
    </row>
    <row r="1248" spans="1:8" customFormat="1" ht="19.149999999999999" customHeight="1">
      <c r="A1248" s="284" t="s">
        <v>2541</v>
      </c>
      <c r="B1248" s="285" t="s">
        <v>3412</v>
      </c>
      <c r="C1248" s="285" t="s">
        <v>11</v>
      </c>
      <c r="D1248" s="294">
        <v>60</v>
      </c>
      <c r="E1248" s="295">
        <v>960.70569999999998</v>
      </c>
      <c r="F1248" s="293">
        <v>57642.34</v>
      </c>
      <c r="G1248" s="285"/>
      <c r="H1248" s="285"/>
    </row>
    <row r="1249" spans="1:8" customFormat="1" ht="19.149999999999999" customHeight="1">
      <c r="A1249" s="284" t="s">
        <v>2542</v>
      </c>
      <c r="B1249" s="285" t="s">
        <v>3372</v>
      </c>
      <c r="C1249" s="285" t="s">
        <v>11</v>
      </c>
      <c r="D1249" s="294">
        <v>90</v>
      </c>
      <c r="E1249" s="295">
        <v>960.70569999999998</v>
      </c>
      <c r="F1249" s="293">
        <v>86463.51</v>
      </c>
      <c r="G1249" s="285"/>
      <c r="H1249" s="285"/>
    </row>
    <row r="1250" spans="1:8" customFormat="1" ht="19.149999999999999" customHeight="1">
      <c r="A1250" s="284" t="s">
        <v>2543</v>
      </c>
      <c r="B1250" s="285" t="s">
        <v>3373</v>
      </c>
      <c r="C1250" s="285" t="s">
        <v>11</v>
      </c>
      <c r="D1250" s="294">
        <v>30</v>
      </c>
      <c r="E1250" s="295">
        <v>960.70569999999998</v>
      </c>
      <c r="F1250" s="293">
        <v>28821.17</v>
      </c>
      <c r="G1250" s="285"/>
      <c r="H1250" s="285"/>
    </row>
    <row r="1251" spans="1:8" customFormat="1" ht="9.75" customHeight="1">
      <c r="A1251" s="280" t="s">
        <v>1185</v>
      </c>
      <c r="B1251" s="281" t="s">
        <v>3374</v>
      </c>
      <c r="C1251" s="281"/>
      <c r="D1251" s="281"/>
      <c r="E1251" s="281"/>
      <c r="F1251" s="296">
        <v>2300</v>
      </c>
      <c r="G1251" s="281"/>
      <c r="H1251" s="281"/>
    </row>
    <row r="1252" spans="1:8" customFormat="1" ht="19.149999999999999" customHeight="1">
      <c r="A1252" s="284" t="s">
        <v>1186</v>
      </c>
      <c r="B1252" s="285" t="s">
        <v>3413</v>
      </c>
      <c r="C1252" s="285" t="s">
        <v>11</v>
      </c>
      <c r="D1252" s="286">
        <v>2</v>
      </c>
      <c r="E1252" s="288">
        <v>1150</v>
      </c>
      <c r="F1252" s="289">
        <v>2300</v>
      </c>
      <c r="G1252" s="285"/>
      <c r="H1252" s="285"/>
    </row>
    <row r="1253" spans="1:8" customFormat="1" ht="9.75" customHeight="1">
      <c r="A1253" s="280" t="s">
        <v>3414</v>
      </c>
      <c r="B1253" s="281" t="s">
        <v>3376</v>
      </c>
      <c r="C1253" s="281"/>
      <c r="D1253" s="281"/>
      <c r="E1253" s="281"/>
      <c r="F1253" s="283">
        <v>36068.769999999997</v>
      </c>
      <c r="G1253" s="281"/>
      <c r="H1253" s="281"/>
    </row>
    <row r="1254" spans="1:8" customFormat="1" ht="9.75" customHeight="1">
      <c r="A1254" s="284" t="s">
        <v>3415</v>
      </c>
      <c r="B1254" s="285" t="s">
        <v>3378</v>
      </c>
      <c r="C1254" s="285" t="s">
        <v>10</v>
      </c>
      <c r="D1254" s="295">
        <v>225.4298</v>
      </c>
      <c r="E1254" s="295">
        <v>160</v>
      </c>
      <c r="F1254" s="293">
        <v>36068.769999999997</v>
      </c>
      <c r="G1254" s="285"/>
      <c r="H1254" s="285"/>
    </row>
    <row r="1255" spans="1:8" customFormat="1" ht="9.75" customHeight="1">
      <c r="A1255" s="280" t="s">
        <v>3416</v>
      </c>
      <c r="B1255" s="281" t="s">
        <v>3403</v>
      </c>
      <c r="C1255" s="281"/>
      <c r="D1255" s="281"/>
      <c r="E1255" s="281"/>
      <c r="F1255" s="282">
        <v>102764.89</v>
      </c>
      <c r="G1255" s="281"/>
      <c r="H1255" s="281"/>
    </row>
    <row r="1256" spans="1:8" customFormat="1" ht="19.149999999999999" customHeight="1">
      <c r="A1256" s="284" t="s">
        <v>3417</v>
      </c>
      <c r="B1256" s="285" t="s">
        <v>3405</v>
      </c>
      <c r="C1256" s="285" t="s">
        <v>14</v>
      </c>
      <c r="D1256" s="295">
        <v>102.15</v>
      </c>
      <c r="E1256" s="288">
        <v>1006.0195</v>
      </c>
      <c r="F1256" s="291">
        <v>102764.89</v>
      </c>
      <c r="G1256" s="285"/>
      <c r="H1256" s="285"/>
    </row>
    <row r="1257" spans="1:8" customFormat="1" ht="9.75" customHeight="1">
      <c r="A1257" s="280" t="s">
        <v>3418</v>
      </c>
      <c r="B1257" s="281" t="s">
        <v>873</v>
      </c>
      <c r="C1257" s="281"/>
      <c r="D1257" s="281"/>
      <c r="E1257" s="281"/>
      <c r="F1257" s="283">
        <v>48000</v>
      </c>
      <c r="G1257" s="281"/>
      <c r="H1257" s="281"/>
    </row>
    <row r="1258" spans="1:8" customFormat="1" ht="9.75" customHeight="1">
      <c r="A1258" s="284" t="s">
        <v>3419</v>
      </c>
      <c r="B1258" s="285" t="s">
        <v>2634</v>
      </c>
      <c r="C1258" s="285" t="s">
        <v>11</v>
      </c>
      <c r="D1258" s="295">
        <v>180</v>
      </c>
      <c r="E1258" s="295">
        <v>125</v>
      </c>
      <c r="F1258" s="293">
        <v>22500</v>
      </c>
      <c r="G1258" s="285"/>
      <c r="H1258" s="285"/>
    </row>
    <row r="1259" spans="1:8" customFormat="1" ht="9.75" customHeight="1">
      <c r="A1259" s="284" t="s">
        <v>3420</v>
      </c>
      <c r="B1259" s="285" t="s">
        <v>3421</v>
      </c>
      <c r="C1259" s="285" t="s">
        <v>11</v>
      </c>
      <c r="D1259" s="294">
        <v>30</v>
      </c>
      <c r="E1259" s="295">
        <v>850</v>
      </c>
      <c r="F1259" s="293">
        <v>25500</v>
      </c>
      <c r="G1259" s="285"/>
      <c r="H1259" s="285"/>
    </row>
    <row r="1260" spans="1:8" customFormat="1" ht="9.75" customHeight="1">
      <c r="A1260" s="280" t="s">
        <v>3422</v>
      </c>
      <c r="B1260" s="281" t="s">
        <v>355</v>
      </c>
      <c r="C1260" s="281"/>
      <c r="D1260" s="281"/>
      <c r="E1260" s="281"/>
      <c r="F1260" s="283">
        <v>21000</v>
      </c>
      <c r="G1260" s="281"/>
      <c r="H1260" s="281"/>
    </row>
    <row r="1261" spans="1:8" customFormat="1" ht="9.75" customHeight="1">
      <c r="A1261" s="284" t="s">
        <v>3423</v>
      </c>
      <c r="B1261" s="285" t="s">
        <v>2635</v>
      </c>
      <c r="C1261" s="285" t="s">
        <v>11</v>
      </c>
      <c r="D1261" s="295">
        <v>210</v>
      </c>
      <c r="E1261" s="295">
        <v>100</v>
      </c>
      <c r="F1261" s="293">
        <v>21000</v>
      </c>
      <c r="G1261" s="285"/>
      <c r="H1261" s="285"/>
    </row>
    <row r="1262" spans="1:8" customFormat="1" ht="19.350000000000001" customHeight="1">
      <c r="A1262" s="280" t="s">
        <v>690</v>
      </c>
      <c r="B1262" s="281" t="s">
        <v>3424</v>
      </c>
      <c r="C1262" s="281"/>
      <c r="D1262" s="281"/>
      <c r="E1262" s="281"/>
      <c r="F1262" s="283">
        <v>12377.08</v>
      </c>
      <c r="G1262" s="281"/>
      <c r="H1262" s="281"/>
    </row>
    <row r="1263" spans="1:8" customFormat="1" ht="9.75" customHeight="1">
      <c r="A1263" s="280" t="s">
        <v>691</v>
      </c>
      <c r="B1263" s="281" t="s">
        <v>865</v>
      </c>
      <c r="C1263" s="281"/>
      <c r="D1263" s="281"/>
      <c r="E1263" s="281"/>
      <c r="F1263" s="301">
        <v>831.48</v>
      </c>
      <c r="G1263" s="281"/>
      <c r="H1263" s="281"/>
    </row>
    <row r="1264" spans="1:8" customFormat="1" ht="19.149999999999999" customHeight="1">
      <c r="A1264" s="284" t="s">
        <v>692</v>
      </c>
      <c r="B1264" s="285" t="s">
        <v>3369</v>
      </c>
      <c r="C1264" s="285" t="s">
        <v>10</v>
      </c>
      <c r="D1264" s="294">
        <v>11.6</v>
      </c>
      <c r="E1264" s="294">
        <v>21.19</v>
      </c>
      <c r="F1264" s="297">
        <v>245.8</v>
      </c>
      <c r="G1264" s="285"/>
      <c r="H1264" s="285"/>
    </row>
    <row r="1265" spans="1:8" customFormat="1" ht="9.75" customHeight="1">
      <c r="A1265" s="284" t="s">
        <v>961</v>
      </c>
      <c r="B1265" s="285" t="s">
        <v>3368</v>
      </c>
      <c r="C1265" s="285" t="s">
        <v>10</v>
      </c>
      <c r="D1265" s="294">
        <v>30.6</v>
      </c>
      <c r="E1265" s="294">
        <v>19.14</v>
      </c>
      <c r="F1265" s="297">
        <v>585.67999999999995</v>
      </c>
      <c r="G1265" s="285"/>
      <c r="H1265" s="285"/>
    </row>
    <row r="1266" spans="1:8" customFormat="1" ht="9.75" customHeight="1">
      <c r="A1266" s="280" t="s">
        <v>693</v>
      </c>
      <c r="B1266" s="281" t="s">
        <v>868</v>
      </c>
      <c r="C1266" s="281"/>
      <c r="D1266" s="281"/>
      <c r="E1266" s="281"/>
      <c r="F1266" s="296">
        <v>8045.6</v>
      </c>
      <c r="G1266" s="281"/>
      <c r="H1266" s="281"/>
    </row>
    <row r="1267" spans="1:8" customFormat="1" ht="9.75" customHeight="1">
      <c r="A1267" s="284" t="s">
        <v>694</v>
      </c>
      <c r="B1267" s="285" t="s">
        <v>3425</v>
      </c>
      <c r="C1267" s="285" t="s">
        <v>59</v>
      </c>
      <c r="D1267" s="286">
        <v>1</v>
      </c>
      <c r="E1267" s="288">
        <v>8045.6</v>
      </c>
      <c r="F1267" s="289">
        <v>8045.6</v>
      </c>
      <c r="G1267" s="285"/>
      <c r="H1267" s="285"/>
    </row>
    <row r="1268" spans="1:8" customFormat="1" ht="9.75" customHeight="1">
      <c r="A1268" s="280" t="s">
        <v>1118</v>
      </c>
      <c r="B1268" s="281" t="s">
        <v>3374</v>
      </c>
      <c r="C1268" s="281"/>
      <c r="D1268" s="281"/>
      <c r="E1268" s="281"/>
      <c r="F1268" s="296">
        <v>3500</v>
      </c>
      <c r="G1268" s="281"/>
      <c r="H1268" s="281"/>
    </row>
    <row r="1269" spans="1:8" customFormat="1" ht="9.75" customHeight="1">
      <c r="A1269" s="284" t="s">
        <v>1119</v>
      </c>
      <c r="B1269" s="285" t="s">
        <v>2614</v>
      </c>
      <c r="C1269" s="285" t="s">
        <v>11</v>
      </c>
      <c r="D1269" s="286">
        <v>2</v>
      </c>
      <c r="E1269" s="288">
        <v>1750</v>
      </c>
      <c r="F1269" s="289">
        <v>3500</v>
      </c>
      <c r="G1269" s="285"/>
      <c r="H1269" s="285"/>
    </row>
    <row r="1270" spans="1:8" customFormat="1" ht="9.75" customHeight="1">
      <c r="A1270" s="280" t="s">
        <v>700</v>
      </c>
      <c r="B1270" s="281" t="s">
        <v>1127</v>
      </c>
      <c r="C1270" s="281"/>
      <c r="D1270" s="281"/>
      <c r="E1270" s="281"/>
      <c r="F1270" s="283">
        <v>26363.06</v>
      </c>
      <c r="G1270" s="281"/>
      <c r="H1270" s="281"/>
    </row>
    <row r="1271" spans="1:8" customFormat="1" ht="19.350000000000001" customHeight="1">
      <c r="A1271" s="280" t="s">
        <v>702</v>
      </c>
      <c r="B1271" s="281" t="s">
        <v>3426</v>
      </c>
      <c r="C1271" s="281"/>
      <c r="D1271" s="281"/>
      <c r="E1271" s="281"/>
      <c r="F1271" s="283">
        <v>26363.06</v>
      </c>
      <c r="G1271" s="281"/>
      <c r="H1271" s="281"/>
    </row>
    <row r="1272" spans="1:8" customFormat="1" ht="9.75" customHeight="1">
      <c r="A1272" s="280" t="s">
        <v>703</v>
      </c>
      <c r="B1272" s="281" t="s">
        <v>3427</v>
      </c>
      <c r="C1272" s="281"/>
      <c r="D1272" s="281"/>
      <c r="E1272" s="281"/>
      <c r="F1272" s="296">
        <v>3057.42</v>
      </c>
      <c r="G1272" s="281"/>
      <c r="H1272" s="281"/>
    </row>
    <row r="1273" spans="1:8" customFormat="1" ht="9.75" customHeight="1">
      <c r="A1273" s="284" t="s">
        <v>705</v>
      </c>
      <c r="B1273" s="285" t="s">
        <v>2691</v>
      </c>
      <c r="C1273" s="285" t="s">
        <v>14</v>
      </c>
      <c r="D1273" s="295">
        <v>173.2123</v>
      </c>
      <c r="E1273" s="294">
        <v>17.651299999999999</v>
      </c>
      <c r="F1273" s="289">
        <v>3057.42</v>
      </c>
      <c r="G1273" s="285"/>
      <c r="H1273" s="285"/>
    </row>
    <row r="1274" spans="1:8" customFormat="1" ht="9.75" customHeight="1">
      <c r="A1274" s="280" t="s">
        <v>707</v>
      </c>
      <c r="B1274" s="281" t="s">
        <v>2692</v>
      </c>
      <c r="C1274" s="281"/>
      <c r="D1274" s="281"/>
      <c r="E1274" s="281"/>
      <c r="F1274" s="283">
        <v>12263.47</v>
      </c>
      <c r="G1274" s="281"/>
      <c r="H1274" s="281"/>
    </row>
    <row r="1275" spans="1:8" customFormat="1" ht="9.75" customHeight="1">
      <c r="A1275" s="284" t="s">
        <v>709</v>
      </c>
      <c r="B1275" s="285" t="s">
        <v>3428</v>
      </c>
      <c r="C1275" s="285" t="s">
        <v>14</v>
      </c>
      <c r="D1275" s="295">
        <v>173.2123</v>
      </c>
      <c r="E1275" s="294">
        <v>70.800200000000004</v>
      </c>
      <c r="F1275" s="293">
        <v>12263.47</v>
      </c>
      <c r="G1275" s="285"/>
      <c r="H1275" s="285"/>
    </row>
    <row r="1276" spans="1:8" customFormat="1" ht="9.75" customHeight="1">
      <c r="A1276" s="280" t="s">
        <v>710</v>
      </c>
      <c r="B1276" s="281" t="s">
        <v>2695</v>
      </c>
      <c r="C1276" s="281"/>
      <c r="D1276" s="281"/>
      <c r="E1276" s="281"/>
      <c r="F1276" s="296">
        <v>5828.86</v>
      </c>
      <c r="G1276" s="281"/>
      <c r="H1276" s="281"/>
    </row>
    <row r="1277" spans="1:8" customFormat="1" ht="9.75" customHeight="1">
      <c r="A1277" s="284" t="s">
        <v>712</v>
      </c>
      <c r="B1277" s="285" t="s">
        <v>2697</v>
      </c>
      <c r="C1277" s="285" t="s">
        <v>10</v>
      </c>
      <c r="D1277" s="294">
        <v>25.794799999999999</v>
      </c>
      <c r="E1277" s="294">
        <v>59</v>
      </c>
      <c r="F1277" s="289">
        <v>1521.89</v>
      </c>
      <c r="G1277" s="285"/>
      <c r="H1277" s="285"/>
    </row>
    <row r="1278" spans="1:8" customFormat="1" ht="9.75" customHeight="1">
      <c r="A1278" s="284" t="s">
        <v>1128</v>
      </c>
      <c r="B1278" s="285" t="s">
        <v>2699</v>
      </c>
      <c r="C1278" s="285" t="s">
        <v>10</v>
      </c>
      <c r="D1278" s="294">
        <v>57.426200000000001</v>
      </c>
      <c r="E1278" s="294">
        <v>75</v>
      </c>
      <c r="F1278" s="289">
        <v>4306.97</v>
      </c>
      <c r="G1278" s="285"/>
      <c r="H1278" s="285"/>
    </row>
    <row r="1279" spans="1:8" customFormat="1" ht="9.75" customHeight="1">
      <c r="A1279" s="280" t="s">
        <v>713</v>
      </c>
      <c r="B1279" s="281" t="s">
        <v>3429</v>
      </c>
      <c r="C1279" s="281"/>
      <c r="D1279" s="281"/>
      <c r="E1279" s="281"/>
      <c r="F1279" s="296">
        <v>2268.6999999999998</v>
      </c>
      <c r="G1279" s="281"/>
      <c r="H1279" s="281"/>
    </row>
    <row r="1280" spans="1:8" customFormat="1" ht="19.149999999999999" customHeight="1">
      <c r="A1280" s="284" t="s">
        <v>714</v>
      </c>
      <c r="B1280" s="285" t="s">
        <v>3430</v>
      </c>
      <c r="C1280" s="285" t="s">
        <v>14</v>
      </c>
      <c r="D1280" s="286">
        <v>9.26</v>
      </c>
      <c r="E1280" s="295">
        <v>245</v>
      </c>
      <c r="F1280" s="289">
        <v>2268.6999999999998</v>
      </c>
      <c r="G1280" s="285"/>
      <c r="H1280" s="285"/>
    </row>
    <row r="1281" spans="1:8" customFormat="1" ht="9.75" customHeight="1">
      <c r="A1281" s="280" t="s">
        <v>3431</v>
      </c>
      <c r="B1281" s="281" t="s">
        <v>1597</v>
      </c>
      <c r="C1281" s="281"/>
      <c r="D1281" s="281"/>
      <c r="E1281" s="281"/>
      <c r="F1281" s="296">
        <v>2944.61</v>
      </c>
      <c r="G1281" s="281"/>
      <c r="H1281" s="281"/>
    </row>
    <row r="1282" spans="1:8" customFormat="1" ht="19.149999999999999" customHeight="1">
      <c r="A1282" s="284" t="s">
        <v>3432</v>
      </c>
      <c r="B1282" s="285" t="s">
        <v>3433</v>
      </c>
      <c r="C1282" s="285" t="s">
        <v>14</v>
      </c>
      <c r="D1282" s="295">
        <v>173.2123</v>
      </c>
      <c r="E1282" s="294">
        <v>17</v>
      </c>
      <c r="F1282" s="289">
        <v>2944.61</v>
      </c>
      <c r="G1282" s="285"/>
      <c r="H1282" s="285"/>
    </row>
    <row r="1283" spans="1:8" customFormat="1" ht="9.75" customHeight="1">
      <c r="A1283" s="280" t="s">
        <v>786</v>
      </c>
      <c r="B1283" s="281" t="s">
        <v>875</v>
      </c>
      <c r="C1283" s="281"/>
      <c r="D1283" s="281"/>
      <c r="E1283" s="281"/>
      <c r="F1283" s="282">
        <v>650549.68000000005</v>
      </c>
      <c r="G1283" s="281"/>
      <c r="H1283" s="281"/>
    </row>
    <row r="1284" spans="1:8" customFormat="1" ht="19.350000000000001" customHeight="1">
      <c r="A1284" s="280" t="s">
        <v>787</v>
      </c>
      <c r="B1284" s="281" t="s">
        <v>3434</v>
      </c>
      <c r="C1284" s="281"/>
      <c r="D1284" s="281"/>
      <c r="E1284" s="281"/>
      <c r="F1284" s="282">
        <v>237044.08</v>
      </c>
      <c r="G1284" s="281"/>
      <c r="H1284" s="281"/>
    </row>
    <row r="1285" spans="1:8" customFormat="1" ht="9.75" customHeight="1">
      <c r="A1285" s="280" t="s">
        <v>788</v>
      </c>
      <c r="B1285" s="281" t="s">
        <v>878</v>
      </c>
      <c r="C1285" s="281"/>
      <c r="D1285" s="281"/>
      <c r="E1285" s="281"/>
      <c r="F1285" s="283">
        <v>45681.83</v>
      </c>
      <c r="G1285" s="281"/>
      <c r="H1285" s="281"/>
    </row>
    <row r="1286" spans="1:8" customFormat="1" ht="19.149999999999999" customHeight="1">
      <c r="A1286" s="284" t="s">
        <v>789</v>
      </c>
      <c r="B1286" s="285" t="s">
        <v>2704</v>
      </c>
      <c r="C1286" s="285" t="s">
        <v>14</v>
      </c>
      <c r="D1286" s="295">
        <v>334.50200000000001</v>
      </c>
      <c r="E1286" s="286">
        <v>4.3680000000000003</v>
      </c>
      <c r="F1286" s="289">
        <v>1461.1</v>
      </c>
      <c r="G1286" s="285"/>
      <c r="H1286" s="285"/>
    </row>
    <row r="1287" spans="1:8" customFormat="1" ht="28.9" customHeight="1">
      <c r="A1287" s="284" t="s">
        <v>3435</v>
      </c>
      <c r="B1287" s="285" t="s">
        <v>3436</v>
      </c>
      <c r="C1287" s="285" t="s">
        <v>14</v>
      </c>
      <c r="D1287" s="288">
        <v>1338.008</v>
      </c>
      <c r="E1287" s="286">
        <v>4.5602</v>
      </c>
      <c r="F1287" s="289">
        <v>6101.58</v>
      </c>
      <c r="G1287" s="285"/>
      <c r="H1287" s="285"/>
    </row>
    <row r="1288" spans="1:8" customFormat="1" ht="19.149999999999999" customHeight="1">
      <c r="A1288" s="284" t="s">
        <v>3437</v>
      </c>
      <c r="B1288" s="285" t="s">
        <v>3438</v>
      </c>
      <c r="C1288" s="285" t="s">
        <v>14</v>
      </c>
      <c r="D1288" s="295">
        <v>418.12700000000001</v>
      </c>
      <c r="E1288" s="294">
        <v>27.3</v>
      </c>
      <c r="F1288" s="293">
        <v>11414.87</v>
      </c>
      <c r="G1288" s="285"/>
      <c r="H1288" s="285"/>
    </row>
    <row r="1289" spans="1:8" customFormat="1" ht="28.9" customHeight="1">
      <c r="A1289" s="284" t="s">
        <v>3439</v>
      </c>
      <c r="B1289" s="285" t="s">
        <v>3440</v>
      </c>
      <c r="C1289" s="285" t="s">
        <v>14</v>
      </c>
      <c r="D1289" s="288">
        <v>1672.509</v>
      </c>
      <c r="E1289" s="294">
        <v>15.9666</v>
      </c>
      <c r="F1289" s="293">
        <v>26704.28</v>
      </c>
      <c r="G1289" s="285"/>
      <c r="H1289" s="285"/>
    </row>
    <row r="1290" spans="1:8" customFormat="1" ht="9.75" customHeight="1">
      <c r="A1290" s="280" t="s">
        <v>1129</v>
      </c>
      <c r="B1290" s="281" t="s">
        <v>2709</v>
      </c>
      <c r="C1290" s="281"/>
      <c r="D1290" s="281"/>
      <c r="E1290" s="281"/>
      <c r="F1290" s="283">
        <v>18340.23</v>
      </c>
      <c r="G1290" s="281"/>
      <c r="H1290" s="281"/>
    </row>
    <row r="1291" spans="1:8" customFormat="1" ht="9.75" customHeight="1">
      <c r="A1291" s="284" t="s">
        <v>1130</v>
      </c>
      <c r="B1291" s="285" t="s">
        <v>3441</v>
      </c>
      <c r="C1291" s="285" t="s">
        <v>14</v>
      </c>
      <c r="D1291" s="288">
        <v>1672.509</v>
      </c>
      <c r="E1291" s="286">
        <v>0.54920000000000002</v>
      </c>
      <c r="F1291" s="297">
        <v>918.54</v>
      </c>
      <c r="G1291" s="285"/>
      <c r="H1291" s="285"/>
    </row>
    <row r="1292" spans="1:8" customFormat="1" ht="19.149999999999999" customHeight="1">
      <c r="A1292" s="284" t="s">
        <v>3442</v>
      </c>
      <c r="B1292" s="285" t="s">
        <v>3443</v>
      </c>
      <c r="C1292" s="285" t="s">
        <v>14</v>
      </c>
      <c r="D1292" s="288">
        <v>1672.509</v>
      </c>
      <c r="E1292" s="286">
        <v>5.016</v>
      </c>
      <c r="F1292" s="289">
        <v>8389.31</v>
      </c>
      <c r="G1292" s="285"/>
      <c r="H1292" s="285"/>
    </row>
    <row r="1293" spans="1:8" customFormat="1" ht="9.75" customHeight="1">
      <c r="A1293" s="284" t="s">
        <v>3444</v>
      </c>
      <c r="B1293" s="285" t="s">
        <v>3445</v>
      </c>
      <c r="C1293" s="285" t="s">
        <v>14</v>
      </c>
      <c r="D1293" s="288">
        <v>1672.509</v>
      </c>
      <c r="E1293" s="286">
        <v>5.4005000000000001</v>
      </c>
      <c r="F1293" s="289">
        <v>9032.3799999999992</v>
      </c>
      <c r="G1293" s="285"/>
      <c r="H1293" s="285"/>
    </row>
    <row r="1294" spans="1:8" customFormat="1" ht="9.75" customHeight="1">
      <c r="A1294" s="280" t="s">
        <v>2694</v>
      </c>
      <c r="B1294" s="281" t="s">
        <v>881</v>
      </c>
      <c r="C1294" s="281"/>
      <c r="D1294" s="281"/>
      <c r="E1294" s="281"/>
      <c r="F1294" s="283">
        <v>26192.52</v>
      </c>
      <c r="G1294" s="281"/>
      <c r="H1294" s="281"/>
    </row>
    <row r="1295" spans="1:8" customFormat="1" ht="19.149999999999999" customHeight="1">
      <c r="A1295" s="284" t="s">
        <v>2696</v>
      </c>
      <c r="B1295" s="285" t="s">
        <v>3446</v>
      </c>
      <c r="C1295" s="285" t="s">
        <v>14</v>
      </c>
      <c r="D1295" s="294">
        <v>26.728000000000002</v>
      </c>
      <c r="E1295" s="294">
        <v>91.483800000000002</v>
      </c>
      <c r="F1295" s="289">
        <v>2445.1799999999998</v>
      </c>
      <c r="G1295" s="285"/>
      <c r="H1295" s="285"/>
    </row>
    <row r="1296" spans="1:8" customFormat="1" ht="9.75" customHeight="1">
      <c r="A1296" s="284" t="s">
        <v>2698</v>
      </c>
      <c r="B1296" s="285" t="s">
        <v>3447</v>
      </c>
      <c r="C1296" s="285" t="s">
        <v>59</v>
      </c>
      <c r="D1296" s="286">
        <v>1</v>
      </c>
      <c r="E1296" s="292">
        <v>23747.34</v>
      </c>
      <c r="F1296" s="293">
        <v>23747.34</v>
      </c>
      <c r="G1296" s="285"/>
      <c r="H1296" s="285"/>
    </row>
    <row r="1297" spans="1:8" customFormat="1" ht="9.75" customHeight="1">
      <c r="A1297" s="280" t="s">
        <v>2700</v>
      </c>
      <c r="B1297" s="281" t="s">
        <v>970</v>
      </c>
      <c r="C1297" s="281"/>
      <c r="D1297" s="281"/>
      <c r="E1297" s="281"/>
      <c r="F1297" s="296">
        <v>4922.96</v>
      </c>
      <c r="G1297" s="281"/>
      <c r="H1297" s="281"/>
    </row>
    <row r="1298" spans="1:8" customFormat="1" ht="9.75" customHeight="1">
      <c r="A1298" s="284" t="s">
        <v>2701</v>
      </c>
      <c r="B1298" s="285" t="s">
        <v>2721</v>
      </c>
      <c r="C1298" s="285" t="s">
        <v>10</v>
      </c>
      <c r="D1298" s="295">
        <v>433.28500000000003</v>
      </c>
      <c r="E1298" s="286">
        <v>0.34</v>
      </c>
      <c r="F1298" s="297">
        <v>147.32</v>
      </c>
      <c r="G1298" s="285"/>
      <c r="H1298" s="285"/>
    </row>
    <row r="1299" spans="1:8" customFormat="1" ht="19.149999999999999" customHeight="1">
      <c r="A1299" s="284" t="s">
        <v>3448</v>
      </c>
      <c r="B1299" s="285" t="s">
        <v>3449</v>
      </c>
      <c r="C1299" s="285" t="s">
        <v>10</v>
      </c>
      <c r="D1299" s="294">
        <v>87.263999999999996</v>
      </c>
      <c r="E1299" s="294">
        <v>42.620600000000003</v>
      </c>
      <c r="F1299" s="289">
        <v>3719.24</v>
      </c>
      <c r="G1299" s="285"/>
      <c r="H1299" s="285"/>
    </row>
    <row r="1300" spans="1:8" customFormat="1" ht="9.75" customHeight="1">
      <c r="A1300" s="284" t="s">
        <v>3450</v>
      </c>
      <c r="B1300" s="285" t="s">
        <v>3451</v>
      </c>
      <c r="C1300" s="285" t="s">
        <v>14</v>
      </c>
      <c r="D1300" s="294">
        <v>33.859000000000002</v>
      </c>
      <c r="E1300" s="294">
        <v>31.2</v>
      </c>
      <c r="F1300" s="289">
        <v>1056.4000000000001</v>
      </c>
      <c r="G1300" s="285"/>
      <c r="H1300" s="285"/>
    </row>
    <row r="1301" spans="1:8" customFormat="1" ht="9.75" customHeight="1">
      <c r="A1301" s="280" t="s">
        <v>3452</v>
      </c>
      <c r="B1301" s="281" t="s">
        <v>355</v>
      </c>
      <c r="C1301" s="281"/>
      <c r="D1301" s="281"/>
      <c r="E1301" s="281"/>
      <c r="F1301" s="282">
        <v>141906.54</v>
      </c>
      <c r="G1301" s="281"/>
      <c r="H1301" s="281"/>
    </row>
    <row r="1302" spans="1:8" customFormat="1" ht="19.149999999999999" customHeight="1">
      <c r="A1302" s="284" t="s">
        <v>3453</v>
      </c>
      <c r="B1302" s="285" t="s">
        <v>2715</v>
      </c>
      <c r="C1302" s="285" t="s">
        <v>14</v>
      </c>
      <c r="D1302" s="288">
        <v>1672.509</v>
      </c>
      <c r="E1302" s="294">
        <v>44</v>
      </c>
      <c r="F1302" s="293">
        <v>73590.399999999994</v>
      </c>
      <c r="G1302" s="285"/>
      <c r="H1302" s="285"/>
    </row>
    <row r="1303" spans="1:8" customFormat="1" ht="9.75" customHeight="1">
      <c r="A1303" s="284" t="s">
        <v>3454</v>
      </c>
      <c r="B1303" s="285" t="s">
        <v>3455</v>
      </c>
      <c r="C1303" s="285" t="s">
        <v>14</v>
      </c>
      <c r="D1303" s="288">
        <v>1672.509</v>
      </c>
      <c r="E1303" s="286">
        <v>2</v>
      </c>
      <c r="F1303" s="289">
        <v>3345.02</v>
      </c>
      <c r="G1303" s="285"/>
      <c r="H1303" s="285"/>
    </row>
    <row r="1304" spans="1:8" customFormat="1" ht="19.149999999999999" customHeight="1">
      <c r="A1304" s="284" t="s">
        <v>3456</v>
      </c>
      <c r="B1304" s="285" t="s">
        <v>3457</v>
      </c>
      <c r="C1304" s="285" t="s">
        <v>14</v>
      </c>
      <c r="D1304" s="288">
        <v>1672.509</v>
      </c>
      <c r="E1304" s="294">
        <v>15</v>
      </c>
      <c r="F1304" s="293">
        <v>25087.64</v>
      </c>
      <c r="G1304" s="285"/>
      <c r="H1304" s="285"/>
    </row>
    <row r="1305" spans="1:8" customFormat="1" ht="19.149999999999999" customHeight="1">
      <c r="A1305" s="284" t="s">
        <v>3458</v>
      </c>
      <c r="B1305" s="285" t="s">
        <v>3459</v>
      </c>
      <c r="C1305" s="285" t="s">
        <v>14</v>
      </c>
      <c r="D1305" s="288">
        <v>1672.509</v>
      </c>
      <c r="E1305" s="294">
        <v>17.75</v>
      </c>
      <c r="F1305" s="293">
        <v>29687.03</v>
      </c>
      <c r="G1305" s="285"/>
      <c r="H1305" s="285"/>
    </row>
    <row r="1306" spans="1:8" customFormat="1" ht="9.75" customHeight="1">
      <c r="A1306" s="284" t="s">
        <v>3460</v>
      </c>
      <c r="B1306" s="285" t="s">
        <v>2726</v>
      </c>
      <c r="C1306" s="285" t="s">
        <v>10</v>
      </c>
      <c r="D1306" s="295">
        <v>149.51599999999999</v>
      </c>
      <c r="E1306" s="294">
        <v>15</v>
      </c>
      <c r="F1306" s="289">
        <v>2242.7399999999998</v>
      </c>
      <c r="G1306" s="285"/>
      <c r="H1306" s="285"/>
    </row>
    <row r="1307" spans="1:8" customFormat="1" ht="19.149999999999999" customHeight="1">
      <c r="A1307" s="284" t="s">
        <v>3461</v>
      </c>
      <c r="B1307" s="285" t="s">
        <v>3462</v>
      </c>
      <c r="C1307" s="285" t="s">
        <v>14</v>
      </c>
      <c r="D1307" s="294">
        <v>20.844000000000001</v>
      </c>
      <c r="E1307" s="294">
        <v>20</v>
      </c>
      <c r="F1307" s="297">
        <v>416.88</v>
      </c>
      <c r="G1307" s="285"/>
      <c r="H1307" s="285"/>
    </row>
    <row r="1308" spans="1:8" customFormat="1" ht="19.149999999999999" customHeight="1">
      <c r="A1308" s="284" t="s">
        <v>3463</v>
      </c>
      <c r="B1308" s="285" t="s">
        <v>3464</v>
      </c>
      <c r="C1308" s="285" t="s">
        <v>10</v>
      </c>
      <c r="D1308" s="295">
        <v>188.61</v>
      </c>
      <c r="E1308" s="294">
        <v>35</v>
      </c>
      <c r="F1308" s="289">
        <v>6601.35</v>
      </c>
      <c r="G1308" s="285"/>
      <c r="H1308" s="285"/>
    </row>
    <row r="1309" spans="1:8" customFormat="1" ht="19.149999999999999" customHeight="1">
      <c r="A1309" s="284" t="s">
        <v>3465</v>
      </c>
      <c r="B1309" s="285" t="s">
        <v>3466</v>
      </c>
      <c r="C1309" s="285" t="s">
        <v>14</v>
      </c>
      <c r="D1309" s="294">
        <v>26.728000000000002</v>
      </c>
      <c r="E1309" s="294">
        <v>35</v>
      </c>
      <c r="F1309" s="297">
        <v>935.48</v>
      </c>
      <c r="G1309" s="285"/>
      <c r="H1309" s="285"/>
    </row>
    <row r="1310" spans="1:8" customFormat="1" ht="9.75" customHeight="1">
      <c r="A1310" s="280" t="s">
        <v>790</v>
      </c>
      <c r="B1310" s="281" t="s">
        <v>2720</v>
      </c>
      <c r="C1310" s="281"/>
      <c r="D1310" s="281"/>
      <c r="E1310" s="281"/>
      <c r="F1310" s="282">
        <v>119630.15</v>
      </c>
      <c r="G1310" s="281"/>
      <c r="H1310" s="281"/>
    </row>
    <row r="1311" spans="1:8" customFormat="1" ht="9.75" customHeight="1">
      <c r="A1311" s="280" t="s">
        <v>791</v>
      </c>
      <c r="B1311" s="281" t="s">
        <v>878</v>
      </c>
      <c r="C1311" s="281"/>
      <c r="D1311" s="281"/>
      <c r="E1311" s="281"/>
      <c r="F1311" s="283">
        <v>22338.62</v>
      </c>
      <c r="G1311" s="281"/>
      <c r="H1311" s="281"/>
    </row>
    <row r="1312" spans="1:8" customFormat="1" ht="19.149999999999999" customHeight="1">
      <c r="A1312" s="284" t="s">
        <v>792</v>
      </c>
      <c r="B1312" s="285" t="s">
        <v>2704</v>
      </c>
      <c r="C1312" s="285" t="s">
        <v>14</v>
      </c>
      <c r="D1312" s="295">
        <v>163.57300000000001</v>
      </c>
      <c r="E1312" s="286">
        <v>4.3680000000000003</v>
      </c>
      <c r="F1312" s="297">
        <v>714.49</v>
      </c>
      <c r="G1312" s="285"/>
      <c r="H1312" s="285"/>
    </row>
    <row r="1313" spans="1:8" customFormat="1" ht="28.9" customHeight="1">
      <c r="A1313" s="284" t="s">
        <v>1131</v>
      </c>
      <c r="B1313" s="285" t="s">
        <v>3436</v>
      </c>
      <c r="C1313" s="285" t="s">
        <v>14</v>
      </c>
      <c r="D1313" s="295">
        <v>654.29100000000005</v>
      </c>
      <c r="E1313" s="286">
        <v>4.5602</v>
      </c>
      <c r="F1313" s="289">
        <v>2983.7</v>
      </c>
      <c r="G1313" s="285"/>
      <c r="H1313" s="285"/>
    </row>
    <row r="1314" spans="1:8" customFormat="1" ht="19.149999999999999" customHeight="1">
      <c r="A1314" s="284" t="s">
        <v>1132</v>
      </c>
      <c r="B1314" s="285" t="s">
        <v>3438</v>
      </c>
      <c r="C1314" s="285" t="s">
        <v>14</v>
      </c>
      <c r="D1314" s="295">
        <v>204.46600000000001</v>
      </c>
      <c r="E1314" s="294">
        <v>27.3</v>
      </c>
      <c r="F1314" s="289">
        <v>5581.92</v>
      </c>
      <c r="G1314" s="285"/>
      <c r="H1314" s="285"/>
    </row>
    <row r="1315" spans="1:8" customFormat="1" ht="28.9" customHeight="1">
      <c r="A1315" s="284" t="s">
        <v>1133</v>
      </c>
      <c r="B1315" s="285" t="s">
        <v>3440</v>
      </c>
      <c r="C1315" s="285" t="s">
        <v>14</v>
      </c>
      <c r="D1315" s="295">
        <v>817.86400000000003</v>
      </c>
      <c r="E1315" s="294">
        <v>15.9666</v>
      </c>
      <c r="F1315" s="293">
        <v>13058.51</v>
      </c>
      <c r="G1315" s="285"/>
      <c r="H1315" s="285"/>
    </row>
    <row r="1316" spans="1:8" customFormat="1" ht="9.75" customHeight="1">
      <c r="A1316" s="280" t="s">
        <v>793</v>
      </c>
      <c r="B1316" s="281" t="s">
        <v>2709</v>
      </c>
      <c r="C1316" s="281"/>
      <c r="D1316" s="281"/>
      <c r="E1316" s="281"/>
      <c r="F1316" s="296">
        <v>8968.4500000000007</v>
      </c>
      <c r="G1316" s="281"/>
      <c r="H1316" s="281"/>
    </row>
    <row r="1317" spans="1:8" customFormat="1" ht="9.75" customHeight="1">
      <c r="A1317" s="284" t="s">
        <v>794</v>
      </c>
      <c r="B1317" s="285" t="s">
        <v>3441</v>
      </c>
      <c r="C1317" s="285" t="s">
        <v>14</v>
      </c>
      <c r="D1317" s="295">
        <v>817.86400000000003</v>
      </c>
      <c r="E1317" s="286">
        <v>0.54920000000000002</v>
      </c>
      <c r="F1317" s="297">
        <v>449.17</v>
      </c>
      <c r="G1317" s="285"/>
      <c r="H1317" s="285"/>
    </row>
    <row r="1318" spans="1:8" customFormat="1" ht="19.149999999999999" customHeight="1">
      <c r="A1318" s="284" t="s">
        <v>3467</v>
      </c>
      <c r="B1318" s="285" t="s">
        <v>3443</v>
      </c>
      <c r="C1318" s="285" t="s">
        <v>14</v>
      </c>
      <c r="D1318" s="295">
        <v>817.86400000000003</v>
      </c>
      <c r="E1318" s="286">
        <v>5.016</v>
      </c>
      <c r="F1318" s="289">
        <v>4102.41</v>
      </c>
      <c r="G1318" s="285"/>
      <c r="H1318" s="285"/>
    </row>
    <row r="1319" spans="1:8" customFormat="1" ht="9.75" customHeight="1">
      <c r="A1319" s="284" t="s">
        <v>3468</v>
      </c>
      <c r="B1319" s="285" t="s">
        <v>3445</v>
      </c>
      <c r="C1319" s="285" t="s">
        <v>14</v>
      </c>
      <c r="D1319" s="295">
        <v>817.86400000000003</v>
      </c>
      <c r="E1319" s="286">
        <v>5.4005000000000001</v>
      </c>
      <c r="F1319" s="289">
        <v>4416.87</v>
      </c>
      <c r="G1319" s="285"/>
      <c r="H1319" s="285"/>
    </row>
    <row r="1320" spans="1:8" customFormat="1" ht="9.75" customHeight="1">
      <c r="A1320" s="280" t="s">
        <v>3469</v>
      </c>
      <c r="B1320" s="281" t="s">
        <v>881</v>
      </c>
      <c r="C1320" s="281"/>
      <c r="D1320" s="281"/>
      <c r="E1320" s="281"/>
      <c r="F1320" s="283">
        <v>15671.14</v>
      </c>
      <c r="G1320" s="281"/>
      <c r="H1320" s="281"/>
    </row>
    <row r="1321" spans="1:8" customFormat="1" ht="9.75" customHeight="1">
      <c r="A1321" s="284" t="s">
        <v>3470</v>
      </c>
      <c r="B1321" s="285" t="s">
        <v>3471</v>
      </c>
      <c r="C1321" s="285" t="s">
        <v>59</v>
      </c>
      <c r="D1321" s="286">
        <v>1</v>
      </c>
      <c r="E1321" s="292">
        <v>15671.14</v>
      </c>
      <c r="F1321" s="293">
        <v>15671.14</v>
      </c>
      <c r="G1321" s="285"/>
      <c r="H1321" s="285"/>
    </row>
    <row r="1322" spans="1:8" customFormat="1" ht="9.75" customHeight="1">
      <c r="A1322" s="280" t="s">
        <v>3472</v>
      </c>
      <c r="B1322" s="281" t="s">
        <v>970</v>
      </c>
      <c r="C1322" s="281"/>
      <c r="D1322" s="281"/>
      <c r="E1322" s="281"/>
      <c r="F1322" s="301">
        <v>141.04</v>
      </c>
      <c r="G1322" s="281"/>
      <c r="H1322" s="281"/>
    </row>
    <row r="1323" spans="1:8" customFormat="1" ht="9.75" customHeight="1">
      <c r="A1323" s="284" t="s">
        <v>3473</v>
      </c>
      <c r="B1323" s="285" t="s">
        <v>2721</v>
      </c>
      <c r="C1323" s="285" t="s">
        <v>10</v>
      </c>
      <c r="D1323" s="295">
        <v>414.80900000000003</v>
      </c>
      <c r="E1323" s="286">
        <v>0.34</v>
      </c>
      <c r="F1323" s="297">
        <v>141.04</v>
      </c>
      <c r="G1323" s="285"/>
      <c r="H1323" s="285"/>
    </row>
    <row r="1324" spans="1:8" customFormat="1" ht="9.75" customHeight="1">
      <c r="A1324" s="280" t="s">
        <v>3474</v>
      </c>
      <c r="B1324" s="281" t="s">
        <v>355</v>
      </c>
      <c r="C1324" s="281"/>
      <c r="D1324" s="281"/>
      <c r="E1324" s="281"/>
      <c r="F1324" s="283">
        <v>72510.899999999994</v>
      </c>
      <c r="G1324" s="281"/>
      <c r="H1324" s="281"/>
    </row>
    <row r="1325" spans="1:8" customFormat="1" ht="19.149999999999999" customHeight="1">
      <c r="A1325" s="284" t="s">
        <v>3475</v>
      </c>
      <c r="B1325" s="285" t="s">
        <v>2715</v>
      </c>
      <c r="C1325" s="285" t="s">
        <v>14</v>
      </c>
      <c r="D1325" s="295">
        <v>817.86400000000003</v>
      </c>
      <c r="E1325" s="294">
        <v>44</v>
      </c>
      <c r="F1325" s="293">
        <v>35986.019999999997</v>
      </c>
      <c r="G1325" s="285"/>
      <c r="H1325" s="285"/>
    </row>
    <row r="1326" spans="1:8" customFormat="1" ht="9.75" customHeight="1">
      <c r="A1326" s="284" t="s">
        <v>3476</v>
      </c>
      <c r="B1326" s="285" t="s">
        <v>3455</v>
      </c>
      <c r="C1326" s="285" t="s">
        <v>14</v>
      </c>
      <c r="D1326" s="295">
        <v>817.86400000000003</v>
      </c>
      <c r="E1326" s="286">
        <v>2</v>
      </c>
      <c r="F1326" s="289">
        <v>1635.73</v>
      </c>
      <c r="G1326" s="285"/>
      <c r="H1326" s="285"/>
    </row>
    <row r="1327" spans="1:8" customFormat="1" ht="19.149999999999999" customHeight="1">
      <c r="A1327" s="284" t="s">
        <v>3477</v>
      </c>
      <c r="B1327" s="285" t="s">
        <v>3457</v>
      </c>
      <c r="C1327" s="285" t="s">
        <v>14</v>
      </c>
      <c r="D1327" s="295">
        <v>817.86400000000003</v>
      </c>
      <c r="E1327" s="294">
        <v>15</v>
      </c>
      <c r="F1327" s="293">
        <v>12267.96</v>
      </c>
      <c r="G1327" s="285"/>
      <c r="H1327" s="285"/>
    </row>
    <row r="1328" spans="1:8" customFormat="1" ht="19.149999999999999" customHeight="1">
      <c r="A1328" s="284" t="s">
        <v>3478</v>
      </c>
      <c r="B1328" s="285" t="s">
        <v>3459</v>
      </c>
      <c r="C1328" s="285" t="s">
        <v>14</v>
      </c>
      <c r="D1328" s="295">
        <v>817.86400000000003</v>
      </c>
      <c r="E1328" s="294">
        <v>17.75</v>
      </c>
      <c r="F1328" s="293">
        <v>14517.09</v>
      </c>
      <c r="G1328" s="285"/>
      <c r="H1328" s="285"/>
    </row>
    <row r="1329" spans="1:8" customFormat="1" ht="9.75" customHeight="1">
      <c r="A1329" s="284" t="s">
        <v>3479</v>
      </c>
      <c r="B1329" s="285" t="s">
        <v>2726</v>
      </c>
      <c r="C1329" s="285" t="s">
        <v>10</v>
      </c>
      <c r="D1329" s="295">
        <v>195.54</v>
      </c>
      <c r="E1329" s="294">
        <v>15</v>
      </c>
      <c r="F1329" s="289">
        <v>2933.1</v>
      </c>
      <c r="G1329" s="285"/>
      <c r="H1329" s="285"/>
    </row>
    <row r="1330" spans="1:8" customFormat="1" ht="19.149999999999999" customHeight="1">
      <c r="A1330" s="284" t="s">
        <v>3480</v>
      </c>
      <c r="B1330" s="285" t="s">
        <v>3462</v>
      </c>
      <c r="C1330" s="285" t="s">
        <v>14</v>
      </c>
      <c r="D1330" s="286">
        <v>0.32</v>
      </c>
      <c r="E1330" s="294">
        <v>20</v>
      </c>
      <c r="F1330" s="287">
        <v>6.4</v>
      </c>
      <c r="G1330" s="285"/>
      <c r="H1330" s="285"/>
    </row>
    <row r="1331" spans="1:8" customFormat="1" ht="19.149999999999999" customHeight="1">
      <c r="A1331" s="284" t="s">
        <v>3481</v>
      </c>
      <c r="B1331" s="285" t="s">
        <v>3464</v>
      </c>
      <c r="C1331" s="285" t="s">
        <v>10</v>
      </c>
      <c r="D1331" s="295">
        <v>147.56</v>
      </c>
      <c r="E1331" s="294">
        <v>35</v>
      </c>
      <c r="F1331" s="289">
        <v>5164.6000000000004</v>
      </c>
      <c r="G1331" s="285"/>
      <c r="H1331" s="285"/>
    </row>
    <row r="1332" spans="1:8" customFormat="1" ht="19.350000000000001" customHeight="1">
      <c r="A1332" s="280" t="s">
        <v>795</v>
      </c>
      <c r="B1332" s="281" t="s">
        <v>2727</v>
      </c>
      <c r="C1332" s="281"/>
      <c r="D1332" s="281"/>
      <c r="E1332" s="281"/>
      <c r="F1332" s="283">
        <v>82022.12</v>
      </c>
      <c r="G1332" s="281"/>
      <c r="H1332" s="281"/>
    </row>
    <row r="1333" spans="1:8" customFormat="1" ht="9.75" customHeight="1">
      <c r="A1333" s="280" t="s">
        <v>796</v>
      </c>
      <c r="B1333" s="281" t="s">
        <v>878</v>
      </c>
      <c r="C1333" s="281"/>
      <c r="D1333" s="281"/>
      <c r="E1333" s="281"/>
      <c r="F1333" s="283">
        <v>16447.25</v>
      </c>
      <c r="G1333" s="281"/>
      <c r="H1333" s="281"/>
    </row>
    <row r="1334" spans="1:8" customFormat="1" ht="19.149999999999999" customHeight="1">
      <c r="A1334" s="284" t="s">
        <v>797</v>
      </c>
      <c r="B1334" s="285" t="s">
        <v>2704</v>
      </c>
      <c r="C1334" s="285" t="s">
        <v>14</v>
      </c>
      <c r="D1334" s="295">
        <v>120.434</v>
      </c>
      <c r="E1334" s="286">
        <v>4.3680000000000003</v>
      </c>
      <c r="F1334" s="297">
        <v>526.05999999999995</v>
      </c>
      <c r="G1334" s="285"/>
      <c r="H1334" s="285"/>
    </row>
    <row r="1335" spans="1:8" customFormat="1" ht="28.9" customHeight="1">
      <c r="A1335" s="284" t="s">
        <v>1134</v>
      </c>
      <c r="B1335" s="285" t="s">
        <v>3436</v>
      </c>
      <c r="C1335" s="285" t="s">
        <v>14</v>
      </c>
      <c r="D1335" s="295">
        <v>481.73500000000001</v>
      </c>
      <c r="E1335" s="286">
        <v>4.5602</v>
      </c>
      <c r="F1335" s="289">
        <v>2196.81</v>
      </c>
      <c r="G1335" s="285"/>
      <c r="H1335" s="285"/>
    </row>
    <row r="1336" spans="1:8" customFormat="1" ht="19.149999999999999" customHeight="1">
      <c r="A1336" s="284" t="s">
        <v>3482</v>
      </c>
      <c r="B1336" s="285" t="s">
        <v>3438</v>
      </c>
      <c r="C1336" s="285" t="s">
        <v>14</v>
      </c>
      <c r="D1336" s="295">
        <v>150.542</v>
      </c>
      <c r="E1336" s="294">
        <v>27.3</v>
      </c>
      <c r="F1336" s="289">
        <v>4109.8</v>
      </c>
      <c r="G1336" s="285"/>
      <c r="H1336" s="285"/>
    </row>
    <row r="1337" spans="1:8" customFormat="1" ht="28.9" customHeight="1">
      <c r="A1337" s="284" t="s">
        <v>3483</v>
      </c>
      <c r="B1337" s="285" t="s">
        <v>3440</v>
      </c>
      <c r="C1337" s="285" t="s">
        <v>14</v>
      </c>
      <c r="D1337" s="295">
        <v>602.16800000000001</v>
      </c>
      <c r="E1337" s="294">
        <v>15.9666</v>
      </c>
      <c r="F1337" s="289">
        <v>9614.58</v>
      </c>
      <c r="G1337" s="285"/>
      <c r="H1337" s="285"/>
    </row>
    <row r="1338" spans="1:8" customFormat="1" ht="9.75" customHeight="1">
      <c r="A1338" s="280" t="s">
        <v>798</v>
      </c>
      <c r="B1338" s="281" t="s">
        <v>2709</v>
      </c>
      <c r="C1338" s="281"/>
      <c r="D1338" s="281"/>
      <c r="E1338" s="281"/>
      <c r="F1338" s="296">
        <v>6603.19</v>
      </c>
      <c r="G1338" s="281"/>
      <c r="H1338" s="281"/>
    </row>
    <row r="1339" spans="1:8" customFormat="1" ht="9.75" customHeight="1">
      <c r="A1339" s="284" t="s">
        <v>799</v>
      </c>
      <c r="B1339" s="285" t="s">
        <v>3441</v>
      </c>
      <c r="C1339" s="285" t="s">
        <v>14</v>
      </c>
      <c r="D1339" s="295">
        <v>602.16800000000001</v>
      </c>
      <c r="E1339" s="286">
        <v>0.54920000000000002</v>
      </c>
      <c r="F1339" s="297">
        <v>330.71</v>
      </c>
      <c r="G1339" s="285"/>
      <c r="H1339" s="285"/>
    </row>
    <row r="1340" spans="1:8" customFormat="1" ht="19.149999999999999" customHeight="1">
      <c r="A1340" s="284" t="s">
        <v>3484</v>
      </c>
      <c r="B1340" s="285" t="s">
        <v>3443</v>
      </c>
      <c r="C1340" s="285" t="s">
        <v>14</v>
      </c>
      <c r="D1340" s="295">
        <v>602.16800000000001</v>
      </c>
      <c r="E1340" s="286">
        <v>5.016</v>
      </c>
      <c r="F1340" s="289">
        <v>3020.47</v>
      </c>
      <c r="G1340" s="285"/>
      <c r="H1340" s="285"/>
    </row>
    <row r="1341" spans="1:8" customFormat="1" ht="9.75" customHeight="1">
      <c r="A1341" s="284" t="s">
        <v>3485</v>
      </c>
      <c r="B1341" s="285" t="s">
        <v>3445</v>
      </c>
      <c r="C1341" s="285" t="s">
        <v>14</v>
      </c>
      <c r="D1341" s="295">
        <v>602.16800000000001</v>
      </c>
      <c r="E1341" s="286">
        <v>5.4005000000000001</v>
      </c>
      <c r="F1341" s="289">
        <v>3252.01</v>
      </c>
      <c r="G1341" s="285"/>
      <c r="H1341" s="285"/>
    </row>
    <row r="1342" spans="1:8" customFormat="1" ht="9.75" customHeight="1">
      <c r="A1342" s="280" t="s">
        <v>3486</v>
      </c>
      <c r="B1342" s="281" t="s">
        <v>881</v>
      </c>
      <c r="C1342" s="281"/>
      <c r="D1342" s="281"/>
      <c r="E1342" s="281"/>
      <c r="F1342" s="296">
        <v>2944.8</v>
      </c>
      <c r="G1342" s="281"/>
      <c r="H1342" s="281"/>
    </row>
    <row r="1343" spans="1:8" customFormat="1" ht="9.75" customHeight="1">
      <c r="A1343" s="284" t="s">
        <v>3487</v>
      </c>
      <c r="B1343" s="285" t="s">
        <v>3488</v>
      </c>
      <c r="C1343" s="285" t="s">
        <v>59</v>
      </c>
      <c r="D1343" s="286">
        <v>1</v>
      </c>
      <c r="E1343" s="288">
        <v>2944.8</v>
      </c>
      <c r="F1343" s="289">
        <v>2944.8</v>
      </c>
      <c r="G1343" s="285"/>
      <c r="H1343" s="285"/>
    </row>
    <row r="1344" spans="1:8" customFormat="1" ht="9.75" customHeight="1">
      <c r="A1344" s="280" t="s">
        <v>3489</v>
      </c>
      <c r="B1344" s="281" t="s">
        <v>970</v>
      </c>
      <c r="C1344" s="281"/>
      <c r="D1344" s="281"/>
      <c r="E1344" s="281"/>
      <c r="F1344" s="301">
        <v>238.25</v>
      </c>
      <c r="G1344" s="281"/>
      <c r="H1344" s="281"/>
    </row>
    <row r="1345" spans="1:8" customFormat="1" ht="9.75" customHeight="1">
      <c r="A1345" s="284" t="s">
        <v>3490</v>
      </c>
      <c r="B1345" s="285" t="s">
        <v>2721</v>
      </c>
      <c r="C1345" s="285" t="s">
        <v>10</v>
      </c>
      <c r="D1345" s="295">
        <v>700.73900000000003</v>
      </c>
      <c r="E1345" s="286">
        <v>0.34</v>
      </c>
      <c r="F1345" s="297">
        <v>238.25</v>
      </c>
      <c r="G1345" s="285"/>
      <c r="H1345" s="285"/>
    </row>
    <row r="1346" spans="1:8" customFormat="1" ht="9.75" customHeight="1">
      <c r="A1346" s="280" t="s">
        <v>3491</v>
      </c>
      <c r="B1346" s="281" t="s">
        <v>355</v>
      </c>
      <c r="C1346" s="281"/>
      <c r="D1346" s="281"/>
      <c r="E1346" s="281"/>
      <c r="F1346" s="283">
        <v>55788.63</v>
      </c>
      <c r="G1346" s="281"/>
      <c r="H1346" s="281"/>
    </row>
    <row r="1347" spans="1:8" customFormat="1" ht="19.149999999999999" customHeight="1">
      <c r="A1347" s="284" t="s">
        <v>3492</v>
      </c>
      <c r="B1347" s="285" t="s">
        <v>2715</v>
      </c>
      <c r="C1347" s="285" t="s">
        <v>14</v>
      </c>
      <c r="D1347" s="295">
        <v>602.16800000000001</v>
      </c>
      <c r="E1347" s="294">
        <v>44</v>
      </c>
      <c r="F1347" s="293">
        <v>26495.39</v>
      </c>
      <c r="G1347" s="285"/>
      <c r="H1347" s="285"/>
    </row>
    <row r="1348" spans="1:8" customFormat="1" ht="9.75" customHeight="1">
      <c r="A1348" s="284" t="s">
        <v>3493</v>
      </c>
      <c r="B1348" s="285" t="s">
        <v>3455</v>
      </c>
      <c r="C1348" s="285" t="s">
        <v>14</v>
      </c>
      <c r="D1348" s="295">
        <v>602.16800000000001</v>
      </c>
      <c r="E1348" s="286">
        <v>2</v>
      </c>
      <c r="F1348" s="289">
        <v>1204.3399999999999</v>
      </c>
      <c r="G1348" s="285"/>
      <c r="H1348" s="285"/>
    </row>
    <row r="1349" spans="1:8" customFormat="1" ht="19.149999999999999" customHeight="1">
      <c r="A1349" s="284" t="s">
        <v>3494</v>
      </c>
      <c r="B1349" s="285" t="s">
        <v>3457</v>
      </c>
      <c r="C1349" s="285" t="s">
        <v>14</v>
      </c>
      <c r="D1349" s="295">
        <v>602.16800000000001</v>
      </c>
      <c r="E1349" s="294">
        <v>15</v>
      </c>
      <c r="F1349" s="289">
        <v>9032.52</v>
      </c>
      <c r="G1349" s="285"/>
      <c r="H1349" s="285"/>
    </row>
    <row r="1350" spans="1:8" customFormat="1" ht="19.149999999999999" customHeight="1">
      <c r="A1350" s="284" t="s">
        <v>3495</v>
      </c>
      <c r="B1350" s="285" t="s">
        <v>3459</v>
      </c>
      <c r="C1350" s="285" t="s">
        <v>14</v>
      </c>
      <c r="D1350" s="295">
        <v>602.16800000000001</v>
      </c>
      <c r="E1350" s="294">
        <v>17.75</v>
      </c>
      <c r="F1350" s="293">
        <v>10688.48</v>
      </c>
      <c r="G1350" s="285"/>
      <c r="H1350" s="285"/>
    </row>
    <row r="1351" spans="1:8" customFormat="1" ht="9.75" customHeight="1">
      <c r="A1351" s="284" t="s">
        <v>3496</v>
      </c>
      <c r="B1351" s="285" t="s">
        <v>2726</v>
      </c>
      <c r="C1351" s="285" t="s">
        <v>10</v>
      </c>
      <c r="D1351" s="295">
        <v>493.46</v>
      </c>
      <c r="E1351" s="294">
        <v>15</v>
      </c>
      <c r="F1351" s="289">
        <v>7401.9</v>
      </c>
      <c r="G1351" s="285"/>
      <c r="H1351" s="285"/>
    </row>
    <row r="1352" spans="1:8" customFormat="1" ht="19.149999999999999" customHeight="1">
      <c r="A1352" s="284" t="s">
        <v>3497</v>
      </c>
      <c r="B1352" s="285" t="s">
        <v>3464</v>
      </c>
      <c r="C1352" s="285" t="s">
        <v>10</v>
      </c>
      <c r="D1352" s="294">
        <v>27.6</v>
      </c>
      <c r="E1352" s="294">
        <v>35</v>
      </c>
      <c r="F1352" s="297">
        <v>966</v>
      </c>
      <c r="G1352" s="285"/>
      <c r="H1352" s="285"/>
    </row>
    <row r="1353" spans="1:8" customFormat="1" ht="19.350000000000001" customHeight="1">
      <c r="A1353" s="280" t="s">
        <v>800</v>
      </c>
      <c r="B1353" s="281" t="s">
        <v>2741</v>
      </c>
      <c r="C1353" s="281"/>
      <c r="D1353" s="281"/>
      <c r="E1353" s="281"/>
      <c r="F1353" s="283">
        <v>78849.289999999994</v>
      </c>
      <c r="G1353" s="281"/>
      <c r="H1353" s="281"/>
    </row>
    <row r="1354" spans="1:8" customFormat="1" ht="9.75" customHeight="1">
      <c r="A1354" s="280" t="s">
        <v>801</v>
      </c>
      <c r="B1354" s="281" t="s">
        <v>878</v>
      </c>
      <c r="C1354" s="281"/>
      <c r="D1354" s="281"/>
      <c r="E1354" s="281"/>
      <c r="F1354" s="283">
        <v>16560.54</v>
      </c>
      <c r="G1354" s="281"/>
      <c r="H1354" s="281"/>
    </row>
    <row r="1355" spans="1:8" customFormat="1" ht="19.149999999999999" customHeight="1">
      <c r="A1355" s="284" t="s">
        <v>802</v>
      </c>
      <c r="B1355" s="285" t="s">
        <v>2704</v>
      </c>
      <c r="C1355" s="285" t="s">
        <v>14</v>
      </c>
      <c r="D1355" s="295">
        <v>121.26300000000001</v>
      </c>
      <c r="E1355" s="286">
        <v>4.3680000000000003</v>
      </c>
      <c r="F1355" s="297">
        <v>529.67999999999995</v>
      </c>
      <c r="G1355" s="285"/>
      <c r="H1355" s="285"/>
    </row>
    <row r="1356" spans="1:8" customFormat="1" ht="28.9" customHeight="1">
      <c r="A1356" s="284" t="s">
        <v>1135</v>
      </c>
      <c r="B1356" s="285" t="s">
        <v>3436</v>
      </c>
      <c r="C1356" s="285" t="s">
        <v>14</v>
      </c>
      <c r="D1356" s="295">
        <v>485.053</v>
      </c>
      <c r="E1356" s="286">
        <v>4.5602</v>
      </c>
      <c r="F1356" s="289">
        <v>2211.94</v>
      </c>
      <c r="G1356" s="285"/>
      <c r="H1356" s="285"/>
    </row>
    <row r="1357" spans="1:8" customFormat="1" ht="19.149999999999999" customHeight="1">
      <c r="A1357" s="284" t="s">
        <v>3498</v>
      </c>
      <c r="B1357" s="285" t="s">
        <v>3438</v>
      </c>
      <c r="C1357" s="285" t="s">
        <v>14</v>
      </c>
      <c r="D1357" s="295">
        <v>151.57900000000001</v>
      </c>
      <c r="E1357" s="294">
        <v>27.3</v>
      </c>
      <c r="F1357" s="289">
        <v>4138.1099999999997</v>
      </c>
      <c r="G1357" s="285"/>
      <c r="H1357" s="285"/>
    </row>
    <row r="1358" spans="1:8" customFormat="1" ht="28.9" customHeight="1">
      <c r="A1358" s="284" t="s">
        <v>3499</v>
      </c>
      <c r="B1358" s="285" t="s">
        <v>3440</v>
      </c>
      <c r="C1358" s="285" t="s">
        <v>14</v>
      </c>
      <c r="D1358" s="295">
        <v>606.31600000000003</v>
      </c>
      <c r="E1358" s="294">
        <v>15.9666</v>
      </c>
      <c r="F1358" s="289">
        <v>9680.81</v>
      </c>
      <c r="G1358" s="285"/>
      <c r="H1358" s="285"/>
    </row>
    <row r="1359" spans="1:8" customFormat="1" ht="9.75" customHeight="1">
      <c r="A1359" s="280" t="s">
        <v>1136</v>
      </c>
      <c r="B1359" s="281" t="s">
        <v>2709</v>
      </c>
      <c r="C1359" s="281"/>
      <c r="D1359" s="281"/>
      <c r="E1359" s="281"/>
      <c r="F1359" s="296">
        <v>6648.68</v>
      </c>
      <c r="G1359" s="281"/>
      <c r="H1359" s="281"/>
    </row>
    <row r="1360" spans="1:8" customFormat="1" ht="9.75" customHeight="1">
      <c r="A1360" s="284" t="s">
        <v>1137</v>
      </c>
      <c r="B1360" s="285" t="s">
        <v>3441</v>
      </c>
      <c r="C1360" s="285" t="s">
        <v>14</v>
      </c>
      <c r="D1360" s="295">
        <v>606.31600000000003</v>
      </c>
      <c r="E1360" s="286">
        <v>0.54920000000000002</v>
      </c>
      <c r="F1360" s="297">
        <v>332.99</v>
      </c>
      <c r="G1360" s="285"/>
      <c r="H1360" s="285"/>
    </row>
    <row r="1361" spans="1:8" customFormat="1" ht="19.149999999999999" customHeight="1">
      <c r="A1361" s="284" t="s">
        <v>3500</v>
      </c>
      <c r="B1361" s="285" t="s">
        <v>3443</v>
      </c>
      <c r="C1361" s="285" t="s">
        <v>14</v>
      </c>
      <c r="D1361" s="295">
        <v>606.31600000000003</v>
      </c>
      <c r="E1361" s="286">
        <v>5.016</v>
      </c>
      <c r="F1361" s="289">
        <v>3041.28</v>
      </c>
      <c r="G1361" s="285"/>
      <c r="H1361" s="285"/>
    </row>
    <row r="1362" spans="1:8" customFormat="1" ht="9.75" customHeight="1">
      <c r="A1362" s="284" t="s">
        <v>3501</v>
      </c>
      <c r="B1362" s="285" t="s">
        <v>3445</v>
      </c>
      <c r="C1362" s="285" t="s">
        <v>14</v>
      </c>
      <c r="D1362" s="295">
        <v>606.31600000000003</v>
      </c>
      <c r="E1362" s="286">
        <v>5.4005000000000001</v>
      </c>
      <c r="F1362" s="289">
        <v>3274.41</v>
      </c>
      <c r="G1362" s="285"/>
      <c r="H1362" s="285"/>
    </row>
    <row r="1363" spans="1:8" customFormat="1" ht="9.75" customHeight="1">
      <c r="A1363" s="280" t="s">
        <v>3502</v>
      </c>
      <c r="B1363" s="281" t="s">
        <v>881</v>
      </c>
      <c r="C1363" s="281"/>
      <c r="D1363" s="281"/>
      <c r="E1363" s="281"/>
      <c r="F1363" s="296">
        <v>3330.58</v>
      </c>
      <c r="G1363" s="281"/>
      <c r="H1363" s="281"/>
    </row>
    <row r="1364" spans="1:8" customFormat="1" ht="9.75" customHeight="1">
      <c r="A1364" s="284" t="s">
        <v>3503</v>
      </c>
      <c r="B1364" s="285" t="s">
        <v>3504</v>
      </c>
      <c r="C1364" s="285" t="s">
        <v>59</v>
      </c>
      <c r="D1364" s="286">
        <v>1</v>
      </c>
      <c r="E1364" s="288">
        <v>3330.58</v>
      </c>
      <c r="F1364" s="289">
        <v>3330.58</v>
      </c>
      <c r="G1364" s="285"/>
      <c r="H1364" s="285"/>
    </row>
    <row r="1365" spans="1:8" customFormat="1" ht="9.75" customHeight="1">
      <c r="A1365" s="280" t="s">
        <v>3505</v>
      </c>
      <c r="B1365" s="281" t="s">
        <v>970</v>
      </c>
      <c r="C1365" s="281"/>
      <c r="D1365" s="281"/>
      <c r="E1365" s="281"/>
      <c r="F1365" s="301">
        <v>155.59</v>
      </c>
      <c r="G1365" s="281"/>
      <c r="H1365" s="281"/>
    </row>
    <row r="1366" spans="1:8" customFormat="1" ht="9.75" customHeight="1">
      <c r="A1366" s="284" t="s">
        <v>3506</v>
      </c>
      <c r="B1366" s="285" t="s">
        <v>2721</v>
      </c>
      <c r="C1366" s="285" t="s">
        <v>10</v>
      </c>
      <c r="D1366" s="295">
        <v>457.62299999999999</v>
      </c>
      <c r="E1366" s="286">
        <v>0.34</v>
      </c>
      <c r="F1366" s="297">
        <v>155.59</v>
      </c>
      <c r="G1366" s="285"/>
      <c r="H1366" s="285"/>
    </row>
    <row r="1367" spans="1:8" customFormat="1" ht="9.75" customHeight="1">
      <c r="A1367" s="280" t="s">
        <v>3507</v>
      </c>
      <c r="B1367" s="281" t="s">
        <v>355</v>
      </c>
      <c r="C1367" s="281"/>
      <c r="D1367" s="281"/>
      <c r="E1367" s="281"/>
      <c r="F1367" s="283">
        <v>52153.9</v>
      </c>
      <c r="G1367" s="281"/>
      <c r="H1367" s="281"/>
    </row>
    <row r="1368" spans="1:8" customFormat="1" ht="19.149999999999999" customHeight="1">
      <c r="A1368" s="284" t="s">
        <v>3508</v>
      </c>
      <c r="B1368" s="285" t="s">
        <v>2715</v>
      </c>
      <c r="C1368" s="285" t="s">
        <v>14</v>
      </c>
      <c r="D1368" s="295">
        <v>606.31600000000003</v>
      </c>
      <c r="E1368" s="294">
        <v>44</v>
      </c>
      <c r="F1368" s="293">
        <v>26677.9</v>
      </c>
      <c r="G1368" s="285"/>
      <c r="H1368" s="285"/>
    </row>
    <row r="1369" spans="1:8" customFormat="1" ht="9.75" customHeight="1">
      <c r="A1369" s="284" t="s">
        <v>3509</v>
      </c>
      <c r="B1369" s="285" t="s">
        <v>3455</v>
      </c>
      <c r="C1369" s="285" t="s">
        <v>14</v>
      </c>
      <c r="D1369" s="295">
        <v>606.31600000000003</v>
      </c>
      <c r="E1369" s="286">
        <v>2</v>
      </c>
      <c r="F1369" s="289">
        <v>1212.6300000000001</v>
      </c>
      <c r="G1369" s="285"/>
      <c r="H1369" s="285"/>
    </row>
    <row r="1370" spans="1:8" customFormat="1" ht="19.149999999999999" customHeight="1">
      <c r="A1370" s="284" t="s">
        <v>3510</v>
      </c>
      <c r="B1370" s="285" t="s">
        <v>3457</v>
      </c>
      <c r="C1370" s="285" t="s">
        <v>14</v>
      </c>
      <c r="D1370" s="295">
        <v>606.31600000000003</v>
      </c>
      <c r="E1370" s="294">
        <v>15</v>
      </c>
      <c r="F1370" s="289">
        <v>9094.74</v>
      </c>
      <c r="G1370" s="285"/>
      <c r="H1370" s="285"/>
    </row>
    <row r="1371" spans="1:8" customFormat="1" ht="19.149999999999999" customHeight="1">
      <c r="A1371" s="284" t="s">
        <v>3511</v>
      </c>
      <c r="B1371" s="285" t="s">
        <v>3459</v>
      </c>
      <c r="C1371" s="285" t="s">
        <v>14</v>
      </c>
      <c r="D1371" s="295">
        <v>606.31600000000003</v>
      </c>
      <c r="E1371" s="294">
        <v>17.75</v>
      </c>
      <c r="F1371" s="293">
        <v>10762.11</v>
      </c>
      <c r="G1371" s="285"/>
      <c r="H1371" s="285"/>
    </row>
    <row r="1372" spans="1:8" customFormat="1" ht="9.75" customHeight="1">
      <c r="A1372" s="284" t="s">
        <v>3512</v>
      </c>
      <c r="B1372" s="285" t="s">
        <v>2726</v>
      </c>
      <c r="C1372" s="285" t="s">
        <v>10</v>
      </c>
      <c r="D1372" s="295">
        <v>220.92099999999999</v>
      </c>
      <c r="E1372" s="294">
        <v>15</v>
      </c>
      <c r="F1372" s="289">
        <v>3313.82</v>
      </c>
      <c r="G1372" s="285"/>
      <c r="H1372" s="285"/>
    </row>
    <row r="1373" spans="1:8" customFormat="1" ht="19.149999999999999" customHeight="1">
      <c r="A1373" s="284" t="s">
        <v>3513</v>
      </c>
      <c r="B1373" s="285" t="s">
        <v>3464</v>
      </c>
      <c r="C1373" s="285" t="s">
        <v>10</v>
      </c>
      <c r="D1373" s="294">
        <v>31.22</v>
      </c>
      <c r="E1373" s="294">
        <v>35</v>
      </c>
      <c r="F1373" s="289">
        <v>1092.7</v>
      </c>
      <c r="G1373" s="285"/>
      <c r="H1373" s="285"/>
    </row>
    <row r="1374" spans="1:8" customFormat="1" ht="19.350000000000001" customHeight="1">
      <c r="A1374" s="280" t="s">
        <v>803</v>
      </c>
      <c r="B1374" s="281" t="s">
        <v>2734</v>
      </c>
      <c r="C1374" s="281"/>
      <c r="D1374" s="281"/>
      <c r="E1374" s="281"/>
      <c r="F1374" s="283">
        <v>82401.399999999994</v>
      </c>
      <c r="G1374" s="281"/>
      <c r="H1374" s="281"/>
    </row>
    <row r="1375" spans="1:8" customFormat="1" ht="9.75" customHeight="1">
      <c r="A1375" s="280" t="s">
        <v>804</v>
      </c>
      <c r="B1375" s="281" t="s">
        <v>878</v>
      </c>
      <c r="C1375" s="281"/>
      <c r="D1375" s="281"/>
      <c r="E1375" s="281"/>
      <c r="F1375" s="283">
        <v>17390.98</v>
      </c>
      <c r="G1375" s="281"/>
      <c r="H1375" s="281"/>
    </row>
    <row r="1376" spans="1:8" customFormat="1" ht="19.149999999999999" customHeight="1">
      <c r="A1376" s="284" t="s">
        <v>805</v>
      </c>
      <c r="B1376" s="285" t="s">
        <v>2704</v>
      </c>
      <c r="C1376" s="285" t="s">
        <v>14</v>
      </c>
      <c r="D1376" s="295">
        <v>127.34399999999999</v>
      </c>
      <c r="E1376" s="286">
        <v>4.3680000000000003</v>
      </c>
      <c r="F1376" s="297">
        <v>556.24</v>
      </c>
      <c r="G1376" s="285"/>
      <c r="H1376" s="285"/>
    </row>
    <row r="1377" spans="1:8" customFormat="1" ht="28.9" customHeight="1">
      <c r="A1377" s="284" t="s">
        <v>1173</v>
      </c>
      <c r="B1377" s="285" t="s">
        <v>3436</v>
      </c>
      <c r="C1377" s="285" t="s">
        <v>14</v>
      </c>
      <c r="D1377" s="295">
        <v>509.37700000000001</v>
      </c>
      <c r="E1377" s="286">
        <v>4.5602</v>
      </c>
      <c r="F1377" s="289">
        <v>2322.86</v>
      </c>
      <c r="G1377" s="285"/>
      <c r="H1377" s="285"/>
    </row>
    <row r="1378" spans="1:8" customFormat="1" ht="19.149999999999999" customHeight="1">
      <c r="A1378" s="284" t="s">
        <v>1174</v>
      </c>
      <c r="B1378" s="285" t="s">
        <v>3438</v>
      </c>
      <c r="C1378" s="285" t="s">
        <v>14</v>
      </c>
      <c r="D1378" s="295">
        <v>159.18</v>
      </c>
      <c r="E1378" s="294">
        <v>27.3</v>
      </c>
      <c r="F1378" s="289">
        <v>4345.6099999999997</v>
      </c>
      <c r="G1378" s="285"/>
      <c r="H1378" s="285"/>
    </row>
    <row r="1379" spans="1:8" customFormat="1" ht="28.9" customHeight="1">
      <c r="A1379" s="284" t="s">
        <v>3514</v>
      </c>
      <c r="B1379" s="285" t="s">
        <v>3440</v>
      </c>
      <c r="C1379" s="285" t="s">
        <v>14</v>
      </c>
      <c r="D1379" s="295">
        <v>636.721</v>
      </c>
      <c r="E1379" s="294">
        <v>15.9666</v>
      </c>
      <c r="F1379" s="293">
        <v>10166.27</v>
      </c>
      <c r="G1379" s="285"/>
      <c r="H1379" s="285"/>
    </row>
    <row r="1380" spans="1:8" customFormat="1" ht="9.75" customHeight="1">
      <c r="A1380" s="280" t="s">
        <v>806</v>
      </c>
      <c r="B1380" s="281" t="s">
        <v>2709</v>
      </c>
      <c r="C1380" s="281"/>
      <c r="D1380" s="281"/>
      <c r="E1380" s="281"/>
      <c r="F1380" s="296">
        <v>6982.09</v>
      </c>
      <c r="G1380" s="281"/>
      <c r="H1380" s="281"/>
    </row>
    <row r="1381" spans="1:8" customFormat="1" ht="9.75" customHeight="1">
      <c r="A1381" s="284" t="s">
        <v>807</v>
      </c>
      <c r="B1381" s="285" t="s">
        <v>3441</v>
      </c>
      <c r="C1381" s="285" t="s">
        <v>14</v>
      </c>
      <c r="D1381" s="295">
        <v>636.721</v>
      </c>
      <c r="E1381" s="286">
        <v>0.54920000000000002</v>
      </c>
      <c r="F1381" s="297">
        <v>349.69</v>
      </c>
      <c r="G1381" s="285"/>
      <c r="H1381" s="285"/>
    </row>
    <row r="1382" spans="1:8" customFormat="1" ht="19.149999999999999" customHeight="1">
      <c r="A1382" s="284" t="s">
        <v>3515</v>
      </c>
      <c r="B1382" s="285" t="s">
        <v>3443</v>
      </c>
      <c r="C1382" s="285" t="s">
        <v>14</v>
      </c>
      <c r="D1382" s="295">
        <v>636.721</v>
      </c>
      <c r="E1382" s="286">
        <v>5.016</v>
      </c>
      <c r="F1382" s="289">
        <v>3193.79</v>
      </c>
      <c r="G1382" s="285"/>
      <c r="H1382" s="285"/>
    </row>
    <row r="1383" spans="1:8" customFormat="1" ht="9.75" customHeight="1">
      <c r="A1383" s="284" t="s">
        <v>3516</v>
      </c>
      <c r="B1383" s="285" t="s">
        <v>3445</v>
      </c>
      <c r="C1383" s="285" t="s">
        <v>14</v>
      </c>
      <c r="D1383" s="295">
        <v>636.721</v>
      </c>
      <c r="E1383" s="286">
        <v>5.4005000000000001</v>
      </c>
      <c r="F1383" s="289">
        <v>3438.61</v>
      </c>
      <c r="G1383" s="285"/>
      <c r="H1383" s="285"/>
    </row>
    <row r="1384" spans="1:8" customFormat="1" ht="9.75" customHeight="1">
      <c r="A1384" s="280" t="s">
        <v>1195</v>
      </c>
      <c r="B1384" s="281" t="s">
        <v>881</v>
      </c>
      <c r="C1384" s="281"/>
      <c r="D1384" s="281"/>
      <c r="E1384" s="281"/>
      <c r="F1384" s="296">
        <v>3328.5</v>
      </c>
      <c r="G1384" s="281"/>
      <c r="H1384" s="281"/>
    </row>
    <row r="1385" spans="1:8" customFormat="1" ht="9.75" customHeight="1">
      <c r="A1385" s="284" t="s">
        <v>1196</v>
      </c>
      <c r="B1385" s="285" t="s">
        <v>3517</v>
      </c>
      <c r="C1385" s="285" t="s">
        <v>59</v>
      </c>
      <c r="D1385" s="286">
        <v>1</v>
      </c>
      <c r="E1385" s="288">
        <v>3328.5</v>
      </c>
      <c r="F1385" s="289">
        <v>3328.5</v>
      </c>
      <c r="G1385" s="285"/>
      <c r="H1385" s="285"/>
    </row>
    <row r="1386" spans="1:8" customFormat="1" ht="9.75" customHeight="1">
      <c r="A1386" s="280" t="s">
        <v>3518</v>
      </c>
      <c r="B1386" s="281" t="s">
        <v>970</v>
      </c>
      <c r="C1386" s="281"/>
      <c r="D1386" s="281"/>
      <c r="E1386" s="281"/>
      <c r="F1386" s="301">
        <v>155.44</v>
      </c>
      <c r="G1386" s="281"/>
      <c r="H1386" s="281"/>
    </row>
    <row r="1387" spans="1:8" customFormat="1" ht="9.75" customHeight="1">
      <c r="A1387" s="284" t="s">
        <v>3519</v>
      </c>
      <c r="B1387" s="285" t="s">
        <v>2721</v>
      </c>
      <c r="C1387" s="285" t="s">
        <v>10</v>
      </c>
      <c r="D1387" s="295">
        <v>457.18400000000003</v>
      </c>
      <c r="E1387" s="286">
        <v>0.34</v>
      </c>
      <c r="F1387" s="297">
        <v>155.44</v>
      </c>
      <c r="G1387" s="285"/>
      <c r="H1387" s="285"/>
    </row>
    <row r="1388" spans="1:8" customFormat="1" ht="9.75" customHeight="1">
      <c r="A1388" s="280" t="s">
        <v>3520</v>
      </c>
      <c r="B1388" s="281" t="s">
        <v>355</v>
      </c>
      <c r="C1388" s="281"/>
      <c r="D1388" s="281"/>
      <c r="E1388" s="281"/>
      <c r="F1388" s="283">
        <v>54544.39</v>
      </c>
      <c r="G1388" s="281"/>
      <c r="H1388" s="281"/>
    </row>
    <row r="1389" spans="1:8" customFormat="1" ht="19.149999999999999" customHeight="1">
      <c r="A1389" s="284" t="s">
        <v>3521</v>
      </c>
      <c r="B1389" s="285" t="s">
        <v>2715</v>
      </c>
      <c r="C1389" s="285" t="s">
        <v>14</v>
      </c>
      <c r="D1389" s="295">
        <v>636.721</v>
      </c>
      <c r="E1389" s="294">
        <v>44</v>
      </c>
      <c r="F1389" s="293">
        <v>28015.72</v>
      </c>
      <c r="G1389" s="285"/>
      <c r="H1389" s="285"/>
    </row>
    <row r="1390" spans="1:8" customFormat="1" ht="9.75" customHeight="1">
      <c r="A1390" s="284" t="s">
        <v>3522</v>
      </c>
      <c r="B1390" s="285" t="s">
        <v>3455</v>
      </c>
      <c r="C1390" s="285" t="s">
        <v>14</v>
      </c>
      <c r="D1390" s="295">
        <v>636.721</v>
      </c>
      <c r="E1390" s="286">
        <v>2</v>
      </c>
      <c r="F1390" s="289">
        <v>1273.44</v>
      </c>
      <c r="G1390" s="285"/>
      <c r="H1390" s="285"/>
    </row>
    <row r="1391" spans="1:8" customFormat="1" ht="19.149999999999999" customHeight="1">
      <c r="A1391" s="284" t="s">
        <v>3523</v>
      </c>
      <c r="B1391" s="285" t="s">
        <v>3457</v>
      </c>
      <c r="C1391" s="285" t="s">
        <v>14</v>
      </c>
      <c r="D1391" s="295">
        <v>636.721</v>
      </c>
      <c r="E1391" s="294">
        <v>15</v>
      </c>
      <c r="F1391" s="289">
        <v>9550.82</v>
      </c>
      <c r="G1391" s="285"/>
      <c r="H1391" s="285"/>
    </row>
    <row r="1392" spans="1:8" customFormat="1" ht="19.149999999999999" customHeight="1">
      <c r="A1392" s="284" t="s">
        <v>3524</v>
      </c>
      <c r="B1392" s="285" t="s">
        <v>3459</v>
      </c>
      <c r="C1392" s="285" t="s">
        <v>14</v>
      </c>
      <c r="D1392" s="295">
        <v>636.721</v>
      </c>
      <c r="E1392" s="294">
        <v>17.75</v>
      </c>
      <c r="F1392" s="293">
        <v>11301.8</v>
      </c>
      <c r="G1392" s="285"/>
      <c r="H1392" s="285"/>
    </row>
    <row r="1393" spans="1:8" customFormat="1" ht="9.75" customHeight="1">
      <c r="A1393" s="284" t="s">
        <v>3525</v>
      </c>
      <c r="B1393" s="285" t="s">
        <v>2726</v>
      </c>
      <c r="C1393" s="285" t="s">
        <v>10</v>
      </c>
      <c r="D1393" s="295">
        <v>220.70699999999999</v>
      </c>
      <c r="E1393" s="294">
        <v>15</v>
      </c>
      <c r="F1393" s="289">
        <v>3310.61</v>
      </c>
      <c r="G1393" s="285"/>
      <c r="H1393" s="285"/>
    </row>
    <row r="1394" spans="1:8" customFormat="1" ht="19.149999999999999" customHeight="1">
      <c r="A1394" s="284" t="s">
        <v>3526</v>
      </c>
      <c r="B1394" s="285" t="s">
        <v>3464</v>
      </c>
      <c r="C1394" s="285" t="s">
        <v>10</v>
      </c>
      <c r="D1394" s="294">
        <v>31.2</v>
      </c>
      <c r="E1394" s="294">
        <v>35</v>
      </c>
      <c r="F1394" s="289">
        <v>1092</v>
      </c>
      <c r="G1394" s="285"/>
      <c r="H1394" s="285"/>
    </row>
    <row r="1395" spans="1:8" customFormat="1" ht="19.350000000000001" customHeight="1">
      <c r="A1395" s="280" t="s">
        <v>1175</v>
      </c>
      <c r="B1395" s="281" t="s">
        <v>3527</v>
      </c>
      <c r="C1395" s="281"/>
      <c r="D1395" s="281"/>
      <c r="E1395" s="281"/>
      <c r="F1395" s="283">
        <v>50602.64</v>
      </c>
      <c r="G1395" s="281"/>
      <c r="H1395" s="281"/>
    </row>
    <row r="1396" spans="1:8" customFormat="1" ht="9.75" customHeight="1">
      <c r="A1396" s="280" t="s">
        <v>1176</v>
      </c>
      <c r="B1396" s="281" t="s">
        <v>878</v>
      </c>
      <c r="C1396" s="281"/>
      <c r="D1396" s="281"/>
      <c r="E1396" s="281"/>
      <c r="F1396" s="283">
        <v>10782.76</v>
      </c>
      <c r="G1396" s="281"/>
      <c r="H1396" s="281"/>
    </row>
    <row r="1397" spans="1:8" customFormat="1" ht="28.9" customHeight="1">
      <c r="A1397" s="284" t="s">
        <v>1177</v>
      </c>
      <c r="B1397" s="285" t="s">
        <v>3436</v>
      </c>
      <c r="C1397" s="285" t="s">
        <v>14</v>
      </c>
      <c r="D1397" s="295">
        <v>315.82400000000001</v>
      </c>
      <c r="E1397" s="286">
        <v>4.5602</v>
      </c>
      <c r="F1397" s="289">
        <v>1440.22</v>
      </c>
      <c r="G1397" s="285"/>
      <c r="H1397" s="285"/>
    </row>
    <row r="1398" spans="1:8" customFormat="1" ht="19.149999999999999" customHeight="1">
      <c r="A1398" s="284" t="s">
        <v>1178</v>
      </c>
      <c r="B1398" s="285" t="s">
        <v>2704</v>
      </c>
      <c r="C1398" s="285" t="s">
        <v>14</v>
      </c>
      <c r="D1398" s="294">
        <v>78.956000000000003</v>
      </c>
      <c r="E1398" s="286">
        <v>4.3680000000000003</v>
      </c>
      <c r="F1398" s="297">
        <v>344.88</v>
      </c>
      <c r="G1398" s="285"/>
      <c r="H1398" s="285"/>
    </row>
    <row r="1399" spans="1:8" customFormat="1" ht="19.149999999999999" customHeight="1">
      <c r="A1399" s="284" t="s">
        <v>3528</v>
      </c>
      <c r="B1399" s="285" t="s">
        <v>3438</v>
      </c>
      <c r="C1399" s="285" t="s">
        <v>14</v>
      </c>
      <c r="D1399" s="294">
        <v>98.694999999999993</v>
      </c>
      <c r="E1399" s="294">
        <v>27.3</v>
      </c>
      <c r="F1399" s="289">
        <v>2694.37</v>
      </c>
      <c r="G1399" s="285"/>
      <c r="H1399" s="285"/>
    </row>
    <row r="1400" spans="1:8" customFormat="1" ht="28.9" customHeight="1">
      <c r="A1400" s="284" t="s">
        <v>3529</v>
      </c>
      <c r="B1400" s="285" t="s">
        <v>3440</v>
      </c>
      <c r="C1400" s="285" t="s">
        <v>14</v>
      </c>
      <c r="D1400" s="295">
        <v>394.78</v>
      </c>
      <c r="E1400" s="294">
        <v>15.9666</v>
      </c>
      <c r="F1400" s="289">
        <v>6303.29</v>
      </c>
      <c r="G1400" s="285"/>
      <c r="H1400" s="285"/>
    </row>
    <row r="1401" spans="1:8" customFormat="1" ht="9.75" customHeight="1">
      <c r="A1401" s="280" t="s">
        <v>3530</v>
      </c>
      <c r="B1401" s="281" t="s">
        <v>2709</v>
      </c>
      <c r="C1401" s="281"/>
      <c r="D1401" s="281"/>
      <c r="E1401" s="281"/>
      <c r="F1401" s="296">
        <v>4329.04</v>
      </c>
      <c r="G1401" s="281"/>
      <c r="H1401" s="281"/>
    </row>
    <row r="1402" spans="1:8" customFormat="1" ht="9.75" customHeight="1">
      <c r="A1402" s="284" t="s">
        <v>3531</v>
      </c>
      <c r="B1402" s="285" t="s">
        <v>3441</v>
      </c>
      <c r="C1402" s="285" t="s">
        <v>14</v>
      </c>
      <c r="D1402" s="295">
        <v>394.78</v>
      </c>
      <c r="E1402" s="286">
        <v>0.54920000000000002</v>
      </c>
      <c r="F1402" s="297">
        <v>216.81</v>
      </c>
      <c r="G1402" s="285"/>
      <c r="H1402" s="285"/>
    </row>
    <row r="1403" spans="1:8" customFormat="1" ht="19.149999999999999" customHeight="1">
      <c r="A1403" s="284" t="s">
        <v>3532</v>
      </c>
      <c r="B1403" s="285" t="s">
        <v>3443</v>
      </c>
      <c r="C1403" s="285" t="s">
        <v>14</v>
      </c>
      <c r="D1403" s="295">
        <v>394.78</v>
      </c>
      <c r="E1403" s="286">
        <v>5.016</v>
      </c>
      <c r="F1403" s="289">
        <v>1980.22</v>
      </c>
      <c r="G1403" s="285"/>
      <c r="H1403" s="285"/>
    </row>
    <row r="1404" spans="1:8" customFormat="1" ht="9.75" customHeight="1">
      <c r="A1404" s="284" t="s">
        <v>3533</v>
      </c>
      <c r="B1404" s="285" t="s">
        <v>3445</v>
      </c>
      <c r="C1404" s="285" t="s">
        <v>14</v>
      </c>
      <c r="D1404" s="295">
        <v>394.78</v>
      </c>
      <c r="E1404" s="286">
        <v>5.4005000000000001</v>
      </c>
      <c r="F1404" s="289">
        <v>2132.0100000000002</v>
      </c>
      <c r="G1404" s="285"/>
      <c r="H1404" s="285"/>
    </row>
    <row r="1405" spans="1:8" customFormat="1" ht="9.75" customHeight="1">
      <c r="A1405" s="280" t="s">
        <v>3534</v>
      </c>
      <c r="B1405" s="281" t="s">
        <v>881</v>
      </c>
      <c r="C1405" s="281"/>
      <c r="D1405" s="281"/>
      <c r="E1405" s="281"/>
      <c r="F1405" s="296">
        <v>3318.36</v>
      </c>
      <c r="G1405" s="281"/>
      <c r="H1405" s="281"/>
    </row>
    <row r="1406" spans="1:8" customFormat="1" ht="9.75" customHeight="1">
      <c r="A1406" s="284" t="s">
        <v>3535</v>
      </c>
      <c r="B1406" s="285" t="s">
        <v>3536</v>
      </c>
      <c r="C1406" s="285" t="s">
        <v>59</v>
      </c>
      <c r="D1406" s="286">
        <v>1</v>
      </c>
      <c r="E1406" s="288">
        <v>3318.36</v>
      </c>
      <c r="F1406" s="289">
        <v>3318.36</v>
      </c>
      <c r="G1406" s="285"/>
      <c r="H1406" s="285"/>
    </row>
    <row r="1407" spans="1:8" customFormat="1" ht="9.75" customHeight="1">
      <c r="A1407" s="280" t="s">
        <v>3537</v>
      </c>
      <c r="B1407" s="281" t="s">
        <v>970</v>
      </c>
      <c r="C1407" s="281"/>
      <c r="D1407" s="281"/>
      <c r="E1407" s="281"/>
      <c r="F1407" s="304">
        <v>10.81</v>
      </c>
      <c r="G1407" s="281"/>
      <c r="H1407" s="281"/>
    </row>
    <row r="1408" spans="1:8" customFormat="1" ht="9.75" customHeight="1">
      <c r="A1408" s="284" t="s">
        <v>3538</v>
      </c>
      <c r="B1408" s="285" t="s">
        <v>2721</v>
      </c>
      <c r="C1408" s="285" t="s">
        <v>10</v>
      </c>
      <c r="D1408" s="294">
        <v>31.8</v>
      </c>
      <c r="E1408" s="286">
        <v>0.34</v>
      </c>
      <c r="F1408" s="302">
        <v>10.81</v>
      </c>
      <c r="G1408" s="285"/>
      <c r="H1408" s="285"/>
    </row>
    <row r="1409" spans="1:8" customFormat="1" ht="9.75" customHeight="1">
      <c r="A1409" s="280" t="s">
        <v>3539</v>
      </c>
      <c r="B1409" s="281" t="s">
        <v>355</v>
      </c>
      <c r="C1409" s="281"/>
      <c r="D1409" s="281"/>
      <c r="E1409" s="281"/>
      <c r="F1409" s="283">
        <v>32161.67</v>
      </c>
      <c r="G1409" s="281"/>
      <c r="H1409" s="281"/>
    </row>
    <row r="1410" spans="1:8" customFormat="1" ht="19.149999999999999" customHeight="1">
      <c r="A1410" s="284" t="s">
        <v>3540</v>
      </c>
      <c r="B1410" s="285" t="s">
        <v>2715</v>
      </c>
      <c r="C1410" s="285" t="s">
        <v>14</v>
      </c>
      <c r="D1410" s="295">
        <v>394.78</v>
      </c>
      <c r="E1410" s="294">
        <v>44</v>
      </c>
      <c r="F1410" s="293">
        <v>17370.32</v>
      </c>
      <c r="G1410" s="285"/>
      <c r="H1410" s="285"/>
    </row>
    <row r="1411" spans="1:8" customFormat="1" ht="9.75" customHeight="1">
      <c r="A1411" s="284" t="s">
        <v>3541</v>
      </c>
      <c r="B1411" s="285" t="s">
        <v>3455</v>
      </c>
      <c r="C1411" s="285" t="s">
        <v>14</v>
      </c>
      <c r="D1411" s="295">
        <v>394.78</v>
      </c>
      <c r="E1411" s="286">
        <v>2</v>
      </c>
      <c r="F1411" s="297">
        <v>789.56</v>
      </c>
      <c r="G1411" s="285"/>
      <c r="H1411" s="285"/>
    </row>
    <row r="1412" spans="1:8" customFormat="1" ht="19.149999999999999" customHeight="1">
      <c r="A1412" s="284" t="s">
        <v>3542</v>
      </c>
      <c r="B1412" s="285" t="s">
        <v>3457</v>
      </c>
      <c r="C1412" s="285" t="s">
        <v>14</v>
      </c>
      <c r="D1412" s="295">
        <v>394.78</v>
      </c>
      <c r="E1412" s="294">
        <v>15</v>
      </c>
      <c r="F1412" s="289">
        <v>5921.7</v>
      </c>
      <c r="G1412" s="285"/>
      <c r="H1412" s="285"/>
    </row>
    <row r="1413" spans="1:8" customFormat="1" ht="19.149999999999999" customHeight="1">
      <c r="A1413" s="284" t="s">
        <v>3543</v>
      </c>
      <c r="B1413" s="285" t="s">
        <v>3459</v>
      </c>
      <c r="C1413" s="285" t="s">
        <v>14</v>
      </c>
      <c r="D1413" s="295">
        <v>394.78</v>
      </c>
      <c r="E1413" s="294">
        <v>17.75</v>
      </c>
      <c r="F1413" s="289">
        <v>7007.34</v>
      </c>
      <c r="G1413" s="285"/>
      <c r="H1413" s="285"/>
    </row>
    <row r="1414" spans="1:8" customFormat="1" ht="19.149999999999999" customHeight="1">
      <c r="A1414" s="284" t="s">
        <v>3544</v>
      </c>
      <c r="B1414" s="285" t="s">
        <v>3462</v>
      </c>
      <c r="C1414" s="285" t="s">
        <v>14</v>
      </c>
      <c r="D1414" s="294">
        <v>10.78</v>
      </c>
      <c r="E1414" s="294">
        <v>20</v>
      </c>
      <c r="F1414" s="297">
        <v>215.6</v>
      </c>
      <c r="G1414" s="285"/>
      <c r="H1414" s="285"/>
    </row>
    <row r="1415" spans="1:8" customFormat="1" ht="19.149999999999999" customHeight="1">
      <c r="A1415" s="284" t="s">
        <v>3545</v>
      </c>
      <c r="B1415" s="285" t="s">
        <v>3464</v>
      </c>
      <c r="C1415" s="285" t="s">
        <v>10</v>
      </c>
      <c r="D1415" s="294">
        <v>24.49</v>
      </c>
      <c r="E1415" s="294">
        <v>35</v>
      </c>
      <c r="F1415" s="297">
        <v>857.15</v>
      </c>
      <c r="G1415" s="285"/>
      <c r="H1415" s="285"/>
    </row>
    <row r="1416" spans="1:8" customFormat="1" ht="9.75" customHeight="1">
      <c r="A1416" s="280" t="s">
        <v>808</v>
      </c>
      <c r="B1416" s="281" t="s">
        <v>887</v>
      </c>
      <c r="C1416" s="281"/>
      <c r="D1416" s="281"/>
      <c r="E1416" s="281"/>
      <c r="F1416" s="282">
        <v>841205.7</v>
      </c>
      <c r="G1416" s="281"/>
      <c r="H1416" s="281"/>
    </row>
    <row r="1417" spans="1:8" customFormat="1" ht="9.75" customHeight="1">
      <c r="A1417" s="280" t="s">
        <v>810</v>
      </c>
      <c r="B1417" s="281" t="s">
        <v>887</v>
      </c>
      <c r="C1417" s="281"/>
      <c r="D1417" s="281"/>
      <c r="E1417" s="281"/>
      <c r="F1417" s="282">
        <v>841205.7</v>
      </c>
      <c r="G1417" s="281"/>
      <c r="H1417" s="281"/>
    </row>
    <row r="1418" spans="1:8" customFormat="1" ht="9.75" customHeight="1">
      <c r="A1418" s="280" t="s">
        <v>811</v>
      </c>
      <c r="B1418" s="281" t="s">
        <v>972</v>
      </c>
      <c r="C1418" s="281"/>
      <c r="D1418" s="281"/>
      <c r="E1418" s="281"/>
      <c r="F1418" s="282">
        <v>525000</v>
      </c>
      <c r="G1418" s="281"/>
      <c r="H1418" s="281"/>
    </row>
    <row r="1419" spans="1:8" customFormat="1" ht="9.75" customHeight="1">
      <c r="A1419" s="284" t="s">
        <v>813</v>
      </c>
      <c r="B1419" s="285" t="s">
        <v>972</v>
      </c>
      <c r="C1419" s="285" t="s">
        <v>59</v>
      </c>
      <c r="D1419" s="286">
        <v>1</v>
      </c>
      <c r="E1419" s="290">
        <v>525000</v>
      </c>
      <c r="F1419" s="291">
        <v>525000</v>
      </c>
      <c r="G1419" s="285"/>
      <c r="H1419" s="285"/>
    </row>
    <row r="1420" spans="1:8" customFormat="1" ht="9.75" customHeight="1">
      <c r="A1420" s="280" t="s">
        <v>818</v>
      </c>
      <c r="B1420" s="281" t="s">
        <v>973</v>
      </c>
      <c r="C1420" s="281"/>
      <c r="D1420" s="281"/>
      <c r="E1420" s="281"/>
      <c r="F1420" s="283">
        <v>46000</v>
      </c>
      <c r="G1420" s="281"/>
      <c r="H1420" s="281"/>
    </row>
    <row r="1421" spans="1:8" customFormat="1" ht="9.75" customHeight="1">
      <c r="A1421" s="284" t="s">
        <v>820</v>
      </c>
      <c r="B1421" s="285" t="s">
        <v>3546</v>
      </c>
      <c r="C1421" s="285" t="s">
        <v>59</v>
      </c>
      <c r="D1421" s="286">
        <v>1</v>
      </c>
      <c r="E1421" s="292">
        <v>46000</v>
      </c>
      <c r="F1421" s="293">
        <v>46000</v>
      </c>
      <c r="G1421" s="285"/>
      <c r="H1421" s="285"/>
    </row>
    <row r="1422" spans="1:8" customFormat="1" ht="9.75" customHeight="1">
      <c r="A1422" s="280" t="s">
        <v>963</v>
      </c>
      <c r="B1422" s="281" t="s">
        <v>975</v>
      </c>
      <c r="C1422" s="281"/>
      <c r="D1422" s="281"/>
      <c r="E1422" s="281"/>
      <c r="F1422" s="283">
        <v>12000</v>
      </c>
      <c r="G1422" s="281"/>
      <c r="H1422" s="281"/>
    </row>
    <row r="1423" spans="1:8" customFormat="1" ht="9.75" customHeight="1">
      <c r="A1423" s="284" t="s">
        <v>964</v>
      </c>
      <c r="B1423" s="285" t="s">
        <v>3547</v>
      </c>
      <c r="C1423" s="285" t="s">
        <v>59</v>
      </c>
      <c r="D1423" s="286">
        <v>1</v>
      </c>
      <c r="E1423" s="292">
        <v>12000</v>
      </c>
      <c r="F1423" s="293">
        <v>12000</v>
      </c>
      <c r="G1423" s="285"/>
      <c r="H1423" s="285"/>
    </row>
    <row r="1424" spans="1:8" customFormat="1" ht="9.75" customHeight="1">
      <c r="A1424" s="280" t="s">
        <v>2710</v>
      </c>
      <c r="B1424" s="281" t="s">
        <v>888</v>
      </c>
      <c r="C1424" s="281"/>
      <c r="D1424" s="281"/>
      <c r="E1424" s="281"/>
      <c r="F1424" s="283">
        <v>38000</v>
      </c>
      <c r="G1424" s="281"/>
      <c r="H1424" s="281"/>
    </row>
    <row r="1425" spans="1:8" customFormat="1" ht="9.75" customHeight="1">
      <c r="A1425" s="284" t="s">
        <v>2711</v>
      </c>
      <c r="B1425" s="285" t="s">
        <v>889</v>
      </c>
      <c r="C1425" s="285" t="s">
        <v>59</v>
      </c>
      <c r="D1425" s="286">
        <v>1</v>
      </c>
      <c r="E1425" s="292">
        <v>30000</v>
      </c>
      <c r="F1425" s="293">
        <v>30000</v>
      </c>
      <c r="G1425" s="285"/>
      <c r="H1425" s="285"/>
    </row>
    <row r="1426" spans="1:8" customFormat="1" ht="9.75" customHeight="1">
      <c r="A1426" s="284" t="s">
        <v>3548</v>
      </c>
      <c r="B1426" s="285" t="s">
        <v>3549</v>
      </c>
      <c r="C1426" s="285" t="s">
        <v>59</v>
      </c>
      <c r="D1426" s="286">
        <v>1</v>
      </c>
      <c r="E1426" s="288">
        <v>8000</v>
      </c>
      <c r="F1426" s="289">
        <v>8000</v>
      </c>
      <c r="G1426" s="285"/>
      <c r="H1426" s="285"/>
    </row>
    <row r="1427" spans="1:8" customFormat="1" ht="9.75" customHeight="1">
      <c r="A1427" s="280" t="s">
        <v>2713</v>
      </c>
      <c r="B1427" s="281" t="s">
        <v>890</v>
      </c>
      <c r="C1427" s="281"/>
      <c r="D1427" s="281"/>
      <c r="E1427" s="281"/>
      <c r="F1427" s="282">
        <v>220205.7</v>
      </c>
      <c r="G1427" s="281"/>
      <c r="H1427" s="281"/>
    </row>
    <row r="1428" spans="1:8" customFormat="1" ht="9.75" customHeight="1">
      <c r="A1428" s="284" t="s">
        <v>2714</v>
      </c>
      <c r="B1428" s="285" t="s">
        <v>2759</v>
      </c>
      <c r="C1428" s="285" t="s">
        <v>59</v>
      </c>
      <c r="D1428" s="286">
        <v>1</v>
      </c>
      <c r="E1428" s="290">
        <v>220205.69990000001</v>
      </c>
      <c r="F1428" s="291">
        <v>220205.7</v>
      </c>
      <c r="G1428" s="285"/>
      <c r="H1428" s="285"/>
    </row>
    <row r="1429" spans="1:8" customFormat="1" ht="9.75" customHeight="1">
      <c r="A1429" s="279" t="s">
        <v>277</v>
      </c>
      <c r="B1429" s="279"/>
      <c r="C1429" s="279"/>
      <c r="D1429" s="279"/>
      <c r="E1429" s="279"/>
      <c r="F1429" s="305">
        <v>14004939.859999999</v>
      </c>
      <c r="G1429" s="279"/>
      <c r="H1429" s="279"/>
    </row>
    <row r="1430" spans="1:8" customFormat="1" ht="9.75" customHeight="1">
      <c r="A1430" s="279" t="s">
        <v>891</v>
      </c>
      <c r="B1430" s="279"/>
      <c r="C1430" s="279"/>
      <c r="D1430" s="279"/>
      <c r="E1430" s="279"/>
      <c r="F1430" s="305">
        <v>15602416.34</v>
      </c>
      <c r="G1430" s="279"/>
      <c r="H1430" s="279"/>
    </row>
    <row r="1431" spans="1:8" customFormat="1" ht="2.25" customHeight="1">
      <c r="A1431" s="306"/>
      <c r="B1431" s="306"/>
      <c r="C1431" s="306"/>
      <c r="D1431" s="306"/>
      <c r="E1431" s="306"/>
      <c r="F1431" s="306"/>
      <c r="G1431" s="306"/>
      <c r="H1431" s="306"/>
    </row>
    <row r="1432" spans="1:8" customFormat="1" ht="8.4499999999999993" customHeight="1">
      <c r="A1432" s="307" t="s">
        <v>3550</v>
      </c>
      <c r="B1432" s="307"/>
      <c r="C1432" s="307"/>
      <c r="D1432" s="307"/>
      <c r="E1432" s="307"/>
      <c r="F1432" s="307"/>
      <c r="G1432" s="307"/>
      <c r="H1432" s="307"/>
    </row>
    <row r="1433" spans="1:8">
      <c r="A1433" s="309"/>
      <c r="B1433" s="309"/>
      <c r="C1433" s="309"/>
      <c r="D1433" s="309"/>
      <c r="E1433" s="309"/>
      <c r="F1433" s="309"/>
      <c r="G1433" s="309"/>
      <c r="H1433" s="309"/>
    </row>
  </sheetData>
  <autoFilter ref="A146:H1430" xr:uid="{253E6E95-BB0E-4DAB-92F9-A87309E4EAEE}"/>
  <pageMargins left="0.52999994886203072" right="0.52999994886203072" top="0.52999994886203072" bottom="0.68999998212799307" header="0" footer="0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623B45-57A1-4CBE-A6C5-8EE3050538B0}">
  <dimension ref="A1:H1079"/>
  <sheetViews>
    <sheetView topLeftCell="A13" workbookViewId="0">
      <selection activeCell="B33" sqref="B33"/>
    </sheetView>
  </sheetViews>
  <sheetFormatPr defaultColWidth="44.42578125" defaultRowHeight="12.75"/>
  <cols>
    <col min="1" max="1" width="18.7109375" style="209" bestFit="1" customWidth="1"/>
    <col min="2" max="2" width="60.42578125" style="209" customWidth="1"/>
    <col min="3" max="3" width="3.42578125" style="209" bestFit="1" customWidth="1"/>
    <col min="4" max="4" width="12.85546875" style="209" bestFit="1" customWidth="1"/>
    <col min="5" max="5" width="9.5703125" style="209" bestFit="1" customWidth="1"/>
    <col min="6" max="6" width="9.42578125" style="209" bestFit="1" customWidth="1"/>
    <col min="7" max="16384" width="44.42578125" style="209"/>
  </cols>
  <sheetData>
    <row r="1" spans="1:8" ht="20.25">
      <c r="A1" s="260"/>
      <c r="B1" s="260"/>
      <c r="C1" s="261"/>
      <c r="D1" s="261"/>
      <c r="E1" s="261"/>
      <c r="F1" s="261"/>
      <c r="G1" s="261"/>
      <c r="H1" s="261"/>
    </row>
    <row r="2" spans="1:8" ht="20.25">
      <c r="A2" s="262"/>
      <c r="B2" s="262"/>
      <c r="C2" s="263"/>
      <c r="D2" s="263"/>
      <c r="E2" s="263"/>
      <c r="F2" s="263"/>
      <c r="G2" s="263"/>
      <c r="H2" s="263"/>
    </row>
    <row r="3" spans="1:8" ht="21" thickBot="1">
      <c r="A3" s="264"/>
      <c r="B3" s="264"/>
      <c r="C3" s="265"/>
      <c r="D3" s="265"/>
      <c r="E3" s="265"/>
      <c r="F3" s="265"/>
      <c r="G3" s="265"/>
      <c r="H3" s="265"/>
    </row>
    <row r="4" spans="1:8">
      <c r="A4" s="268" t="s">
        <v>0</v>
      </c>
      <c r="B4" s="269" t="s">
        <v>3551</v>
      </c>
      <c r="C4" s="267"/>
      <c r="D4" s="267"/>
      <c r="E4" s="267"/>
      <c r="F4" s="267"/>
      <c r="G4" s="267"/>
      <c r="H4" s="267"/>
    </row>
    <row r="5" spans="1:8">
      <c r="A5" s="271" t="s">
        <v>1456</v>
      </c>
      <c r="B5" s="272" t="s">
        <v>3552</v>
      </c>
      <c r="C5" s="267"/>
      <c r="D5" s="267"/>
      <c r="E5" s="267"/>
      <c r="F5" s="267"/>
      <c r="G5" s="267"/>
      <c r="H5" s="267"/>
    </row>
    <row r="6" spans="1:8">
      <c r="A6" s="271" t="s">
        <v>1459</v>
      </c>
      <c r="B6" s="272">
        <v>553.46</v>
      </c>
      <c r="C6" s="267"/>
      <c r="D6" s="267"/>
      <c r="E6" s="267"/>
      <c r="F6" s="267"/>
      <c r="G6" s="267"/>
      <c r="H6" s="267"/>
    </row>
    <row r="7" spans="1:8">
      <c r="A7" s="271" t="s">
        <v>1460</v>
      </c>
      <c r="B7" s="310">
        <v>6001.7</v>
      </c>
      <c r="C7" s="267"/>
      <c r="D7" s="267"/>
      <c r="E7" s="267"/>
      <c r="F7" s="267"/>
      <c r="G7" s="267"/>
      <c r="H7" s="267"/>
    </row>
    <row r="8" spans="1:8">
      <c r="A8" s="271" t="s">
        <v>1461</v>
      </c>
      <c r="B8" s="275">
        <v>45108</v>
      </c>
      <c r="C8" s="267"/>
      <c r="D8" s="267"/>
      <c r="E8" s="267"/>
      <c r="F8" s="267"/>
      <c r="G8" s="267"/>
      <c r="H8" s="267"/>
    </row>
    <row r="9" spans="1:8" ht="13.5" thickBot="1">
      <c r="A9" s="276" t="s">
        <v>1462</v>
      </c>
      <c r="B9" s="277">
        <v>2747.9</v>
      </c>
      <c r="C9" s="267"/>
      <c r="D9" s="267"/>
      <c r="E9" s="267"/>
      <c r="F9" s="267"/>
      <c r="G9" s="270"/>
      <c r="H9" s="270"/>
    </row>
    <row r="10" spans="1:8">
      <c r="A10" s="266"/>
      <c r="B10" s="266"/>
      <c r="C10" s="267"/>
      <c r="D10" s="267"/>
      <c r="E10" s="267"/>
      <c r="F10" s="267"/>
      <c r="G10" s="270"/>
      <c r="H10" s="270"/>
    </row>
    <row r="11" spans="1:8">
      <c r="A11" s="267"/>
      <c r="B11" s="267"/>
      <c r="C11" s="267"/>
      <c r="D11" s="267"/>
      <c r="E11" s="267"/>
      <c r="F11" s="267"/>
      <c r="G11" s="270"/>
      <c r="H11" s="270"/>
    </row>
    <row r="12" spans="1:8" ht="18">
      <c r="A12" s="311" t="s">
        <v>204</v>
      </c>
      <c r="B12" s="312" t="s">
        <v>5</v>
      </c>
      <c r="C12" s="312" t="s">
        <v>205</v>
      </c>
      <c r="D12" s="312" t="s">
        <v>206</v>
      </c>
      <c r="E12" s="312" t="s">
        <v>207</v>
      </c>
      <c r="F12" s="312" t="s">
        <v>208</v>
      </c>
      <c r="G12" s="270"/>
      <c r="H12" s="270"/>
    </row>
    <row r="13" spans="1:8" s="317" customFormat="1" ht="9.4" customHeight="1">
      <c r="A13" s="313">
        <v>1</v>
      </c>
      <c r="B13" s="342" t="s">
        <v>3880</v>
      </c>
      <c r="C13" s="315"/>
      <c r="D13" s="315"/>
      <c r="E13" s="315"/>
      <c r="F13" s="316">
        <v>521607.16</v>
      </c>
    </row>
    <row r="14" spans="1:8" s="317" customFormat="1" ht="9.4" customHeight="1">
      <c r="A14" s="318">
        <v>1001</v>
      </c>
      <c r="B14" s="342" t="s">
        <v>3881</v>
      </c>
      <c r="C14" s="315"/>
      <c r="D14" s="315"/>
      <c r="E14" s="315"/>
      <c r="F14" s="316">
        <v>365146.91</v>
      </c>
    </row>
    <row r="15" spans="1:8" s="317" customFormat="1" ht="9.4" customHeight="1">
      <c r="A15" s="318">
        <v>1001001</v>
      </c>
      <c r="B15" s="342" t="s">
        <v>3882</v>
      </c>
      <c r="C15" s="315"/>
      <c r="D15" s="315"/>
      <c r="E15" s="315"/>
      <c r="F15" s="316">
        <v>24237</v>
      </c>
    </row>
    <row r="16" spans="1:8" s="317" customFormat="1" ht="9" customHeight="1">
      <c r="A16" s="321">
        <v>1001001001</v>
      </c>
      <c r="B16" s="322" t="s">
        <v>3883</v>
      </c>
      <c r="C16" s="322" t="s">
        <v>3557</v>
      </c>
      <c r="D16" s="323">
        <v>1</v>
      </c>
      <c r="E16" s="324">
        <v>6449</v>
      </c>
      <c r="F16" s="325">
        <v>6449</v>
      </c>
    </row>
    <row r="17" spans="1:6" s="317" customFormat="1" ht="9" customHeight="1">
      <c r="A17" s="321">
        <v>1001001002</v>
      </c>
      <c r="B17" s="322" t="s">
        <v>3884</v>
      </c>
      <c r="C17" s="322" t="s">
        <v>3557</v>
      </c>
      <c r="D17" s="323">
        <v>1</v>
      </c>
      <c r="E17" s="324">
        <v>1200</v>
      </c>
      <c r="F17" s="325">
        <v>1200</v>
      </c>
    </row>
    <row r="18" spans="1:6" s="317" customFormat="1" ht="9" customHeight="1">
      <c r="A18" s="321">
        <v>1001001003</v>
      </c>
      <c r="B18" s="322" t="s">
        <v>3885</v>
      </c>
      <c r="C18" s="322" t="s">
        <v>3557</v>
      </c>
      <c r="D18" s="323">
        <v>1</v>
      </c>
      <c r="E18" s="324">
        <v>3794</v>
      </c>
      <c r="F18" s="325">
        <v>3794</v>
      </c>
    </row>
    <row r="19" spans="1:6" s="317" customFormat="1" ht="9" customHeight="1">
      <c r="A19" s="321">
        <v>1001001004</v>
      </c>
      <c r="B19" s="322" t="s">
        <v>3886</v>
      </c>
      <c r="C19" s="322" t="s">
        <v>3557</v>
      </c>
      <c r="D19" s="323">
        <v>1</v>
      </c>
      <c r="E19" s="324">
        <v>3794</v>
      </c>
      <c r="F19" s="325">
        <v>3794</v>
      </c>
    </row>
    <row r="20" spans="1:6" s="317" customFormat="1" ht="9" customHeight="1">
      <c r="A20" s="321">
        <v>1001001005</v>
      </c>
      <c r="B20" s="322" t="s">
        <v>3887</v>
      </c>
      <c r="C20" s="322" t="s">
        <v>3557</v>
      </c>
      <c r="D20" s="323">
        <v>1</v>
      </c>
      <c r="E20" s="324">
        <v>9000</v>
      </c>
      <c r="F20" s="325">
        <v>9000</v>
      </c>
    </row>
    <row r="21" spans="1:6" s="317" customFormat="1" ht="9.4" customHeight="1">
      <c r="A21" s="318">
        <v>1001002</v>
      </c>
      <c r="B21" s="342" t="s">
        <v>3888</v>
      </c>
      <c r="C21" s="315"/>
      <c r="D21" s="315"/>
      <c r="E21" s="315"/>
      <c r="F21" s="316">
        <v>268414.21000000002</v>
      </c>
    </row>
    <row r="22" spans="1:6" s="317" customFormat="1" ht="9" customHeight="1">
      <c r="A22" s="321">
        <v>1001002001</v>
      </c>
      <c r="B22" s="322" t="s">
        <v>3889</v>
      </c>
      <c r="C22" s="322" t="s">
        <v>3557</v>
      </c>
      <c r="D22" s="323">
        <v>1</v>
      </c>
      <c r="E22" s="324">
        <v>11291</v>
      </c>
      <c r="F22" s="325">
        <v>11291</v>
      </c>
    </row>
    <row r="23" spans="1:6" s="317" customFormat="1" ht="9" customHeight="1">
      <c r="A23" s="321">
        <v>1001002002</v>
      </c>
      <c r="B23" s="322" t="s">
        <v>3890</v>
      </c>
      <c r="C23" s="322" t="s">
        <v>3557</v>
      </c>
      <c r="D23" s="323">
        <v>1</v>
      </c>
      <c r="E23" s="324">
        <v>22991</v>
      </c>
      <c r="F23" s="325">
        <v>22991</v>
      </c>
    </row>
    <row r="24" spans="1:6" s="317" customFormat="1" ht="9" customHeight="1">
      <c r="A24" s="321">
        <v>1001002003</v>
      </c>
      <c r="B24" s="322" t="s">
        <v>3891</v>
      </c>
      <c r="C24" s="322" t="s">
        <v>3557</v>
      </c>
      <c r="D24" s="323">
        <v>1</v>
      </c>
      <c r="E24" s="324">
        <v>25629</v>
      </c>
      <c r="F24" s="325">
        <v>25629</v>
      </c>
    </row>
    <row r="25" spans="1:6" s="317" customFormat="1" ht="9" customHeight="1">
      <c r="A25" s="321">
        <v>1001002004</v>
      </c>
      <c r="B25" s="322" t="s">
        <v>3892</v>
      </c>
      <c r="C25" s="322" t="s">
        <v>3557</v>
      </c>
      <c r="D25" s="323">
        <v>1</v>
      </c>
      <c r="E25" s="324">
        <v>54300</v>
      </c>
      <c r="F25" s="325">
        <v>54300</v>
      </c>
    </row>
    <row r="26" spans="1:6" s="317" customFormat="1" ht="9" customHeight="1">
      <c r="A26" s="321">
        <v>1001002005</v>
      </c>
      <c r="B26" s="322" t="s">
        <v>3893</v>
      </c>
      <c r="C26" s="322" t="s">
        <v>3557</v>
      </c>
      <c r="D26" s="323">
        <v>1</v>
      </c>
      <c r="E26" s="324">
        <v>3000</v>
      </c>
      <c r="F26" s="325">
        <v>3000</v>
      </c>
    </row>
    <row r="27" spans="1:6" s="317" customFormat="1" ht="9" customHeight="1">
      <c r="A27" s="321">
        <v>1001002006</v>
      </c>
      <c r="B27" s="322" t="s">
        <v>3894</v>
      </c>
      <c r="C27" s="322" t="s">
        <v>3557</v>
      </c>
      <c r="D27" s="323">
        <v>1</v>
      </c>
      <c r="E27" s="324">
        <v>3000</v>
      </c>
      <c r="F27" s="325">
        <v>3000</v>
      </c>
    </row>
    <row r="28" spans="1:6" s="317" customFormat="1" ht="9" customHeight="1">
      <c r="A28" s="321">
        <v>1001002007</v>
      </c>
      <c r="B28" s="322" t="s">
        <v>3895</v>
      </c>
      <c r="C28" s="322" t="s">
        <v>3557</v>
      </c>
      <c r="D28" s="323">
        <v>1</v>
      </c>
      <c r="E28" s="324">
        <v>84400</v>
      </c>
      <c r="F28" s="325">
        <v>84400</v>
      </c>
    </row>
    <row r="29" spans="1:6" s="317" customFormat="1" ht="9" customHeight="1">
      <c r="A29" s="321">
        <v>1001002008</v>
      </c>
      <c r="B29" s="322" t="s">
        <v>3896</v>
      </c>
      <c r="C29" s="322" t="s">
        <v>3557</v>
      </c>
      <c r="D29" s="323">
        <v>1</v>
      </c>
      <c r="E29" s="324">
        <v>45800</v>
      </c>
      <c r="F29" s="325">
        <v>45800</v>
      </c>
    </row>
    <row r="30" spans="1:6" s="317" customFormat="1" ht="9" customHeight="1">
      <c r="A30" s="321">
        <v>1001002009</v>
      </c>
      <c r="B30" s="322" t="s">
        <v>3897</v>
      </c>
      <c r="C30" s="322" t="s">
        <v>3557</v>
      </c>
      <c r="D30" s="323">
        <v>1</v>
      </c>
      <c r="E30" s="324">
        <v>18003.21</v>
      </c>
      <c r="F30" s="325">
        <v>18003.21</v>
      </c>
    </row>
    <row r="31" spans="1:6" s="317" customFormat="1" ht="9.4" customHeight="1">
      <c r="A31" s="318">
        <v>1001003</v>
      </c>
      <c r="B31" s="342" t="s">
        <v>3898</v>
      </c>
      <c r="C31" s="315"/>
      <c r="D31" s="315"/>
      <c r="E31" s="315"/>
      <c r="F31" s="316">
        <v>42149.7</v>
      </c>
    </row>
    <row r="32" spans="1:6" s="317" customFormat="1" ht="9" customHeight="1">
      <c r="A32" s="321">
        <v>1001003001</v>
      </c>
      <c r="B32" s="322" t="s">
        <v>3899</v>
      </c>
      <c r="C32" s="322" t="s">
        <v>3557</v>
      </c>
      <c r="D32" s="323">
        <v>1</v>
      </c>
      <c r="E32" s="324">
        <v>42149.7</v>
      </c>
      <c r="F32" s="325">
        <v>42149.7</v>
      </c>
    </row>
    <row r="33" spans="1:6" s="317" customFormat="1" ht="9.4" customHeight="1">
      <c r="A33" s="318">
        <v>1001004</v>
      </c>
      <c r="B33" s="342" t="s">
        <v>3900</v>
      </c>
      <c r="C33" s="315"/>
      <c r="D33" s="315"/>
      <c r="E33" s="315"/>
      <c r="F33" s="316">
        <v>30346</v>
      </c>
    </row>
    <row r="34" spans="1:6" s="317" customFormat="1" ht="9" customHeight="1">
      <c r="A34" s="321">
        <v>1001004001</v>
      </c>
      <c r="B34" s="322" t="s">
        <v>3901</v>
      </c>
      <c r="C34" s="322" t="s">
        <v>3557</v>
      </c>
      <c r="D34" s="323">
        <v>1</v>
      </c>
      <c r="E34" s="324">
        <v>30346</v>
      </c>
      <c r="F34" s="325">
        <v>30346</v>
      </c>
    </row>
    <row r="35" spans="1:6" s="317" customFormat="1" ht="9.4" customHeight="1">
      <c r="A35" s="318">
        <v>1002</v>
      </c>
      <c r="B35" s="342" t="s">
        <v>3902</v>
      </c>
      <c r="C35" s="315"/>
      <c r="D35" s="315"/>
      <c r="E35" s="315"/>
      <c r="F35" s="316">
        <v>156460.25</v>
      </c>
    </row>
    <row r="36" spans="1:6" s="317" customFormat="1" ht="9.4" customHeight="1">
      <c r="A36" s="318">
        <v>1002001</v>
      </c>
      <c r="B36" s="342" t="s">
        <v>3903</v>
      </c>
      <c r="C36" s="315"/>
      <c r="D36" s="315"/>
      <c r="E36" s="315"/>
      <c r="F36" s="316">
        <v>93852.46</v>
      </c>
    </row>
    <row r="37" spans="1:6" s="317" customFormat="1" ht="9" customHeight="1">
      <c r="A37" s="321">
        <v>1002001001</v>
      </c>
      <c r="B37" s="322" t="s">
        <v>3904</v>
      </c>
      <c r="C37" s="322" t="s">
        <v>3557</v>
      </c>
      <c r="D37" s="323">
        <v>1</v>
      </c>
      <c r="E37" s="324">
        <v>9825.24</v>
      </c>
      <c r="F37" s="325">
        <v>9825.24</v>
      </c>
    </row>
    <row r="38" spans="1:6" s="317" customFormat="1" ht="18.399999999999999" customHeight="1">
      <c r="A38" s="321">
        <v>1002001002</v>
      </c>
      <c r="B38" s="319" t="s">
        <v>3905</v>
      </c>
      <c r="C38" s="322" t="s">
        <v>3557</v>
      </c>
      <c r="D38" s="323">
        <v>1</v>
      </c>
      <c r="E38" s="324">
        <v>3454</v>
      </c>
      <c r="F38" s="325">
        <v>3454</v>
      </c>
    </row>
    <row r="39" spans="1:6" s="317" customFormat="1" ht="9" customHeight="1">
      <c r="A39" s="321">
        <v>1002001003</v>
      </c>
      <c r="B39" s="322" t="s">
        <v>3906</v>
      </c>
      <c r="C39" s="322" t="s">
        <v>3557</v>
      </c>
      <c r="D39" s="323">
        <v>1</v>
      </c>
      <c r="E39" s="324">
        <v>4563</v>
      </c>
      <c r="F39" s="325">
        <v>4563</v>
      </c>
    </row>
    <row r="40" spans="1:6" s="317" customFormat="1" ht="9" customHeight="1">
      <c r="A40" s="321">
        <v>1002001004</v>
      </c>
      <c r="B40" s="322" t="s">
        <v>3907</v>
      </c>
      <c r="C40" s="322" t="s">
        <v>3557</v>
      </c>
      <c r="D40" s="323">
        <v>1</v>
      </c>
      <c r="E40" s="324">
        <v>26658</v>
      </c>
      <c r="F40" s="325">
        <v>26658</v>
      </c>
    </row>
    <row r="41" spans="1:6" s="317" customFormat="1" ht="9" customHeight="1">
      <c r="A41" s="321">
        <v>1002001005</v>
      </c>
      <c r="B41" s="322" t="s">
        <v>3908</v>
      </c>
      <c r="C41" s="322" t="s">
        <v>3557</v>
      </c>
      <c r="D41" s="323">
        <v>1</v>
      </c>
      <c r="E41" s="324">
        <v>4599</v>
      </c>
      <c r="F41" s="325">
        <v>4599</v>
      </c>
    </row>
    <row r="42" spans="1:6" s="317" customFormat="1" ht="9" customHeight="1">
      <c r="A42" s="321">
        <v>1002001006</v>
      </c>
      <c r="B42" s="322" t="s">
        <v>3909</v>
      </c>
      <c r="C42" s="322" t="s">
        <v>3557</v>
      </c>
      <c r="D42" s="323">
        <v>1</v>
      </c>
      <c r="E42" s="324">
        <v>4599</v>
      </c>
      <c r="F42" s="325">
        <v>4599</v>
      </c>
    </row>
    <row r="43" spans="1:6" s="317" customFormat="1" ht="9" customHeight="1">
      <c r="A43" s="321">
        <v>1002001007</v>
      </c>
      <c r="B43" s="322" t="s">
        <v>3910</v>
      </c>
      <c r="C43" s="322" t="s">
        <v>3557</v>
      </c>
      <c r="D43" s="323">
        <v>1</v>
      </c>
      <c r="E43" s="324">
        <v>4932</v>
      </c>
      <c r="F43" s="325">
        <v>4932</v>
      </c>
    </row>
    <row r="44" spans="1:6" s="317" customFormat="1" ht="9" customHeight="1">
      <c r="A44" s="321">
        <v>1002001008</v>
      </c>
      <c r="B44" s="322" t="s">
        <v>3911</v>
      </c>
      <c r="C44" s="322" t="s">
        <v>3557</v>
      </c>
      <c r="D44" s="323">
        <v>1</v>
      </c>
      <c r="E44" s="324">
        <v>1897</v>
      </c>
      <c r="F44" s="325">
        <v>1897</v>
      </c>
    </row>
    <row r="45" spans="1:6" s="317" customFormat="1" ht="9" customHeight="1">
      <c r="A45" s="321">
        <v>1002001009</v>
      </c>
      <c r="B45" s="322" t="s">
        <v>3912</v>
      </c>
      <c r="C45" s="322" t="s">
        <v>3557</v>
      </c>
      <c r="D45" s="323">
        <v>1</v>
      </c>
      <c r="E45" s="324">
        <v>12999.52</v>
      </c>
      <c r="F45" s="325">
        <v>12999.52</v>
      </c>
    </row>
    <row r="46" spans="1:6" s="317" customFormat="1" ht="9" customHeight="1">
      <c r="A46" s="321">
        <v>1002001010</v>
      </c>
      <c r="B46" s="322" t="s">
        <v>3913</v>
      </c>
      <c r="C46" s="322" t="s">
        <v>3557</v>
      </c>
      <c r="D46" s="323">
        <v>1</v>
      </c>
      <c r="E46" s="324">
        <v>7700</v>
      </c>
      <c r="F46" s="325">
        <v>7700</v>
      </c>
    </row>
    <row r="47" spans="1:6" s="317" customFormat="1" ht="9" customHeight="1">
      <c r="A47" s="321">
        <v>1002001011</v>
      </c>
      <c r="B47" s="322" t="s">
        <v>3914</v>
      </c>
      <c r="C47" s="322" t="s">
        <v>3557</v>
      </c>
      <c r="D47" s="323">
        <v>1</v>
      </c>
      <c r="E47" s="324">
        <v>5030.7</v>
      </c>
      <c r="F47" s="325">
        <v>5030.7</v>
      </c>
    </row>
    <row r="48" spans="1:6" s="317" customFormat="1" ht="9" customHeight="1">
      <c r="A48" s="321">
        <v>1002001012</v>
      </c>
      <c r="B48" s="322" t="s">
        <v>3915</v>
      </c>
      <c r="C48" s="322" t="s">
        <v>3557</v>
      </c>
      <c r="D48" s="323">
        <v>1</v>
      </c>
      <c r="E48" s="324">
        <v>7595</v>
      </c>
      <c r="F48" s="325">
        <v>7595</v>
      </c>
    </row>
    <row r="49" spans="1:6" s="317" customFormat="1" ht="9.4" customHeight="1">
      <c r="A49" s="318">
        <v>1002002</v>
      </c>
      <c r="B49" s="342" t="s">
        <v>3916</v>
      </c>
      <c r="C49" s="315"/>
      <c r="D49" s="315"/>
      <c r="E49" s="315"/>
      <c r="F49" s="316">
        <v>13829</v>
      </c>
    </row>
    <row r="50" spans="1:6" s="317" customFormat="1" ht="9" customHeight="1">
      <c r="A50" s="321">
        <v>1002002001</v>
      </c>
      <c r="B50" s="322" t="s">
        <v>3917</v>
      </c>
      <c r="C50" s="322" t="s">
        <v>3614</v>
      </c>
      <c r="D50" s="323">
        <v>21</v>
      </c>
      <c r="E50" s="323">
        <v>133</v>
      </c>
      <c r="F50" s="325">
        <v>2793</v>
      </c>
    </row>
    <row r="51" spans="1:6" s="317" customFormat="1" ht="9" customHeight="1">
      <c r="A51" s="321">
        <v>1002002002</v>
      </c>
      <c r="B51" s="322" t="s">
        <v>3918</v>
      </c>
      <c r="C51" s="322" t="s">
        <v>3557</v>
      </c>
      <c r="D51" s="323">
        <v>1</v>
      </c>
      <c r="E51" s="324">
        <v>11036</v>
      </c>
      <c r="F51" s="325">
        <v>11036</v>
      </c>
    </row>
    <row r="52" spans="1:6" s="317" customFormat="1" ht="9.4" customHeight="1">
      <c r="A52" s="318">
        <v>1002003</v>
      </c>
      <c r="B52" s="342" t="s">
        <v>3919</v>
      </c>
      <c r="C52" s="315"/>
      <c r="D52" s="315"/>
      <c r="E52" s="315"/>
      <c r="F52" s="316">
        <v>48778.79</v>
      </c>
    </row>
    <row r="53" spans="1:6" s="317" customFormat="1" ht="9" customHeight="1">
      <c r="A53" s="321">
        <v>1002003001</v>
      </c>
      <c r="B53" s="322" t="s">
        <v>3920</v>
      </c>
      <c r="C53" s="322" t="s">
        <v>3921</v>
      </c>
      <c r="D53" s="323">
        <v>11</v>
      </c>
      <c r="E53" s="324">
        <v>3662.09</v>
      </c>
      <c r="F53" s="325">
        <v>40282.99</v>
      </c>
    </row>
    <row r="54" spans="1:6" s="317" customFormat="1" ht="18.399999999999999" customHeight="1">
      <c r="A54" s="321">
        <v>1002003002</v>
      </c>
      <c r="B54" s="319" t="s">
        <v>3922</v>
      </c>
      <c r="C54" s="322" t="s">
        <v>3921</v>
      </c>
      <c r="D54" s="323">
        <v>36</v>
      </c>
      <c r="E54" s="323">
        <v>171.55</v>
      </c>
      <c r="F54" s="325">
        <v>6175.8</v>
      </c>
    </row>
    <row r="55" spans="1:6" s="317" customFormat="1" ht="9" customHeight="1">
      <c r="A55" s="321">
        <v>1002003003</v>
      </c>
      <c r="B55" s="322" t="s">
        <v>3923</v>
      </c>
      <c r="C55" s="322" t="s">
        <v>3557</v>
      </c>
      <c r="D55" s="323">
        <v>1</v>
      </c>
      <c r="E55" s="324">
        <v>2320</v>
      </c>
      <c r="F55" s="325">
        <v>2320</v>
      </c>
    </row>
    <row r="56" spans="1:6" s="317" customFormat="1" ht="9.4" customHeight="1">
      <c r="A56" s="313">
        <v>2</v>
      </c>
      <c r="B56" s="342" t="s">
        <v>3924</v>
      </c>
      <c r="C56" s="315"/>
      <c r="D56" s="315"/>
      <c r="E56" s="315"/>
      <c r="F56" s="316">
        <v>833361.76</v>
      </c>
    </row>
    <row r="57" spans="1:6" s="317" customFormat="1" ht="9.4" customHeight="1">
      <c r="A57" s="318">
        <v>2001</v>
      </c>
      <c r="B57" s="342" t="s">
        <v>3925</v>
      </c>
      <c r="C57" s="315"/>
      <c r="D57" s="315"/>
      <c r="E57" s="315"/>
      <c r="F57" s="316">
        <v>249273.77</v>
      </c>
    </row>
    <row r="58" spans="1:6" s="317" customFormat="1" ht="9.4" customHeight="1">
      <c r="A58" s="318">
        <v>2001001</v>
      </c>
      <c r="B58" s="342" t="s">
        <v>3926</v>
      </c>
      <c r="C58" s="315"/>
      <c r="D58" s="315"/>
      <c r="E58" s="315"/>
      <c r="F58" s="316">
        <v>24100</v>
      </c>
    </row>
    <row r="59" spans="1:6" s="317" customFormat="1" ht="9" customHeight="1">
      <c r="A59" s="321">
        <v>2001001001</v>
      </c>
      <c r="B59" s="322" t="s">
        <v>3927</v>
      </c>
      <c r="C59" s="322" t="s">
        <v>3921</v>
      </c>
      <c r="D59" s="323">
        <v>36</v>
      </c>
      <c r="E59" s="323">
        <v>600</v>
      </c>
      <c r="F59" s="325">
        <v>21600</v>
      </c>
    </row>
    <row r="60" spans="1:6" s="317" customFormat="1" ht="18.399999999999999" customHeight="1">
      <c r="A60" s="321">
        <v>2001001002</v>
      </c>
      <c r="B60" s="319" t="s">
        <v>3928</v>
      </c>
      <c r="C60" s="322" t="s">
        <v>3557</v>
      </c>
      <c r="D60" s="323">
        <v>1</v>
      </c>
      <c r="E60" s="324">
        <v>2500</v>
      </c>
      <c r="F60" s="325">
        <v>2500</v>
      </c>
    </row>
    <row r="61" spans="1:6" s="317" customFormat="1" ht="9.4" customHeight="1">
      <c r="A61" s="318">
        <v>2001002</v>
      </c>
      <c r="B61" s="342" t="s">
        <v>3929</v>
      </c>
      <c r="C61" s="315"/>
      <c r="D61" s="315"/>
      <c r="E61" s="315"/>
      <c r="F61" s="316">
        <v>156193.76999999999</v>
      </c>
    </row>
    <row r="62" spans="1:6" s="317" customFormat="1" ht="9" customHeight="1">
      <c r="A62" s="321">
        <v>2001002001</v>
      </c>
      <c r="B62" s="322" t="s">
        <v>3930</v>
      </c>
      <c r="C62" s="322" t="s">
        <v>3921</v>
      </c>
      <c r="D62" s="323">
        <v>36</v>
      </c>
      <c r="E62" s="323">
        <v>332.25</v>
      </c>
      <c r="F62" s="325">
        <v>11961</v>
      </c>
    </row>
    <row r="63" spans="1:6" s="317" customFormat="1" ht="9" customHeight="1">
      <c r="A63" s="321">
        <v>2001002002</v>
      </c>
      <c r="B63" s="322" t="s">
        <v>3931</v>
      </c>
      <c r="C63" s="322" t="s">
        <v>3614</v>
      </c>
      <c r="D63" s="323">
        <v>270</v>
      </c>
      <c r="E63" s="323">
        <v>20</v>
      </c>
      <c r="F63" s="325">
        <v>5400</v>
      </c>
    </row>
    <row r="64" spans="1:6" s="317" customFormat="1" ht="9" customHeight="1">
      <c r="A64" s="321">
        <v>2001002003</v>
      </c>
      <c r="B64" s="322" t="s">
        <v>3932</v>
      </c>
      <c r="C64" s="322" t="s">
        <v>3664</v>
      </c>
      <c r="D64" s="323">
        <v>91.24</v>
      </c>
      <c r="E64" s="323">
        <v>267.43849999999998</v>
      </c>
      <c r="F64" s="325">
        <v>24401.09</v>
      </c>
    </row>
    <row r="65" spans="1:6" s="317" customFormat="1" ht="9" customHeight="1">
      <c r="A65" s="321">
        <v>2001002004</v>
      </c>
      <c r="B65" s="322" t="s">
        <v>3933</v>
      </c>
      <c r="C65" s="322" t="s">
        <v>3664</v>
      </c>
      <c r="D65" s="323">
        <v>108.34</v>
      </c>
      <c r="E65" s="323">
        <v>232.4195</v>
      </c>
      <c r="F65" s="325">
        <v>25180.33</v>
      </c>
    </row>
    <row r="66" spans="1:6" s="317" customFormat="1" ht="9" customHeight="1">
      <c r="A66" s="321">
        <v>2001002005</v>
      </c>
      <c r="B66" s="322" t="s">
        <v>3934</v>
      </c>
      <c r="C66" s="322" t="s">
        <v>3664</v>
      </c>
      <c r="D66" s="323">
        <v>375.44</v>
      </c>
      <c r="E66" s="323">
        <v>8.8504000000000005</v>
      </c>
      <c r="F66" s="325">
        <v>3322.79</v>
      </c>
    </row>
    <row r="67" spans="1:6" s="317" customFormat="1" ht="9" customHeight="1">
      <c r="A67" s="321">
        <v>2001002006</v>
      </c>
      <c r="B67" s="322" t="s">
        <v>3935</v>
      </c>
      <c r="C67" s="322" t="s">
        <v>3664</v>
      </c>
      <c r="D67" s="323">
        <v>364.96</v>
      </c>
      <c r="E67" s="323">
        <v>4.1597999999999997</v>
      </c>
      <c r="F67" s="325">
        <v>1518.16</v>
      </c>
    </row>
    <row r="68" spans="1:6" s="317" customFormat="1" ht="18.399999999999999" customHeight="1">
      <c r="A68" s="321">
        <v>2001002007</v>
      </c>
      <c r="B68" s="319" t="s">
        <v>3936</v>
      </c>
      <c r="C68" s="322" t="s">
        <v>3568</v>
      </c>
      <c r="D68" s="323">
        <v>48.51</v>
      </c>
      <c r="E68" s="323">
        <v>23.400300000000001</v>
      </c>
      <c r="F68" s="325">
        <v>1135.1500000000001</v>
      </c>
    </row>
    <row r="69" spans="1:6" s="317" customFormat="1" ht="9" customHeight="1">
      <c r="A69" s="321">
        <v>2001002008</v>
      </c>
      <c r="B69" s="322" t="s">
        <v>3937</v>
      </c>
      <c r="C69" s="322" t="s">
        <v>3568</v>
      </c>
      <c r="D69" s="323">
        <v>91.52</v>
      </c>
      <c r="E69" s="323">
        <v>23.400300000000001</v>
      </c>
      <c r="F69" s="325">
        <v>2141.6</v>
      </c>
    </row>
    <row r="70" spans="1:6" s="317" customFormat="1" ht="9" customHeight="1">
      <c r="A70" s="321">
        <v>2001002009</v>
      </c>
      <c r="B70" s="322" t="s">
        <v>3938</v>
      </c>
      <c r="C70" s="322" t="s">
        <v>3664</v>
      </c>
      <c r="D70" s="323">
        <v>31.64</v>
      </c>
      <c r="E70" s="323">
        <v>78.720500000000001</v>
      </c>
      <c r="F70" s="325">
        <v>2490.7199999999998</v>
      </c>
    </row>
    <row r="71" spans="1:6" s="317" customFormat="1" ht="9" customHeight="1">
      <c r="A71" s="321">
        <v>2001002010</v>
      </c>
      <c r="B71" s="322" t="s">
        <v>3939</v>
      </c>
      <c r="C71" s="322" t="s">
        <v>3664</v>
      </c>
      <c r="D71" s="323">
        <v>364.96</v>
      </c>
      <c r="E71" s="323">
        <v>38</v>
      </c>
      <c r="F71" s="325">
        <v>13868.48</v>
      </c>
    </row>
    <row r="72" spans="1:6" s="317" customFormat="1" ht="9" customHeight="1">
      <c r="A72" s="321">
        <v>2001002011</v>
      </c>
      <c r="B72" s="322" t="s">
        <v>3940</v>
      </c>
      <c r="C72" s="322" t="s">
        <v>3664</v>
      </c>
      <c r="D72" s="323">
        <v>54.17</v>
      </c>
      <c r="E72" s="323">
        <v>908.51319999999998</v>
      </c>
      <c r="F72" s="325">
        <v>49214.16</v>
      </c>
    </row>
    <row r="73" spans="1:6" s="317" customFormat="1" ht="9" customHeight="1">
      <c r="A73" s="321">
        <v>2001002012</v>
      </c>
      <c r="B73" s="322" t="s">
        <v>3941</v>
      </c>
      <c r="C73" s="322" t="s">
        <v>3568</v>
      </c>
      <c r="D73" s="324">
        <v>4715.24</v>
      </c>
      <c r="E73" s="323">
        <v>3.3</v>
      </c>
      <c r="F73" s="325">
        <v>15560.29</v>
      </c>
    </row>
    <row r="74" spans="1:6" s="317" customFormat="1" ht="9.4" customHeight="1">
      <c r="A74" s="318">
        <v>2001003</v>
      </c>
      <c r="B74" s="342" t="s">
        <v>3942</v>
      </c>
      <c r="C74" s="315"/>
      <c r="D74" s="315"/>
      <c r="E74" s="315"/>
      <c r="F74" s="316">
        <v>68500</v>
      </c>
    </row>
    <row r="75" spans="1:6" s="317" customFormat="1" ht="18.399999999999999" customHeight="1">
      <c r="A75" s="321">
        <v>2001003001</v>
      </c>
      <c r="B75" s="319" t="s">
        <v>3943</v>
      </c>
      <c r="C75" s="322" t="s">
        <v>3557</v>
      </c>
      <c r="D75" s="323">
        <v>1</v>
      </c>
      <c r="E75" s="323">
        <v>600</v>
      </c>
      <c r="F75" s="343">
        <v>600</v>
      </c>
    </row>
    <row r="76" spans="1:6" s="317" customFormat="1" ht="18.399999999999999" customHeight="1">
      <c r="A76" s="321">
        <v>2001003002</v>
      </c>
      <c r="B76" s="319" t="s">
        <v>3944</v>
      </c>
      <c r="C76" s="322" t="s">
        <v>3557</v>
      </c>
      <c r="D76" s="323">
        <v>1</v>
      </c>
      <c r="E76" s="323">
        <v>600</v>
      </c>
      <c r="F76" s="343">
        <v>600</v>
      </c>
    </row>
    <row r="77" spans="1:6" s="317" customFormat="1" ht="27.4" customHeight="1">
      <c r="A77" s="321">
        <v>2001003003</v>
      </c>
      <c r="B77" s="319" t="s">
        <v>3945</v>
      </c>
      <c r="C77" s="322" t="s">
        <v>3557</v>
      </c>
      <c r="D77" s="323">
        <v>1</v>
      </c>
      <c r="E77" s="324">
        <v>2500</v>
      </c>
      <c r="F77" s="325">
        <v>2500</v>
      </c>
    </row>
    <row r="78" spans="1:6" s="317" customFormat="1" ht="9" customHeight="1">
      <c r="A78" s="321">
        <v>2001003004</v>
      </c>
      <c r="B78" s="322" t="s">
        <v>3946</v>
      </c>
      <c r="C78" s="322" t="s">
        <v>3921</v>
      </c>
      <c r="D78" s="323">
        <v>36</v>
      </c>
      <c r="E78" s="324">
        <v>1800</v>
      </c>
      <c r="F78" s="325">
        <v>64800</v>
      </c>
    </row>
    <row r="79" spans="1:6" s="317" customFormat="1" ht="9.4" customHeight="1">
      <c r="A79" s="318">
        <v>2001004</v>
      </c>
      <c r="B79" s="342" t="s">
        <v>3947</v>
      </c>
      <c r="C79" s="315"/>
      <c r="D79" s="315"/>
      <c r="E79" s="315"/>
      <c r="F79" s="344">
        <v>480</v>
      </c>
    </row>
    <row r="80" spans="1:6" s="317" customFormat="1" ht="9" customHeight="1">
      <c r="A80" s="321">
        <v>2001004001</v>
      </c>
      <c r="B80" s="322" t="s">
        <v>3948</v>
      </c>
      <c r="C80" s="322" t="s">
        <v>3557</v>
      </c>
      <c r="D80" s="323">
        <v>1</v>
      </c>
      <c r="E80" s="323">
        <v>180</v>
      </c>
      <c r="F80" s="343">
        <v>180</v>
      </c>
    </row>
    <row r="81" spans="1:6" s="317" customFormat="1" ht="9" customHeight="1">
      <c r="A81" s="321">
        <v>2001004002</v>
      </c>
      <c r="B81" s="322" t="s">
        <v>3949</v>
      </c>
      <c r="C81" s="322" t="s">
        <v>3557</v>
      </c>
      <c r="D81" s="323">
        <v>1</v>
      </c>
      <c r="E81" s="323">
        <v>300</v>
      </c>
      <c r="F81" s="343">
        <v>300</v>
      </c>
    </row>
    <row r="82" spans="1:6" s="317" customFormat="1" ht="9.4" customHeight="1">
      <c r="A82" s="318">
        <v>2002</v>
      </c>
      <c r="B82" s="342" t="s">
        <v>3950</v>
      </c>
      <c r="C82" s="315"/>
      <c r="D82" s="315"/>
      <c r="E82" s="315"/>
      <c r="F82" s="316">
        <v>566579.27</v>
      </c>
    </row>
    <row r="83" spans="1:6" s="317" customFormat="1" ht="9.4" customHeight="1">
      <c r="A83" s="318">
        <v>2002001</v>
      </c>
      <c r="B83" s="342" t="s">
        <v>3951</v>
      </c>
      <c r="C83" s="315"/>
      <c r="D83" s="315"/>
      <c r="E83" s="315"/>
      <c r="F83" s="316">
        <v>395754.12</v>
      </c>
    </row>
    <row r="84" spans="1:6" s="317" customFormat="1" ht="9" customHeight="1">
      <c r="A84" s="321">
        <v>2002001001</v>
      </c>
      <c r="B84" s="322" t="s">
        <v>3952</v>
      </c>
      <c r="C84" s="322" t="s">
        <v>3921</v>
      </c>
      <c r="D84" s="323">
        <v>36</v>
      </c>
      <c r="E84" s="324">
        <v>2800</v>
      </c>
      <c r="F84" s="325">
        <v>100800</v>
      </c>
    </row>
    <row r="85" spans="1:6" s="317" customFormat="1" ht="9" customHeight="1">
      <c r="A85" s="321">
        <v>2002001002</v>
      </c>
      <c r="B85" s="322" t="s">
        <v>3953</v>
      </c>
      <c r="C85" s="322" t="s">
        <v>3921</v>
      </c>
      <c r="D85" s="323">
        <v>36</v>
      </c>
      <c r="E85" s="324">
        <v>3175.35</v>
      </c>
      <c r="F85" s="325">
        <v>114312.6</v>
      </c>
    </row>
    <row r="86" spans="1:6" s="317" customFormat="1" ht="9" customHeight="1">
      <c r="A86" s="321">
        <v>2002001003</v>
      </c>
      <c r="B86" s="322" t="s">
        <v>3954</v>
      </c>
      <c r="C86" s="322" t="s">
        <v>3921</v>
      </c>
      <c r="D86" s="323">
        <v>36</v>
      </c>
      <c r="E86" s="324">
        <v>3136.88</v>
      </c>
      <c r="F86" s="325">
        <v>112927.67999999999</v>
      </c>
    </row>
    <row r="87" spans="1:6" s="317" customFormat="1" ht="9" customHeight="1">
      <c r="A87" s="321">
        <v>2002001004</v>
      </c>
      <c r="B87" s="322" t="s">
        <v>3955</v>
      </c>
      <c r="C87" s="322" t="s">
        <v>3921</v>
      </c>
      <c r="D87" s="323">
        <v>18</v>
      </c>
      <c r="E87" s="324">
        <v>3761.88</v>
      </c>
      <c r="F87" s="325">
        <v>67713.84</v>
      </c>
    </row>
    <row r="88" spans="1:6" s="317" customFormat="1" ht="9.4" customHeight="1">
      <c r="A88" s="318">
        <v>2002002</v>
      </c>
      <c r="B88" s="342" t="s">
        <v>3956</v>
      </c>
      <c r="C88" s="315"/>
      <c r="D88" s="315"/>
      <c r="E88" s="315"/>
      <c r="F88" s="316">
        <v>65297.36</v>
      </c>
    </row>
    <row r="89" spans="1:6" s="317" customFormat="1" ht="9" customHeight="1">
      <c r="A89" s="321">
        <v>2002002001</v>
      </c>
      <c r="B89" s="322" t="s">
        <v>3957</v>
      </c>
      <c r="C89" s="322" t="s">
        <v>3921</v>
      </c>
      <c r="D89" s="323">
        <v>36</v>
      </c>
      <c r="E89" s="323">
        <v>300</v>
      </c>
      <c r="F89" s="325">
        <v>10800</v>
      </c>
    </row>
    <row r="90" spans="1:6" s="317" customFormat="1" ht="9" customHeight="1">
      <c r="A90" s="321">
        <v>2002002002</v>
      </c>
      <c r="B90" s="322" t="s">
        <v>3958</v>
      </c>
      <c r="C90" s="322" t="s">
        <v>3921</v>
      </c>
      <c r="D90" s="323">
        <v>36</v>
      </c>
      <c r="E90" s="323">
        <v>300</v>
      </c>
      <c r="F90" s="325">
        <v>10800</v>
      </c>
    </row>
    <row r="91" spans="1:6" s="317" customFormat="1" ht="9" customHeight="1">
      <c r="A91" s="321">
        <v>2002002003</v>
      </c>
      <c r="B91" s="322" t="s">
        <v>3959</v>
      </c>
      <c r="C91" s="322" t="s">
        <v>3921</v>
      </c>
      <c r="D91" s="323">
        <v>36</v>
      </c>
      <c r="E91" s="323">
        <v>320</v>
      </c>
      <c r="F91" s="325">
        <v>11520</v>
      </c>
    </row>
    <row r="92" spans="1:6" s="317" customFormat="1" ht="9" customHeight="1">
      <c r="A92" s="321">
        <v>2002002004</v>
      </c>
      <c r="B92" s="322" t="s">
        <v>3960</v>
      </c>
      <c r="C92" s="322" t="s">
        <v>3921</v>
      </c>
      <c r="D92" s="323">
        <v>36</v>
      </c>
      <c r="E92" s="323">
        <v>43.26</v>
      </c>
      <c r="F92" s="325">
        <v>1557.36</v>
      </c>
    </row>
    <row r="93" spans="1:6" s="317" customFormat="1" ht="9" customHeight="1">
      <c r="A93" s="321">
        <v>2002002005</v>
      </c>
      <c r="B93" s="322" t="s">
        <v>3961</v>
      </c>
      <c r="C93" s="322" t="s">
        <v>3921</v>
      </c>
      <c r="D93" s="323">
        <v>36</v>
      </c>
      <c r="E93" s="323">
        <v>350</v>
      </c>
      <c r="F93" s="325">
        <v>12600</v>
      </c>
    </row>
    <row r="94" spans="1:6" s="317" customFormat="1" ht="9" customHeight="1">
      <c r="A94" s="321">
        <v>2002002006</v>
      </c>
      <c r="B94" s="322" t="s">
        <v>3962</v>
      </c>
      <c r="C94" s="322" t="s">
        <v>3557</v>
      </c>
      <c r="D94" s="323">
        <v>1</v>
      </c>
      <c r="E94" s="323">
        <v>200</v>
      </c>
      <c r="F94" s="343">
        <v>200</v>
      </c>
    </row>
    <row r="95" spans="1:6" s="317" customFormat="1" ht="9" customHeight="1">
      <c r="A95" s="321">
        <v>2002002007</v>
      </c>
      <c r="B95" s="322" t="s">
        <v>3963</v>
      </c>
      <c r="C95" s="322" t="s">
        <v>3921</v>
      </c>
      <c r="D95" s="323">
        <v>36</v>
      </c>
      <c r="E95" s="323">
        <v>495</v>
      </c>
      <c r="F95" s="325">
        <v>17820</v>
      </c>
    </row>
    <row r="96" spans="1:6" s="317" customFormat="1" ht="9.4" customHeight="1">
      <c r="A96" s="318">
        <v>2002003</v>
      </c>
      <c r="B96" s="342" t="s">
        <v>3964</v>
      </c>
      <c r="C96" s="315"/>
      <c r="D96" s="315"/>
      <c r="E96" s="315"/>
      <c r="F96" s="316">
        <v>105527.79</v>
      </c>
    </row>
    <row r="97" spans="1:6" s="317" customFormat="1" ht="9" customHeight="1">
      <c r="A97" s="321">
        <v>2002003001</v>
      </c>
      <c r="B97" s="322" t="s">
        <v>3965</v>
      </c>
      <c r="C97" s="322" t="s">
        <v>3568</v>
      </c>
      <c r="D97" s="323">
        <v>217.43</v>
      </c>
      <c r="E97" s="323">
        <v>290.77</v>
      </c>
      <c r="F97" s="325">
        <v>63222.12</v>
      </c>
    </row>
    <row r="98" spans="1:6" s="317" customFormat="1" ht="18.399999999999999" customHeight="1">
      <c r="A98" s="321">
        <v>2002003002</v>
      </c>
      <c r="B98" s="319" t="s">
        <v>3966</v>
      </c>
      <c r="C98" s="322" t="s">
        <v>3557</v>
      </c>
      <c r="D98" s="323">
        <v>1</v>
      </c>
      <c r="E98" s="324">
        <v>26345</v>
      </c>
      <c r="F98" s="325">
        <v>26345</v>
      </c>
    </row>
    <row r="99" spans="1:6" s="317" customFormat="1" ht="9" customHeight="1">
      <c r="A99" s="321">
        <v>2002003003</v>
      </c>
      <c r="B99" s="322" t="s">
        <v>3967</v>
      </c>
      <c r="C99" s="322" t="s">
        <v>3664</v>
      </c>
      <c r="D99" s="323">
        <v>74.819999999999993</v>
      </c>
      <c r="E99" s="323">
        <v>42</v>
      </c>
      <c r="F99" s="325">
        <v>3142.44</v>
      </c>
    </row>
    <row r="100" spans="1:6" s="317" customFormat="1" ht="9" customHeight="1">
      <c r="A100" s="321">
        <v>2002003004</v>
      </c>
      <c r="B100" s="322" t="s">
        <v>3968</v>
      </c>
      <c r="C100" s="322" t="s">
        <v>3664</v>
      </c>
      <c r="D100" s="323">
        <v>74.819999999999993</v>
      </c>
      <c r="E100" s="323">
        <v>42</v>
      </c>
      <c r="F100" s="325">
        <v>3142.44</v>
      </c>
    </row>
    <row r="101" spans="1:6" s="317" customFormat="1" ht="9" customHeight="1">
      <c r="A101" s="321">
        <v>2002003005</v>
      </c>
      <c r="B101" s="322" t="s">
        <v>3969</v>
      </c>
      <c r="C101" s="322" t="s">
        <v>3568</v>
      </c>
      <c r="D101" s="323">
        <v>69.61</v>
      </c>
      <c r="E101" s="323">
        <v>139</v>
      </c>
      <c r="F101" s="325">
        <v>9675.7900000000009</v>
      </c>
    </row>
    <row r="102" spans="1:6" s="317" customFormat="1" ht="9.4" customHeight="1">
      <c r="A102" s="318">
        <v>2003</v>
      </c>
      <c r="B102" s="342" t="s">
        <v>3970</v>
      </c>
      <c r="C102" s="315"/>
      <c r="D102" s="315"/>
      <c r="E102" s="315"/>
      <c r="F102" s="316">
        <v>17508.72</v>
      </c>
    </row>
    <row r="103" spans="1:6" s="317" customFormat="1" ht="9.4" customHeight="1">
      <c r="A103" s="318">
        <v>2003001</v>
      </c>
      <c r="B103" s="342" t="s">
        <v>3971</v>
      </c>
      <c r="C103" s="315"/>
      <c r="D103" s="315"/>
      <c r="E103" s="315"/>
      <c r="F103" s="316">
        <v>13795</v>
      </c>
    </row>
    <row r="104" spans="1:6" s="317" customFormat="1" ht="9" customHeight="1">
      <c r="A104" s="321">
        <v>2003001001</v>
      </c>
      <c r="B104" s="322" t="s">
        <v>3972</v>
      </c>
      <c r="C104" s="322" t="s">
        <v>3557</v>
      </c>
      <c r="D104" s="323">
        <v>1</v>
      </c>
      <c r="E104" s="324">
        <v>13795</v>
      </c>
      <c r="F104" s="325">
        <v>13795</v>
      </c>
    </row>
    <row r="105" spans="1:6" s="317" customFormat="1" ht="9.4" customHeight="1">
      <c r="A105" s="318">
        <v>2003002</v>
      </c>
      <c r="B105" s="342" t="s">
        <v>3973</v>
      </c>
      <c r="C105" s="315"/>
      <c r="D105" s="315"/>
      <c r="E105" s="315"/>
      <c r="F105" s="316">
        <v>3713.72</v>
      </c>
    </row>
    <row r="106" spans="1:6" s="317" customFormat="1" ht="18.399999999999999" customHeight="1">
      <c r="A106" s="321">
        <v>2003002001</v>
      </c>
      <c r="B106" s="319" t="s">
        <v>3974</v>
      </c>
      <c r="C106" s="322" t="s">
        <v>3568</v>
      </c>
      <c r="D106" s="323">
        <v>553.46</v>
      </c>
      <c r="E106" s="323">
        <v>6.71</v>
      </c>
      <c r="F106" s="325">
        <v>3713.72</v>
      </c>
    </row>
    <row r="107" spans="1:6" s="317" customFormat="1" ht="9.4" customHeight="1">
      <c r="A107" s="313">
        <v>3</v>
      </c>
      <c r="B107" s="342" t="s">
        <v>3975</v>
      </c>
      <c r="C107" s="315"/>
      <c r="D107" s="315"/>
      <c r="E107" s="315"/>
      <c r="F107" s="316">
        <v>577857.56000000006</v>
      </c>
    </row>
    <row r="108" spans="1:6" s="317" customFormat="1" ht="9.4" customHeight="1">
      <c r="A108" s="318">
        <v>3001</v>
      </c>
      <c r="B108" s="342" t="s">
        <v>3975</v>
      </c>
      <c r="C108" s="315"/>
      <c r="D108" s="315"/>
      <c r="E108" s="315"/>
      <c r="F108" s="316">
        <v>577857.56000000006</v>
      </c>
    </row>
    <row r="109" spans="1:6" s="317" customFormat="1" ht="9.4" customHeight="1">
      <c r="A109" s="318">
        <v>3001001</v>
      </c>
      <c r="B109" s="342" t="s">
        <v>3976</v>
      </c>
      <c r="C109" s="315"/>
      <c r="D109" s="315"/>
      <c r="E109" s="315"/>
      <c r="F109" s="316">
        <v>120000</v>
      </c>
    </row>
    <row r="110" spans="1:6" s="317" customFormat="1" ht="9" customHeight="1">
      <c r="A110" s="321">
        <v>3001001001</v>
      </c>
      <c r="B110" s="322" t="s">
        <v>3977</v>
      </c>
      <c r="C110" s="322" t="s">
        <v>3557</v>
      </c>
      <c r="D110" s="323">
        <v>1</v>
      </c>
      <c r="E110" s="324">
        <v>4000</v>
      </c>
      <c r="F110" s="325">
        <v>4000</v>
      </c>
    </row>
    <row r="111" spans="1:6" s="317" customFormat="1" ht="18.399999999999999" customHeight="1">
      <c r="A111" s="321">
        <v>3001001002</v>
      </c>
      <c r="B111" s="319" t="s">
        <v>3978</v>
      </c>
      <c r="C111" s="322" t="s">
        <v>3921</v>
      </c>
      <c r="D111" s="323">
        <v>36</v>
      </c>
      <c r="E111" s="324">
        <v>1000</v>
      </c>
      <c r="F111" s="325">
        <v>36000</v>
      </c>
    </row>
    <row r="112" spans="1:6" s="317" customFormat="1" ht="18.399999999999999" customHeight="1">
      <c r="A112" s="321">
        <v>3001001003</v>
      </c>
      <c r="B112" s="319" t="s">
        <v>3979</v>
      </c>
      <c r="C112" s="322" t="s">
        <v>3557</v>
      </c>
      <c r="D112" s="323">
        <v>1</v>
      </c>
      <c r="E112" s="324">
        <v>4000</v>
      </c>
      <c r="F112" s="325">
        <v>4000</v>
      </c>
    </row>
    <row r="113" spans="1:6" s="317" customFormat="1" ht="18.399999999999999" customHeight="1">
      <c r="A113" s="321">
        <v>3001001004</v>
      </c>
      <c r="B113" s="319" t="s">
        <v>3980</v>
      </c>
      <c r="C113" s="322" t="s">
        <v>3921</v>
      </c>
      <c r="D113" s="323">
        <v>36</v>
      </c>
      <c r="E113" s="324">
        <v>1000</v>
      </c>
      <c r="F113" s="325">
        <v>36000</v>
      </c>
    </row>
    <row r="114" spans="1:6" s="317" customFormat="1" ht="9" customHeight="1">
      <c r="A114" s="321">
        <v>3001001005</v>
      </c>
      <c r="B114" s="322" t="s">
        <v>3981</v>
      </c>
      <c r="C114" s="322" t="s">
        <v>3557</v>
      </c>
      <c r="D114" s="323">
        <v>1</v>
      </c>
      <c r="E114" s="324">
        <v>4000</v>
      </c>
      <c r="F114" s="325">
        <v>4000</v>
      </c>
    </row>
    <row r="115" spans="1:6" s="317" customFormat="1" ht="18.399999999999999" customHeight="1">
      <c r="A115" s="321">
        <v>3001001006</v>
      </c>
      <c r="B115" s="319" t="s">
        <v>3982</v>
      </c>
      <c r="C115" s="322" t="s">
        <v>3921</v>
      </c>
      <c r="D115" s="323">
        <v>36</v>
      </c>
      <c r="E115" s="324">
        <v>1000</v>
      </c>
      <c r="F115" s="325">
        <v>36000</v>
      </c>
    </row>
    <row r="116" spans="1:6" s="317" customFormat="1" ht="9.4" customHeight="1">
      <c r="A116" s="318">
        <v>3001002</v>
      </c>
      <c r="B116" s="342" t="s">
        <v>3983</v>
      </c>
      <c r="C116" s="315"/>
      <c r="D116" s="315"/>
      <c r="E116" s="315"/>
      <c r="F116" s="316">
        <v>457857.56</v>
      </c>
    </row>
    <row r="117" spans="1:6" s="317" customFormat="1" ht="9" customHeight="1">
      <c r="A117" s="321">
        <v>3001002001</v>
      </c>
      <c r="B117" s="322" t="s">
        <v>3984</v>
      </c>
      <c r="C117" s="322" t="s">
        <v>3614</v>
      </c>
      <c r="D117" s="323">
        <v>1</v>
      </c>
      <c r="E117" s="324">
        <v>1485.32</v>
      </c>
      <c r="F117" s="325">
        <v>1485.32</v>
      </c>
    </row>
    <row r="118" spans="1:6" s="317" customFormat="1" ht="9" customHeight="1">
      <c r="A118" s="321">
        <v>3001002002</v>
      </c>
      <c r="B118" s="322" t="s">
        <v>3985</v>
      </c>
      <c r="C118" s="322" t="s">
        <v>3614</v>
      </c>
      <c r="D118" s="323">
        <v>2</v>
      </c>
      <c r="E118" s="323">
        <v>404.66</v>
      </c>
      <c r="F118" s="343">
        <v>809.32</v>
      </c>
    </row>
    <row r="119" spans="1:6" s="317" customFormat="1" ht="9" customHeight="1">
      <c r="A119" s="321">
        <v>3001002003</v>
      </c>
      <c r="B119" s="322" t="s">
        <v>3986</v>
      </c>
      <c r="C119" s="322" t="s">
        <v>3614</v>
      </c>
      <c r="D119" s="323">
        <v>1</v>
      </c>
      <c r="E119" s="323">
        <v>990</v>
      </c>
      <c r="F119" s="343">
        <v>990</v>
      </c>
    </row>
    <row r="120" spans="1:6" s="317" customFormat="1" ht="9" customHeight="1">
      <c r="A120" s="321">
        <v>3001002004</v>
      </c>
      <c r="B120" s="322" t="s">
        <v>3987</v>
      </c>
      <c r="C120" s="322" t="s">
        <v>3614</v>
      </c>
      <c r="D120" s="323">
        <v>1</v>
      </c>
      <c r="E120" s="324">
        <v>11595</v>
      </c>
      <c r="F120" s="325">
        <v>11595</v>
      </c>
    </row>
    <row r="121" spans="1:6" s="317" customFormat="1" ht="9" customHeight="1">
      <c r="A121" s="321">
        <v>3001002005</v>
      </c>
      <c r="B121" s="322" t="s">
        <v>3988</v>
      </c>
      <c r="C121" s="322" t="s">
        <v>3614</v>
      </c>
      <c r="D121" s="323">
        <v>1</v>
      </c>
      <c r="E121" s="324">
        <v>240000</v>
      </c>
      <c r="F121" s="325">
        <v>240000</v>
      </c>
    </row>
    <row r="122" spans="1:6" s="317" customFormat="1" ht="9" customHeight="1">
      <c r="A122" s="321">
        <v>3001002006</v>
      </c>
      <c r="B122" s="322" t="s">
        <v>3989</v>
      </c>
      <c r="C122" s="322" t="s">
        <v>3614</v>
      </c>
      <c r="D122" s="323">
        <v>1</v>
      </c>
      <c r="E122" s="324">
        <v>5955.1</v>
      </c>
      <c r="F122" s="325">
        <v>5955.1</v>
      </c>
    </row>
    <row r="123" spans="1:6" s="317" customFormat="1" ht="9" customHeight="1">
      <c r="A123" s="321">
        <v>3001002007</v>
      </c>
      <c r="B123" s="322" t="s">
        <v>3990</v>
      </c>
      <c r="C123" s="322" t="s">
        <v>3921</v>
      </c>
      <c r="D123" s="323">
        <v>5</v>
      </c>
      <c r="E123" s="324">
        <v>2160</v>
      </c>
      <c r="F123" s="325">
        <v>10800</v>
      </c>
    </row>
    <row r="124" spans="1:6" s="317" customFormat="1" ht="9" customHeight="1">
      <c r="A124" s="321">
        <v>3001002008</v>
      </c>
      <c r="B124" s="354" t="s">
        <v>4009</v>
      </c>
      <c r="C124" s="322" t="s">
        <v>3557</v>
      </c>
      <c r="D124" s="323">
        <v>1</v>
      </c>
      <c r="E124" s="324">
        <v>4000</v>
      </c>
      <c r="F124" s="325">
        <v>4000</v>
      </c>
    </row>
    <row r="125" spans="1:6" s="317" customFormat="1" ht="9" customHeight="1">
      <c r="A125" s="321">
        <v>3001002009</v>
      </c>
      <c r="B125" s="354" t="s">
        <v>4010</v>
      </c>
      <c r="C125" s="322" t="s">
        <v>3921</v>
      </c>
      <c r="D125" s="323">
        <v>16</v>
      </c>
      <c r="E125" s="324">
        <v>1828.85</v>
      </c>
      <c r="F125" s="325">
        <v>29261.599999999999</v>
      </c>
    </row>
    <row r="126" spans="1:6" s="317" customFormat="1" ht="9" customHeight="1">
      <c r="A126" s="321">
        <v>3001002010</v>
      </c>
      <c r="B126" s="354" t="s">
        <v>4011</v>
      </c>
      <c r="C126" s="322" t="s">
        <v>3614</v>
      </c>
      <c r="D126" s="323">
        <v>1</v>
      </c>
      <c r="E126" s="324">
        <v>13411.59</v>
      </c>
      <c r="F126" s="325">
        <v>13411.59</v>
      </c>
    </row>
    <row r="127" spans="1:6" s="317" customFormat="1" ht="9" customHeight="1">
      <c r="A127" s="321">
        <v>3001002011</v>
      </c>
      <c r="B127" s="354" t="s">
        <v>4012</v>
      </c>
      <c r="C127" s="322" t="s">
        <v>3614</v>
      </c>
      <c r="D127" s="323">
        <v>2</v>
      </c>
      <c r="E127" s="324">
        <v>6096.18</v>
      </c>
      <c r="F127" s="325">
        <v>12192.36</v>
      </c>
    </row>
    <row r="128" spans="1:6" s="317" customFormat="1" ht="9" customHeight="1">
      <c r="A128" s="321">
        <v>3001002012</v>
      </c>
      <c r="B128" s="352" t="s">
        <v>4005</v>
      </c>
      <c r="C128" s="322" t="s">
        <v>3557</v>
      </c>
      <c r="D128" s="323">
        <v>1</v>
      </c>
      <c r="E128" s="324">
        <v>19970.79</v>
      </c>
      <c r="F128" s="325">
        <v>19970.79</v>
      </c>
    </row>
    <row r="129" spans="1:6" s="317" customFormat="1" ht="9" customHeight="1">
      <c r="A129" s="321">
        <v>3001002013</v>
      </c>
      <c r="B129" s="352" t="s">
        <v>4006</v>
      </c>
      <c r="C129" s="322" t="s">
        <v>3921</v>
      </c>
      <c r="D129" s="323">
        <v>18</v>
      </c>
      <c r="E129" s="324">
        <v>1723</v>
      </c>
      <c r="F129" s="325">
        <v>31014</v>
      </c>
    </row>
    <row r="130" spans="1:6" s="317" customFormat="1" ht="9" customHeight="1">
      <c r="A130" s="321">
        <v>3001002014</v>
      </c>
      <c r="B130" s="352" t="s">
        <v>4007</v>
      </c>
      <c r="C130" s="322" t="s">
        <v>3614</v>
      </c>
      <c r="D130" s="323">
        <v>2</v>
      </c>
      <c r="E130" s="324">
        <v>26186.240000000002</v>
      </c>
      <c r="F130" s="325">
        <v>52372.480000000003</v>
      </c>
    </row>
    <row r="131" spans="1:6" s="317" customFormat="1" ht="18.399999999999999" customHeight="1">
      <c r="A131" s="321">
        <v>3001002015</v>
      </c>
      <c r="B131" s="353" t="s">
        <v>4008</v>
      </c>
      <c r="C131" s="322" t="s">
        <v>3614</v>
      </c>
      <c r="D131" s="323">
        <v>2</v>
      </c>
      <c r="E131" s="324">
        <v>12000</v>
      </c>
      <c r="F131" s="325">
        <v>24000</v>
      </c>
    </row>
    <row r="132" spans="1:6" s="317" customFormat="1" ht="9.4" customHeight="1">
      <c r="A132" s="442" t="s">
        <v>3878</v>
      </c>
      <c r="B132" s="443"/>
      <c r="C132" s="443"/>
      <c r="D132" s="443"/>
      <c r="E132" s="444"/>
      <c r="F132" s="345">
        <v>1932826.48</v>
      </c>
    </row>
    <row r="133" spans="1:6" s="317" customFormat="1" ht="9.4" customHeight="1">
      <c r="A133" s="313">
        <v>6</v>
      </c>
      <c r="B133" s="314" t="s">
        <v>3553</v>
      </c>
      <c r="C133" s="315"/>
      <c r="D133" s="315"/>
      <c r="E133" s="315"/>
      <c r="F133" s="316">
        <v>526582.47</v>
      </c>
    </row>
    <row r="134" spans="1:6" s="317" customFormat="1" ht="18.399999999999999" customHeight="1">
      <c r="A134" s="318">
        <v>6001</v>
      </c>
      <c r="B134" s="319" t="s">
        <v>3554</v>
      </c>
      <c r="C134" s="320"/>
      <c r="D134" s="320"/>
      <c r="E134" s="320"/>
      <c r="F134" s="316">
        <v>526582.47</v>
      </c>
    </row>
    <row r="135" spans="1:6" s="317" customFormat="1" ht="9.4" customHeight="1">
      <c r="A135" s="318">
        <v>6001001</v>
      </c>
      <c r="B135" s="314" t="s">
        <v>3555</v>
      </c>
      <c r="C135" s="315"/>
      <c r="D135" s="315"/>
      <c r="E135" s="315"/>
      <c r="F135" s="316">
        <v>38331.5</v>
      </c>
    </row>
    <row r="136" spans="1:6" s="317" customFormat="1" ht="9" customHeight="1">
      <c r="A136" s="321">
        <v>6001001001</v>
      </c>
      <c r="B136" s="322" t="s">
        <v>3556</v>
      </c>
      <c r="C136" s="322" t="s">
        <v>3557</v>
      </c>
      <c r="D136" s="323">
        <v>1</v>
      </c>
      <c r="E136" s="324">
        <v>38331.501600000003</v>
      </c>
      <c r="F136" s="325">
        <v>38331.5</v>
      </c>
    </row>
    <row r="137" spans="1:6" s="317" customFormat="1" ht="9.4" customHeight="1">
      <c r="A137" s="318">
        <v>6001002</v>
      </c>
      <c r="B137" s="314" t="s">
        <v>3558</v>
      </c>
      <c r="C137" s="315"/>
      <c r="D137" s="315"/>
      <c r="E137" s="315"/>
      <c r="F137" s="316">
        <v>40016.39</v>
      </c>
    </row>
    <row r="138" spans="1:6" s="317" customFormat="1" ht="9" customHeight="1">
      <c r="A138" s="321">
        <v>6001002001</v>
      </c>
      <c r="B138" s="322" t="s">
        <v>3559</v>
      </c>
      <c r="C138" s="322" t="s">
        <v>3557</v>
      </c>
      <c r="D138" s="323">
        <v>1</v>
      </c>
      <c r="E138" s="324">
        <v>40016.392500000002</v>
      </c>
      <c r="F138" s="325">
        <v>40016.39</v>
      </c>
    </row>
    <row r="139" spans="1:6" s="317" customFormat="1" ht="9.4" customHeight="1">
      <c r="A139" s="318">
        <v>6001003</v>
      </c>
      <c r="B139" s="314" t="s">
        <v>3560</v>
      </c>
      <c r="C139" s="315"/>
      <c r="D139" s="315"/>
      <c r="E139" s="315"/>
      <c r="F139" s="316">
        <v>90270.05</v>
      </c>
    </row>
    <row r="140" spans="1:6" s="317" customFormat="1" ht="9" customHeight="1">
      <c r="A140" s="321">
        <v>6001003001</v>
      </c>
      <c r="B140" s="322" t="s">
        <v>3561</v>
      </c>
      <c r="C140" s="322" t="s">
        <v>3557</v>
      </c>
      <c r="D140" s="323">
        <v>1</v>
      </c>
      <c r="E140" s="324">
        <v>90270.050399999993</v>
      </c>
      <c r="F140" s="325">
        <v>90270.05</v>
      </c>
    </row>
    <row r="141" spans="1:6" s="317" customFormat="1" ht="9.4" customHeight="1">
      <c r="A141" s="318">
        <v>6001004</v>
      </c>
      <c r="B141" s="314" t="s">
        <v>3562</v>
      </c>
      <c r="C141" s="315"/>
      <c r="D141" s="315"/>
      <c r="E141" s="315"/>
      <c r="F141" s="316">
        <v>77809.13</v>
      </c>
    </row>
    <row r="142" spans="1:6" s="317" customFormat="1" ht="9" customHeight="1">
      <c r="A142" s="321">
        <v>6001004001</v>
      </c>
      <c r="B142" s="322" t="s">
        <v>3563</v>
      </c>
      <c r="C142" s="322" t="s">
        <v>3557</v>
      </c>
      <c r="D142" s="323">
        <v>1</v>
      </c>
      <c r="E142" s="324">
        <v>77809.122000000003</v>
      </c>
      <c r="F142" s="325">
        <v>77809.13</v>
      </c>
    </row>
    <row r="143" spans="1:6" s="317" customFormat="1" ht="9.4" customHeight="1">
      <c r="A143" s="318">
        <v>6001005</v>
      </c>
      <c r="B143" s="314" t="s">
        <v>3564</v>
      </c>
      <c r="C143" s="315"/>
      <c r="D143" s="315"/>
      <c r="E143" s="315"/>
      <c r="F143" s="316">
        <v>28084</v>
      </c>
    </row>
    <row r="144" spans="1:6" s="317" customFormat="1" ht="9" customHeight="1">
      <c r="A144" s="321">
        <v>6001005001</v>
      </c>
      <c r="B144" s="322" t="s">
        <v>3565</v>
      </c>
      <c r="C144" s="322" t="s">
        <v>3557</v>
      </c>
      <c r="D144" s="323">
        <v>1</v>
      </c>
      <c r="E144" s="324">
        <v>28084</v>
      </c>
      <c r="F144" s="325">
        <v>28084</v>
      </c>
    </row>
    <row r="145" spans="1:8" s="317" customFormat="1" ht="9.4" customHeight="1">
      <c r="A145" s="318">
        <v>6001006</v>
      </c>
      <c r="B145" s="314" t="s">
        <v>3566</v>
      </c>
      <c r="C145" s="315"/>
      <c r="D145" s="315"/>
      <c r="E145" s="315"/>
      <c r="F145" s="316">
        <v>252071.4</v>
      </c>
    </row>
    <row r="146" spans="1:8" s="317" customFormat="1" ht="18.399999999999999" customHeight="1">
      <c r="A146" s="321">
        <v>6001006001</v>
      </c>
      <c r="B146" s="319" t="s">
        <v>3567</v>
      </c>
      <c r="C146" s="322" t="s">
        <v>3568</v>
      </c>
      <c r="D146" s="324">
        <v>6001.7</v>
      </c>
      <c r="E146" s="323">
        <v>42</v>
      </c>
      <c r="F146" s="325">
        <v>252071.4</v>
      </c>
    </row>
    <row r="147" spans="1:8">
      <c r="A147" s="326">
        <v>7</v>
      </c>
      <c r="B147" s="327" t="s">
        <v>3569</v>
      </c>
      <c r="C147" s="328"/>
      <c r="D147" s="328"/>
      <c r="E147" s="328"/>
      <c r="F147" s="329">
        <v>687504.82</v>
      </c>
      <c r="G147" s="309"/>
      <c r="H147" s="309"/>
    </row>
    <row r="148" spans="1:8">
      <c r="A148" s="330">
        <v>7001</v>
      </c>
      <c r="B148" s="327" t="s">
        <v>3570</v>
      </c>
      <c r="C148" s="328"/>
      <c r="D148" s="328"/>
      <c r="E148" s="328"/>
      <c r="F148" s="329">
        <v>687504.82</v>
      </c>
    </row>
    <row r="149" spans="1:8">
      <c r="A149" s="330">
        <v>7001001</v>
      </c>
      <c r="B149" s="327" t="s">
        <v>3571</v>
      </c>
      <c r="C149" s="328"/>
      <c r="D149" s="328"/>
      <c r="E149" s="328"/>
      <c r="F149" s="329">
        <v>125085.49</v>
      </c>
    </row>
    <row r="150" spans="1:8">
      <c r="A150" s="331">
        <v>7001001001</v>
      </c>
      <c r="B150" s="332" t="s">
        <v>3572</v>
      </c>
      <c r="C150" s="332" t="s">
        <v>3557</v>
      </c>
      <c r="D150" s="333">
        <v>1</v>
      </c>
      <c r="E150" s="334">
        <v>125085.49</v>
      </c>
      <c r="F150" s="335">
        <v>125085.49</v>
      </c>
    </row>
    <row r="151" spans="1:8">
      <c r="A151" s="330">
        <v>7001002</v>
      </c>
      <c r="B151" s="327" t="s">
        <v>3573</v>
      </c>
      <c r="C151" s="328"/>
      <c r="D151" s="328"/>
      <c r="E151" s="328"/>
      <c r="F151" s="329">
        <v>54102.34</v>
      </c>
    </row>
    <row r="152" spans="1:8">
      <c r="A152" s="331">
        <v>7001002001</v>
      </c>
      <c r="B152" s="332" t="s">
        <v>3574</v>
      </c>
      <c r="C152" s="332" t="s">
        <v>3557</v>
      </c>
      <c r="D152" s="333">
        <v>1</v>
      </c>
      <c r="E152" s="334">
        <v>54102.333599999998</v>
      </c>
      <c r="F152" s="335">
        <v>54102.34</v>
      </c>
    </row>
    <row r="153" spans="1:8">
      <c r="A153" s="330">
        <v>7001003</v>
      </c>
      <c r="B153" s="327" t="s">
        <v>3575</v>
      </c>
      <c r="C153" s="328"/>
      <c r="D153" s="328"/>
      <c r="E153" s="328"/>
      <c r="F153" s="329">
        <v>37352.699999999997</v>
      </c>
    </row>
    <row r="154" spans="1:8">
      <c r="A154" s="331">
        <v>7001003001</v>
      </c>
      <c r="B154" s="332" t="s">
        <v>3576</v>
      </c>
      <c r="C154" s="332" t="s">
        <v>3557</v>
      </c>
      <c r="D154" s="333">
        <v>1</v>
      </c>
      <c r="E154" s="334">
        <v>37352.697099999998</v>
      </c>
      <c r="F154" s="335">
        <v>37352.699999999997</v>
      </c>
    </row>
    <row r="155" spans="1:8">
      <c r="A155" s="330">
        <v>7001004</v>
      </c>
      <c r="B155" s="327" t="s">
        <v>3577</v>
      </c>
      <c r="C155" s="328"/>
      <c r="D155" s="328"/>
      <c r="E155" s="328"/>
      <c r="F155" s="329">
        <v>157075.81</v>
      </c>
    </row>
    <row r="156" spans="1:8">
      <c r="A156" s="331">
        <v>7001004001</v>
      </c>
      <c r="B156" s="332" t="s">
        <v>3578</v>
      </c>
      <c r="C156" s="332" t="s">
        <v>3557</v>
      </c>
      <c r="D156" s="333">
        <v>1</v>
      </c>
      <c r="E156" s="334">
        <v>157075.80619999999</v>
      </c>
      <c r="F156" s="335">
        <v>157075.81</v>
      </c>
    </row>
    <row r="157" spans="1:8">
      <c r="A157" s="330">
        <v>7001005</v>
      </c>
      <c r="B157" s="327" t="s">
        <v>3579</v>
      </c>
      <c r="C157" s="328"/>
      <c r="D157" s="328"/>
      <c r="E157" s="328"/>
      <c r="F157" s="329">
        <v>45379.01</v>
      </c>
    </row>
    <row r="158" spans="1:8">
      <c r="A158" s="331">
        <v>7001005001</v>
      </c>
      <c r="B158" s="332" t="s">
        <v>3580</v>
      </c>
      <c r="C158" s="332" t="s">
        <v>3557</v>
      </c>
      <c r="D158" s="333">
        <v>1</v>
      </c>
      <c r="E158" s="334">
        <v>45379.008600000001</v>
      </c>
      <c r="F158" s="335">
        <v>45379.01</v>
      </c>
    </row>
    <row r="159" spans="1:8">
      <c r="A159" s="330">
        <v>7001006</v>
      </c>
      <c r="B159" s="327" t="s">
        <v>3581</v>
      </c>
      <c r="C159" s="328"/>
      <c r="D159" s="328"/>
      <c r="E159" s="328"/>
      <c r="F159" s="329">
        <v>16438.07</v>
      </c>
    </row>
    <row r="160" spans="1:8">
      <c r="A160" s="331">
        <v>7001006001</v>
      </c>
      <c r="B160" s="332" t="s">
        <v>3582</v>
      </c>
      <c r="C160" s="332" t="s">
        <v>3557</v>
      </c>
      <c r="D160" s="333">
        <v>1</v>
      </c>
      <c r="E160" s="334">
        <v>16438.067800000001</v>
      </c>
      <c r="F160" s="335">
        <v>16438.07</v>
      </c>
    </row>
    <row r="161" spans="1:6">
      <c r="A161" s="330">
        <v>7001007</v>
      </c>
      <c r="B161" s="327" t="s">
        <v>3566</v>
      </c>
      <c r="C161" s="328"/>
      <c r="D161" s="328"/>
      <c r="E161" s="328"/>
      <c r="F161" s="329">
        <v>252071.4</v>
      </c>
    </row>
    <row r="162" spans="1:6">
      <c r="A162" s="331">
        <v>7001007001</v>
      </c>
      <c r="B162" s="332" t="s">
        <v>3583</v>
      </c>
      <c r="C162" s="332" t="s">
        <v>3568</v>
      </c>
      <c r="D162" s="334">
        <v>6001.7</v>
      </c>
      <c r="E162" s="333">
        <v>42</v>
      </c>
      <c r="F162" s="335">
        <v>252071.4</v>
      </c>
    </row>
    <row r="163" spans="1:6">
      <c r="A163" s="326">
        <v>8</v>
      </c>
      <c r="B163" s="327" t="s">
        <v>3584</v>
      </c>
      <c r="C163" s="328"/>
      <c r="D163" s="328"/>
      <c r="E163" s="328"/>
      <c r="F163" s="329">
        <v>206210.72</v>
      </c>
    </row>
    <row r="164" spans="1:6">
      <c r="A164" s="330">
        <v>8001</v>
      </c>
      <c r="B164" s="327" t="s">
        <v>3585</v>
      </c>
      <c r="C164" s="328"/>
      <c r="D164" s="328"/>
      <c r="E164" s="328"/>
      <c r="F164" s="329">
        <v>206210.72</v>
      </c>
    </row>
    <row r="165" spans="1:6">
      <c r="A165" s="330">
        <v>8001001</v>
      </c>
      <c r="B165" s="327" t="s">
        <v>3586</v>
      </c>
      <c r="C165" s="328"/>
      <c r="D165" s="328"/>
      <c r="E165" s="328"/>
      <c r="F165" s="329">
        <v>26111.96</v>
      </c>
    </row>
    <row r="166" spans="1:6">
      <c r="A166" s="331">
        <v>8001001001</v>
      </c>
      <c r="B166" s="332" t="s">
        <v>3587</v>
      </c>
      <c r="C166" s="332" t="s">
        <v>3557</v>
      </c>
      <c r="D166" s="333">
        <v>1</v>
      </c>
      <c r="E166" s="334">
        <v>26111.96</v>
      </c>
      <c r="F166" s="335">
        <v>26111.96</v>
      </c>
    </row>
    <row r="167" spans="1:6">
      <c r="A167" s="330">
        <v>8001002</v>
      </c>
      <c r="B167" s="327" t="s">
        <v>3588</v>
      </c>
      <c r="C167" s="328"/>
      <c r="D167" s="328"/>
      <c r="E167" s="328"/>
      <c r="F167" s="329">
        <v>23699.5</v>
      </c>
    </row>
    <row r="168" spans="1:6">
      <c r="A168" s="331">
        <v>8001002001</v>
      </c>
      <c r="B168" s="332" t="s">
        <v>3589</v>
      </c>
      <c r="C168" s="332" t="s">
        <v>3557</v>
      </c>
      <c r="D168" s="333">
        <v>1</v>
      </c>
      <c r="E168" s="334">
        <v>23699.5</v>
      </c>
      <c r="F168" s="335">
        <v>23699.5</v>
      </c>
    </row>
    <row r="169" spans="1:6">
      <c r="A169" s="330">
        <v>8001003</v>
      </c>
      <c r="B169" s="327" t="s">
        <v>3590</v>
      </c>
      <c r="C169" s="328"/>
      <c r="D169" s="328"/>
      <c r="E169" s="328"/>
      <c r="F169" s="329">
        <v>49997.82</v>
      </c>
    </row>
    <row r="170" spans="1:6">
      <c r="A170" s="331">
        <v>8001003001</v>
      </c>
      <c r="B170" s="332" t="s">
        <v>3591</v>
      </c>
      <c r="C170" s="332" t="s">
        <v>3557</v>
      </c>
      <c r="D170" s="333">
        <v>1</v>
      </c>
      <c r="E170" s="334">
        <v>49997.82</v>
      </c>
      <c r="F170" s="335">
        <v>49997.82</v>
      </c>
    </row>
    <row r="171" spans="1:6">
      <c r="A171" s="330">
        <v>8001004</v>
      </c>
      <c r="B171" s="327" t="s">
        <v>3564</v>
      </c>
      <c r="C171" s="328"/>
      <c r="D171" s="328"/>
      <c r="E171" s="328"/>
      <c r="F171" s="329">
        <v>28890</v>
      </c>
    </row>
    <row r="172" spans="1:6">
      <c r="A172" s="331">
        <v>8001004001</v>
      </c>
      <c r="B172" s="332" t="s">
        <v>3592</v>
      </c>
      <c r="C172" s="332" t="s">
        <v>3557</v>
      </c>
      <c r="D172" s="333">
        <v>1</v>
      </c>
      <c r="E172" s="334">
        <v>28890</v>
      </c>
      <c r="F172" s="335">
        <v>28890</v>
      </c>
    </row>
    <row r="173" spans="1:6">
      <c r="A173" s="330">
        <v>8001005</v>
      </c>
      <c r="B173" s="327" t="s">
        <v>3593</v>
      </c>
      <c r="C173" s="328"/>
      <c r="D173" s="328"/>
      <c r="E173" s="328"/>
      <c r="F173" s="329">
        <v>77511.44</v>
      </c>
    </row>
    <row r="174" spans="1:6">
      <c r="A174" s="331">
        <v>8001005001</v>
      </c>
      <c r="B174" s="332" t="s">
        <v>3594</v>
      </c>
      <c r="C174" s="332" t="s">
        <v>3557</v>
      </c>
      <c r="D174" s="333">
        <v>1</v>
      </c>
      <c r="E174" s="334">
        <v>77511.445800000001</v>
      </c>
      <c r="F174" s="335">
        <v>77511.44</v>
      </c>
    </row>
    <row r="175" spans="1:6">
      <c r="A175" s="326">
        <v>9</v>
      </c>
      <c r="B175" s="327" t="s">
        <v>3595</v>
      </c>
      <c r="C175" s="328"/>
      <c r="D175" s="328"/>
      <c r="E175" s="328"/>
      <c r="F175" s="329">
        <v>60800</v>
      </c>
    </row>
    <row r="176" spans="1:6">
      <c r="A176" s="330">
        <v>9001</v>
      </c>
      <c r="B176" s="327" t="s">
        <v>3596</v>
      </c>
      <c r="C176" s="328"/>
      <c r="D176" s="328"/>
      <c r="E176" s="328"/>
      <c r="F176" s="329">
        <v>60800</v>
      </c>
    </row>
    <row r="177" spans="1:6">
      <c r="A177" s="330">
        <v>9001001</v>
      </c>
      <c r="B177" s="327" t="s">
        <v>3597</v>
      </c>
      <c r="C177" s="328"/>
      <c r="D177" s="328"/>
      <c r="E177" s="328"/>
      <c r="F177" s="329">
        <v>60800</v>
      </c>
    </row>
    <row r="178" spans="1:6">
      <c r="A178" s="331">
        <v>9001001001</v>
      </c>
      <c r="B178" s="332" t="s">
        <v>3598</v>
      </c>
      <c r="C178" s="332" t="s">
        <v>3557</v>
      </c>
      <c r="D178" s="333">
        <v>1</v>
      </c>
      <c r="E178" s="334">
        <v>60800</v>
      </c>
      <c r="F178" s="335">
        <v>60800</v>
      </c>
    </row>
    <row r="179" spans="1:6">
      <c r="A179" s="336">
        <v>10</v>
      </c>
      <c r="B179" s="327" t="s">
        <v>3599</v>
      </c>
      <c r="C179" s="328"/>
      <c r="D179" s="328"/>
      <c r="E179" s="328"/>
      <c r="F179" s="329">
        <v>53462.93</v>
      </c>
    </row>
    <row r="180" spans="1:6">
      <c r="A180" s="330">
        <v>10001</v>
      </c>
      <c r="B180" s="327" t="s">
        <v>3600</v>
      </c>
      <c r="C180" s="328"/>
      <c r="D180" s="328"/>
      <c r="E180" s="328"/>
      <c r="F180" s="329">
        <v>53462.93</v>
      </c>
    </row>
    <row r="181" spans="1:6">
      <c r="A181" s="330">
        <v>10001001</v>
      </c>
      <c r="B181" s="327" t="s">
        <v>3601</v>
      </c>
      <c r="C181" s="328"/>
      <c r="D181" s="328"/>
      <c r="E181" s="328"/>
      <c r="F181" s="329">
        <v>53462.93</v>
      </c>
    </row>
    <row r="182" spans="1:6">
      <c r="A182" s="331">
        <v>10001001001</v>
      </c>
      <c r="B182" s="332" t="s">
        <v>3602</v>
      </c>
      <c r="C182" s="332" t="s">
        <v>3557</v>
      </c>
      <c r="D182" s="333">
        <v>1</v>
      </c>
      <c r="E182" s="334">
        <v>53462.935100000002</v>
      </c>
      <c r="F182" s="335">
        <v>53462.93</v>
      </c>
    </row>
    <row r="183" spans="1:6">
      <c r="A183" s="336">
        <v>11</v>
      </c>
      <c r="B183" s="327" t="s">
        <v>3603</v>
      </c>
      <c r="C183" s="328"/>
      <c r="D183" s="328"/>
      <c r="E183" s="328"/>
      <c r="F183" s="329">
        <v>62047</v>
      </c>
    </row>
    <row r="184" spans="1:6">
      <c r="A184" s="330">
        <v>11001</v>
      </c>
      <c r="B184" s="327" t="s">
        <v>3604</v>
      </c>
      <c r="C184" s="328"/>
      <c r="D184" s="328"/>
      <c r="E184" s="328"/>
      <c r="F184" s="329">
        <v>62047</v>
      </c>
    </row>
    <row r="185" spans="1:6" ht="18">
      <c r="A185" s="330">
        <v>11001001</v>
      </c>
      <c r="B185" s="337" t="s">
        <v>3605</v>
      </c>
      <c r="C185" s="338"/>
      <c r="D185" s="338"/>
      <c r="E185" s="338"/>
      <c r="F185" s="329">
        <v>62047</v>
      </c>
    </row>
    <row r="186" spans="1:6" ht="18">
      <c r="A186" s="331">
        <v>11001001001</v>
      </c>
      <c r="B186" s="337" t="s">
        <v>3606</v>
      </c>
      <c r="C186" s="332" t="s">
        <v>3557</v>
      </c>
      <c r="D186" s="333">
        <v>1</v>
      </c>
      <c r="E186" s="334">
        <v>62047</v>
      </c>
      <c r="F186" s="335">
        <v>62047</v>
      </c>
    </row>
    <row r="187" spans="1:6">
      <c r="A187" s="336">
        <v>12</v>
      </c>
      <c r="B187" s="327" t="s">
        <v>3607</v>
      </c>
      <c r="C187" s="328"/>
      <c r="D187" s="328"/>
      <c r="E187" s="328"/>
      <c r="F187" s="329">
        <v>711321.35</v>
      </c>
    </row>
    <row r="188" spans="1:6">
      <c r="A188" s="330">
        <v>12001</v>
      </c>
      <c r="B188" s="327" t="s">
        <v>3608</v>
      </c>
      <c r="C188" s="328"/>
      <c r="D188" s="328"/>
      <c r="E188" s="328"/>
      <c r="F188" s="329">
        <v>50000</v>
      </c>
    </row>
    <row r="189" spans="1:6">
      <c r="A189" s="330">
        <v>12001001</v>
      </c>
      <c r="B189" s="327" t="s">
        <v>3609</v>
      </c>
      <c r="C189" s="328"/>
      <c r="D189" s="328"/>
      <c r="E189" s="328"/>
      <c r="F189" s="329">
        <v>50000</v>
      </c>
    </row>
    <row r="190" spans="1:6">
      <c r="A190" s="331">
        <v>12001001001</v>
      </c>
      <c r="B190" s="332" t="s">
        <v>3610</v>
      </c>
      <c r="C190" s="332" t="s">
        <v>3557</v>
      </c>
      <c r="D190" s="333">
        <v>1</v>
      </c>
      <c r="E190" s="334">
        <v>50000</v>
      </c>
      <c r="F190" s="335">
        <v>50000</v>
      </c>
    </row>
    <row r="191" spans="1:6">
      <c r="A191" s="330">
        <v>12002</v>
      </c>
      <c r="B191" s="327" t="s">
        <v>3611</v>
      </c>
      <c r="C191" s="328"/>
      <c r="D191" s="328"/>
      <c r="E191" s="328"/>
      <c r="F191" s="329">
        <v>638705.65</v>
      </c>
    </row>
    <row r="192" spans="1:6">
      <c r="A192" s="330">
        <v>12002001</v>
      </c>
      <c r="B192" s="327" t="s">
        <v>3612</v>
      </c>
      <c r="C192" s="328"/>
      <c r="D192" s="328"/>
      <c r="E192" s="328"/>
      <c r="F192" s="329">
        <v>638705.65</v>
      </c>
    </row>
    <row r="193" spans="1:6">
      <c r="A193" s="331">
        <v>12002001001</v>
      </c>
      <c r="B193" s="332" t="s">
        <v>3613</v>
      </c>
      <c r="C193" s="332" t="s">
        <v>3614</v>
      </c>
      <c r="D193" s="333">
        <v>2</v>
      </c>
      <c r="E193" s="334">
        <v>319352.82500000001</v>
      </c>
      <c r="F193" s="335">
        <v>638705.65</v>
      </c>
    </row>
    <row r="194" spans="1:6">
      <c r="A194" s="330">
        <v>12003</v>
      </c>
      <c r="B194" s="327" t="s">
        <v>3615</v>
      </c>
      <c r="C194" s="328"/>
      <c r="D194" s="328"/>
      <c r="E194" s="328"/>
      <c r="F194" s="329">
        <v>22615.7</v>
      </c>
    </row>
    <row r="195" spans="1:6">
      <c r="A195" s="330">
        <v>12003001</v>
      </c>
      <c r="B195" s="327" t="s">
        <v>3616</v>
      </c>
      <c r="C195" s="328"/>
      <c r="D195" s="328"/>
      <c r="E195" s="328"/>
      <c r="F195" s="329">
        <v>22615.7</v>
      </c>
    </row>
    <row r="196" spans="1:6">
      <c r="A196" s="331">
        <v>12003001001</v>
      </c>
      <c r="B196" s="332" t="s">
        <v>3617</v>
      </c>
      <c r="C196" s="332" t="s">
        <v>3557</v>
      </c>
      <c r="D196" s="333">
        <v>1</v>
      </c>
      <c r="E196" s="334">
        <v>22615.7</v>
      </c>
      <c r="F196" s="335">
        <v>22615.7</v>
      </c>
    </row>
    <row r="197" spans="1:6">
      <c r="A197" s="336">
        <v>13</v>
      </c>
      <c r="B197" s="327" t="s">
        <v>3618</v>
      </c>
      <c r="C197" s="328"/>
      <c r="D197" s="328"/>
      <c r="E197" s="328"/>
      <c r="F197" s="329">
        <v>390692.12</v>
      </c>
    </row>
    <row r="198" spans="1:6" ht="18">
      <c r="A198" s="330">
        <v>13001</v>
      </c>
      <c r="B198" s="337" t="s">
        <v>3619</v>
      </c>
      <c r="C198" s="338"/>
      <c r="D198" s="338"/>
      <c r="E198" s="338"/>
      <c r="F198" s="329">
        <v>390692.12</v>
      </c>
    </row>
    <row r="199" spans="1:6">
      <c r="A199" s="330">
        <v>13001001</v>
      </c>
      <c r="B199" s="327" t="s">
        <v>3620</v>
      </c>
      <c r="C199" s="328"/>
      <c r="D199" s="328"/>
      <c r="E199" s="328"/>
      <c r="F199" s="329">
        <v>93604.2</v>
      </c>
    </row>
    <row r="200" spans="1:6">
      <c r="A200" s="331">
        <v>13001001001</v>
      </c>
      <c r="B200" s="332" t="s">
        <v>3621</v>
      </c>
      <c r="C200" s="332" t="s">
        <v>3557</v>
      </c>
      <c r="D200" s="333">
        <v>1</v>
      </c>
      <c r="E200" s="334">
        <v>75560.039999999994</v>
      </c>
      <c r="F200" s="335">
        <v>75560.039999999994</v>
      </c>
    </row>
    <row r="201" spans="1:6">
      <c r="A201" s="331">
        <v>13001001002</v>
      </c>
      <c r="B201" s="332" t="s">
        <v>3622</v>
      </c>
      <c r="C201" s="332" t="s">
        <v>3614</v>
      </c>
      <c r="D201" s="333">
        <v>4</v>
      </c>
      <c r="E201" s="334">
        <v>4511.04</v>
      </c>
      <c r="F201" s="335">
        <v>18044.16</v>
      </c>
    </row>
    <row r="202" spans="1:6">
      <c r="A202" s="330">
        <v>13001002</v>
      </c>
      <c r="B202" s="327" t="s">
        <v>3623</v>
      </c>
      <c r="C202" s="328"/>
      <c r="D202" s="328"/>
      <c r="E202" s="328"/>
      <c r="F202" s="329">
        <v>18900</v>
      </c>
    </row>
    <row r="203" spans="1:6">
      <c r="A203" s="331">
        <v>13001002001</v>
      </c>
      <c r="B203" s="332" t="s">
        <v>3624</v>
      </c>
      <c r="C203" s="332" t="s">
        <v>3614</v>
      </c>
      <c r="D203" s="333">
        <v>21</v>
      </c>
      <c r="E203" s="333">
        <v>900</v>
      </c>
      <c r="F203" s="335">
        <v>18900</v>
      </c>
    </row>
    <row r="204" spans="1:6">
      <c r="A204" s="330">
        <v>13001003</v>
      </c>
      <c r="B204" s="327" t="s">
        <v>3625</v>
      </c>
      <c r="C204" s="328"/>
      <c r="D204" s="328"/>
      <c r="E204" s="328"/>
      <c r="F204" s="329">
        <v>37800</v>
      </c>
    </row>
    <row r="205" spans="1:6">
      <c r="A205" s="331">
        <v>13001003001</v>
      </c>
      <c r="B205" s="332" t="s">
        <v>3626</v>
      </c>
      <c r="C205" s="332" t="s">
        <v>3614</v>
      </c>
      <c r="D205" s="333">
        <v>21</v>
      </c>
      <c r="E205" s="334">
        <v>1800</v>
      </c>
      <c r="F205" s="335">
        <v>37800</v>
      </c>
    </row>
    <row r="206" spans="1:6">
      <c r="A206" s="330">
        <v>13001004</v>
      </c>
      <c r="B206" s="327" t="s">
        <v>3627</v>
      </c>
      <c r="C206" s="328"/>
      <c r="D206" s="328"/>
      <c r="E206" s="328"/>
      <c r="F206" s="329">
        <v>240387.92</v>
      </c>
    </row>
    <row r="207" spans="1:6">
      <c r="A207" s="331">
        <v>13001004001</v>
      </c>
      <c r="B207" s="332" t="s">
        <v>3628</v>
      </c>
      <c r="C207" s="332" t="s">
        <v>3557</v>
      </c>
      <c r="D207" s="333">
        <v>1</v>
      </c>
      <c r="E207" s="334">
        <v>240387.92</v>
      </c>
      <c r="F207" s="335">
        <v>240387.92</v>
      </c>
    </row>
    <row r="208" spans="1:6">
      <c r="A208" s="336">
        <v>14</v>
      </c>
      <c r="B208" s="327" t="s">
        <v>3629</v>
      </c>
      <c r="C208" s="328"/>
      <c r="D208" s="328"/>
      <c r="E208" s="328"/>
      <c r="F208" s="329">
        <v>968493.41</v>
      </c>
    </row>
    <row r="209" spans="1:6">
      <c r="A209" s="330">
        <v>14001</v>
      </c>
      <c r="B209" s="327" t="s">
        <v>3630</v>
      </c>
      <c r="C209" s="328"/>
      <c r="D209" s="328"/>
      <c r="E209" s="328"/>
      <c r="F209" s="329">
        <v>52385.79</v>
      </c>
    </row>
    <row r="210" spans="1:6">
      <c r="A210" s="330">
        <v>14001001</v>
      </c>
      <c r="B210" s="327" t="s">
        <v>3631</v>
      </c>
      <c r="C210" s="328"/>
      <c r="D210" s="328"/>
      <c r="E210" s="328"/>
      <c r="F210" s="329">
        <v>12053.07</v>
      </c>
    </row>
    <row r="211" spans="1:6">
      <c r="A211" s="331">
        <v>14001001001</v>
      </c>
      <c r="B211" s="332" t="s">
        <v>3632</v>
      </c>
      <c r="C211" s="332" t="s">
        <v>3568</v>
      </c>
      <c r="D211" s="333">
        <v>651.38</v>
      </c>
      <c r="E211" s="333">
        <v>1.5143</v>
      </c>
      <c r="F211" s="339">
        <v>986.38</v>
      </c>
    </row>
    <row r="212" spans="1:6" ht="18">
      <c r="A212" s="331">
        <v>14001001002</v>
      </c>
      <c r="B212" s="337" t="s">
        <v>3633</v>
      </c>
      <c r="C212" s="332" t="s">
        <v>3568</v>
      </c>
      <c r="D212" s="333">
        <v>337.18</v>
      </c>
      <c r="E212" s="333">
        <v>4.5083000000000002</v>
      </c>
      <c r="F212" s="335">
        <v>1520.11</v>
      </c>
    </row>
    <row r="213" spans="1:6" ht="18">
      <c r="A213" s="331">
        <v>14001001003</v>
      </c>
      <c r="B213" s="337" t="s">
        <v>3634</v>
      </c>
      <c r="C213" s="332" t="s">
        <v>3568</v>
      </c>
      <c r="D213" s="333">
        <v>127.19</v>
      </c>
      <c r="E213" s="333">
        <v>4.2869999999999999</v>
      </c>
      <c r="F213" s="339">
        <v>545.26</v>
      </c>
    </row>
    <row r="214" spans="1:6" ht="18">
      <c r="A214" s="331">
        <v>14001001004</v>
      </c>
      <c r="B214" s="337" t="s">
        <v>3635</v>
      </c>
      <c r="C214" s="332" t="s">
        <v>3568</v>
      </c>
      <c r="D214" s="333">
        <v>861.37</v>
      </c>
      <c r="E214" s="333">
        <v>10.45</v>
      </c>
      <c r="F214" s="335">
        <v>9001.32</v>
      </c>
    </row>
    <row r="215" spans="1:6">
      <c r="A215" s="330">
        <v>14001002</v>
      </c>
      <c r="B215" s="327" t="s">
        <v>3636</v>
      </c>
      <c r="C215" s="328"/>
      <c r="D215" s="328"/>
      <c r="E215" s="328"/>
      <c r="F215" s="340">
        <v>462.36</v>
      </c>
    </row>
    <row r="216" spans="1:6">
      <c r="A216" s="331">
        <v>14001002001</v>
      </c>
      <c r="B216" s="332" t="s">
        <v>3637</v>
      </c>
      <c r="C216" s="332" t="s">
        <v>3568</v>
      </c>
      <c r="D216" s="333">
        <v>13.03</v>
      </c>
      <c r="E216" s="333">
        <v>35.484200000000001</v>
      </c>
      <c r="F216" s="339">
        <v>462.36</v>
      </c>
    </row>
    <row r="217" spans="1:6">
      <c r="A217" s="330">
        <v>14001003</v>
      </c>
      <c r="B217" s="327" t="s">
        <v>3638</v>
      </c>
      <c r="C217" s="328"/>
      <c r="D217" s="328"/>
      <c r="E217" s="328"/>
      <c r="F217" s="329">
        <v>3685.97</v>
      </c>
    </row>
    <row r="218" spans="1:6">
      <c r="A218" s="331">
        <v>14001003001</v>
      </c>
      <c r="B218" s="332" t="s">
        <v>3639</v>
      </c>
      <c r="C218" s="332" t="s">
        <v>3568</v>
      </c>
      <c r="D218" s="333">
        <v>11.44</v>
      </c>
      <c r="E218" s="333">
        <v>322.2</v>
      </c>
      <c r="F218" s="335">
        <v>3685.97</v>
      </c>
    </row>
    <row r="219" spans="1:6">
      <c r="A219" s="330">
        <v>14001004</v>
      </c>
      <c r="B219" s="327" t="s">
        <v>3566</v>
      </c>
      <c r="C219" s="328"/>
      <c r="D219" s="328"/>
      <c r="E219" s="328"/>
      <c r="F219" s="329">
        <v>36184.39</v>
      </c>
    </row>
    <row r="220" spans="1:6" ht="18">
      <c r="A220" s="331">
        <v>14001004001</v>
      </c>
      <c r="B220" s="337" t="s">
        <v>3640</v>
      </c>
      <c r="C220" s="332" t="s">
        <v>3568</v>
      </c>
      <c r="D220" s="334">
        <v>1849.93</v>
      </c>
      <c r="E220" s="333">
        <v>17.793199999999999</v>
      </c>
      <c r="F220" s="335">
        <v>32916.17</v>
      </c>
    </row>
    <row r="221" spans="1:6">
      <c r="A221" s="331">
        <v>14001004002</v>
      </c>
      <c r="B221" s="332" t="s">
        <v>3641</v>
      </c>
      <c r="C221" s="332" t="s">
        <v>3568</v>
      </c>
      <c r="D221" s="333">
        <v>127.19</v>
      </c>
      <c r="E221" s="333">
        <v>18</v>
      </c>
      <c r="F221" s="335">
        <v>2289.42</v>
      </c>
    </row>
    <row r="222" spans="1:6" ht="18">
      <c r="A222" s="331">
        <v>14001004003</v>
      </c>
      <c r="B222" s="337" t="s">
        <v>3642</v>
      </c>
      <c r="C222" s="332" t="s">
        <v>3568</v>
      </c>
      <c r="D222" s="333">
        <v>13.03</v>
      </c>
      <c r="E222" s="333">
        <v>40</v>
      </c>
      <c r="F222" s="339">
        <v>521.20000000000005</v>
      </c>
    </row>
    <row r="223" spans="1:6" ht="18">
      <c r="A223" s="331">
        <v>14001004004</v>
      </c>
      <c r="B223" s="337" t="s">
        <v>3643</v>
      </c>
      <c r="C223" s="332" t="s">
        <v>3568</v>
      </c>
      <c r="D223" s="333">
        <v>11.44</v>
      </c>
      <c r="E223" s="333">
        <v>40</v>
      </c>
      <c r="F223" s="339">
        <v>457.6</v>
      </c>
    </row>
    <row r="224" spans="1:6">
      <c r="A224" s="330">
        <v>14002</v>
      </c>
      <c r="B224" s="327" t="s">
        <v>3644</v>
      </c>
      <c r="C224" s="328"/>
      <c r="D224" s="328"/>
      <c r="E224" s="328"/>
      <c r="F224" s="329">
        <v>31791.37</v>
      </c>
    </row>
    <row r="225" spans="1:6">
      <c r="A225" s="330">
        <v>14002001</v>
      </c>
      <c r="B225" s="327" t="s">
        <v>3631</v>
      </c>
      <c r="C225" s="328"/>
      <c r="D225" s="328"/>
      <c r="E225" s="328"/>
      <c r="F225" s="329">
        <v>7004.89</v>
      </c>
    </row>
    <row r="226" spans="1:6">
      <c r="A226" s="331">
        <v>14002001001</v>
      </c>
      <c r="B226" s="332" t="s">
        <v>3632</v>
      </c>
      <c r="C226" s="332" t="s">
        <v>3568</v>
      </c>
      <c r="D226" s="333">
        <v>318.3</v>
      </c>
      <c r="E226" s="333">
        <v>1.5143</v>
      </c>
      <c r="F226" s="339">
        <v>482</v>
      </c>
    </row>
    <row r="227" spans="1:6" ht="18">
      <c r="A227" s="331">
        <v>14002001002</v>
      </c>
      <c r="B227" s="337" t="s">
        <v>3633</v>
      </c>
      <c r="C227" s="332" t="s">
        <v>3568</v>
      </c>
      <c r="D227" s="333">
        <v>261.11</v>
      </c>
      <c r="E227" s="333">
        <v>4.5083000000000002</v>
      </c>
      <c r="F227" s="335">
        <v>1177.1600000000001</v>
      </c>
    </row>
    <row r="228" spans="1:6" ht="18">
      <c r="A228" s="331">
        <v>14002001003</v>
      </c>
      <c r="B228" s="337" t="s">
        <v>3634</v>
      </c>
      <c r="C228" s="332" t="s">
        <v>3568</v>
      </c>
      <c r="D228" s="333">
        <v>115.06</v>
      </c>
      <c r="E228" s="333">
        <v>4.2869999999999999</v>
      </c>
      <c r="F228" s="339">
        <v>493.27</v>
      </c>
    </row>
    <row r="229" spans="1:6" ht="18">
      <c r="A229" s="331">
        <v>14002001004</v>
      </c>
      <c r="B229" s="337" t="s">
        <v>3635</v>
      </c>
      <c r="C229" s="332" t="s">
        <v>3568</v>
      </c>
      <c r="D229" s="333">
        <v>464.35</v>
      </c>
      <c r="E229" s="333">
        <v>10.45</v>
      </c>
      <c r="F229" s="335">
        <v>4852.46</v>
      </c>
    </row>
    <row r="230" spans="1:6">
      <c r="A230" s="330">
        <v>14002002</v>
      </c>
      <c r="B230" s="327" t="s">
        <v>3638</v>
      </c>
      <c r="C230" s="328"/>
      <c r="D230" s="328"/>
      <c r="E230" s="328"/>
      <c r="F230" s="329">
        <v>3685.97</v>
      </c>
    </row>
    <row r="231" spans="1:6">
      <c r="A231" s="331">
        <v>14002002001</v>
      </c>
      <c r="B231" s="332" t="s">
        <v>3639</v>
      </c>
      <c r="C231" s="332" t="s">
        <v>3568</v>
      </c>
      <c r="D231" s="333">
        <v>11.44</v>
      </c>
      <c r="E231" s="333">
        <v>322.2</v>
      </c>
      <c r="F231" s="335">
        <v>3685.97</v>
      </c>
    </row>
    <row r="232" spans="1:6">
      <c r="A232" s="330">
        <v>14002003</v>
      </c>
      <c r="B232" s="327" t="s">
        <v>3566</v>
      </c>
      <c r="C232" s="328"/>
      <c r="D232" s="328"/>
      <c r="E232" s="328"/>
      <c r="F232" s="329">
        <v>21100.51</v>
      </c>
    </row>
    <row r="233" spans="1:6" ht="18">
      <c r="A233" s="331">
        <v>14002003001</v>
      </c>
      <c r="B233" s="337" t="s">
        <v>3640</v>
      </c>
      <c r="C233" s="332" t="s">
        <v>3568</v>
      </c>
      <c r="D233" s="334">
        <v>1043.76</v>
      </c>
      <c r="E233" s="333">
        <v>17.793199999999999</v>
      </c>
      <c r="F233" s="335">
        <v>18571.830000000002</v>
      </c>
    </row>
    <row r="234" spans="1:6">
      <c r="A234" s="331">
        <v>14002003002</v>
      </c>
      <c r="B234" s="332" t="s">
        <v>3641</v>
      </c>
      <c r="C234" s="332" t="s">
        <v>3568</v>
      </c>
      <c r="D234" s="333">
        <v>115.06</v>
      </c>
      <c r="E234" s="333">
        <v>18</v>
      </c>
      <c r="F234" s="335">
        <v>2071.08</v>
      </c>
    </row>
    <row r="235" spans="1:6" ht="18">
      <c r="A235" s="331">
        <v>14002003003</v>
      </c>
      <c r="B235" s="337" t="s">
        <v>3643</v>
      </c>
      <c r="C235" s="332" t="s">
        <v>3568</v>
      </c>
      <c r="D235" s="333">
        <v>11.44</v>
      </c>
      <c r="E235" s="333">
        <v>40</v>
      </c>
      <c r="F235" s="339">
        <v>457.6</v>
      </c>
    </row>
    <row r="236" spans="1:6">
      <c r="A236" s="330">
        <v>14003</v>
      </c>
      <c r="B236" s="327" t="s">
        <v>3645</v>
      </c>
      <c r="C236" s="328"/>
      <c r="D236" s="328"/>
      <c r="E236" s="328"/>
      <c r="F236" s="329">
        <v>31715.32</v>
      </c>
    </row>
    <row r="237" spans="1:6">
      <c r="A237" s="330">
        <v>14003001</v>
      </c>
      <c r="B237" s="327" t="s">
        <v>3631</v>
      </c>
      <c r="C237" s="328"/>
      <c r="D237" s="328"/>
      <c r="E237" s="328"/>
      <c r="F237" s="329">
        <v>7006.16</v>
      </c>
    </row>
    <row r="238" spans="1:6">
      <c r="A238" s="331">
        <v>14003001001</v>
      </c>
      <c r="B238" s="332" t="s">
        <v>3632</v>
      </c>
      <c r="C238" s="332" t="s">
        <v>3568</v>
      </c>
      <c r="D238" s="333">
        <v>315.18</v>
      </c>
      <c r="E238" s="333">
        <v>1.5143</v>
      </c>
      <c r="F238" s="339">
        <v>477.28</v>
      </c>
    </row>
    <row r="239" spans="1:6" ht="18">
      <c r="A239" s="331">
        <v>14003001002</v>
      </c>
      <c r="B239" s="337" t="s">
        <v>3633</v>
      </c>
      <c r="C239" s="332" t="s">
        <v>3568</v>
      </c>
      <c r="D239" s="333">
        <v>262.08</v>
      </c>
      <c r="E239" s="333">
        <v>4.5083000000000002</v>
      </c>
      <c r="F239" s="335">
        <v>1181.53</v>
      </c>
    </row>
    <row r="240" spans="1:6" ht="18">
      <c r="A240" s="331">
        <v>14003001003</v>
      </c>
      <c r="B240" s="337" t="s">
        <v>3634</v>
      </c>
      <c r="C240" s="332" t="s">
        <v>3568</v>
      </c>
      <c r="D240" s="333">
        <v>111.15</v>
      </c>
      <c r="E240" s="333">
        <v>4.2869999999999999</v>
      </c>
      <c r="F240" s="339">
        <v>476.5</v>
      </c>
    </row>
    <row r="241" spans="1:6" ht="18">
      <c r="A241" s="331">
        <v>14003001004</v>
      </c>
      <c r="B241" s="337" t="s">
        <v>3635</v>
      </c>
      <c r="C241" s="332" t="s">
        <v>3568</v>
      </c>
      <c r="D241" s="333">
        <v>466.11</v>
      </c>
      <c r="E241" s="333">
        <v>10.45</v>
      </c>
      <c r="F241" s="335">
        <v>4870.8500000000004</v>
      </c>
    </row>
    <row r="242" spans="1:6">
      <c r="A242" s="330">
        <v>14003002</v>
      </c>
      <c r="B242" s="327" t="s">
        <v>3638</v>
      </c>
      <c r="C242" s="328"/>
      <c r="D242" s="328"/>
      <c r="E242" s="328"/>
      <c r="F242" s="329">
        <v>3685.97</v>
      </c>
    </row>
    <row r="243" spans="1:6">
      <c r="A243" s="331">
        <v>14003002001</v>
      </c>
      <c r="B243" s="332" t="s">
        <v>3639</v>
      </c>
      <c r="C243" s="332" t="s">
        <v>3568</v>
      </c>
      <c r="D243" s="333">
        <v>11.44</v>
      </c>
      <c r="E243" s="333">
        <v>322.2</v>
      </c>
      <c r="F243" s="335">
        <v>3685.97</v>
      </c>
    </row>
    <row r="244" spans="1:6">
      <c r="A244" s="330">
        <v>14003003</v>
      </c>
      <c r="B244" s="327" t="s">
        <v>3566</v>
      </c>
      <c r="C244" s="328"/>
      <c r="D244" s="328"/>
      <c r="E244" s="328"/>
      <c r="F244" s="329">
        <v>21023.19</v>
      </c>
    </row>
    <row r="245" spans="1:6" ht="18">
      <c r="A245" s="331">
        <v>14003003001</v>
      </c>
      <c r="B245" s="337" t="s">
        <v>3640</v>
      </c>
      <c r="C245" s="332" t="s">
        <v>3568</v>
      </c>
      <c r="D245" s="334">
        <v>1043.3699999999999</v>
      </c>
      <c r="E245" s="333">
        <v>17.793199999999999</v>
      </c>
      <c r="F245" s="335">
        <v>18564.89</v>
      </c>
    </row>
    <row r="246" spans="1:6">
      <c r="A246" s="331">
        <v>14003003002</v>
      </c>
      <c r="B246" s="332" t="s">
        <v>3641</v>
      </c>
      <c r="C246" s="332" t="s">
        <v>3568</v>
      </c>
      <c r="D246" s="333">
        <v>111.15</v>
      </c>
      <c r="E246" s="333">
        <v>18</v>
      </c>
      <c r="F246" s="335">
        <v>2000.7</v>
      </c>
    </row>
    <row r="247" spans="1:6" ht="18">
      <c r="A247" s="331">
        <v>14003003003</v>
      </c>
      <c r="B247" s="337" t="s">
        <v>3643</v>
      </c>
      <c r="C247" s="332" t="s">
        <v>3568</v>
      </c>
      <c r="D247" s="333">
        <v>11.44</v>
      </c>
      <c r="E247" s="333">
        <v>40</v>
      </c>
      <c r="F247" s="339">
        <v>457.6</v>
      </c>
    </row>
    <row r="248" spans="1:6">
      <c r="A248" s="330">
        <v>14004</v>
      </c>
      <c r="B248" s="327" t="s">
        <v>3646</v>
      </c>
      <c r="C248" s="328"/>
      <c r="D248" s="328"/>
      <c r="E248" s="328"/>
      <c r="F248" s="329">
        <v>33793.39</v>
      </c>
    </row>
    <row r="249" spans="1:6">
      <c r="A249" s="330">
        <v>14004001</v>
      </c>
      <c r="B249" s="327" t="s">
        <v>3631</v>
      </c>
      <c r="C249" s="328"/>
      <c r="D249" s="328"/>
      <c r="E249" s="328"/>
      <c r="F249" s="329">
        <v>7468.12</v>
      </c>
    </row>
    <row r="250" spans="1:6">
      <c r="A250" s="331">
        <v>14004001001</v>
      </c>
      <c r="B250" s="332" t="s">
        <v>3632</v>
      </c>
      <c r="C250" s="332" t="s">
        <v>3568</v>
      </c>
      <c r="D250" s="333">
        <v>346.97</v>
      </c>
      <c r="E250" s="333">
        <v>1.5143</v>
      </c>
      <c r="F250" s="339">
        <v>525.41999999999996</v>
      </c>
    </row>
    <row r="251" spans="1:6" ht="18">
      <c r="A251" s="331">
        <v>14004001002</v>
      </c>
      <c r="B251" s="337" t="s">
        <v>3633</v>
      </c>
      <c r="C251" s="332" t="s">
        <v>3568</v>
      </c>
      <c r="D251" s="333">
        <v>275.58999999999997</v>
      </c>
      <c r="E251" s="333">
        <v>4.5083000000000002</v>
      </c>
      <c r="F251" s="335">
        <v>1242.45</v>
      </c>
    </row>
    <row r="252" spans="1:6" ht="18">
      <c r="A252" s="331">
        <v>14004001003</v>
      </c>
      <c r="B252" s="337" t="s">
        <v>3634</v>
      </c>
      <c r="C252" s="332" t="s">
        <v>3568</v>
      </c>
      <c r="D252" s="333">
        <v>130.69999999999999</v>
      </c>
      <c r="E252" s="333">
        <v>4.2869999999999999</v>
      </c>
      <c r="F252" s="339">
        <v>560.30999999999995</v>
      </c>
    </row>
    <row r="253" spans="1:6" ht="18">
      <c r="A253" s="331">
        <v>14004001004</v>
      </c>
      <c r="B253" s="337" t="s">
        <v>3635</v>
      </c>
      <c r="C253" s="332" t="s">
        <v>3568</v>
      </c>
      <c r="D253" s="333">
        <v>491.86</v>
      </c>
      <c r="E253" s="333">
        <v>10.45</v>
      </c>
      <c r="F253" s="335">
        <v>5139.9399999999996</v>
      </c>
    </row>
    <row r="254" spans="1:6">
      <c r="A254" s="330">
        <v>14004002</v>
      </c>
      <c r="B254" s="327" t="s">
        <v>3638</v>
      </c>
      <c r="C254" s="328"/>
      <c r="D254" s="328"/>
      <c r="E254" s="328"/>
      <c r="F254" s="329">
        <v>3685.97</v>
      </c>
    </row>
    <row r="255" spans="1:6">
      <c r="A255" s="331">
        <v>14004002001</v>
      </c>
      <c r="B255" s="332" t="s">
        <v>3639</v>
      </c>
      <c r="C255" s="332" t="s">
        <v>3568</v>
      </c>
      <c r="D255" s="333">
        <v>11.44</v>
      </c>
      <c r="E255" s="333">
        <v>322.2</v>
      </c>
      <c r="F255" s="335">
        <v>3685.97</v>
      </c>
    </row>
    <row r="256" spans="1:6">
      <c r="A256" s="330">
        <v>14004003</v>
      </c>
      <c r="B256" s="327" t="s">
        <v>3566</v>
      </c>
      <c r="C256" s="328"/>
      <c r="D256" s="328"/>
      <c r="E256" s="328"/>
      <c r="F256" s="329">
        <v>22639.3</v>
      </c>
    </row>
    <row r="257" spans="1:6" ht="18">
      <c r="A257" s="331">
        <v>14004003001</v>
      </c>
      <c r="B257" s="337" t="s">
        <v>3640</v>
      </c>
      <c r="C257" s="332" t="s">
        <v>3568</v>
      </c>
      <c r="D257" s="334">
        <v>1114.42</v>
      </c>
      <c r="E257" s="333">
        <v>17.793199999999999</v>
      </c>
      <c r="F257" s="335">
        <v>19829.099999999999</v>
      </c>
    </row>
    <row r="258" spans="1:6">
      <c r="A258" s="331">
        <v>14004003002</v>
      </c>
      <c r="B258" s="332" t="s">
        <v>3641</v>
      </c>
      <c r="C258" s="332" t="s">
        <v>3568</v>
      </c>
      <c r="D258" s="333">
        <v>130.69999999999999</v>
      </c>
      <c r="E258" s="333">
        <v>18</v>
      </c>
      <c r="F258" s="335">
        <v>2352.6</v>
      </c>
    </row>
    <row r="259" spans="1:6" ht="18">
      <c r="A259" s="331">
        <v>14004003003</v>
      </c>
      <c r="B259" s="337" t="s">
        <v>3643</v>
      </c>
      <c r="C259" s="332" t="s">
        <v>3568</v>
      </c>
      <c r="D259" s="333">
        <v>11.44</v>
      </c>
      <c r="E259" s="333">
        <v>40</v>
      </c>
      <c r="F259" s="339">
        <v>457.6</v>
      </c>
    </row>
    <row r="260" spans="1:6">
      <c r="A260" s="330">
        <v>14005</v>
      </c>
      <c r="B260" s="327" t="s">
        <v>3647</v>
      </c>
      <c r="C260" s="328"/>
      <c r="D260" s="328"/>
      <c r="E260" s="328"/>
      <c r="F260" s="329">
        <v>36167.94</v>
      </c>
    </row>
    <row r="261" spans="1:6">
      <c r="A261" s="330">
        <v>14005001</v>
      </c>
      <c r="B261" s="327" t="s">
        <v>3631</v>
      </c>
      <c r="C261" s="328"/>
      <c r="D261" s="328"/>
      <c r="E261" s="328"/>
      <c r="F261" s="329">
        <v>5868.03</v>
      </c>
    </row>
    <row r="262" spans="1:6">
      <c r="A262" s="331">
        <v>14005001001</v>
      </c>
      <c r="B262" s="332" t="s">
        <v>3632</v>
      </c>
      <c r="C262" s="332" t="s">
        <v>3568</v>
      </c>
      <c r="D262" s="333">
        <v>330.63</v>
      </c>
      <c r="E262" s="333">
        <v>1.5143</v>
      </c>
      <c r="F262" s="339">
        <v>500.68</v>
      </c>
    </row>
    <row r="263" spans="1:6" ht="18">
      <c r="A263" s="331">
        <v>14005001002</v>
      </c>
      <c r="B263" s="337" t="s">
        <v>3633</v>
      </c>
      <c r="C263" s="332" t="s">
        <v>3568</v>
      </c>
      <c r="D263" s="333">
        <v>127.84</v>
      </c>
      <c r="E263" s="333">
        <v>4.5083000000000002</v>
      </c>
      <c r="F263" s="339">
        <v>576.34</v>
      </c>
    </row>
    <row r="264" spans="1:6" ht="18">
      <c r="A264" s="331">
        <v>14005001003</v>
      </c>
      <c r="B264" s="337" t="s">
        <v>3635</v>
      </c>
      <c r="C264" s="332" t="s">
        <v>3568</v>
      </c>
      <c r="D264" s="333">
        <v>458.47</v>
      </c>
      <c r="E264" s="333">
        <v>10.45</v>
      </c>
      <c r="F264" s="335">
        <v>4791.01</v>
      </c>
    </row>
    <row r="265" spans="1:6">
      <c r="A265" s="330">
        <v>14005002</v>
      </c>
      <c r="B265" s="327" t="s">
        <v>3636</v>
      </c>
      <c r="C265" s="328"/>
      <c r="D265" s="328"/>
      <c r="E265" s="328"/>
      <c r="F265" s="340">
        <v>292.02999999999997</v>
      </c>
    </row>
    <row r="266" spans="1:6">
      <c r="A266" s="331">
        <v>14005002001</v>
      </c>
      <c r="B266" s="332" t="s">
        <v>3637</v>
      </c>
      <c r="C266" s="332" t="s">
        <v>3568</v>
      </c>
      <c r="D266" s="333">
        <v>8.23</v>
      </c>
      <c r="E266" s="333">
        <v>35.484200000000001</v>
      </c>
      <c r="F266" s="339">
        <v>292.02999999999997</v>
      </c>
    </row>
    <row r="267" spans="1:6">
      <c r="A267" s="330">
        <v>14005003</v>
      </c>
      <c r="B267" s="327" t="s">
        <v>3638</v>
      </c>
      <c r="C267" s="328"/>
      <c r="D267" s="328"/>
      <c r="E267" s="328"/>
      <c r="F267" s="329">
        <v>6733.6</v>
      </c>
    </row>
    <row r="268" spans="1:6">
      <c r="A268" s="331">
        <v>14005003001</v>
      </c>
      <c r="B268" s="332" t="s">
        <v>3648</v>
      </c>
      <c r="C268" s="332" t="s">
        <v>3568</v>
      </c>
      <c r="D268" s="333">
        <v>29.89</v>
      </c>
      <c r="E268" s="333">
        <v>101.9616</v>
      </c>
      <c r="F268" s="335">
        <v>3047.63</v>
      </c>
    </row>
    <row r="269" spans="1:6">
      <c r="A269" s="331">
        <v>14005003002</v>
      </c>
      <c r="B269" s="332" t="s">
        <v>3639</v>
      </c>
      <c r="C269" s="332" t="s">
        <v>3568</v>
      </c>
      <c r="D269" s="333">
        <v>11.44</v>
      </c>
      <c r="E269" s="333">
        <v>322.2</v>
      </c>
      <c r="F269" s="335">
        <v>3685.97</v>
      </c>
    </row>
    <row r="270" spans="1:6">
      <c r="A270" s="330">
        <v>14005004</v>
      </c>
      <c r="B270" s="327" t="s">
        <v>3649</v>
      </c>
      <c r="C270" s="328"/>
      <c r="D270" s="328"/>
      <c r="E270" s="328"/>
      <c r="F270" s="329">
        <v>4441.38</v>
      </c>
    </row>
    <row r="271" spans="1:6">
      <c r="A271" s="331">
        <v>14005004001</v>
      </c>
      <c r="B271" s="332" t="s">
        <v>3650</v>
      </c>
      <c r="C271" s="332" t="s">
        <v>3568</v>
      </c>
      <c r="D271" s="333">
        <v>13.38</v>
      </c>
      <c r="E271" s="333">
        <v>331.94200000000001</v>
      </c>
      <c r="F271" s="335">
        <v>4441.38</v>
      </c>
    </row>
    <row r="272" spans="1:6">
      <c r="A272" s="330">
        <v>14005005</v>
      </c>
      <c r="B272" s="327" t="s">
        <v>3566</v>
      </c>
      <c r="C272" s="328"/>
      <c r="D272" s="328"/>
      <c r="E272" s="328"/>
      <c r="F272" s="329">
        <v>18832.900000000001</v>
      </c>
    </row>
    <row r="273" spans="1:6" ht="18">
      <c r="A273" s="331">
        <v>14005005001</v>
      </c>
      <c r="B273" s="337" t="s">
        <v>3640</v>
      </c>
      <c r="C273" s="332" t="s">
        <v>3568</v>
      </c>
      <c r="D273" s="333">
        <v>916.94</v>
      </c>
      <c r="E273" s="333">
        <v>17.793199999999999</v>
      </c>
      <c r="F273" s="335">
        <v>16315.3</v>
      </c>
    </row>
    <row r="274" spans="1:6" ht="18">
      <c r="A274" s="331">
        <v>14005005002</v>
      </c>
      <c r="B274" s="337" t="s">
        <v>3642</v>
      </c>
      <c r="C274" s="332" t="s">
        <v>3568</v>
      </c>
      <c r="D274" s="333">
        <v>38.119999999999997</v>
      </c>
      <c r="E274" s="333">
        <v>40</v>
      </c>
      <c r="F274" s="335">
        <v>1524.8</v>
      </c>
    </row>
    <row r="275" spans="1:6" ht="18">
      <c r="A275" s="331">
        <v>14005005003</v>
      </c>
      <c r="B275" s="337" t="s">
        <v>3643</v>
      </c>
      <c r="C275" s="332" t="s">
        <v>3568</v>
      </c>
      <c r="D275" s="333">
        <v>24.82</v>
      </c>
      <c r="E275" s="333">
        <v>40</v>
      </c>
      <c r="F275" s="339">
        <v>992.8</v>
      </c>
    </row>
    <row r="276" spans="1:6">
      <c r="A276" s="330">
        <v>14006</v>
      </c>
      <c r="B276" s="327" t="s">
        <v>3651</v>
      </c>
      <c r="C276" s="328"/>
      <c r="D276" s="328"/>
      <c r="E276" s="328"/>
      <c r="F276" s="329">
        <v>709661.44</v>
      </c>
    </row>
    <row r="277" spans="1:6">
      <c r="A277" s="330">
        <v>14006001</v>
      </c>
      <c r="B277" s="327" t="s">
        <v>3631</v>
      </c>
      <c r="C277" s="328"/>
      <c r="D277" s="328"/>
      <c r="E277" s="328"/>
      <c r="F277" s="329">
        <v>121413.65</v>
      </c>
    </row>
    <row r="278" spans="1:6">
      <c r="A278" s="331">
        <v>14006001001</v>
      </c>
      <c r="B278" s="332" t="s">
        <v>3632</v>
      </c>
      <c r="C278" s="332" t="s">
        <v>3568</v>
      </c>
      <c r="D278" s="334">
        <v>7724.07</v>
      </c>
      <c r="E278" s="333">
        <v>1.5143</v>
      </c>
      <c r="F278" s="335">
        <v>11696.56</v>
      </c>
    </row>
    <row r="279" spans="1:6" ht="18">
      <c r="A279" s="331">
        <v>14006001002</v>
      </c>
      <c r="B279" s="337" t="s">
        <v>3633</v>
      </c>
      <c r="C279" s="332" t="s">
        <v>3568</v>
      </c>
      <c r="D279" s="334">
        <v>1938.76</v>
      </c>
      <c r="E279" s="333">
        <v>4.5083000000000002</v>
      </c>
      <c r="F279" s="335">
        <v>8740.52</v>
      </c>
    </row>
    <row r="280" spans="1:6" ht="18">
      <c r="A280" s="331">
        <v>14006001003</v>
      </c>
      <c r="B280" s="337" t="s">
        <v>3635</v>
      </c>
      <c r="C280" s="332" t="s">
        <v>3568</v>
      </c>
      <c r="D280" s="334">
        <v>9662.83</v>
      </c>
      <c r="E280" s="333">
        <v>10.45</v>
      </c>
      <c r="F280" s="335">
        <v>100976.57</v>
      </c>
    </row>
    <row r="281" spans="1:6">
      <c r="A281" s="330">
        <v>14006002</v>
      </c>
      <c r="B281" s="327" t="s">
        <v>3636</v>
      </c>
      <c r="C281" s="328"/>
      <c r="D281" s="328"/>
      <c r="E281" s="328"/>
      <c r="F281" s="329">
        <v>70743.789999999994</v>
      </c>
    </row>
    <row r="282" spans="1:6">
      <c r="A282" s="331">
        <v>14006002001</v>
      </c>
      <c r="B282" s="332" t="s">
        <v>3637</v>
      </c>
      <c r="C282" s="332" t="s">
        <v>3568</v>
      </c>
      <c r="D282" s="334">
        <v>1993.67</v>
      </c>
      <c r="E282" s="333">
        <v>35.484200000000001</v>
      </c>
      <c r="F282" s="335">
        <v>70743.789999999994</v>
      </c>
    </row>
    <row r="283" spans="1:6">
      <c r="A283" s="330">
        <v>14006003</v>
      </c>
      <c r="B283" s="327" t="s">
        <v>3638</v>
      </c>
      <c r="C283" s="328"/>
      <c r="D283" s="328"/>
      <c r="E283" s="328"/>
      <c r="F283" s="329">
        <v>70033.39</v>
      </c>
    </row>
    <row r="284" spans="1:6">
      <c r="A284" s="331">
        <v>14006003001</v>
      </c>
      <c r="B284" s="332" t="s">
        <v>3639</v>
      </c>
      <c r="C284" s="332" t="s">
        <v>3568</v>
      </c>
      <c r="D284" s="333">
        <v>217.36</v>
      </c>
      <c r="E284" s="333">
        <v>322.2</v>
      </c>
      <c r="F284" s="335">
        <v>70033.39</v>
      </c>
    </row>
    <row r="285" spans="1:6">
      <c r="A285" s="330">
        <v>14006004</v>
      </c>
      <c r="B285" s="327" t="s">
        <v>3649</v>
      </c>
      <c r="C285" s="328"/>
      <c r="D285" s="328"/>
      <c r="E285" s="328"/>
      <c r="F285" s="329">
        <v>13533.28</v>
      </c>
    </row>
    <row r="286" spans="1:6">
      <c r="A286" s="331">
        <v>14006004001</v>
      </c>
      <c r="B286" s="332" t="s">
        <v>3650</v>
      </c>
      <c r="C286" s="332" t="s">
        <v>3568</v>
      </c>
      <c r="D286" s="333">
        <v>40.770000000000003</v>
      </c>
      <c r="E286" s="333">
        <v>331.94200000000001</v>
      </c>
      <c r="F286" s="335">
        <v>13533.28</v>
      </c>
    </row>
    <row r="287" spans="1:6">
      <c r="A287" s="330">
        <v>14006005</v>
      </c>
      <c r="B287" s="327" t="s">
        <v>3566</v>
      </c>
      <c r="C287" s="328"/>
      <c r="D287" s="328"/>
      <c r="E287" s="328"/>
      <c r="F287" s="329">
        <v>433937.33</v>
      </c>
    </row>
    <row r="288" spans="1:6" ht="18">
      <c r="A288" s="331">
        <v>14006005001</v>
      </c>
      <c r="B288" s="337" t="s">
        <v>3640</v>
      </c>
      <c r="C288" s="332" t="s">
        <v>3568</v>
      </c>
      <c r="D288" s="334">
        <v>19325.66</v>
      </c>
      <c r="E288" s="333">
        <v>17.793199999999999</v>
      </c>
      <c r="F288" s="335">
        <v>343865.33</v>
      </c>
    </row>
    <row r="289" spans="1:6" ht="18">
      <c r="A289" s="331">
        <v>14006005002</v>
      </c>
      <c r="B289" s="337" t="s">
        <v>3642</v>
      </c>
      <c r="C289" s="332" t="s">
        <v>3568</v>
      </c>
      <c r="D289" s="334">
        <v>1993.67</v>
      </c>
      <c r="E289" s="333">
        <v>40</v>
      </c>
      <c r="F289" s="335">
        <v>79746.8</v>
      </c>
    </row>
    <row r="290" spans="1:6" ht="18">
      <c r="A290" s="331">
        <v>14006005003</v>
      </c>
      <c r="B290" s="337" t="s">
        <v>3643</v>
      </c>
      <c r="C290" s="332" t="s">
        <v>3568</v>
      </c>
      <c r="D290" s="333">
        <v>258.13</v>
      </c>
      <c r="E290" s="333">
        <v>40</v>
      </c>
      <c r="F290" s="335">
        <v>10325.200000000001</v>
      </c>
    </row>
    <row r="291" spans="1:6">
      <c r="A291" s="330">
        <v>14007</v>
      </c>
      <c r="B291" s="327" t="s">
        <v>3652</v>
      </c>
      <c r="C291" s="328"/>
      <c r="D291" s="328"/>
      <c r="E291" s="328"/>
      <c r="F291" s="329">
        <v>38981.22</v>
      </c>
    </row>
    <row r="292" spans="1:6">
      <c r="A292" s="330">
        <v>14007001</v>
      </c>
      <c r="B292" s="327" t="s">
        <v>3631</v>
      </c>
      <c r="C292" s="328"/>
      <c r="D292" s="328"/>
      <c r="E292" s="328"/>
      <c r="F292" s="329">
        <v>6794.84</v>
      </c>
    </row>
    <row r="293" spans="1:6">
      <c r="A293" s="331">
        <v>14007001001</v>
      </c>
      <c r="B293" s="332" t="s">
        <v>3632</v>
      </c>
      <c r="C293" s="332" t="s">
        <v>3568</v>
      </c>
      <c r="D293" s="333">
        <v>430.75</v>
      </c>
      <c r="E293" s="333">
        <v>1.5143</v>
      </c>
      <c r="F293" s="339">
        <v>652.28</v>
      </c>
    </row>
    <row r="294" spans="1:6" ht="18">
      <c r="A294" s="331">
        <v>14007001002</v>
      </c>
      <c r="B294" s="337" t="s">
        <v>3633</v>
      </c>
      <c r="C294" s="332" t="s">
        <v>3568</v>
      </c>
      <c r="D294" s="333">
        <v>109.72</v>
      </c>
      <c r="E294" s="333">
        <v>4.5083000000000002</v>
      </c>
      <c r="F294" s="339">
        <v>494.65</v>
      </c>
    </row>
    <row r="295" spans="1:6" ht="18">
      <c r="A295" s="331">
        <v>14007001003</v>
      </c>
      <c r="B295" s="337" t="s">
        <v>3635</v>
      </c>
      <c r="C295" s="332" t="s">
        <v>3568</v>
      </c>
      <c r="D295" s="333">
        <v>540.47</v>
      </c>
      <c r="E295" s="333">
        <v>10.45</v>
      </c>
      <c r="F295" s="335">
        <v>5647.91</v>
      </c>
    </row>
    <row r="296" spans="1:6">
      <c r="A296" s="330">
        <v>14007002</v>
      </c>
      <c r="B296" s="327" t="s">
        <v>3636</v>
      </c>
      <c r="C296" s="328"/>
      <c r="D296" s="328"/>
      <c r="E296" s="328"/>
      <c r="F296" s="329">
        <v>4034.55</v>
      </c>
    </row>
    <row r="297" spans="1:6">
      <c r="A297" s="331">
        <v>14007002001</v>
      </c>
      <c r="B297" s="332" t="s">
        <v>3637</v>
      </c>
      <c r="C297" s="332" t="s">
        <v>3568</v>
      </c>
      <c r="D297" s="333">
        <v>113.7</v>
      </c>
      <c r="E297" s="333">
        <v>35.484200000000001</v>
      </c>
      <c r="F297" s="335">
        <v>4034.55</v>
      </c>
    </row>
    <row r="298" spans="1:6">
      <c r="A298" s="330">
        <v>14007003</v>
      </c>
      <c r="B298" s="327" t="s">
        <v>3638</v>
      </c>
      <c r="C298" s="328"/>
      <c r="D298" s="328"/>
      <c r="E298" s="328"/>
      <c r="F298" s="329">
        <v>3685.97</v>
      </c>
    </row>
    <row r="299" spans="1:6">
      <c r="A299" s="331">
        <v>14007003001</v>
      </c>
      <c r="B299" s="332" t="s">
        <v>3639</v>
      </c>
      <c r="C299" s="332" t="s">
        <v>3568</v>
      </c>
      <c r="D299" s="333">
        <v>11.44</v>
      </c>
      <c r="E299" s="333">
        <v>322.2</v>
      </c>
      <c r="F299" s="335">
        <v>3685.97</v>
      </c>
    </row>
    <row r="300" spans="1:6">
      <c r="A300" s="330">
        <v>14007004</v>
      </c>
      <c r="B300" s="327" t="s">
        <v>3649</v>
      </c>
      <c r="C300" s="328"/>
      <c r="D300" s="328"/>
      <c r="E300" s="328"/>
      <c r="F300" s="340">
        <v>202.48</v>
      </c>
    </row>
    <row r="301" spans="1:6">
      <c r="A301" s="331">
        <v>14007004001</v>
      </c>
      <c r="B301" s="332" t="s">
        <v>3650</v>
      </c>
      <c r="C301" s="332" t="s">
        <v>3568</v>
      </c>
      <c r="D301" s="333">
        <v>0.61</v>
      </c>
      <c r="E301" s="333">
        <v>331.94200000000001</v>
      </c>
      <c r="F301" s="339">
        <v>202.48</v>
      </c>
    </row>
    <row r="302" spans="1:6">
      <c r="A302" s="330">
        <v>14007005</v>
      </c>
      <c r="B302" s="327" t="s">
        <v>3566</v>
      </c>
      <c r="C302" s="328"/>
      <c r="D302" s="328"/>
      <c r="E302" s="328"/>
      <c r="F302" s="329">
        <v>24263.38</v>
      </c>
    </row>
    <row r="303" spans="1:6" ht="18">
      <c r="A303" s="331">
        <v>14007005001</v>
      </c>
      <c r="B303" s="337" t="s">
        <v>3640</v>
      </c>
      <c r="C303" s="332" t="s">
        <v>3568</v>
      </c>
      <c r="D303" s="334">
        <v>1080.94</v>
      </c>
      <c r="E303" s="333">
        <v>17.793199999999999</v>
      </c>
      <c r="F303" s="335">
        <v>19233.38</v>
      </c>
    </row>
    <row r="304" spans="1:6" ht="18">
      <c r="A304" s="331">
        <v>14007005002</v>
      </c>
      <c r="B304" s="337" t="s">
        <v>3642</v>
      </c>
      <c r="C304" s="332" t="s">
        <v>3568</v>
      </c>
      <c r="D304" s="333">
        <v>113.7</v>
      </c>
      <c r="E304" s="333">
        <v>40</v>
      </c>
      <c r="F304" s="335">
        <v>4548</v>
      </c>
    </row>
    <row r="305" spans="1:6" ht="18">
      <c r="A305" s="331">
        <v>14007005003</v>
      </c>
      <c r="B305" s="337" t="s">
        <v>3643</v>
      </c>
      <c r="C305" s="332" t="s">
        <v>3568</v>
      </c>
      <c r="D305" s="333">
        <v>12.05</v>
      </c>
      <c r="E305" s="333">
        <v>40</v>
      </c>
      <c r="F305" s="339">
        <v>482</v>
      </c>
    </row>
    <row r="306" spans="1:6">
      <c r="A306" s="330">
        <v>14008</v>
      </c>
      <c r="B306" s="327" t="s">
        <v>3653</v>
      </c>
      <c r="C306" s="328"/>
      <c r="D306" s="328"/>
      <c r="E306" s="328"/>
      <c r="F306" s="329">
        <v>26160.22</v>
      </c>
    </row>
    <row r="307" spans="1:6">
      <c r="A307" s="330">
        <v>14008001</v>
      </c>
      <c r="B307" s="327" t="s">
        <v>3631</v>
      </c>
      <c r="C307" s="328"/>
      <c r="D307" s="328"/>
      <c r="E307" s="328"/>
      <c r="F307" s="329">
        <v>4205.82</v>
      </c>
    </row>
    <row r="308" spans="1:6">
      <c r="A308" s="331">
        <v>14008001001</v>
      </c>
      <c r="B308" s="332" t="s">
        <v>3632</v>
      </c>
      <c r="C308" s="332" t="s">
        <v>3568</v>
      </c>
      <c r="D308" s="333">
        <v>270.89</v>
      </c>
      <c r="E308" s="333">
        <v>1.5143</v>
      </c>
      <c r="F308" s="339">
        <v>410.21</v>
      </c>
    </row>
    <row r="309" spans="1:6" ht="18">
      <c r="A309" s="331">
        <v>14008001002</v>
      </c>
      <c r="B309" s="337" t="s">
        <v>3633</v>
      </c>
      <c r="C309" s="332" t="s">
        <v>3568</v>
      </c>
      <c r="D309" s="333">
        <v>64.5</v>
      </c>
      <c r="E309" s="333">
        <v>4.5083000000000002</v>
      </c>
      <c r="F309" s="339">
        <v>290.77999999999997</v>
      </c>
    </row>
    <row r="310" spans="1:6" ht="18">
      <c r="A310" s="331">
        <v>14008001003</v>
      </c>
      <c r="B310" s="337" t="s">
        <v>3635</v>
      </c>
      <c r="C310" s="332" t="s">
        <v>3568</v>
      </c>
      <c r="D310" s="333">
        <v>335.39</v>
      </c>
      <c r="E310" s="333">
        <v>10.45</v>
      </c>
      <c r="F310" s="335">
        <v>3504.83</v>
      </c>
    </row>
    <row r="311" spans="1:6">
      <c r="A311" s="330">
        <v>14008002</v>
      </c>
      <c r="B311" s="327" t="s">
        <v>3636</v>
      </c>
      <c r="C311" s="328"/>
      <c r="D311" s="328"/>
      <c r="E311" s="328"/>
      <c r="F311" s="329">
        <v>2081.86</v>
      </c>
    </row>
    <row r="312" spans="1:6">
      <c r="A312" s="331">
        <v>14008002001</v>
      </c>
      <c r="B312" s="332" t="s">
        <v>3637</v>
      </c>
      <c r="C312" s="332" t="s">
        <v>3568</v>
      </c>
      <c r="D312" s="333">
        <v>58.67</v>
      </c>
      <c r="E312" s="333">
        <v>35.484200000000001</v>
      </c>
      <c r="F312" s="335">
        <v>2081.86</v>
      </c>
    </row>
    <row r="313" spans="1:6">
      <c r="A313" s="330">
        <v>14008003</v>
      </c>
      <c r="B313" s="327" t="s">
        <v>3638</v>
      </c>
      <c r="C313" s="328"/>
      <c r="D313" s="328"/>
      <c r="E313" s="328"/>
      <c r="F313" s="329">
        <v>3685.97</v>
      </c>
    </row>
    <row r="314" spans="1:6">
      <c r="A314" s="331">
        <v>14008003001</v>
      </c>
      <c r="B314" s="332" t="s">
        <v>3639</v>
      </c>
      <c r="C314" s="332" t="s">
        <v>3568</v>
      </c>
      <c r="D314" s="333">
        <v>11.44</v>
      </c>
      <c r="E314" s="333">
        <v>322.2</v>
      </c>
      <c r="F314" s="335">
        <v>3685.97</v>
      </c>
    </row>
    <row r="315" spans="1:6">
      <c r="A315" s="330">
        <v>14008004</v>
      </c>
      <c r="B315" s="327" t="s">
        <v>3649</v>
      </c>
      <c r="C315" s="328"/>
      <c r="D315" s="328"/>
      <c r="E315" s="328"/>
      <c r="F315" s="329">
        <v>1291.25</v>
      </c>
    </row>
    <row r="316" spans="1:6">
      <c r="A316" s="331">
        <v>14008004001</v>
      </c>
      <c r="B316" s="332" t="s">
        <v>3650</v>
      </c>
      <c r="C316" s="332" t="s">
        <v>3568</v>
      </c>
      <c r="D316" s="333">
        <v>3.89</v>
      </c>
      <c r="E316" s="333">
        <v>331.94200000000001</v>
      </c>
      <c r="F316" s="335">
        <v>1291.25</v>
      </c>
    </row>
    <row r="317" spans="1:6">
      <c r="A317" s="330">
        <v>14008005</v>
      </c>
      <c r="B317" s="327" t="s">
        <v>3566</v>
      </c>
      <c r="C317" s="328"/>
      <c r="D317" s="328"/>
      <c r="E317" s="328"/>
      <c r="F317" s="329">
        <v>14895.32</v>
      </c>
    </row>
    <row r="318" spans="1:6" ht="18">
      <c r="A318" s="331">
        <v>14008005001</v>
      </c>
      <c r="B318" s="337" t="s">
        <v>3640</v>
      </c>
      <c r="C318" s="332" t="s">
        <v>3568</v>
      </c>
      <c r="D318" s="333">
        <v>670.78</v>
      </c>
      <c r="E318" s="333">
        <v>17.793199999999999</v>
      </c>
      <c r="F318" s="335">
        <v>11935.32</v>
      </c>
    </row>
    <row r="319" spans="1:6" ht="18">
      <c r="A319" s="331">
        <v>14008005002</v>
      </c>
      <c r="B319" s="337" t="s">
        <v>3642</v>
      </c>
      <c r="C319" s="332" t="s">
        <v>3568</v>
      </c>
      <c r="D319" s="333">
        <v>58.67</v>
      </c>
      <c r="E319" s="333">
        <v>40</v>
      </c>
      <c r="F319" s="335">
        <v>2346.8000000000002</v>
      </c>
    </row>
    <row r="320" spans="1:6" ht="18">
      <c r="A320" s="331">
        <v>14008005003</v>
      </c>
      <c r="B320" s="337" t="s">
        <v>3643</v>
      </c>
      <c r="C320" s="332" t="s">
        <v>3568</v>
      </c>
      <c r="D320" s="333">
        <v>15.33</v>
      </c>
      <c r="E320" s="333">
        <v>40</v>
      </c>
      <c r="F320" s="339">
        <v>613.20000000000005</v>
      </c>
    </row>
    <row r="321" spans="1:6" ht="18">
      <c r="A321" s="330">
        <v>14009</v>
      </c>
      <c r="B321" s="337" t="s">
        <v>3654</v>
      </c>
      <c r="C321" s="338"/>
      <c r="D321" s="338"/>
      <c r="E321" s="338"/>
      <c r="F321" s="329">
        <v>7836.72</v>
      </c>
    </row>
    <row r="322" spans="1:6">
      <c r="A322" s="330">
        <v>14009001</v>
      </c>
      <c r="B322" s="327" t="s">
        <v>3631</v>
      </c>
      <c r="C322" s="328"/>
      <c r="D322" s="328"/>
      <c r="E322" s="328"/>
      <c r="F322" s="329">
        <v>1956.06</v>
      </c>
    </row>
    <row r="323" spans="1:6">
      <c r="A323" s="331">
        <v>14009001001</v>
      </c>
      <c r="B323" s="332" t="s">
        <v>3632</v>
      </c>
      <c r="C323" s="332" t="s">
        <v>3568</v>
      </c>
      <c r="D323" s="333">
        <v>104</v>
      </c>
      <c r="E323" s="333">
        <v>1.5143</v>
      </c>
      <c r="F323" s="339">
        <v>157.49</v>
      </c>
    </row>
    <row r="324" spans="1:6" ht="18">
      <c r="A324" s="331">
        <v>14009001002</v>
      </c>
      <c r="B324" s="337" t="s">
        <v>3633</v>
      </c>
      <c r="C324" s="332" t="s">
        <v>3568</v>
      </c>
      <c r="D324" s="333">
        <v>61.06</v>
      </c>
      <c r="E324" s="333">
        <v>4.5083000000000002</v>
      </c>
      <c r="F324" s="339">
        <v>275.27999999999997</v>
      </c>
    </row>
    <row r="325" spans="1:6" ht="18">
      <c r="A325" s="331">
        <v>14009001003</v>
      </c>
      <c r="B325" s="337" t="s">
        <v>3634</v>
      </c>
      <c r="C325" s="332" t="s">
        <v>3568</v>
      </c>
      <c r="D325" s="333">
        <v>32.71</v>
      </c>
      <c r="E325" s="333">
        <v>4.2869999999999999</v>
      </c>
      <c r="F325" s="339">
        <v>140.22999999999999</v>
      </c>
    </row>
    <row r="326" spans="1:6" ht="18">
      <c r="A326" s="331">
        <v>14009001004</v>
      </c>
      <c r="B326" s="337" t="s">
        <v>3635</v>
      </c>
      <c r="C326" s="332" t="s">
        <v>3568</v>
      </c>
      <c r="D326" s="333">
        <v>132.35</v>
      </c>
      <c r="E326" s="333">
        <v>10.45</v>
      </c>
      <c r="F326" s="335">
        <v>1383.06</v>
      </c>
    </row>
    <row r="327" spans="1:6">
      <c r="A327" s="330">
        <v>14009002</v>
      </c>
      <c r="B327" s="327" t="s">
        <v>3566</v>
      </c>
      <c r="C327" s="328"/>
      <c r="D327" s="328"/>
      <c r="E327" s="328"/>
      <c r="F327" s="329">
        <v>5880.66</v>
      </c>
    </row>
    <row r="328" spans="1:6" ht="18">
      <c r="A328" s="331">
        <v>14009002001</v>
      </c>
      <c r="B328" s="337" t="s">
        <v>3640</v>
      </c>
      <c r="C328" s="332" t="s">
        <v>3568</v>
      </c>
      <c r="D328" s="333">
        <v>297.41000000000003</v>
      </c>
      <c r="E328" s="333">
        <v>17.793199999999999</v>
      </c>
      <c r="F328" s="335">
        <v>5291.88</v>
      </c>
    </row>
    <row r="329" spans="1:6">
      <c r="A329" s="331">
        <v>14009002002</v>
      </c>
      <c r="B329" s="332" t="s">
        <v>3641</v>
      </c>
      <c r="C329" s="332" t="s">
        <v>3568</v>
      </c>
      <c r="D329" s="333">
        <v>32.71</v>
      </c>
      <c r="E329" s="333">
        <v>18</v>
      </c>
      <c r="F329" s="339">
        <v>588.78</v>
      </c>
    </row>
    <row r="330" spans="1:6">
      <c r="A330" s="336">
        <v>15</v>
      </c>
      <c r="B330" s="327" t="s">
        <v>3655</v>
      </c>
      <c r="C330" s="328"/>
      <c r="D330" s="328"/>
      <c r="E330" s="328"/>
      <c r="F330" s="329">
        <v>210411.88</v>
      </c>
    </row>
    <row r="331" spans="1:6" ht="18">
      <c r="A331" s="330">
        <v>15001</v>
      </c>
      <c r="B331" s="337" t="s">
        <v>3656</v>
      </c>
      <c r="C331" s="338"/>
      <c r="D331" s="338"/>
      <c r="E331" s="338"/>
      <c r="F331" s="329">
        <v>10547.63</v>
      </c>
    </row>
    <row r="332" spans="1:6">
      <c r="A332" s="330">
        <v>15001001</v>
      </c>
      <c r="B332" s="327" t="s">
        <v>3657</v>
      </c>
      <c r="C332" s="328"/>
      <c r="D332" s="328"/>
      <c r="E332" s="328"/>
      <c r="F332" s="329">
        <v>1736.69</v>
      </c>
    </row>
    <row r="333" spans="1:6">
      <c r="A333" s="331">
        <v>15001001001</v>
      </c>
      <c r="B333" s="332" t="s">
        <v>3658</v>
      </c>
      <c r="C333" s="332" t="s">
        <v>3568</v>
      </c>
      <c r="D333" s="333">
        <v>400.19</v>
      </c>
      <c r="E333" s="333">
        <v>4.2869999999999999</v>
      </c>
      <c r="F333" s="335">
        <v>1715.61</v>
      </c>
    </row>
    <row r="334" spans="1:6">
      <c r="A334" s="331">
        <v>15001001002</v>
      </c>
      <c r="B334" s="332" t="s">
        <v>3659</v>
      </c>
      <c r="C334" s="332" t="s">
        <v>3568</v>
      </c>
      <c r="D334" s="333">
        <v>1.41</v>
      </c>
      <c r="E334" s="333">
        <v>4.5083000000000002</v>
      </c>
      <c r="F334" s="339">
        <v>6.35</v>
      </c>
    </row>
    <row r="335" spans="1:6" ht="18">
      <c r="A335" s="331">
        <v>15001001003</v>
      </c>
      <c r="B335" s="337" t="s">
        <v>3660</v>
      </c>
      <c r="C335" s="332" t="s">
        <v>3568</v>
      </c>
      <c r="D335" s="333">
        <v>1.41</v>
      </c>
      <c r="E335" s="333">
        <v>10.45</v>
      </c>
      <c r="F335" s="339">
        <v>14.73</v>
      </c>
    </row>
    <row r="336" spans="1:6">
      <c r="A336" s="330">
        <v>15001002</v>
      </c>
      <c r="B336" s="327" t="s">
        <v>3661</v>
      </c>
      <c r="C336" s="328"/>
      <c r="D336" s="328"/>
      <c r="E336" s="328"/>
      <c r="F336" s="329">
        <v>1472.68</v>
      </c>
    </row>
    <row r="337" spans="1:6">
      <c r="A337" s="331">
        <v>15001002001</v>
      </c>
      <c r="B337" s="332" t="s">
        <v>3662</v>
      </c>
      <c r="C337" s="332" t="s">
        <v>3568</v>
      </c>
      <c r="D337" s="333">
        <v>20.41</v>
      </c>
      <c r="E337" s="333">
        <v>40</v>
      </c>
      <c r="F337" s="339">
        <v>816.4</v>
      </c>
    </row>
    <row r="338" spans="1:6">
      <c r="A338" s="331">
        <v>15001002002</v>
      </c>
      <c r="B338" s="332" t="s">
        <v>3663</v>
      </c>
      <c r="C338" s="332" t="s">
        <v>3664</v>
      </c>
      <c r="D338" s="333">
        <v>36.46</v>
      </c>
      <c r="E338" s="333">
        <v>18</v>
      </c>
      <c r="F338" s="339">
        <v>656.28</v>
      </c>
    </row>
    <row r="339" spans="1:6">
      <c r="A339" s="330">
        <v>15001003</v>
      </c>
      <c r="B339" s="327" t="s">
        <v>3636</v>
      </c>
      <c r="C339" s="328"/>
      <c r="D339" s="328"/>
      <c r="E339" s="328"/>
      <c r="F339" s="340">
        <v>53.35</v>
      </c>
    </row>
    <row r="340" spans="1:6">
      <c r="A340" s="331">
        <v>15001003001</v>
      </c>
      <c r="B340" s="332" t="s">
        <v>3665</v>
      </c>
      <c r="C340" s="332" t="s">
        <v>3568</v>
      </c>
      <c r="D340" s="333">
        <v>1.41</v>
      </c>
      <c r="E340" s="333">
        <v>37.834499999999998</v>
      </c>
      <c r="F340" s="339">
        <v>53.35</v>
      </c>
    </row>
    <row r="341" spans="1:6">
      <c r="A341" s="330">
        <v>15001004</v>
      </c>
      <c r="B341" s="327" t="s">
        <v>3566</v>
      </c>
      <c r="C341" s="328"/>
      <c r="D341" s="328"/>
      <c r="E341" s="328"/>
      <c r="F341" s="329">
        <v>7284.91</v>
      </c>
    </row>
    <row r="342" spans="1:6">
      <c r="A342" s="331">
        <v>15001004001</v>
      </c>
      <c r="B342" s="332" t="s">
        <v>3641</v>
      </c>
      <c r="C342" s="332" t="s">
        <v>3568</v>
      </c>
      <c r="D342" s="333">
        <v>400.19</v>
      </c>
      <c r="E342" s="333">
        <v>18</v>
      </c>
      <c r="F342" s="335">
        <v>7203.42</v>
      </c>
    </row>
    <row r="343" spans="1:6" ht="18">
      <c r="A343" s="331">
        <v>15001004002</v>
      </c>
      <c r="B343" s="337" t="s">
        <v>3666</v>
      </c>
      <c r="C343" s="332" t="s">
        <v>3568</v>
      </c>
      <c r="D343" s="333">
        <v>1.41</v>
      </c>
      <c r="E343" s="333">
        <v>17.793199999999999</v>
      </c>
      <c r="F343" s="339">
        <v>25.09</v>
      </c>
    </row>
    <row r="344" spans="1:6" ht="18">
      <c r="A344" s="331">
        <v>15001004003</v>
      </c>
      <c r="B344" s="337" t="s">
        <v>3667</v>
      </c>
      <c r="C344" s="332" t="s">
        <v>3568</v>
      </c>
      <c r="D344" s="333">
        <v>1.41</v>
      </c>
      <c r="E344" s="333">
        <v>40</v>
      </c>
      <c r="F344" s="339">
        <v>56.4</v>
      </c>
    </row>
    <row r="345" spans="1:6" ht="18">
      <c r="A345" s="330">
        <v>15002</v>
      </c>
      <c r="B345" s="337" t="s">
        <v>3668</v>
      </c>
      <c r="C345" s="338"/>
      <c r="D345" s="338"/>
      <c r="E345" s="338"/>
      <c r="F345" s="329">
        <v>9957.66</v>
      </c>
    </row>
    <row r="346" spans="1:6">
      <c r="A346" s="330">
        <v>15002001</v>
      </c>
      <c r="B346" s="327" t="s">
        <v>3657</v>
      </c>
      <c r="C346" s="328"/>
      <c r="D346" s="328"/>
      <c r="E346" s="328"/>
      <c r="F346" s="329">
        <v>1876.72</v>
      </c>
    </row>
    <row r="347" spans="1:6">
      <c r="A347" s="331">
        <v>15002001001</v>
      </c>
      <c r="B347" s="332" t="s">
        <v>3658</v>
      </c>
      <c r="C347" s="332" t="s">
        <v>3568</v>
      </c>
      <c r="D347" s="333">
        <v>437.77</v>
      </c>
      <c r="E347" s="333">
        <v>4.2869999999999999</v>
      </c>
      <c r="F347" s="335">
        <v>1876.72</v>
      </c>
    </row>
    <row r="348" spans="1:6">
      <c r="A348" s="330">
        <v>15002002</v>
      </c>
      <c r="B348" s="327" t="s">
        <v>3661</v>
      </c>
      <c r="C348" s="328"/>
      <c r="D348" s="328"/>
      <c r="E348" s="328"/>
      <c r="F348" s="340">
        <v>201.08</v>
      </c>
    </row>
    <row r="349" spans="1:6">
      <c r="A349" s="331">
        <v>15002002001</v>
      </c>
      <c r="B349" s="332" t="s">
        <v>3662</v>
      </c>
      <c r="C349" s="332" t="s">
        <v>3568</v>
      </c>
      <c r="D349" s="333">
        <v>2.21</v>
      </c>
      <c r="E349" s="333">
        <v>40</v>
      </c>
      <c r="F349" s="339">
        <v>88.4</v>
      </c>
    </row>
    <row r="350" spans="1:6">
      <c r="A350" s="331">
        <v>15002002002</v>
      </c>
      <c r="B350" s="332" t="s">
        <v>3663</v>
      </c>
      <c r="C350" s="332" t="s">
        <v>3664</v>
      </c>
      <c r="D350" s="333">
        <v>6.26</v>
      </c>
      <c r="E350" s="333">
        <v>18</v>
      </c>
      <c r="F350" s="339">
        <v>112.68</v>
      </c>
    </row>
    <row r="351" spans="1:6">
      <c r="A351" s="330">
        <v>15002003</v>
      </c>
      <c r="B351" s="327" t="s">
        <v>3566</v>
      </c>
      <c r="C351" s="328"/>
      <c r="D351" s="328"/>
      <c r="E351" s="328"/>
      <c r="F351" s="329">
        <v>7879.86</v>
      </c>
    </row>
    <row r="352" spans="1:6">
      <c r="A352" s="331">
        <v>15002003001</v>
      </c>
      <c r="B352" s="332" t="s">
        <v>3641</v>
      </c>
      <c r="C352" s="332" t="s">
        <v>3568</v>
      </c>
      <c r="D352" s="333">
        <v>437.77</v>
      </c>
      <c r="E352" s="333">
        <v>18</v>
      </c>
      <c r="F352" s="335">
        <v>7879.86</v>
      </c>
    </row>
    <row r="353" spans="1:6" ht="18">
      <c r="A353" s="330">
        <v>15003</v>
      </c>
      <c r="B353" s="337" t="s">
        <v>3669</v>
      </c>
      <c r="C353" s="338"/>
      <c r="D353" s="338"/>
      <c r="E353" s="338"/>
      <c r="F353" s="329">
        <v>10013.379999999999</v>
      </c>
    </row>
    <row r="354" spans="1:6">
      <c r="A354" s="330">
        <v>15003001</v>
      </c>
      <c r="B354" s="327" t="s">
        <v>3657</v>
      </c>
      <c r="C354" s="328"/>
      <c r="D354" s="328"/>
      <c r="E354" s="328"/>
      <c r="F354" s="329">
        <v>1887.44</v>
      </c>
    </row>
    <row r="355" spans="1:6">
      <c r="A355" s="331">
        <v>15003001001</v>
      </c>
      <c r="B355" s="332" t="s">
        <v>3658</v>
      </c>
      <c r="C355" s="332" t="s">
        <v>3568</v>
      </c>
      <c r="D355" s="333">
        <v>440.27</v>
      </c>
      <c r="E355" s="333">
        <v>4.2869999999999999</v>
      </c>
      <c r="F355" s="335">
        <v>1887.44</v>
      </c>
    </row>
    <row r="356" spans="1:6">
      <c r="A356" s="330">
        <v>15003002</v>
      </c>
      <c r="B356" s="327" t="s">
        <v>3661</v>
      </c>
      <c r="C356" s="328"/>
      <c r="D356" s="328"/>
      <c r="E356" s="328"/>
      <c r="F356" s="340">
        <v>201.08</v>
      </c>
    </row>
    <row r="357" spans="1:6">
      <c r="A357" s="331">
        <v>15003002001</v>
      </c>
      <c r="B357" s="332" t="s">
        <v>3662</v>
      </c>
      <c r="C357" s="332" t="s">
        <v>3568</v>
      </c>
      <c r="D357" s="333">
        <v>2.21</v>
      </c>
      <c r="E357" s="333">
        <v>40</v>
      </c>
      <c r="F357" s="339">
        <v>88.4</v>
      </c>
    </row>
    <row r="358" spans="1:6">
      <c r="A358" s="331">
        <v>15003002002</v>
      </c>
      <c r="B358" s="332" t="s">
        <v>3663</v>
      </c>
      <c r="C358" s="332" t="s">
        <v>3664</v>
      </c>
      <c r="D358" s="333">
        <v>6.26</v>
      </c>
      <c r="E358" s="333">
        <v>18</v>
      </c>
      <c r="F358" s="339">
        <v>112.68</v>
      </c>
    </row>
    <row r="359" spans="1:6">
      <c r="A359" s="330">
        <v>15003003</v>
      </c>
      <c r="B359" s="327" t="s">
        <v>3566</v>
      </c>
      <c r="C359" s="328"/>
      <c r="D359" s="328"/>
      <c r="E359" s="328"/>
      <c r="F359" s="329">
        <v>7924.86</v>
      </c>
    </row>
    <row r="360" spans="1:6">
      <c r="A360" s="331">
        <v>15003003001</v>
      </c>
      <c r="B360" s="332" t="s">
        <v>3641</v>
      </c>
      <c r="C360" s="332" t="s">
        <v>3568</v>
      </c>
      <c r="D360" s="333">
        <v>440.27</v>
      </c>
      <c r="E360" s="333">
        <v>18</v>
      </c>
      <c r="F360" s="335">
        <v>7924.86</v>
      </c>
    </row>
    <row r="361" spans="1:6" ht="18">
      <c r="A361" s="330">
        <v>15004</v>
      </c>
      <c r="B361" s="337" t="s">
        <v>3670</v>
      </c>
      <c r="C361" s="338"/>
      <c r="D361" s="338"/>
      <c r="E361" s="338"/>
      <c r="F361" s="329">
        <v>10062.85</v>
      </c>
    </row>
    <row r="362" spans="1:6">
      <c r="A362" s="330">
        <v>15004001</v>
      </c>
      <c r="B362" s="327" t="s">
        <v>3657</v>
      </c>
      <c r="C362" s="328"/>
      <c r="D362" s="328"/>
      <c r="E362" s="328"/>
      <c r="F362" s="329">
        <v>1896.95</v>
      </c>
    </row>
    <row r="363" spans="1:6">
      <c r="A363" s="331">
        <v>15004001001</v>
      </c>
      <c r="B363" s="332" t="s">
        <v>3658</v>
      </c>
      <c r="C363" s="332" t="s">
        <v>3568</v>
      </c>
      <c r="D363" s="333">
        <v>442.49</v>
      </c>
      <c r="E363" s="333">
        <v>4.2869999999999999</v>
      </c>
      <c r="F363" s="335">
        <v>1896.95</v>
      </c>
    </row>
    <row r="364" spans="1:6">
      <c r="A364" s="330">
        <v>15004002</v>
      </c>
      <c r="B364" s="327" t="s">
        <v>3661</v>
      </c>
      <c r="C364" s="328"/>
      <c r="D364" s="328"/>
      <c r="E364" s="328"/>
      <c r="F364" s="340">
        <v>201.08</v>
      </c>
    </row>
    <row r="365" spans="1:6">
      <c r="A365" s="331">
        <v>15004002001</v>
      </c>
      <c r="B365" s="332" t="s">
        <v>3662</v>
      </c>
      <c r="C365" s="332" t="s">
        <v>3568</v>
      </c>
      <c r="D365" s="333">
        <v>2.21</v>
      </c>
      <c r="E365" s="333">
        <v>40</v>
      </c>
      <c r="F365" s="339">
        <v>88.4</v>
      </c>
    </row>
    <row r="366" spans="1:6">
      <c r="A366" s="331">
        <v>15004002002</v>
      </c>
      <c r="B366" s="332" t="s">
        <v>3663</v>
      </c>
      <c r="C366" s="332" t="s">
        <v>3664</v>
      </c>
      <c r="D366" s="333">
        <v>6.26</v>
      </c>
      <c r="E366" s="333">
        <v>18</v>
      </c>
      <c r="F366" s="339">
        <v>112.68</v>
      </c>
    </row>
    <row r="367" spans="1:6">
      <c r="A367" s="330">
        <v>15004003</v>
      </c>
      <c r="B367" s="327" t="s">
        <v>3566</v>
      </c>
      <c r="C367" s="328"/>
      <c r="D367" s="328"/>
      <c r="E367" s="328"/>
      <c r="F367" s="329">
        <v>7964.82</v>
      </c>
    </row>
    <row r="368" spans="1:6">
      <c r="A368" s="331">
        <v>15004003001</v>
      </c>
      <c r="B368" s="332" t="s">
        <v>3641</v>
      </c>
      <c r="C368" s="332" t="s">
        <v>3568</v>
      </c>
      <c r="D368" s="333">
        <v>442.49</v>
      </c>
      <c r="E368" s="333">
        <v>18</v>
      </c>
      <c r="F368" s="335">
        <v>7964.82</v>
      </c>
    </row>
    <row r="369" spans="1:6" ht="18">
      <c r="A369" s="330">
        <v>15005</v>
      </c>
      <c r="B369" s="337" t="s">
        <v>3671</v>
      </c>
      <c r="C369" s="338"/>
      <c r="D369" s="338"/>
      <c r="E369" s="338"/>
      <c r="F369" s="329">
        <v>7286.89</v>
      </c>
    </row>
    <row r="370" spans="1:6">
      <c r="A370" s="330">
        <v>15005001</v>
      </c>
      <c r="B370" s="327" t="s">
        <v>3657</v>
      </c>
      <c r="C370" s="328"/>
      <c r="D370" s="328"/>
      <c r="E370" s="328"/>
      <c r="F370" s="340">
        <v>66.45</v>
      </c>
    </row>
    <row r="371" spans="1:6">
      <c r="A371" s="331">
        <v>15005001001</v>
      </c>
      <c r="B371" s="332" t="s">
        <v>3658</v>
      </c>
      <c r="C371" s="332" t="s">
        <v>3568</v>
      </c>
      <c r="D371" s="333">
        <v>15.5</v>
      </c>
      <c r="E371" s="333">
        <v>4.2869999999999999</v>
      </c>
      <c r="F371" s="339">
        <v>66.45</v>
      </c>
    </row>
    <row r="372" spans="1:6">
      <c r="A372" s="330">
        <v>15005002</v>
      </c>
      <c r="B372" s="327" t="s">
        <v>3661</v>
      </c>
      <c r="C372" s="328"/>
      <c r="D372" s="328"/>
      <c r="E372" s="328"/>
      <c r="F372" s="329">
        <v>6941.44</v>
      </c>
    </row>
    <row r="373" spans="1:6">
      <c r="A373" s="331">
        <v>15005002001</v>
      </c>
      <c r="B373" s="332" t="s">
        <v>3662</v>
      </c>
      <c r="C373" s="332" t="s">
        <v>3568</v>
      </c>
      <c r="D373" s="333">
        <v>113.02</v>
      </c>
      <c r="E373" s="333">
        <v>40</v>
      </c>
      <c r="F373" s="335">
        <v>4520.8</v>
      </c>
    </row>
    <row r="374" spans="1:6">
      <c r="A374" s="331">
        <v>15005002002</v>
      </c>
      <c r="B374" s="332" t="s">
        <v>3663</v>
      </c>
      <c r="C374" s="332" t="s">
        <v>3664</v>
      </c>
      <c r="D374" s="333">
        <v>134.47999999999999</v>
      </c>
      <c r="E374" s="333">
        <v>18</v>
      </c>
      <c r="F374" s="335">
        <v>2420.64</v>
      </c>
    </row>
    <row r="375" spans="1:6">
      <c r="A375" s="330">
        <v>15005003</v>
      </c>
      <c r="B375" s="327" t="s">
        <v>3566</v>
      </c>
      <c r="C375" s="328"/>
      <c r="D375" s="328"/>
      <c r="E375" s="328"/>
      <c r="F375" s="340">
        <v>279</v>
      </c>
    </row>
    <row r="376" spans="1:6">
      <c r="A376" s="331">
        <v>15005003001</v>
      </c>
      <c r="B376" s="332" t="s">
        <v>3641</v>
      </c>
      <c r="C376" s="332" t="s">
        <v>3568</v>
      </c>
      <c r="D376" s="333">
        <v>15.5</v>
      </c>
      <c r="E376" s="333">
        <v>18</v>
      </c>
      <c r="F376" s="339">
        <v>279</v>
      </c>
    </row>
    <row r="377" spans="1:6" ht="18">
      <c r="A377" s="330">
        <v>15006</v>
      </c>
      <c r="B377" s="337" t="s">
        <v>3672</v>
      </c>
      <c r="C377" s="338"/>
      <c r="D377" s="338"/>
      <c r="E377" s="338"/>
      <c r="F377" s="329">
        <v>148610.88</v>
      </c>
    </row>
    <row r="378" spans="1:6">
      <c r="A378" s="330">
        <v>15006001</v>
      </c>
      <c r="B378" s="327" t="s">
        <v>3657</v>
      </c>
      <c r="C378" s="328"/>
      <c r="D378" s="328"/>
      <c r="E378" s="328"/>
      <c r="F378" s="329">
        <v>1250.3</v>
      </c>
    </row>
    <row r="379" spans="1:6">
      <c r="A379" s="331">
        <v>15006001001</v>
      </c>
      <c r="B379" s="332" t="s">
        <v>3658</v>
      </c>
      <c r="C379" s="332" t="s">
        <v>3568</v>
      </c>
      <c r="D379" s="333">
        <v>291.64999999999998</v>
      </c>
      <c r="E379" s="333">
        <v>4.2869999999999999</v>
      </c>
      <c r="F379" s="335">
        <v>1250.3</v>
      </c>
    </row>
    <row r="380" spans="1:6">
      <c r="A380" s="330">
        <v>15006002</v>
      </c>
      <c r="B380" s="327" t="s">
        <v>3661</v>
      </c>
      <c r="C380" s="328"/>
      <c r="D380" s="328"/>
      <c r="E380" s="328"/>
      <c r="F380" s="329">
        <v>142110.88</v>
      </c>
    </row>
    <row r="381" spans="1:6">
      <c r="A381" s="331">
        <v>15006002001</v>
      </c>
      <c r="B381" s="332" t="s">
        <v>3662</v>
      </c>
      <c r="C381" s="332" t="s">
        <v>3568</v>
      </c>
      <c r="D381" s="334">
        <v>2150.23</v>
      </c>
      <c r="E381" s="333">
        <v>40</v>
      </c>
      <c r="F381" s="335">
        <v>86009.2</v>
      </c>
    </row>
    <row r="382" spans="1:6">
      <c r="A382" s="331">
        <v>15006002002</v>
      </c>
      <c r="B382" s="332" t="s">
        <v>3663</v>
      </c>
      <c r="C382" s="332" t="s">
        <v>3664</v>
      </c>
      <c r="D382" s="334">
        <v>3116.76</v>
      </c>
      <c r="E382" s="333">
        <v>18</v>
      </c>
      <c r="F382" s="335">
        <v>56101.68</v>
      </c>
    </row>
    <row r="383" spans="1:6">
      <c r="A383" s="330">
        <v>15006003</v>
      </c>
      <c r="B383" s="327" t="s">
        <v>3566</v>
      </c>
      <c r="C383" s="328"/>
      <c r="D383" s="328"/>
      <c r="E383" s="328"/>
      <c r="F383" s="329">
        <v>5249.7</v>
      </c>
    </row>
    <row r="384" spans="1:6">
      <c r="A384" s="331">
        <v>15006003001</v>
      </c>
      <c r="B384" s="332" t="s">
        <v>3641</v>
      </c>
      <c r="C384" s="332" t="s">
        <v>3568</v>
      </c>
      <c r="D384" s="333">
        <v>291.64999999999998</v>
      </c>
      <c r="E384" s="333">
        <v>18</v>
      </c>
      <c r="F384" s="335">
        <v>5249.7</v>
      </c>
    </row>
    <row r="385" spans="1:6" ht="18">
      <c r="A385" s="330">
        <v>15007</v>
      </c>
      <c r="B385" s="337" t="s">
        <v>3673</v>
      </c>
      <c r="C385" s="338"/>
      <c r="D385" s="338"/>
      <c r="E385" s="338"/>
      <c r="F385" s="329">
        <v>7573.77</v>
      </c>
    </row>
    <row r="386" spans="1:6">
      <c r="A386" s="330">
        <v>15007001</v>
      </c>
      <c r="B386" s="327" t="s">
        <v>3657</v>
      </c>
      <c r="C386" s="328"/>
      <c r="D386" s="328"/>
      <c r="E386" s="328"/>
      <c r="F386" s="340">
        <v>66.45</v>
      </c>
    </row>
    <row r="387" spans="1:6">
      <c r="A387" s="331">
        <v>15007001001</v>
      </c>
      <c r="B387" s="332" t="s">
        <v>3658</v>
      </c>
      <c r="C387" s="332" t="s">
        <v>3568</v>
      </c>
      <c r="D387" s="333">
        <v>15.5</v>
      </c>
      <c r="E387" s="333">
        <v>4.2869999999999999</v>
      </c>
      <c r="F387" s="339">
        <v>66.45</v>
      </c>
    </row>
    <row r="388" spans="1:6">
      <c r="A388" s="330">
        <v>15007002</v>
      </c>
      <c r="B388" s="327" t="s">
        <v>3661</v>
      </c>
      <c r="C388" s="328"/>
      <c r="D388" s="328"/>
      <c r="E388" s="328"/>
      <c r="F388" s="329">
        <v>7228.32</v>
      </c>
    </row>
    <row r="389" spans="1:6">
      <c r="A389" s="331">
        <v>15007002001</v>
      </c>
      <c r="B389" s="332" t="s">
        <v>3662</v>
      </c>
      <c r="C389" s="332" t="s">
        <v>3568</v>
      </c>
      <c r="D389" s="333">
        <v>107.97</v>
      </c>
      <c r="E389" s="333">
        <v>40</v>
      </c>
      <c r="F389" s="335">
        <v>4318.8</v>
      </c>
    </row>
    <row r="390" spans="1:6">
      <c r="A390" s="331">
        <v>15007002002</v>
      </c>
      <c r="B390" s="332" t="s">
        <v>3663</v>
      </c>
      <c r="C390" s="332" t="s">
        <v>3664</v>
      </c>
      <c r="D390" s="333">
        <v>161.63999999999999</v>
      </c>
      <c r="E390" s="333">
        <v>18</v>
      </c>
      <c r="F390" s="335">
        <v>2909.52</v>
      </c>
    </row>
    <row r="391" spans="1:6">
      <c r="A391" s="330">
        <v>15007003</v>
      </c>
      <c r="B391" s="327" t="s">
        <v>3566</v>
      </c>
      <c r="C391" s="328"/>
      <c r="D391" s="328"/>
      <c r="E391" s="328"/>
      <c r="F391" s="340">
        <v>279</v>
      </c>
    </row>
    <row r="392" spans="1:6">
      <c r="A392" s="331">
        <v>15007003001</v>
      </c>
      <c r="B392" s="332" t="s">
        <v>3641</v>
      </c>
      <c r="C392" s="332" t="s">
        <v>3568</v>
      </c>
      <c r="D392" s="333">
        <v>15.5</v>
      </c>
      <c r="E392" s="333">
        <v>18</v>
      </c>
      <c r="F392" s="339">
        <v>279</v>
      </c>
    </row>
    <row r="393" spans="1:6" ht="18">
      <c r="A393" s="330">
        <v>15008</v>
      </c>
      <c r="B393" s="337" t="s">
        <v>3674</v>
      </c>
      <c r="C393" s="338"/>
      <c r="D393" s="338"/>
      <c r="E393" s="338"/>
      <c r="F393" s="329">
        <v>5250.93</v>
      </c>
    </row>
    <row r="394" spans="1:6">
      <c r="A394" s="330">
        <v>15008001</v>
      </c>
      <c r="B394" s="327" t="s">
        <v>3657</v>
      </c>
      <c r="C394" s="328"/>
      <c r="D394" s="328"/>
      <c r="E394" s="328"/>
      <c r="F394" s="340">
        <v>66.45</v>
      </c>
    </row>
    <row r="395" spans="1:6">
      <c r="A395" s="331">
        <v>15008001001</v>
      </c>
      <c r="B395" s="332" t="s">
        <v>3658</v>
      </c>
      <c r="C395" s="332" t="s">
        <v>3568</v>
      </c>
      <c r="D395" s="333">
        <v>15.5</v>
      </c>
      <c r="E395" s="333">
        <v>4.2869999999999999</v>
      </c>
      <c r="F395" s="339">
        <v>66.45</v>
      </c>
    </row>
    <row r="396" spans="1:6">
      <c r="A396" s="330">
        <v>15008002</v>
      </c>
      <c r="B396" s="327" t="s">
        <v>3661</v>
      </c>
      <c r="C396" s="328"/>
      <c r="D396" s="328"/>
      <c r="E396" s="328"/>
      <c r="F396" s="329">
        <v>4905.4799999999996</v>
      </c>
    </row>
    <row r="397" spans="1:6">
      <c r="A397" s="331">
        <v>15008002001</v>
      </c>
      <c r="B397" s="332" t="s">
        <v>3662</v>
      </c>
      <c r="C397" s="332" t="s">
        <v>3568</v>
      </c>
      <c r="D397" s="333">
        <v>86.97</v>
      </c>
      <c r="E397" s="333">
        <v>40</v>
      </c>
      <c r="F397" s="335">
        <v>3478.8</v>
      </c>
    </row>
    <row r="398" spans="1:6">
      <c r="A398" s="331">
        <v>15008002002</v>
      </c>
      <c r="B398" s="332" t="s">
        <v>3663</v>
      </c>
      <c r="C398" s="332" t="s">
        <v>3664</v>
      </c>
      <c r="D398" s="333">
        <v>79.260000000000005</v>
      </c>
      <c r="E398" s="333">
        <v>18</v>
      </c>
      <c r="F398" s="335">
        <v>1426.68</v>
      </c>
    </row>
    <row r="399" spans="1:6">
      <c r="A399" s="330">
        <v>15008003</v>
      </c>
      <c r="B399" s="327" t="s">
        <v>3566</v>
      </c>
      <c r="C399" s="328"/>
      <c r="D399" s="328"/>
      <c r="E399" s="328"/>
      <c r="F399" s="340">
        <v>279</v>
      </c>
    </row>
    <row r="400" spans="1:6">
      <c r="A400" s="331">
        <v>15008003001</v>
      </c>
      <c r="B400" s="332" t="s">
        <v>3641</v>
      </c>
      <c r="C400" s="332" t="s">
        <v>3568</v>
      </c>
      <c r="D400" s="333">
        <v>15.5</v>
      </c>
      <c r="E400" s="333">
        <v>18</v>
      </c>
      <c r="F400" s="339">
        <v>279</v>
      </c>
    </row>
    <row r="401" spans="1:6" ht="18">
      <c r="A401" s="330">
        <v>15009</v>
      </c>
      <c r="B401" s="337" t="s">
        <v>3675</v>
      </c>
      <c r="C401" s="338"/>
      <c r="D401" s="338"/>
      <c r="E401" s="338"/>
      <c r="F401" s="329">
        <v>1107.8900000000001</v>
      </c>
    </row>
    <row r="402" spans="1:6">
      <c r="A402" s="330">
        <v>15009001</v>
      </c>
      <c r="B402" s="327" t="s">
        <v>3657</v>
      </c>
      <c r="C402" s="328"/>
      <c r="D402" s="328"/>
      <c r="E402" s="328"/>
      <c r="F402" s="340">
        <v>213.11</v>
      </c>
    </row>
    <row r="403" spans="1:6">
      <c r="A403" s="331">
        <v>15009001001</v>
      </c>
      <c r="B403" s="332" t="s">
        <v>3658</v>
      </c>
      <c r="C403" s="332" t="s">
        <v>3568</v>
      </c>
      <c r="D403" s="333">
        <v>49.71</v>
      </c>
      <c r="E403" s="333">
        <v>4.2869999999999999</v>
      </c>
      <c r="F403" s="339">
        <v>213.11</v>
      </c>
    </row>
    <row r="404" spans="1:6">
      <c r="A404" s="330">
        <v>15009002</v>
      </c>
      <c r="B404" s="327" t="s">
        <v>3566</v>
      </c>
      <c r="C404" s="328"/>
      <c r="D404" s="328"/>
      <c r="E404" s="328"/>
      <c r="F404" s="340">
        <v>894.78</v>
      </c>
    </row>
    <row r="405" spans="1:6">
      <c r="A405" s="331">
        <v>15009002001</v>
      </c>
      <c r="B405" s="332" t="s">
        <v>3641</v>
      </c>
      <c r="C405" s="332" t="s">
        <v>3568</v>
      </c>
      <c r="D405" s="333">
        <v>49.71</v>
      </c>
      <c r="E405" s="333">
        <v>18</v>
      </c>
      <c r="F405" s="339">
        <v>894.78</v>
      </c>
    </row>
    <row r="406" spans="1:6">
      <c r="A406" s="336">
        <v>16</v>
      </c>
      <c r="B406" s="327" t="s">
        <v>3676</v>
      </c>
      <c r="C406" s="328"/>
      <c r="D406" s="328"/>
      <c r="E406" s="328"/>
      <c r="F406" s="329">
        <v>840715.37</v>
      </c>
    </row>
    <row r="407" spans="1:6">
      <c r="A407" s="330">
        <v>16001</v>
      </c>
      <c r="B407" s="327" t="s">
        <v>3677</v>
      </c>
      <c r="C407" s="328"/>
      <c r="D407" s="328"/>
      <c r="E407" s="328"/>
      <c r="F407" s="329">
        <v>42057.81</v>
      </c>
    </row>
    <row r="408" spans="1:6">
      <c r="A408" s="330">
        <v>16001001</v>
      </c>
      <c r="B408" s="327" t="s">
        <v>3678</v>
      </c>
      <c r="C408" s="328"/>
      <c r="D408" s="328"/>
      <c r="E408" s="328"/>
      <c r="F408" s="329">
        <v>8172.59</v>
      </c>
    </row>
    <row r="409" spans="1:6">
      <c r="A409" s="331">
        <v>16001001001</v>
      </c>
      <c r="B409" s="332" t="s">
        <v>3679</v>
      </c>
      <c r="C409" s="332" t="s">
        <v>3568</v>
      </c>
      <c r="D409" s="333">
        <v>392.26</v>
      </c>
      <c r="E409" s="333">
        <v>14.8705</v>
      </c>
      <c r="F409" s="335">
        <v>5833.1</v>
      </c>
    </row>
    <row r="410" spans="1:6">
      <c r="A410" s="331">
        <v>16001001002</v>
      </c>
      <c r="B410" s="332" t="s">
        <v>3680</v>
      </c>
      <c r="C410" s="332" t="s">
        <v>3568</v>
      </c>
      <c r="D410" s="333">
        <v>89.55</v>
      </c>
      <c r="E410" s="333">
        <v>26.125</v>
      </c>
      <c r="F410" s="335">
        <v>2339.4899999999998</v>
      </c>
    </row>
    <row r="411" spans="1:6">
      <c r="A411" s="330">
        <v>16001002</v>
      </c>
      <c r="B411" s="327" t="s">
        <v>3681</v>
      </c>
      <c r="C411" s="328"/>
      <c r="D411" s="328"/>
      <c r="E411" s="328"/>
      <c r="F411" s="329">
        <v>10671.8</v>
      </c>
    </row>
    <row r="412" spans="1:6">
      <c r="A412" s="331">
        <v>16001002001</v>
      </c>
      <c r="B412" s="332" t="s">
        <v>3682</v>
      </c>
      <c r="C412" s="332" t="s">
        <v>3568</v>
      </c>
      <c r="D412" s="333">
        <v>311.5</v>
      </c>
      <c r="E412" s="333">
        <v>20</v>
      </c>
      <c r="F412" s="335">
        <v>6230</v>
      </c>
    </row>
    <row r="413" spans="1:6">
      <c r="A413" s="331">
        <v>16001002002</v>
      </c>
      <c r="B413" s="332" t="s">
        <v>3683</v>
      </c>
      <c r="C413" s="332" t="s">
        <v>3568</v>
      </c>
      <c r="D413" s="333">
        <v>80.760000000000005</v>
      </c>
      <c r="E413" s="333">
        <v>55</v>
      </c>
      <c r="F413" s="335">
        <v>4441.8</v>
      </c>
    </row>
    <row r="414" spans="1:6">
      <c r="A414" s="330">
        <v>16001003</v>
      </c>
      <c r="B414" s="327" t="s">
        <v>3684</v>
      </c>
      <c r="C414" s="328"/>
      <c r="D414" s="328"/>
      <c r="E414" s="328"/>
      <c r="F414" s="329">
        <v>6608.35</v>
      </c>
    </row>
    <row r="415" spans="1:6">
      <c r="A415" s="331">
        <v>16001003001</v>
      </c>
      <c r="B415" s="332" t="s">
        <v>3685</v>
      </c>
      <c r="C415" s="332" t="s">
        <v>3568</v>
      </c>
      <c r="D415" s="333">
        <v>23.02</v>
      </c>
      <c r="E415" s="333">
        <v>117.8747</v>
      </c>
      <c r="F415" s="335">
        <v>2713.48</v>
      </c>
    </row>
    <row r="416" spans="1:6">
      <c r="A416" s="331">
        <v>16001003002</v>
      </c>
      <c r="B416" s="332" t="s">
        <v>3686</v>
      </c>
      <c r="C416" s="332" t="s">
        <v>3568</v>
      </c>
      <c r="D416" s="333">
        <v>22</v>
      </c>
      <c r="E416" s="333">
        <v>91.725899999999996</v>
      </c>
      <c r="F416" s="335">
        <v>2017.97</v>
      </c>
    </row>
    <row r="417" spans="1:6">
      <c r="A417" s="331">
        <v>16001003003</v>
      </c>
      <c r="B417" s="332" t="s">
        <v>3687</v>
      </c>
      <c r="C417" s="332" t="s">
        <v>3568</v>
      </c>
      <c r="D417" s="333">
        <v>25.38</v>
      </c>
      <c r="E417" s="333">
        <v>73.951999999999998</v>
      </c>
      <c r="F417" s="335">
        <v>1876.9</v>
      </c>
    </row>
    <row r="418" spans="1:6">
      <c r="A418" s="330">
        <v>16001004</v>
      </c>
      <c r="B418" s="327" t="s">
        <v>3688</v>
      </c>
      <c r="C418" s="328"/>
      <c r="D418" s="328"/>
      <c r="E418" s="328"/>
      <c r="F418" s="329">
        <v>1101.05</v>
      </c>
    </row>
    <row r="419" spans="1:6" ht="18">
      <c r="A419" s="331">
        <v>16001004001</v>
      </c>
      <c r="B419" s="337" t="s">
        <v>3689</v>
      </c>
      <c r="C419" s="332" t="s">
        <v>3664</v>
      </c>
      <c r="D419" s="333">
        <v>24.03</v>
      </c>
      <c r="E419" s="333">
        <v>9.1844000000000001</v>
      </c>
      <c r="F419" s="339">
        <v>220.7</v>
      </c>
    </row>
    <row r="420" spans="1:6" ht="18">
      <c r="A420" s="331">
        <v>16001004002</v>
      </c>
      <c r="B420" s="337" t="s">
        <v>3690</v>
      </c>
      <c r="C420" s="332" t="s">
        <v>3664</v>
      </c>
      <c r="D420" s="333">
        <v>5.89</v>
      </c>
      <c r="E420" s="333">
        <v>7.3704999999999998</v>
      </c>
      <c r="F420" s="339">
        <v>43.41</v>
      </c>
    </row>
    <row r="421" spans="1:6" ht="18">
      <c r="A421" s="331">
        <v>16001004003</v>
      </c>
      <c r="B421" s="337" t="s">
        <v>3691</v>
      </c>
      <c r="C421" s="332" t="s">
        <v>3664</v>
      </c>
      <c r="D421" s="333">
        <v>55.26</v>
      </c>
      <c r="E421" s="333">
        <v>5.1965000000000003</v>
      </c>
      <c r="F421" s="339">
        <v>287.16000000000003</v>
      </c>
    </row>
    <row r="422" spans="1:6">
      <c r="A422" s="331">
        <v>16001004004</v>
      </c>
      <c r="B422" s="332" t="s">
        <v>3692</v>
      </c>
      <c r="C422" s="332" t="s">
        <v>3664</v>
      </c>
      <c r="D422" s="333">
        <v>16.68</v>
      </c>
      <c r="E422" s="333">
        <v>32.960799999999999</v>
      </c>
      <c r="F422" s="339">
        <v>549.78</v>
      </c>
    </row>
    <row r="423" spans="1:6">
      <c r="A423" s="330">
        <v>16001005</v>
      </c>
      <c r="B423" s="327" t="s">
        <v>3693</v>
      </c>
      <c r="C423" s="328"/>
      <c r="D423" s="328"/>
      <c r="E423" s="328"/>
      <c r="F423" s="340">
        <v>177.21</v>
      </c>
    </row>
    <row r="424" spans="1:6">
      <c r="A424" s="331">
        <v>16001005001</v>
      </c>
      <c r="B424" s="332" t="s">
        <v>3694</v>
      </c>
      <c r="C424" s="332" t="s">
        <v>3568</v>
      </c>
      <c r="D424" s="333">
        <v>0.55000000000000004</v>
      </c>
      <c r="E424" s="333">
        <v>322.2</v>
      </c>
      <c r="F424" s="339">
        <v>177.21</v>
      </c>
    </row>
    <row r="425" spans="1:6">
      <c r="A425" s="330">
        <v>16001006</v>
      </c>
      <c r="B425" s="327" t="s">
        <v>3566</v>
      </c>
      <c r="C425" s="328"/>
      <c r="D425" s="328"/>
      <c r="E425" s="328"/>
      <c r="F425" s="329">
        <v>15326.81</v>
      </c>
    </row>
    <row r="426" spans="1:6">
      <c r="A426" s="331">
        <v>16001006001</v>
      </c>
      <c r="B426" s="332" t="s">
        <v>3695</v>
      </c>
      <c r="C426" s="332" t="s">
        <v>3568</v>
      </c>
      <c r="D426" s="333">
        <v>481.81</v>
      </c>
      <c r="E426" s="333">
        <v>21</v>
      </c>
      <c r="F426" s="335">
        <v>10118.01</v>
      </c>
    </row>
    <row r="427" spans="1:6" ht="18">
      <c r="A427" s="331">
        <v>16001006002</v>
      </c>
      <c r="B427" s="337" t="s">
        <v>3696</v>
      </c>
      <c r="C427" s="332" t="s">
        <v>3568</v>
      </c>
      <c r="D427" s="333">
        <v>45.02</v>
      </c>
      <c r="E427" s="333">
        <v>40</v>
      </c>
      <c r="F427" s="335">
        <v>1800.8</v>
      </c>
    </row>
    <row r="428" spans="1:6" ht="18">
      <c r="A428" s="331">
        <v>16001006003</v>
      </c>
      <c r="B428" s="337" t="s">
        <v>3697</v>
      </c>
      <c r="C428" s="332" t="s">
        <v>3568</v>
      </c>
      <c r="D428" s="333">
        <v>25.38</v>
      </c>
      <c r="E428" s="333">
        <v>40</v>
      </c>
      <c r="F428" s="335">
        <v>1015.2</v>
      </c>
    </row>
    <row r="429" spans="1:6" ht="18">
      <c r="A429" s="331">
        <v>16001006004</v>
      </c>
      <c r="B429" s="337" t="s">
        <v>3698</v>
      </c>
      <c r="C429" s="332" t="s">
        <v>3664</v>
      </c>
      <c r="D429" s="333">
        <v>16.68</v>
      </c>
      <c r="E429" s="333">
        <v>40</v>
      </c>
      <c r="F429" s="339">
        <v>667.2</v>
      </c>
    </row>
    <row r="430" spans="1:6">
      <c r="A430" s="331">
        <v>16001006005</v>
      </c>
      <c r="B430" s="332" t="s">
        <v>3699</v>
      </c>
      <c r="C430" s="332" t="s">
        <v>3664</v>
      </c>
      <c r="D430" s="333">
        <v>85.18</v>
      </c>
      <c r="E430" s="333">
        <v>20</v>
      </c>
      <c r="F430" s="335">
        <v>1703.6</v>
      </c>
    </row>
    <row r="431" spans="1:6" ht="18">
      <c r="A431" s="331">
        <v>16001006006</v>
      </c>
      <c r="B431" s="337" t="s">
        <v>3700</v>
      </c>
      <c r="C431" s="332" t="s">
        <v>3568</v>
      </c>
      <c r="D431" s="333">
        <v>0.55000000000000004</v>
      </c>
      <c r="E431" s="333">
        <v>40</v>
      </c>
      <c r="F431" s="339">
        <v>22</v>
      </c>
    </row>
    <row r="432" spans="1:6">
      <c r="A432" s="330">
        <v>16002</v>
      </c>
      <c r="B432" s="327" t="s">
        <v>3701</v>
      </c>
      <c r="C432" s="328"/>
      <c r="D432" s="328"/>
      <c r="E432" s="328"/>
      <c r="F432" s="329">
        <v>30688.7</v>
      </c>
    </row>
    <row r="433" spans="1:6">
      <c r="A433" s="330">
        <v>16002001</v>
      </c>
      <c r="B433" s="327" t="s">
        <v>3678</v>
      </c>
      <c r="C433" s="328"/>
      <c r="D433" s="328"/>
      <c r="E433" s="328"/>
      <c r="F433" s="329">
        <v>7249.86</v>
      </c>
    </row>
    <row r="434" spans="1:6">
      <c r="A434" s="331">
        <v>16002001001</v>
      </c>
      <c r="B434" s="332" t="s">
        <v>3679</v>
      </c>
      <c r="C434" s="332" t="s">
        <v>3568</v>
      </c>
      <c r="D434" s="333">
        <v>446.88</v>
      </c>
      <c r="E434" s="333">
        <v>14.8705</v>
      </c>
      <c r="F434" s="335">
        <v>6645.33</v>
      </c>
    </row>
    <row r="435" spans="1:6">
      <c r="A435" s="331">
        <v>16002001002</v>
      </c>
      <c r="B435" s="332" t="s">
        <v>3680</v>
      </c>
      <c r="C435" s="332" t="s">
        <v>3568</v>
      </c>
      <c r="D435" s="333">
        <v>23.14</v>
      </c>
      <c r="E435" s="333">
        <v>26.125</v>
      </c>
      <c r="F435" s="339">
        <v>604.53</v>
      </c>
    </row>
    <row r="436" spans="1:6">
      <c r="A436" s="330">
        <v>16002002</v>
      </c>
      <c r="B436" s="327" t="s">
        <v>3681</v>
      </c>
      <c r="C436" s="328"/>
      <c r="D436" s="328"/>
      <c r="E436" s="328"/>
      <c r="F436" s="329">
        <v>12966.45</v>
      </c>
    </row>
    <row r="437" spans="1:6">
      <c r="A437" s="331">
        <v>16002002001</v>
      </c>
      <c r="B437" s="332" t="s">
        <v>3682</v>
      </c>
      <c r="C437" s="332" t="s">
        <v>3568</v>
      </c>
      <c r="D437" s="333">
        <v>331.77</v>
      </c>
      <c r="E437" s="333">
        <v>20</v>
      </c>
      <c r="F437" s="335">
        <v>6635.4</v>
      </c>
    </row>
    <row r="438" spans="1:6">
      <c r="A438" s="331">
        <v>16002002002</v>
      </c>
      <c r="B438" s="332" t="s">
        <v>3683</v>
      </c>
      <c r="C438" s="332" t="s">
        <v>3568</v>
      </c>
      <c r="D438" s="333">
        <v>115.11</v>
      </c>
      <c r="E438" s="333">
        <v>55</v>
      </c>
      <c r="F438" s="335">
        <v>6331.05</v>
      </c>
    </row>
    <row r="439" spans="1:6">
      <c r="A439" s="330">
        <v>16002003</v>
      </c>
      <c r="B439" s="327" t="s">
        <v>3684</v>
      </c>
      <c r="C439" s="328"/>
      <c r="D439" s="328"/>
      <c r="E439" s="328"/>
      <c r="F439" s="340">
        <v>286.93</v>
      </c>
    </row>
    <row r="440" spans="1:6">
      <c r="A440" s="331">
        <v>16002003001</v>
      </c>
      <c r="B440" s="332" t="s">
        <v>3687</v>
      </c>
      <c r="C440" s="332" t="s">
        <v>3568</v>
      </c>
      <c r="D440" s="333">
        <v>3.88</v>
      </c>
      <c r="E440" s="333">
        <v>73.951999999999998</v>
      </c>
      <c r="F440" s="339">
        <v>286.93</v>
      </c>
    </row>
    <row r="441" spans="1:6">
      <c r="A441" s="330">
        <v>16002004</v>
      </c>
      <c r="B441" s="327" t="s">
        <v>3688</v>
      </c>
      <c r="C441" s="328"/>
      <c r="D441" s="328"/>
      <c r="E441" s="328"/>
      <c r="F441" s="340">
        <v>43.04</v>
      </c>
    </row>
    <row r="442" spans="1:6" ht="18">
      <c r="A442" s="331">
        <v>16002004001</v>
      </c>
      <c r="B442" s="337" t="s">
        <v>3690</v>
      </c>
      <c r="C442" s="332" t="s">
        <v>3664</v>
      </c>
      <c r="D442" s="333">
        <v>5.84</v>
      </c>
      <c r="E442" s="333">
        <v>7.3704999999999998</v>
      </c>
      <c r="F442" s="339">
        <v>43.04</v>
      </c>
    </row>
    <row r="443" spans="1:6">
      <c r="A443" s="330">
        <v>16002005</v>
      </c>
      <c r="B443" s="327" t="s">
        <v>3566</v>
      </c>
      <c r="C443" s="328"/>
      <c r="D443" s="328"/>
      <c r="E443" s="328"/>
      <c r="F443" s="329">
        <v>10142.42</v>
      </c>
    </row>
    <row r="444" spans="1:6">
      <c r="A444" s="331">
        <v>16002005001</v>
      </c>
      <c r="B444" s="332" t="s">
        <v>3695</v>
      </c>
      <c r="C444" s="332" t="s">
        <v>3568</v>
      </c>
      <c r="D444" s="333">
        <v>470.02</v>
      </c>
      <c r="E444" s="333">
        <v>21</v>
      </c>
      <c r="F444" s="335">
        <v>9870.42</v>
      </c>
    </row>
    <row r="445" spans="1:6" ht="18">
      <c r="A445" s="331">
        <v>16002005002</v>
      </c>
      <c r="B445" s="337" t="s">
        <v>3697</v>
      </c>
      <c r="C445" s="332" t="s">
        <v>3568</v>
      </c>
      <c r="D445" s="333">
        <v>3.88</v>
      </c>
      <c r="E445" s="333">
        <v>40</v>
      </c>
      <c r="F445" s="339">
        <v>155.19999999999999</v>
      </c>
    </row>
    <row r="446" spans="1:6">
      <c r="A446" s="331">
        <v>16002005003</v>
      </c>
      <c r="B446" s="332" t="s">
        <v>3699</v>
      </c>
      <c r="C446" s="332" t="s">
        <v>3664</v>
      </c>
      <c r="D446" s="333">
        <v>5.84</v>
      </c>
      <c r="E446" s="333">
        <v>20</v>
      </c>
      <c r="F446" s="339">
        <v>116.8</v>
      </c>
    </row>
    <row r="447" spans="1:6">
      <c r="A447" s="330">
        <v>16003</v>
      </c>
      <c r="B447" s="327" t="s">
        <v>3702</v>
      </c>
      <c r="C447" s="328"/>
      <c r="D447" s="328"/>
      <c r="E447" s="328"/>
      <c r="F447" s="329">
        <v>30690.59</v>
      </c>
    </row>
    <row r="448" spans="1:6">
      <c r="A448" s="330">
        <v>16003001</v>
      </c>
      <c r="B448" s="327" t="s">
        <v>3678</v>
      </c>
      <c r="C448" s="328"/>
      <c r="D448" s="328"/>
      <c r="E448" s="328"/>
      <c r="F448" s="329">
        <v>7250.91</v>
      </c>
    </row>
    <row r="449" spans="1:6">
      <c r="A449" s="331">
        <v>16003001001</v>
      </c>
      <c r="B449" s="332" t="s">
        <v>3679</v>
      </c>
      <c r="C449" s="332" t="s">
        <v>3568</v>
      </c>
      <c r="D449" s="333">
        <v>446.88</v>
      </c>
      <c r="E449" s="333">
        <v>14.8705</v>
      </c>
      <c r="F449" s="335">
        <v>6645.33</v>
      </c>
    </row>
    <row r="450" spans="1:6">
      <c r="A450" s="331">
        <v>16003001002</v>
      </c>
      <c r="B450" s="332" t="s">
        <v>3680</v>
      </c>
      <c r="C450" s="332" t="s">
        <v>3568</v>
      </c>
      <c r="D450" s="333">
        <v>23.18</v>
      </c>
      <c r="E450" s="333">
        <v>26.125</v>
      </c>
      <c r="F450" s="339">
        <v>605.58000000000004</v>
      </c>
    </row>
    <row r="451" spans="1:6">
      <c r="A451" s="330">
        <v>16003002</v>
      </c>
      <c r="B451" s="327" t="s">
        <v>3681</v>
      </c>
      <c r="C451" s="328"/>
      <c r="D451" s="328"/>
      <c r="E451" s="328"/>
      <c r="F451" s="329">
        <v>12966.45</v>
      </c>
    </row>
    <row r="452" spans="1:6">
      <c r="A452" s="331">
        <v>16003002001</v>
      </c>
      <c r="B452" s="332" t="s">
        <v>3682</v>
      </c>
      <c r="C452" s="332" t="s">
        <v>3568</v>
      </c>
      <c r="D452" s="333">
        <v>331.77</v>
      </c>
      <c r="E452" s="333">
        <v>20</v>
      </c>
      <c r="F452" s="335">
        <v>6635.4</v>
      </c>
    </row>
    <row r="453" spans="1:6">
      <c r="A453" s="331">
        <v>16003002002</v>
      </c>
      <c r="B453" s="332" t="s">
        <v>3683</v>
      </c>
      <c r="C453" s="332" t="s">
        <v>3568</v>
      </c>
      <c r="D453" s="333">
        <v>115.11</v>
      </c>
      <c r="E453" s="333">
        <v>55</v>
      </c>
      <c r="F453" s="335">
        <v>6331.05</v>
      </c>
    </row>
    <row r="454" spans="1:6">
      <c r="A454" s="330">
        <v>16003003</v>
      </c>
      <c r="B454" s="327" t="s">
        <v>3684</v>
      </c>
      <c r="C454" s="328"/>
      <c r="D454" s="328"/>
      <c r="E454" s="328"/>
      <c r="F454" s="340">
        <v>286.93</v>
      </c>
    </row>
    <row r="455" spans="1:6">
      <c r="A455" s="331">
        <v>16003003001</v>
      </c>
      <c r="B455" s="332" t="s">
        <v>3687</v>
      </c>
      <c r="C455" s="332" t="s">
        <v>3568</v>
      </c>
      <c r="D455" s="333">
        <v>3.88</v>
      </c>
      <c r="E455" s="333">
        <v>73.951999999999998</v>
      </c>
      <c r="F455" s="339">
        <v>286.93</v>
      </c>
    </row>
    <row r="456" spans="1:6">
      <c r="A456" s="330">
        <v>16003004</v>
      </c>
      <c r="B456" s="327" t="s">
        <v>3688</v>
      </c>
      <c r="C456" s="328"/>
      <c r="D456" s="328"/>
      <c r="E456" s="328"/>
      <c r="F456" s="340">
        <v>43.04</v>
      </c>
    </row>
    <row r="457" spans="1:6" ht="18">
      <c r="A457" s="331">
        <v>16003004001</v>
      </c>
      <c r="B457" s="337" t="s">
        <v>3690</v>
      </c>
      <c r="C457" s="332" t="s">
        <v>3664</v>
      </c>
      <c r="D457" s="333">
        <v>5.84</v>
      </c>
      <c r="E457" s="333">
        <v>7.3704999999999998</v>
      </c>
      <c r="F457" s="339">
        <v>43.04</v>
      </c>
    </row>
    <row r="458" spans="1:6">
      <c r="A458" s="330">
        <v>16003005</v>
      </c>
      <c r="B458" s="327" t="s">
        <v>3566</v>
      </c>
      <c r="C458" s="328"/>
      <c r="D458" s="328"/>
      <c r="E458" s="328"/>
      <c r="F458" s="329">
        <v>10143.26</v>
      </c>
    </row>
    <row r="459" spans="1:6">
      <c r="A459" s="331">
        <v>16003005001</v>
      </c>
      <c r="B459" s="332" t="s">
        <v>3695</v>
      </c>
      <c r="C459" s="332" t="s">
        <v>3568</v>
      </c>
      <c r="D459" s="333">
        <v>470.06</v>
      </c>
      <c r="E459" s="333">
        <v>21</v>
      </c>
      <c r="F459" s="335">
        <v>9871.26</v>
      </c>
    </row>
    <row r="460" spans="1:6" ht="18">
      <c r="A460" s="331">
        <v>16003005002</v>
      </c>
      <c r="B460" s="337" t="s">
        <v>3697</v>
      </c>
      <c r="C460" s="332" t="s">
        <v>3568</v>
      </c>
      <c r="D460" s="333">
        <v>3.88</v>
      </c>
      <c r="E460" s="333">
        <v>40</v>
      </c>
      <c r="F460" s="339">
        <v>155.19999999999999</v>
      </c>
    </row>
    <row r="461" spans="1:6">
      <c r="A461" s="331">
        <v>16003005003</v>
      </c>
      <c r="B461" s="332" t="s">
        <v>3699</v>
      </c>
      <c r="C461" s="332" t="s">
        <v>3664</v>
      </c>
      <c r="D461" s="333">
        <v>5.84</v>
      </c>
      <c r="E461" s="333">
        <v>20</v>
      </c>
      <c r="F461" s="339">
        <v>116.8</v>
      </c>
    </row>
    <row r="462" spans="1:6">
      <c r="A462" s="330">
        <v>16004</v>
      </c>
      <c r="B462" s="327" t="s">
        <v>3703</v>
      </c>
      <c r="C462" s="328"/>
      <c r="D462" s="328"/>
      <c r="E462" s="328"/>
      <c r="F462" s="329">
        <v>22299.54</v>
      </c>
    </row>
    <row r="463" spans="1:6">
      <c r="A463" s="330">
        <v>16004001</v>
      </c>
      <c r="B463" s="327" t="s">
        <v>3678</v>
      </c>
      <c r="C463" s="328"/>
      <c r="D463" s="328"/>
      <c r="E463" s="328"/>
      <c r="F463" s="329">
        <v>6093.94</v>
      </c>
    </row>
    <row r="464" spans="1:6">
      <c r="A464" s="331">
        <v>16004001001</v>
      </c>
      <c r="B464" s="332" t="s">
        <v>3679</v>
      </c>
      <c r="C464" s="332" t="s">
        <v>3568</v>
      </c>
      <c r="D464" s="333">
        <v>368.55</v>
      </c>
      <c r="E464" s="333">
        <v>14.8705</v>
      </c>
      <c r="F464" s="335">
        <v>5480.52</v>
      </c>
    </row>
    <row r="465" spans="1:6">
      <c r="A465" s="331">
        <v>16004001002</v>
      </c>
      <c r="B465" s="332" t="s">
        <v>3680</v>
      </c>
      <c r="C465" s="332" t="s">
        <v>3568</v>
      </c>
      <c r="D465" s="333">
        <v>23.48</v>
      </c>
      <c r="E465" s="333">
        <v>26.125</v>
      </c>
      <c r="F465" s="339">
        <v>613.41999999999996</v>
      </c>
    </row>
    <row r="466" spans="1:6">
      <c r="A466" s="330">
        <v>16004002</v>
      </c>
      <c r="B466" s="327" t="s">
        <v>3681</v>
      </c>
      <c r="C466" s="328"/>
      <c r="D466" s="328"/>
      <c r="E466" s="328"/>
      <c r="F466" s="329">
        <v>7371</v>
      </c>
    </row>
    <row r="467" spans="1:6">
      <c r="A467" s="331">
        <v>16004002001</v>
      </c>
      <c r="B467" s="332" t="s">
        <v>3682</v>
      </c>
      <c r="C467" s="332" t="s">
        <v>3568</v>
      </c>
      <c r="D467" s="333">
        <v>368.55</v>
      </c>
      <c r="E467" s="333">
        <v>20</v>
      </c>
      <c r="F467" s="335">
        <v>7371</v>
      </c>
    </row>
    <row r="468" spans="1:6">
      <c r="A468" s="330">
        <v>16004003</v>
      </c>
      <c r="B468" s="327" t="s">
        <v>3684</v>
      </c>
      <c r="C468" s="328"/>
      <c r="D468" s="328"/>
      <c r="E468" s="328"/>
      <c r="F468" s="340">
        <v>286.93</v>
      </c>
    </row>
    <row r="469" spans="1:6">
      <c r="A469" s="331">
        <v>16004003001</v>
      </c>
      <c r="B469" s="332" t="s">
        <v>3687</v>
      </c>
      <c r="C469" s="332" t="s">
        <v>3568</v>
      </c>
      <c r="D469" s="333">
        <v>3.88</v>
      </c>
      <c r="E469" s="333">
        <v>73.951999999999998</v>
      </c>
      <c r="F469" s="339">
        <v>286.93</v>
      </c>
    </row>
    <row r="470" spans="1:6">
      <c r="A470" s="330">
        <v>16004004</v>
      </c>
      <c r="B470" s="327" t="s">
        <v>3688</v>
      </c>
      <c r="C470" s="328"/>
      <c r="D470" s="328"/>
      <c r="E470" s="328"/>
      <c r="F470" s="340">
        <v>43.04</v>
      </c>
    </row>
    <row r="471" spans="1:6" ht="18">
      <c r="A471" s="331">
        <v>16004004001</v>
      </c>
      <c r="B471" s="337" t="s">
        <v>3690</v>
      </c>
      <c r="C471" s="332" t="s">
        <v>3664</v>
      </c>
      <c r="D471" s="333">
        <v>5.84</v>
      </c>
      <c r="E471" s="333">
        <v>7.3704999999999998</v>
      </c>
      <c r="F471" s="339">
        <v>43.04</v>
      </c>
    </row>
    <row r="472" spans="1:6">
      <c r="A472" s="330">
        <v>16004005</v>
      </c>
      <c r="B472" s="327" t="s">
        <v>3566</v>
      </c>
      <c r="C472" s="328"/>
      <c r="D472" s="328"/>
      <c r="E472" s="328"/>
      <c r="F472" s="329">
        <v>8504.6299999999992</v>
      </c>
    </row>
    <row r="473" spans="1:6">
      <c r="A473" s="331">
        <v>16004005001</v>
      </c>
      <c r="B473" s="332" t="s">
        <v>3695</v>
      </c>
      <c r="C473" s="332" t="s">
        <v>3568</v>
      </c>
      <c r="D473" s="333">
        <v>392.03</v>
      </c>
      <c r="E473" s="333">
        <v>21</v>
      </c>
      <c r="F473" s="335">
        <v>8232.6299999999992</v>
      </c>
    </row>
    <row r="474" spans="1:6" ht="18">
      <c r="A474" s="331">
        <v>16004005002</v>
      </c>
      <c r="B474" s="337" t="s">
        <v>3697</v>
      </c>
      <c r="C474" s="332" t="s">
        <v>3568</v>
      </c>
      <c r="D474" s="333">
        <v>3.88</v>
      </c>
      <c r="E474" s="333">
        <v>40</v>
      </c>
      <c r="F474" s="339">
        <v>155.19999999999999</v>
      </c>
    </row>
    <row r="475" spans="1:6">
      <c r="A475" s="331">
        <v>16004005003</v>
      </c>
      <c r="B475" s="332" t="s">
        <v>3699</v>
      </c>
      <c r="C475" s="332" t="s">
        <v>3664</v>
      </c>
      <c r="D475" s="333">
        <v>5.84</v>
      </c>
      <c r="E475" s="333">
        <v>20</v>
      </c>
      <c r="F475" s="339">
        <v>116.8</v>
      </c>
    </row>
    <row r="476" spans="1:6">
      <c r="A476" s="330">
        <v>16005</v>
      </c>
      <c r="B476" s="327" t="s">
        <v>3704</v>
      </c>
      <c r="C476" s="328"/>
      <c r="D476" s="328"/>
      <c r="E476" s="328"/>
      <c r="F476" s="329">
        <v>88929.73</v>
      </c>
    </row>
    <row r="477" spans="1:6">
      <c r="A477" s="330">
        <v>16005001</v>
      </c>
      <c r="B477" s="327" t="s">
        <v>3678</v>
      </c>
      <c r="C477" s="328"/>
      <c r="D477" s="328"/>
      <c r="E477" s="328"/>
      <c r="F477" s="329">
        <v>11977.27</v>
      </c>
    </row>
    <row r="478" spans="1:6">
      <c r="A478" s="331">
        <v>16005001001</v>
      </c>
      <c r="B478" s="332" t="s">
        <v>3680</v>
      </c>
      <c r="C478" s="332" t="s">
        <v>3568</v>
      </c>
      <c r="D478" s="333">
        <v>458.46</v>
      </c>
      <c r="E478" s="333">
        <v>26.125</v>
      </c>
      <c r="F478" s="335">
        <v>11977.27</v>
      </c>
    </row>
    <row r="479" spans="1:6">
      <c r="A479" s="330">
        <v>16005002</v>
      </c>
      <c r="B479" s="327" t="s">
        <v>3684</v>
      </c>
      <c r="C479" s="328"/>
      <c r="D479" s="328"/>
      <c r="E479" s="328"/>
      <c r="F479" s="329">
        <v>31964.53</v>
      </c>
    </row>
    <row r="480" spans="1:6">
      <c r="A480" s="331">
        <v>16005002001</v>
      </c>
      <c r="B480" s="332" t="s">
        <v>3686</v>
      </c>
      <c r="C480" s="332" t="s">
        <v>3568</v>
      </c>
      <c r="D480" s="333">
        <v>303.86</v>
      </c>
      <c r="E480" s="333">
        <v>91.725899999999996</v>
      </c>
      <c r="F480" s="335">
        <v>27871.83</v>
      </c>
    </row>
    <row r="481" spans="1:6">
      <c r="A481" s="331">
        <v>16005002002</v>
      </c>
      <c r="B481" s="332" t="s">
        <v>3687</v>
      </c>
      <c r="C481" s="332" t="s">
        <v>3568</v>
      </c>
      <c r="D481" s="333">
        <v>3.86</v>
      </c>
      <c r="E481" s="333">
        <v>73.951999999999998</v>
      </c>
      <c r="F481" s="339">
        <v>285.45</v>
      </c>
    </row>
    <row r="482" spans="1:6">
      <c r="A482" s="331">
        <v>16005002003</v>
      </c>
      <c r="B482" s="332" t="s">
        <v>3648</v>
      </c>
      <c r="C482" s="332" t="s">
        <v>3568</v>
      </c>
      <c r="D482" s="333">
        <v>37.340000000000003</v>
      </c>
      <c r="E482" s="333">
        <v>101.9616</v>
      </c>
      <c r="F482" s="335">
        <v>3807.25</v>
      </c>
    </row>
    <row r="483" spans="1:6">
      <c r="A483" s="330">
        <v>16005003</v>
      </c>
      <c r="B483" s="327" t="s">
        <v>3705</v>
      </c>
      <c r="C483" s="328"/>
      <c r="D483" s="328"/>
      <c r="E483" s="328"/>
      <c r="F483" s="329">
        <v>1920.31</v>
      </c>
    </row>
    <row r="484" spans="1:6">
      <c r="A484" s="331">
        <v>16005003001</v>
      </c>
      <c r="B484" s="332" t="s">
        <v>3706</v>
      </c>
      <c r="C484" s="332" t="s">
        <v>3568</v>
      </c>
      <c r="D484" s="333">
        <v>5.96</v>
      </c>
      <c r="E484" s="333">
        <v>322.2</v>
      </c>
      <c r="F484" s="335">
        <v>1920.31</v>
      </c>
    </row>
    <row r="485" spans="1:6">
      <c r="A485" s="330">
        <v>16005004</v>
      </c>
      <c r="B485" s="327" t="s">
        <v>3638</v>
      </c>
      <c r="C485" s="328"/>
      <c r="D485" s="328"/>
      <c r="E485" s="328"/>
      <c r="F485" s="329">
        <v>11359.5</v>
      </c>
    </row>
    <row r="486" spans="1:6">
      <c r="A486" s="331">
        <v>16005004001</v>
      </c>
      <c r="B486" s="332" t="s">
        <v>3707</v>
      </c>
      <c r="C486" s="332" t="s">
        <v>3568</v>
      </c>
      <c r="D486" s="333">
        <v>90.47</v>
      </c>
      <c r="E486" s="333">
        <v>125.56100000000001</v>
      </c>
      <c r="F486" s="335">
        <v>11359.5</v>
      </c>
    </row>
    <row r="487" spans="1:6">
      <c r="A487" s="330">
        <v>16005005</v>
      </c>
      <c r="B487" s="327" t="s">
        <v>3688</v>
      </c>
      <c r="C487" s="328"/>
      <c r="D487" s="328"/>
      <c r="E487" s="328"/>
      <c r="F487" s="329">
        <v>3162.49</v>
      </c>
    </row>
    <row r="488" spans="1:6" ht="18">
      <c r="A488" s="331">
        <v>16005005001</v>
      </c>
      <c r="B488" s="337" t="s">
        <v>3690</v>
      </c>
      <c r="C488" s="332" t="s">
        <v>3664</v>
      </c>
      <c r="D488" s="333">
        <v>5.8</v>
      </c>
      <c r="E488" s="333">
        <v>7.3704999999999998</v>
      </c>
      <c r="F488" s="339">
        <v>42.75</v>
      </c>
    </row>
    <row r="489" spans="1:6">
      <c r="A489" s="331">
        <v>16005005002</v>
      </c>
      <c r="B489" s="332" t="s">
        <v>3708</v>
      </c>
      <c r="C489" s="332" t="s">
        <v>3664</v>
      </c>
      <c r="D489" s="333">
        <v>11.34</v>
      </c>
      <c r="E489" s="333">
        <v>23.950800000000001</v>
      </c>
      <c r="F489" s="339">
        <v>271.60000000000002</v>
      </c>
    </row>
    <row r="490" spans="1:6">
      <c r="A490" s="331">
        <v>16005005003</v>
      </c>
      <c r="B490" s="332" t="s">
        <v>3692</v>
      </c>
      <c r="C490" s="332" t="s">
        <v>3664</v>
      </c>
      <c r="D490" s="333">
        <v>86.41</v>
      </c>
      <c r="E490" s="333">
        <v>32.960799999999999</v>
      </c>
      <c r="F490" s="335">
        <v>2848.14</v>
      </c>
    </row>
    <row r="491" spans="1:6">
      <c r="A491" s="330">
        <v>16005006</v>
      </c>
      <c r="B491" s="327" t="s">
        <v>3693</v>
      </c>
      <c r="C491" s="328"/>
      <c r="D491" s="328"/>
      <c r="E491" s="328"/>
      <c r="F491" s="340">
        <v>757.17</v>
      </c>
    </row>
    <row r="492" spans="1:6">
      <c r="A492" s="331">
        <v>16005006001</v>
      </c>
      <c r="B492" s="332" t="s">
        <v>3694</v>
      </c>
      <c r="C492" s="332" t="s">
        <v>3568</v>
      </c>
      <c r="D492" s="333">
        <v>2.35</v>
      </c>
      <c r="E492" s="333">
        <v>322.2</v>
      </c>
      <c r="F492" s="339">
        <v>757.17</v>
      </c>
    </row>
    <row r="493" spans="1:6">
      <c r="A493" s="330">
        <v>16005007</v>
      </c>
      <c r="B493" s="327" t="s">
        <v>3566</v>
      </c>
      <c r="C493" s="328"/>
      <c r="D493" s="328"/>
      <c r="E493" s="328"/>
      <c r="F493" s="329">
        <v>27788.46</v>
      </c>
    </row>
    <row r="494" spans="1:6">
      <c r="A494" s="331">
        <v>16005007001</v>
      </c>
      <c r="B494" s="332" t="s">
        <v>3695</v>
      </c>
      <c r="C494" s="332" t="s">
        <v>3568</v>
      </c>
      <c r="D494" s="333">
        <v>458.46</v>
      </c>
      <c r="E494" s="333">
        <v>21</v>
      </c>
      <c r="F494" s="335">
        <v>9627.66</v>
      </c>
    </row>
    <row r="495" spans="1:6" ht="18">
      <c r="A495" s="331">
        <v>16005007002</v>
      </c>
      <c r="B495" s="337" t="s">
        <v>3696</v>
      </c>
      <c r="C495" s="332" t="s">
        <v>3568</v>
      </c>
      <c r="D495" s="333">
        <v>341.2</v>
      </c>
      <c r="E495" s="333">
        <v>40</v>
      </c>
      <c r="F495" s="335">
        <v>13648</v>
      </c>
    </row>
    <row r="496" spans="1:6" ht="18">
      <c r="A496" s="331">
        <v>16005007003</v>
      </c>
      <c r="B496" s="337" t="s">
        <v>3697</v>
      </c>
      <c r="C496" s="332" t="s">
        <v>3568</v>
      </c>
      <c r="D496" s="333">
        <v>3.86</v>
      </c>
      <c r="E496" s="333">
        <v>40</v>
      </c>
      <c r="F496" s="339">
        <v>154.4</v>
      </c>
    </row>
    <row r="497" spans="1:6" ht="18">
      <c r="A497" s="331">
        <v>16005007004</v>
      </c>
      <c r="B497" s="337" t="s">
        <v>3698</v>
      </c>
      <c r="C497" s="332" t="s">
        <v>3664</v>
      </c>
      <c r="D497" s="333">
        <v>97.75</v>
      </c>
      <c r="E497" s="333">
        <v>40</v>
      </c>
      <c r="F497" s="335">
        <v>3910</v>
      </c>
    </row>
    <row r="498" spans="1:6">
      <c r="A498" s="331">
        <v>16005007005</v>
      </c>
      <c r="B498" s="332" t="s">
        <v>3699</v>
      </c>
      <c r="C498" s="332" t="s">
        <v>3664</v>
      </c>
      <c r="D498" s="333">
        <v>5.8</v>
      </c>
      <c r="E498" s="333">
        <v>20</v>
      </c>
      <c r="F498" s="339">
        <v>116</v>
      </c>
    </row>
    <row r="499" spans="1:6" ht="18">
      <c r="A499" s="331">
        <v>16005007006</v>
      </c>
      <c r="B499" s="337" t="s">
        <v>3700</v>
      </c>
      <c r="C499" s="332" t="s">
        <v>3568</v>
      </c>
      <c r="D499" s="333">
        <v>2.35</v>
      </c>
      <c r="E499" s="333">
        <v>40</v>
      </c>
      <c r="F499" s="339">
        <v>94</v>
      </c>
    </row>
    <row r="500" spans="1:6" ht="18">
      <c r="A500" s="331">
        <v>16005007007</v>
      </c>
      <c r="B500" s="337" t="s">
        <v>3709</v>
      </c>
      <c r="C500" s="332" t="s">
        <v>3568</v>
      </c>
      <c r="D500" s="333">
        <v>5.96</v>
      </c>
      <c r="E500" s="333">
        <v>40</v>
      </c>
      <c r="F500" s="339">
        <v>238.4</v>
      </c>
    </row>
    <row r="501" spans="1:6">
      <c r="A501" s="330">
        <v>16006</v>
      </c>
      <c r="B501" s="327" t="s">
        <v>3710</v>
      </c>
      <c r="C501" s="328"/>
      <c r="D501" s="328"/>
      <c r="E501" s="328"/>
      <c r="F501" s="329">
        <v>556560.14</v>
      </c>
    </row>
    <row r="502" spans="1:6">
      <c r="A502" s="330">
        <v>16006001</v>
      </c>
      <c r="B502" s="327" t="s">
        <v>3678</v>
      </c>
      <c r="C502" s="328"/>
      <c r="D502" s="328"/>
      <c r="E502" s="328"/>
      <c r="F502" s="329">
        <v>73552.850000000006</v>
      </c>
    </row>
    <row r="503" spans="1:6">
      <c r="A503" s="331">
        <v>16006001001</v>
      </c>
      <c r="B503" s="332" t="s">
        <v>3680</v>
      </c>
      <c r="C503" s="332" t="s">
        <v>3568</v>
      </c>
      <c r="D503" s="334">
        <v>2815.42</v>
      </c>
      <c r="E503" s="333">
        <v>26.125</v>
      </c>
      <c r="F503" s="335">
        <v>73552.850000000006</v>
      </c>
    </row>
    <row r="504" spans="1:6">
      <c r="A504" s="330">
        <v>16006002</v>
      </c>
      <c r="B504" s="327" t="s">
        <v>3684</v>
      </c>
      <c r="C504" s="328"/>
      <c r="D504" s="328"/>
      <c r="E504" s="328"/>
      <c r="F504" s="329">
        <v>216870.69</v>
      </c>
    </row>
    <row r="505" spans="1:6">
      <c r="A505" s="331">
        <v>16006002001</v>
      </c>
      <c r="B505" s="332" t="s">
        <v>3686</v>
      </c>
      <c r="C505" s="332" t="s">
        <v>3568</v>
      </c>
      <c r="D505" s="334">
        <v>2205.33</v>
      </c>
      <c r="E505" s="333">
        <v>91.725899999999996</v>
      </c>
      <c r="F505" s="335">
        <v>202285.88</v>
      </c>
    </row>
    <row r="506" spans="1:6">
      <c r="A506" s="331">
        <v>16006002002</v>
      </c>
      <c r="B506" s="332" t="s">
        <v>3687</v>
      </c>
      <c r="C506" s="332" t="s">
        <v>3568</v>
      </c>
      <c r="D506" s="333">
        <v>197.22</v>
      </c>
      <c r="E506" s="333">
        <v>73.951999999999998</v>
      </c>
      <c r="F506" s="335">
        <v>14584.81</v>
      </c>
    </row>
    <row r="507" spans="1:6">
      <c r="A507" s="330">
        <v>16006003</v>
      </c>
      <c r="B507" s="327" t="s">
        <v>3688</v>
      </c>
      <c r="C507" s="328"/>
      <c r="D507" s="328"/>
      <c r="E507" s="328"/>
      <c r="F507" s="329">
        <v>43382.84</v>
      </c>
    </row>
    <row r="508" spans="1:6" ht="18">
      <c r="A508" s="331">
        <v>16006003001</v>
      </c>
      <c r="B508" s="337" t="s">
        <v>3689</v>
      </c>
      <c r="C508" s="332" t="s">
        <v>3664</v>
      </c>
      <c r="D508" s="333">
        <v>115.9</v>
      </c>
      <c r="E508" s="333">
        <v>9.1844000000000001</v>
      </c>
      <c r="F508" s="335">
        <v>1064.47</v>
      </c>
    </row>
    <row r="509" spans="1:6" ht="18">
      <c r="A509" s="331">
        <v>16006003002</v>
      </c>
      <c r="B509" s="337" t="s">
        <v>3690</v>
      </c>
      <c r="C509" s="332" t="s">
        <v>3664</v>
      </c>
      <c r="D509" s="333">
        <v>110.2</v>
      </c>
      <c r="E509" s="333">
        <v>7.3704999999999998</v>
      </c>
      <c r="F509" s="339">
        <v>812.23</v>
      </c>
    </row>
    <row r="510" spans="1:6">
      <c r="A510" s="331">
        <v>16006003003</v>
      </c>
      <c r="B510" s="332" t="s">
        <v>3708</v>
      </c>
      <c r="C510" s="332" t="s">
        <v>3664</v>
      </c>
      <c r="D510" s="333">
        <v>897.56</v>
      </c>
      <c r="E510" s="333">
        <v>23.950800000000001</v>
      </c>
      <c r="F510" s="335">
        <v>21497.279999999999</v>
      </c>
    </row>
    <row r="511" spans="1:6">
      <c r="A511" s="331">
        <v>16006003004</v>
      </c>
      <c r="B511" s="332" t="s">
        <v>3692</v>
      </c>
      <c r="C511" s="332" t="s">
        <v>3664</v>
      </c>
      <c r="D511" s="333">
        <v>607.04999999999995</v>
      </c>
      <c r="E511" s="333">
        <v>32.960799999999999</v>
      </c>
      <c r="F511" s="335">
        <v>20008.86</v>
      </c>
    </row>
    <row r="512" spans="1:6">
      <c r="A512" s="330">
        <v>16006004</v>
      </c>
      <c r="B512" s="327" t="s">
        <v>3693</v>
      </c>
      <c r="C512" s="328"/>
      <c r="D512" s="328"/>
      <c r="E512" s="328"/>
      <c r="F512" s="329">
        <v>2509.94</v>
      </c>
    </row>
    <row r="513" spans="1:6">
      <c r="A513" s="331">
        <v>16006004001</v>
      </c>
      <c r="B513" s="332" t="s">
        <v>3694</v>
      </c>
      <c r="C513" s="332" t="s">
        <v>3568</v>
      </c>
      <c r="D513" s="333">
        <v>7.79</v>
      </c>
      <c r="E513" s="333">
        <v>322.2</v>
      </c>
      <c r="F513" s="335">
        <v>2509.94</v>
      </c>
    </row>
    <row r="514" spans="1:6">
      <c r="A514" s="330">
        <v>16006005</v>
      </c>
      <c r="B514" s="327" t="s">
        <v>3566</v>
      </c>
      <c r="C514" s="328"/>
      <c r="D514" s="328"/>
      <c r="E514" s="328"/>
      <c r="F514" s="329">
        <v>220243.82</v>
      </c>
    </row>
    <row r="515" spans="1:6">
      <c r="A515" s="331">
        <v>16006005001</v>
      </c>
      <c r="B515" s="332" t="s">
        <v>3695</v>
      </c>
      <c r="C515" s="332" t="s">
        <v>3568</v>
      </c>
      <c r="D515" s="334">
        <v>2815.42</v>
      </c>
      <c r="E515" s="333">
        <v>21</v>
      </c>
      <c r="F515" s="335">
        <v>59123.82</v>
      </c>
    </row>
    <row r="516" spans="1:6" ht="18">
      <c r="A516" s="331">
        <v>16006005002</v>
      </c>
      <c r="B516" s="337" t="s">
        <v>3696</v>
      </c>
      <c r="C516" s="332" t="s">
        <v>3568</v>
      </c>
      <c r="D516" s="334">
        <v>2205.33</v>
      </c>
      <c r="E516" s="333">
        <v>40</v>
      </c>
      <c r="F516" s="335">
        <v>88213.2</v>
      </c>
    </row>
    <row r="517" spans="1:6" ht="18">
      <c r="A517" s="331">
        <v>16006005003</v>
      </c>
      <c r="B517" s="337" t="s">
        <v>3697</v>
      </c>
      <c r="C517" s="332" t="s">
        <v>3568</v>
      </c>
      <c r="D517" s="333">
        <v>197.22</v>
      </c>
      <c r="E517" s="333">
        <v>40</v>
      </c>
      <c r="F517" s="335">
        <v>7888.8</v>
      </c>
    </row>
    <row r="518" spans="1:6" ht="18">
      <c r="A518" s="331">
        <v>16006005004</v>
      </c>
      <c r="B518" s="337" t="s">
        <v>3698</v>
      </c>
      <c r="C518" s="332" t="s">
        <v>3664</v>
      </c>
      <c r="D518" s="334">
        <v>1504.61</v>
      </c>
      <c r="E518" s="333">
        <v>40</v>
      </c>
      <c r="F518" s="335">
        <v>60184.4</v>
      </c>
    </row>
    <row r="519" spans="1:6">
      <c r="A519" s="331">
        <v>16006005005</v>
      </c>
      <c r="B519" s="332" t="s">
        <v>3699</v>
      </c>
      <c r="C519" s="332" t="s">
        <v>3664</v>
      </c>
      <c r="D519" s="333">
        <v>226.1</v>
      </c>
      <c r="E519" s="333">
        <v>20</v>
      </c>
      <c r="F519" s="335">
        <v>4522</v>
      </c>
    </row>
    <row r="520" spans="1:6" ht="18">
      <c r="A520" s="331">
        <v>16006005006</v>
      </c>
      <c r="B520" s="337" t="s">
        <v>3700</v>
      </c>
      <c r="C520" s="332" t="s">
        <v>3568</v>
      </c>
      <c r="D520" s="333">
        <v>7.79</v>
      </c>
      <c r="E520" s="333">
        <v>40</v>
      </c>
      <c r="F520" s="339">
        <v>311.60000000000002</v>
      </c>
    </row>
    <row r="521" spans="1:6">
      <c r="A521" s="330">
        <v>16007</v>
      </c>
      <c r="B521" s="327" t="s">
        <v>3711</v>
      </c>
      <c r="C521" s="328"/>
      <c r="D521" s="328"/>
      <c r="E521" s="328"/>
      <c r="F521" s="329">
        <v>37833.78</v>
      </c>
    </row>
    <row r="522" spans="1:6">
      <c r="A522" s="330">
        <v>16007001</v>
      </c>
      <c r="B522" s="327" t="s">
        <v>3678</v>
      </c>
      <c r="C522" s="328"/>
      <c r="D522" s="328"/>
      <c r="E522" s="328"/>
      <c r="F522" s="329">
        <v>4181.57</v>
      </c>
    </row>
    <row r="523" spans="1:6">
      <c r="A523" s="331">
        <v>16007001001</v>
      </c>
      <c r="B523" s="332" t="s">
        <v>3680</v>
      </c>
      <c r="C523" s="332" t="s">
        <v>3568</v>
      </c>
      <c r="D523" s="333">
        <v>160.06</v>
      </c>
      <c r="E523" s="333">
        <v>26.125</v>
      </c>
      <c r="F523" s="335">
        <v>4181.57</v>
      </c>
    </row>
    <row r="524" spans="1:6">
      <c r="A524" s="330">
        <v>16007002</v>
      </c>
      <c r="B524" s="327" t="s">
        <v>3684</v>
      </c>
      <c r="C524" s="328"/>
      <c r="D524" s="328"/>
      <c r="E524" s="328"/>
      <c r="F524" s="329">
        <v>11443.6</v>
      </c>
    </row>
    <row r="525" spans="1:6">
      <c r="A525" s="331">
        <v>16007002001</v>
      </c>
      <c r="B525" s="332" t="s">
        <v>3686</v>
      </c>
      <c r="C525" s="332" t="s">
        <v>3568</v>
      </c>
      <c r="D525" s="333">
        <v>116.39</v>
      </c>
      <c r="E525" s="333">
        <v>91.725899999999996</v>
      </c>
      <c r="F525" s="335">
        <v>10675.98</v>
      </c>
    </row>
    <row r="526" spans="1:6">
      <c r="A526" s="331">
        <v>16007002002</v>
      </c>
      <c r="B526" s="332" t="s">
        <v>3687</v>
      </c>
      <c r="C526" s="332" t="s">
        <v>3568</v>
      </c>
      <c r="D526" s="333">
        <v>10.38</v>
      </c>
      <c r="E526" s="333">
        <v>73.951999999999998</v>
      </c>
      <c r="F526" s="339">
        <v>767.62</v>
      </c>
    </row>
    <row r="527" spans="1:6">
      <c r="A527" s="330">
        <v>16007003</v>
      </c>
      <c r="B527" s="327" t="s">
        <v>3705</v>
      </c>
      <c r="C527" s="328"/>
      <c r="D527" s="328"/>
      <c r="E527" s="328"/>
      <c r="F527" s="329">
        <v>5309.86</v>
      </c>
    </row>
    <row r="528" spans="1:6">
      <c r="A528" s="331">
        <v>16007003001</v>
      </c>
      <c r="B528" s="332" t="s">
        <v>3706</v>
      </c>
      <c r="C528" s="332" t="s">
        <v>3568</v>
      </c>
      <c r="D528" s="333">
        <v>16.48</v>
      </c>
      <c r="E528" s="333">
        <v>322.2</v>
      </c>
      <c r="F528" s="335">
        <v>5309.86</v>
      </c>
    </row>
    <row r="529" spans="1:6">
      <c r="A529" s="330">
        <v>16007004</v>
      </c>
      <c r="B529" s="327" t="s">
        <v>3688</v>
      </c>
      <c r="C529" s="328"/>
      <c r="D529" s="328"/>
      <c r="E529" s="328"/>
      <c r="F529" s="329">
        <v>3158.39</v>
      </c>
    </row>
    <row r="530" spans="1:6">
      <c r="A530" s="331">
        <v>16007004001</v>
      </c>
      <c r="B530" s="332" t="s">
        <v>3712</v>
      </c>
      <c r="C530" s="332" t="s">
        <v>3664</v>
      </c>
      <c r="D530" s="333">
        <v>7.8</v>
      </c>
      <c r="E530" s="333">
        <v>50.58</v>
      </c>
      <c r="F530" s="339">
        <v>394.52</v>
      </c>
    </row>
    <row r="531" spans="1:6" ht="18">
      <c r="A531" s="331">
        <v>16007004002</v>
      </c>
      <c r="B531" s="337" t="s">
        <v>3690</v>
      </c>
      <c r="C531" s="332" t="s">
        <v>3664</v>
      </c>
      <c r="D531" s="333">
        <v>5.8</v>
      </c>
      <c r="E531" s="333">
        <v>7.3704999999999998</v>
      </c>
      <c r="F531" s="339">
        <v>42.75</v>
      </c>
    </row>
    <row r="532" spans="1:6">
      <c r="A532" s="331">
        <v>16007004003</v>
      </c>
      <c r="B532" s="332" t="s">
        <v>3708</v>
      </c>
      <c r="C532" s="332" t="s">
        <v>3664</v>
      </c>
      <c r="D532" s="333">
        <v>74.02</v>
      </c>
      <c r="E532" s="333">
        <v>23.950800000000001</v>
      </c>
      <c r="F532" s="335">
        <v>1772.84</v>
      </c>
    </row>
    <row r="533" spans="1:6">
      <c r="A533" s="331">
        <v>16007004004</v>
      </c>
      <c r="B533" s="332" t="s">
        <v>3692</v>
      </c>
      <c r="C533" s="332" t="s">
        <v>3664</v>
      </c>
      <c r="D533" s="333">
        <v>28.77</v>
      </c>
      <c r="E533" s="333">
        <v>32.960799999999999</v>
      </c>
      <c r="F533" s="339">
        <v>948.28</v>
      </c>
    </row>
    <row r="534" spans="1:6">
      <c r="A534" s="330">
        <v>16007005</v>
      </c>
      <c r="B534" s="327" t="s">
        <v>3693</v>
      </c>
      <c r="C534" s="328"/>
      <c r="D534" s="328"/>
      <c r="E534" s="328"/>
      <c r="F534" s="340">
        <v>132.1</v>
      </c>
    </row>
    <row r="535" spans="1:6">
      <c r="A535" s="331">
        <v>16007005001</v>
      </c>
      <c r="B535" s="332" t="s">
        <v>3694</v>
      </c>
      <c r="C535" s="332" t="s">
        <v>3568</v>
      </c>
      <c r="D535" s="333">
        <v>0.41</v>
      </c>
      <c r="E535" s="333">
        <v>322.2</v>
      </c>
      <c r="F535" s="339">
        <v>132.1</v>
      </c>
    </row>
    <row r="536" spans="1:6">
      <c r="A536" s="330">
        <v>16007006</v>
      </c>
      <c r="B536" s="327" t="s">
        <v>3566</v>
      </c>
      <c r="C536" s="328"/>
      <c r="D536" s="328"/>
      <c r="E536" s="328"/>
      <c r="F536" s="329">
        <v>13608.26</v>
      </c>
    </row>
    <row r="537" spans="1:6">
      <c r="A537" s="331">
        <v>16007006001</v>
      </c>
      <c r="B537" s="332" t="s">
        <v>3695</v>
      </c>
      <c r="C537" s="332" t="s">
        <v>3568</v>
      </c>
      <c r="D537" s="333">
        <v>160.06</v>
      </c>
      <c r="E537" s="333">
        <v>21</v>
      </c>
      <c r="F537" s="335">
        <v>3361.26</v>
      </c>
    </row>
    <row r="538" spans="1:6" ht="18">
      <c r="A538" s="331">
        <v>16007006002</v>
      </c>
      <c r="B538" s="337" t="s">
        <v>3696</v>
      </c>
      <c r="C538" s="332" t="s">
        <v>3568</v>
      </c>
      <c r="D538" s="333">
        <v>116.39</v>
      </c>
      <c r="E538" s="333">
        <v>40</v>
      </c>
      <c r="F538" s="335">
        <v>4655.6000000000004</v>
      </c>
    </row>
    <row r="539" spans="1:6" ht="18">
      <c r="A539" s="331">
        <v>16007006003</v>
      </c>
      <c r="B539" s="337" t="s">
        <v>3697</v>
      </c>
      <c r="C539" s="332" t="s">
        <v>3568</v>
      </c>
      <c r="D539" s="333">
        <v>10.38</v>
      </c>
      <c r="E539" s="333">
        <v>40</v>
      </c>
      <c r="F539" s="339">
        <v>415.2</v>
      </c>
    </row>
    <row r="540" spans="1:6" ht="18">
      <c r="A540" s="331">
        <v>16007006004</v>
      </c>
      <c r="B540" s="337" t="s">
        <v>3698</v>
      </c>
      <c r="C540" s="332" t="s">
        <v>3664</v>
      </c>
      <c r="D540" s="333">
        <v>102.79</v>
      </c>
      <c r="E540" s="333">
        <v>40</v>
      </c>
      <c r="F540" s="335">
        <v>4111.6000000000004</v>
      </c>
    </row>
    <row r="541" spans="1:6">
      <c r="A541" s="331">
        <v>16007006005</v>
      </c>
      <c r="B541" s="332" t="s">
        <v>3699</v>
      </c>
      <c r="C541" s="332" t="s">
        <v>3664</v>
      </c>
      <c r="D541" s="333">
        <v>5.8</v>
      </c>
      <c r="E541" s="333">
        <v>20</v>
      </c>
      <c r="F541" s="339">
        <v>116</v>
      </c>
    </row>
    <row r="542" spans="1:6">
      <c r="A542" s="331">
        <v>16007006006</v>
      </c>
      <c r="B542" s="332" t="s">
        <v>3713</v>
      </c>
      <c r="C542" s="332" t="s">
        <v>3664</v>
      </c>
      <c r="D542" s="333">
        <v>7.8</v>
      </c>
      <c r="E542" s="333">
        <v>35</v>
      </c>
      <c r="F542" s="339">
        <v>273</v>
      </c>
    </row>
    <row r="543" spans="1:6" ht="18">
      <c r="A543" s="331">
        <v>16007006007</v>
      </c>
      <c r="B543" s="337" t="s">
        <v>3700</v>
      </c>
      <c r="C543" s="332" t="s">
        <v>3568</v>
      </c>
      <c r="D543" s="333">
        <v>0.41</v>
      </c>
      <c r="E543" s="333">
        <v>40</v>
      </c>
      <c r="F543" s="339">
        <v>16.399999999999999</v>
      </c>
    </row>
    <row r="544" spans="1:6" ht="18">
      <c r="A544" s="331">
        <v>16007006008</v>
      </c>
      <c r="B544" s="337" t="s">
        <v>3709</v>
      </c>
      <c r="C544" s="332" t="s">
        <v>3568</v>
      </c>
      <c r="D544" s="333">
        <v>16.48</v>
      </c>
      <c r="E544" s="333">
        <v>40</v>
      </c>
      <c r="F544" s="339">
        <v>659.2</v>
      </c>
    </row>
    <row r="545" spans="1:6">
      <c r="A545" s="330">
        <v>16008</v>
      </c>
      <c r="B545" s="327" t="s">
        <v>3714</v>
      </c>
      <c r="C545" s="328"/>
      <c r="D545" s="328"/>
      <c r="E545" s="328"/>
      <c r="F545" s="329">
        <v>26262.09</v>
      </c>
    </row>
    <row r="546" spans="1:6">
      <c r="A546" s="330">
        <v>16008001</v>
      </c>
      <c r="B546" s="327" t="s">
        <v>3678</v>
      </c>
      <c r="C546" s="328"/>
      <c r="D546" s="328"/>
      <c r="E546" s="328"/>
      <c r="F546" s="329">
        <v>3760.43</v>
      </c>
    </row>
    <row r="547" spans="1:6">
      <c r="A547" s="331">
        <v>16008001001</v>
      </c>
      <c r="B547" s="332" t="s">
        <v>3680</v>
      </c>
      <c r="C547" s="332" t="s">
        <v>3568</v>
      </c>
      <c r="D547" s="333">
        <v>143.94</v>
      </c>
      <c r="E547" s="333">
        <v>26.125</v>
      </c>
      <c r="F547" s="335">
        <v>3760.43</v>
      </c>
    </row>
    <row r="548" spans="1:6">
      <c r="A548" s="330">
        <v>16008002</v>
      </c>
      <c r="B548" s="327" t="s">
        <v>3684</v>
      </c>
      <c r="C548" s="328"/>
      <c r="D548" s="328"/>
      <c r="E548" s="328"/>
      <c r="F548" s="329">
        <v>11250.22</v>
      </c>
    </row>
    <row r="549" spans="1:6">
      <c r="A549" s="331">
        <v>16008002001</v>
      </c>
      <c r="B549" s="332" t="s">
        <v>3686</v>
      </c>
      <c r="C549" s="332" t="s">
        <v>3568</v>
      </c>
      <c r="D549" s="333">
        <v>114.83</v>
      </c>
      <c r="E549" s="333">
        <v>91.725899999999996</v>
      </c>
      <c r="F549" s="335">
        <v>10532.89</v>
      </c>
    </row>
    <row r="550" spans="1:6">
      <c r="A550" s="331">
        <v>16008002002</v>
      </c>
      <c r="B550" s="332" t="s">
        <v>3687</v>
      </c>
      <c r="C550" s="332" t="s">
        <v>3568</v>
      </c>
      <c r="D550" s="333">
        <v>9.6999999999999993</v>
      </c>
      <c r="E550" s="333">
        <v>73.951999999999998</v>
      </c>
      <c r="F550" s="339">
        <v>717.33</v>
      </c>
    </row>
    <row r="551" spans="1:6">
      <c r="A551" s="330">
        <v>16008003</v>
      </c>
      <c r="B551" s="327" t="s">
        <v>3688</v>
      </c>
      <c r="C551" s="328"/>
      <c r="D551" s="328"/>
      <c r="E551" s="328"/>
      <c r="F551" s="329">
        <v>1274.5</v>
      </c>
    </row>
    <row r="552" spans="1:6" ht="18">
      <c r="A552" s="331">
        <v>16008003001</v>
      </c>
      <c r="B552" s="337" t="s">
        <v>3690</v>
      </c>
      <c r="C552" s="332" t="s">
        <v>3664</v>
      </c>
      <c r="D552" s="333">
        <v>5.8</v>
      </c>
      <c r="E552" s="333">
        <v>7.3704999999999998</v>
      </c>
      <c r="F552" s="339">
        <v>42.75</v>
      </c>
    </row>
    <row r="553" spans="1:6">
      <c r="A553" s="331">
        <v>16008003002</v>
      </c>
      <c r="B553" s="332" t="s">
        <v>3692</v>
      </c>
      <c r="C553" s="332" t="s">
        <v>3664</v>
      </c>
      <c r="D553" s="333">
        <v>37.369999999999997</v>
      </c>
      <c r="E553" s="333">
        <v>32.960799999999999</v>
      </c>
      <c r="F553" s="335">
        <v>1231.75</v>
      </c>
    </row>
    <row r="554" spans="1:6">
      <c r="A554" s="330">
        <v>16008004</v>
      </c>
      <c r="B554" s="327" t="s">
        <v>3693</v>
      </c>
      <c r="C554" s="328"/>
      <c r="D554" s="328"/>
      <c r="E554" s="328"/>
      <c r="F554" s="340">
        <v>322.2</v>
      </c>
    </row>
    <row r="555" spans="1:6">
      <c r="A555" s="331">
        <v>16008004001</v>
      </c>
      <c r="B555" s="332" t="s">
        <v>3694</v>
      </c>
      <c r="C555" s="332" t="s">
        <v>3568</v>
      </c>
      <c r="D555" s="333">
        <v>1</v>
      </c>
      <c r="E555" s="333">
        <v>322.2</v>
      </c>
      <c r="F555" s="339">
        <v>322.2</v>
      </c>
    </row>
    <row r="556" spans="1:6">
      <c r="A556" s="330">
        <v>16008005</v>
      </c>
      <c r="B556" s="327" t="s">
        <v>3566</v>
      </c>
      <c r="C556" s="328"/>
      <c r="D556" s="328"/>
      <c r="E556" s="328"/>
      <c r="F556" s="329">
        <v>9654.74</v>
      </c>
    </row>
    <row r="557" spans="1:6">
      <c r="A557" s="331">
        <v>16008005001</v>
      </c>
      <c r="B557" s="332" t="s">
        <v>3695</v>
      </c>
      <c r="C557" s="332" t="s">
        <v>3568</v>
      </c>
      <c r="D557" s="333">
        <v>143.94</v>
      </c>
      <c r="E557" s="333">
        <v>21</v>
      </c>
      <c r="F557" s="335">
        <v>3022.74</v>
      </c>
    </row>
    <row r="558" spans="1:6" ht="18">
      <c r="A558" s="331">
        <v>16008005002</v>
      </c>
      <c r="B558" s="337" t="s">
        <v>3696</v>
      </c>
      <c r="C558" s="332" t="s">
        <v>3568</v>
      </c>
      <c r="D558" s="333">
        <v>114.83</v>
      </c>
      <c r="E558" s="333">
        <v>40</v>
      </c>
      <c r="F558" s="335">
        <v>4593.2</v>
      </c>
    </row>
    <row r="559" spans="1:6" ht="18">
      <c r="A559" s="331">
        <v>16008005003</v>
      </c>
      <c r="B559" s="337" t="s">
        <v>3697</v>
      </c>
      <c r="C559" s="332" t="s">
        <v>3568</v>
      </c>
      <c r="D559" s="333">
        <v>9.6999999999999993</v>
      </c>
      <c r="E559" s="333">
        <v>40</v>
      </c>
      <c r="F559" s="339">
        <v>388</v>
      </c>
    </row>
    <row r="560" spans="1:6" ht="18">
      <c r="A560" s="331">
        <v>16008005004</v>
      </c>
      <c r="B560" s="337" t="s">
        <v>3698</v>
      </c>
      <c r="C560" s="332" t="s">
        <v>3664</v>
      </c>
      <c r="D560" s="333">
        <v>37.369999999999997</v>
      </c>
      <c r="E560" s="333">
        <v>40</v>
      </c>
      <c r="F560" s="335">
        <v>1494.8</v>
      </c>
    </row>
    <row r="561" spans="1:6">
      <c r="A561" s="331">
        <v>16008005005</v>
      </c>
      <c r="B561" s="332" t="s">
        <v>3699</v>
      </c>
      <c r="C561" s="332" t="s">
        <v>3664</v>
      </c>
      <c r="D561" s="333">
        <v>5.8</v>
      </c>
      <c r="E561" s="333">
        <v>20</v>
      </c>
      <c r="F561" s="339">
        <v>116</v>
      </c>
    </row>
    <row r="562" spans="1:6" ht="18">
      <c r="A562" s="331">
        <v>16008005006</v>
      </c>
      <c r="B562" s="337" t="s">
        <v>3700</v>
      </c>
      <c r="C562" s="332" t="s">
        <v>3568</v>
      </c>
      <c r="D562" s="333">
        <v>1</v>
      </c>
      <c r="E562" s="333">
        <v>40</v>
      </c>
      <c r="F562" s="339">
        <v>40</v>
      </c>
    </row>
    <row r="563" spans="1:6">
      <c r="A563" s="330">
        <v>16009</v>
      </c>
      <c r="B563" s="327" t="s">
        <v>3715</v>
      </c>
      <c r="C563" s="328"/>
      <c r="D563" s="328"/>
      <c r="E563" s="328"/>
      <c r="F563" s="329">
        <v>5392.99</v>
      </c>
    </row>
    <row r="564" spans="1:6">
      <c r="A564" s="330">
        <v>16009001</v>
      </c>
      <c r="B564" s="327" t="s">
        <v>3678</v>
      </c>
      <c r="C564" s="328"/>
      <c r="D564" s="328"/>
      <c r="E564" s="328"/>
      <c r="F564" s="329">
        <v>1424.34</v>
      </c>
    </row>
    <row r="565" spans="1:6">
      <c r="A565" s="331">
        <v>16009001001</v>
      </c>
      <c r="B565" s="332" t="s">
        <v>3680</v>
      </c>
      <c r="C565" s="332" t="s">
        <v>3568</v>
      </c>
      <c r="D565" s="333">
        <v>54.52</v>
      </c>
      <c r="E565" s="333">
        <v>26.125</v>
      </c>
      <c r="F565" s="335">
        <v>1424.34</v>
      </c>
    </row>
    <row r="566" spans="1:6">
      <c r="A566" s="330">
        <v>16009002</v>
      </c>
      <c r="B566" s="327" t="s">
        <v>3684</v>
      </c>
      <c r="C566" s="328"/>
      <c r="D566" s="328"/>
      <c r="E566" s="328"/>
      <c r="F566" s="329">
        <v>1832.53</v>
      </c>
    </row>
    <row r="567" spans="1:6">
      <c r="A567" s="331">
        <v>16009002001</v>
      </c>
      <c r="B567" s="332" t="s">
        <v>3687</v>
      </c>
      <c r="C567" s="332" t="s">
        <v>3568</v>
      </c>
      <c r="D567" s="333">
        <v>24.78</v>
      </c>
      <c r="E567" s="333">
        <v>73.951999999999998</v>
      </c>
      <c r="F567" s="335">
        <v>1832.53</v>
      </c>
    </row>
    <row r="568" spans="1:6">
      <c r="A568" s="330">
        <v>16009003</v>
      </c>
      <c r="B568" s="327" t="s">
        <v>3566</v>
      </c>
      <c r="C568" s="328"/>
      <c r="D568" s="328"/>
      <c r="E568" s="328"/>
      <c r="F568" s="329">
        <v>2136.12</v>
      </c>
    </row>
    <row r="569" spans="1:6">
      <c r="A569" s="331">
        <v>16009003001</v>
      </c>
      <c r="B569" s="332" t="s">
        <v>3695</v>
      </c>
      <c r="C569" s="332" t="s">
        <v>3568</v>
      </c>
      <c r="D569" s="333">
        <v>54.52</v>
      </c>
      <c r="E569" s="333">
        <v>21</v>
      </c>
      <c r="F569" s="335">
        <v>1144.92</v>
      </c>
    </row>
    <row r="570" spans="1:6" ht="18">
      <c r="A570" s="331">
        <v>16009003002</v>
      </c>
      <c r="B570" s="337" t="s">
        <v>3697</v>
      </c>
      <c r="C570" s="332" t="s">
        <v>3568</v>
      </c>
      <c r="D570" s="333">
        <v>24.78</v>
      </c>
      <c r="E570" s="333">
        <v>40</v>
      </c>
      <c r="F570" s="339">
        <v>991.2</v>
      </c>
    </row>
    <row r="571" spans="1:6">
      <c r="A571" s="336">
        <v>17</v>
      </c>
      <c r="B571" s="327" t="s">
        <v>3716</v>
      </c>
      <c r="C571" s="328"/>
      <c r="D571" s="328"/>
      <c r="E571" s="328"/>
      <c r="F571" s="329">
        <v>721594.13</v>
      </c>
    </row>
    <row r="572" spans="1:6">
      <c r="A572" s="330">
        <v>17001</v>
      </c>
      <c r="B572" s="327" t="s">
        <v>3717</v>
      </c>
      <c r="C572" s="328"/>
      <c r="D572" s="328"/>
      <c r="E572" s="328"/>
      <c r="F572" s="329">
        <v>69664.009999999995</v>
      </c>
    </row>
    <row r="573" spans="1:6">
      <c r="A573" s="330">
        <v>17001001</v>
      </c>
      <c r="B573" s="327" t="s">
        <v>3718</v>
      </c>
      <c r="C573" s="328"/>
      <c r="D573" s="328"/>
      <c r="E573" s="328"/>
      <c r="F573" s="329">
        <v>9737.73</v>
      </c>
    </row>
    <row r="574" spans="1:6" ht="18">
      <c r="A574" s="331">
        <v>17001001001</v>
      </c>
      <c r="B574" s="337" t="s">
        <v>3719</v>
      </c>
      <c r="C574" s="332" t="s">
        <v>3568</v>
      </c>
      <c r="D574" s="333">
        <v>44.36</v>
      </c>
      <c r="E574" s="333">
        <v>5.8282999999999996</v>
      </c>
      <c r="F574" s="339">
        <v>258.55</v>
      </c>
    </row>
    <row r="575" spans="1:6">
      <c r="A575" s="331">
        <v>17001001002</v>
      </c>
      <c r="B575" s="332" t="s">
        <v>3720</v>
      </c>
      <c r="C575" s="332" t="s">
        <v>3568</v>
      </c>
      <c r="D575" s="333">
        <v>392.26</v>
      </c>
      <c r="E575" s="333">
        <v>22.662500000000001</v>
      </c>
      <c r="F575" s="335">
        <v>8889.59</v>
      </c>
    </row>
    <row r="576" spans="1:6">
      <c r="A576" s="331">
        <v>17001001003</v>
      </c>
      <c r="B576" s="332" t="s">
        <v>3721</v>
      </c>
      <c r="C576" s="332" t="s">
        <v>3568</v>
      </c>
      <c r="D576" s="333">
        <v>13.33</v>
      </c>
      <c r="E576" s="333">
        <v>44.230200000000004</v>
      </c>
      <c r="F576" s="339">
        <v>589.59</v>
      </c>
    </row>
    <row r="577" spans="1:6">
      <c r="A577" s="330">
        <v>17001002</v>
      </c>
      <c r="B577" s="327" t="s">
        <v>3722</v>
      </c>
      <c r="C577" s="328"/>
      <c r="D577" s="328"/>
      <c r="E577" s="328"/>
      <c r="F577" s="329">
        <v>8672.2099999999991</v>
      </c>
    </row>
    <row r="578" spans="1:6" ht="18">
      <c r="A578" s="331">
        <v>17001002001</v>
      </c>
      <c r="B578" s="337" t="s">
        <v>3723</v>
      </c>
      <c r="C578" s="332" t="s">
        <v>3568</v>
      </c>
      <c r="D578" s="333">
        <v>975.53</v>
      </c>
      <c r="E578" s="333">
        <v>0.999</v>
      </c>
      <c r="F578" s="339">
        <v>974.55</v>
      </c>
    </row>
    <row r="579" spans="1:6" ht="18">
      <c r="A579" s="331">
        <v>17001002002</v>
      </c>
      <c r="B579" s="337" t="s">
        <v>3724</v>
      </c>
      <c r="C579" s="332" t="s">
        <v>3568</v>
      </c>
      <c r="D579" s="333">
        <v>76.430000000000007</v>
      </c>
      <c r="E579" s="333">
        <v>6.8087999999999997</v>
      </c>
      <c r="F579" s="339">
        <v>520.39</v>
      </c>
    </row>
    <row r="580" spans="1:6" ht="18">
      <c r="A580" s="331">
        <v>17001002003</v>
      </c>
      <c r="B580" s="337" t="s">
        <v>3725</v>
      </c>
      <c r="C580" s="332" t="s">
        <v>3568</v>
      </c>
      <c r="D580" s="333">
        <v>76.430000000000007</v>
      </c>
      <c r="E580" s="333">
        <v>8.5342000000000002</v>
      </c>
      <c r="F580" s="339">
        <v>652.27</v>
      </c>
    </row>
    <row r="581" spans="1:6" ht="18">
      <c r="A581" s="331">
        <v>17001002004</v>
      </c>
      <c r="B581" s="337" t="s">
        <v>3726</v>
      </c>
      <c r="C581" s="332" t="s">
        <v>3568</v>
      </c>
      <c r="D581" s="333">
        <v>54.22</v>
      </c>
      <c r="E581" s="333">
        <v>5.7477</v>
      </c>
      <c r="F581" s="339">
        <v>311.64</v>
      </c>
    </row>
    <row r="582" spans="1:6" ht="18">
      <c r="A582" s="331">
        <v>17001002005</v>
      </c>
      <c r="B582" s="337" t="s">
        <v>3727</v>
      </c>
      <c r="C582" s="332" t="s">
        <v>3568</v>
      </c>
      <c r="D582" s="333">
        <v>70.55</v>
      </c>
      <c r="E582" s="333">
        <v>10.116199999999999</v>
      </c>
      <c r="F582" s="339">
        <v>713.7</v>
      </c>
    </row>
    <row r="583" spans="1:6" ht="18">
      <c r="A583" s="331">
        <v>17001002006</v>
      </c>
      <c r="B583" s="337" t="s">
        <v>3728</v>
      </c>
      <c r="C583" s="332" t="s">
        <v>3568</v>
      </c>
      <c r="D583" s="333">
        <v>844.88</v>
      </c>
      <c r="E583" s="333">
        <v>6.5094000000000003</v>
      </c>
      <c r="F583" s="335">
        <v>5499.66</v>
      </c>
    </row>
    <row r="584" spans="1:6">
      <c r="A584" s="330">
        <v>17001003</v>
      </c>
      <c r="B584" s="327" t="s">
        <v>3729</v>
      </c>
      <c r="C584" s="328"/>
      <c r="D584" s="328"/>
      <c r="E584" s="328"/>
      <c r="F584" s="329">
        <v>3338.32</v>
      </c>
    </row>
    <row r="585" spans="1:6" ht="18">
      <c r="A585" s="331">
        <v>17001003001</v>
      </c>
      <c r="B585" s="337" t="s">
        <v>3730</v>
      </c>
      <c r="C585" s="332" t="s">
        <v>3568</v>
      </c>
      <c r="D585" s="333">
        <v>420.6</v>
      </c>
      <c r="E585" s="333">
        <v>0.999</v>
      </c>
      <c r="F585" s="339">
        <v>420.18</v>
      </c>
    </row>
    <row r="586" spans="1:6" ht="18">
      <c r="A586" s="331">
        <v>17001003002</v>
      </c>
      <c r="B586" s="337" t="s">
        <v>3731</v>
      </c>
      <c r="C586" s="332" t="s">
        <v>3568</v>
      </c>
      <c r="D586" s="333">
        <v>20.41</v>
      </c>
      <c r="E586" s="333">
        <v>6.8087999999999997</v>
      </c>
      <c r="F586" s="339">
        <v>138.96</v>
      </c>
    </row>
    <row r="587" spans="1:6" ht="18">
      <c r="A587" s="331">
        <v>17001003003</v>
      </c>
      <c r="B587" s="337" t="s">
        <v>3732</v>
      </c>
      <c r="C587" s="332" t="s">
        <v>3568</v>
      </c>
      <c r="D587" s="333">
        <v>20.41</v>
      </c>
      <c r="E587" s="333">
        <v>8.5342000000000002</v>
      </c>
      <c r="F587" s="339">
        <v>174.18</v>
      </c>
    </row>
    <row r="588" spans="1:6" ht="18">
      <c r="A588" s="331">
        <v>17001003004</v>
      </c>
      <c r="B588" s="337" t="s">
        <v>3733</v>
      </c>
      <c r="C588" s="332" t="s">
        <v>3568</v>
      </c>
      <c r="D588" s="333">
        <v>400.19</v>
      </c>
      <c r="E588" s="333">
        <v>6.5094000000000003</v>
      </c>
      <c r="F588" s="335">
        <v>2605</v>
      </c>
    </row>
    <row r="589" spans="1:6">
      <c r="A589" s="330">
        <v>17001004</v>
      </c>
      <c r="B589" s="327" t="s">
        <v>3566</v>
      </c>
      <c r="C589" s="328"/>
      <c r="D589" s="328"/>
      <c r="E589" s="328"/>
      <c r="F589" s="329">
        <v>47915.75</v>
      </c>
    </row>
    <row r="590" spans="1:6">
      <c r="A590" s="331">
        <v>17001004001</v>
      </c>
      <c r="B590" s="332" t="s">
        <v>3734</v>
      </c>
      <c r="C590" s="332" t="s">
        <v>3568</v>
      </c>
      <c r="D590" s="334">
        <v>1916.63</v>
      </c>
      <c r="E590" s="333">
        <v>25</v>
      </c>
      <c r="F590" s="335">
        <v>47915.75</v>
      </c>
    </row>
    <row r="591" spans="1:6">
      <c r="A591" s="330">
        <v>17002</v>
      </c>
      <c r="B591" s="327" t="s">
        <v>3735</v>
      </c>
      <c r="C591" s="328"/>
      <c r="D591" s="328"/>
      <c r="E591" s="328"/>
      <c r="F591" s="329">
        <v>59495.27</v>
      </c>
    </row>
    <row r="592" spans="1:6">
      <c r="A592" s="330">
        <v>17002001</v>
      </c>
      <c r="B592" s="327" t="s">
        <v>3718</v>
      </c>
      <c r="C592" s="328"/>
      <c r="D592" s="328"/>
      <c r="E592" s="328"/>
      <c r="F592" s="329">
        <v>10895.79</v>
      </c>
    </row>
    <row r="593" spans="1:6" ht="18">
      <c r="A593" s="331">
        <v>17002001001</v>
      </c>
      <c r="B593" s="337" t="s">
        <v>3719</v>
      </c>
      <c r="C593" s="332" t="s">
        <v>3568</v>
      </c>
      <c r="D593" s="333">
        <v>27.79</v>
      </c>
      <c r="E593" s="333">
        <v>5.8282999999999996</v>
      </c>
      <c r="F593" s="339">
        <v>161.97</v>
      </c>
    </row>
    <row r="594" spans="1:6">
      <c r="A594" s="331">
        <v>17002001002</v>
      </c>
      <c r="B594" s="332" t="s">
        <v>3720</v>
      </c>
      <c r="C594" s="332" t="s">
        <v>3568</v>
      </c>
      <c r="D594" s="333">
        <v>446.88</v>
      </c>
      <c r="E594" s="333">
        <v>22.662500000000001</v>
      </c>
      <c r="F594" s="335">
        <v>10127.42</v>
      </c>
    </row>
    <row r="595" spans="1:6">
      <c r="A595" s="331">
        <v>17002001003</v>
      </c>
      <c r="B595" s="332" t="s">
        <v>3721</v>
      </c>
      <c r="C595" s="332" t="s">
        <v>3568</v>
      </c>
      <c r="D595" s="333">
        <v>13.71</v>
      </c>
      <c r="E595" s="333">
        <v>44.230200000000004</v>
      </c>
      <c r="F595" s="339">
        <v>606.4</v>
      </c>
    </row>
    <row r="596" spans="1:6">
      <c r="A596" s="330">
        <v>17002002</v>
      </c>
      <c r="B596" s="327" t="s">
        <v>3722</v>
      </c>
      <c r="C596" s="328"/>
      <c r="D596" s="328"/>
      <c r="E596" s="328"/>
      <c r="F596" s="329">
        <v>5315.16</v>
      </c>
    </row>
    <row r="597" spans="1:6" ht="18">
      <c r="A597" s="331">
        <v>17002002001</v>
      </c>
      <c r="B597" s="337" t="s">
        <v>3723</v>
      </c>
      <c r="C597" s="332" t="s">
        <v>3568</v>
      </c>
      <c r="D597" s="333">
        <v>579.41</v>
      </c>
      <c r="E597" s="333">
        <v>0.999</v>
      </c>
      <c r="F597" s="339">
        <v>578.83000000000004</v>
      </c>
    </row>
    <row r="598" spans="1:6" ht="18">
      <c r="A598" s="331">
        <v>17002002002</v>
      </c>
      <c r="B598" s="337" t="s">
        <v>3724</v>
      </c>
      <c r="C598" s="332" t="s">
        <v>3568</v>
      </c>
      <c r="D598" s="333">
        <v>10.17</v>
      </c>
      <c r="E598" s="333">
        <v>6.8087999999999997</v>
      </c>
      <c r="F598" s="339">
        <v>69.239999999999995</v>
      </c>
    </row>
    <row r="599" spans="1:6" ht="18">
      <c r="A599" s="331">
        <v>17002002003</v>
      </c>
      <c r="B599" s="337" t="s">
        <v>3725</v>
      </c>
      <c r="C599" s="332" t="s">
        <v>3568</v>
      </c>
      <c r="D599" s="333">
        <v>10.17</v>
      </c>
      <c r="E599" s="333">
        <v>8.5342000000000002</v>
      </c>
      <c r="F599" s="339">
        <v>86.79</v>
      </c>
    </row>
    <row r="600" spans="1:6" ht="18">
      <c r="A600" s="331">
        <v>17002002004</v>
      </c>
      <c r="B600" s="337" t="s">
        <v>3726</v>
      </c>
      <c r="C600" s="332" t="s">
        <v>3568</v>
      </c>
      <c r="D600" s="333">
        <v>55.74</v>
      </c>
      <c r="E600" s="333">
        <v>5.7477</v>
      </c>
      <c r="F600" s="339">
        <v>320.38</v>
      </c>
    </row>
    <row r="601" spans="1:6" ht="18">
      <c r="A601" s="331">
        <v>17002002005</v>
      </c>
      <c r="B601" s="337" t="s">
        <v>3727</v>
      </c>
      <c r="C601" s="332" t="s">
        <v>3568</v>
      </c>
      <c r="D601" s="333">
        <v>90.68</v>
      </c>
      <c r="E601" s="333">
        <v>10.116199999999999</v>
      </c>
      <c r="F601" s="339">
        <v>917.34</v>
      </c>
    </row>
    <row r="602" spans="1:6" ht="18">
      <c r="A602" s="331">
        <v>17002002006</v>
      </c>
      <c r="B602" s="337" t="s">
        <v>3728</v>
      </c>
      <c r="C602" s="332" t="s">
        <v>3568</v>
      </c>
      <c r="D602" s="333">
        <v>513.5</v>
      </c>
      <c r="E602" s="333">
        <v>6.5094000000000003</v>
      </c>
      <c r="F602" s="335">
        <v>3342.58</v>
      </c>
    </row>
    <row r="603" spans="1:6">
      <c r="A603" s="330">
        <v>17002003</v>
      </c>
      <c r="B603" s="327" t="s">
        <v>3729</v>
      </c>
      <c r="C603" s="328"/>
      <c r="D603" s="328"/>
      <c r="E603" s="328"/>
      <c r="F603" s="329">
        <v>3323.07</v>
      </c>
    </row>
    <row r="604" spans="1:6" ht="18">
      <c r="A604" s="331">
        <v>17002003001</v>
      </c>
      <c r="B604" s="337" t="s">
        <v>3730</v>
      </c>
      <c r="C604" s="332" t="s">
        <v>3568</v>
      </c>
      <c r="D604" s="333">
        <v>439.98</v>
      </c>
      <c r="E604" s="333">
        <v>0.999</v>
      </c>
      <c r="F604" s="339">
        <v>439.54</v>
      </c>
    </row>
    <row r="605" spans="1:6" ht="18">
      <c r="A605" s="331">
        <v>17002003002</v>
      </c>
      <c r="B605" s="337" t="s">
        <v>3731</v>
      </c>
      <c r="C605" s="332" t="s">
        <v>3568</v>
      </c>
      <c r="D605" s="333">
        <v>2.21</v>
      </c>
      <c r="E605" s="333">
        <v>6.8087999999999997</v>
      </c>
      <c r="F605" s="339">
        <v>15.05</v>
      </c>
    </row>
    <row r="606" spans="1:6" ht="18">
      <c r="A606" s="331">
        <v>17002003003</v>
      </c>
      <c r="B606" s="337" t="s">
        <v>3732</v>
      </c>
      <c r="C606" s="332" t="s">
        <v>3568</v>
      </c>
      <c r="D606" s="333">
        <v>2.21</v>
      </c>
      <c r="E606" s="333">
        <v>8.5342000000000002</v>
      </c>
      <c r="F606" s="339">
        <v>18.86</v>
      </c>
    </row>
    <row r="607" spans="1:6" ht="18">
      <c r="A607" s="331">
        <v>17002003004</v>
      </c>
      <c r="B607" s="337" t="s">
        <v>3733</v>
      </c>
      <c r="C607" s="332" t="s">
        <v>3568</v>
      </c>
      <c r="D607" s="333">
        <v>437.77</v>
      </c>
      <c r="E607" s="333">
        <v>6.5094000000000003</v>
      </c>
      <c r="F607" s="335">
        <v>2849.62</v>
      </c>
    </row>
    <row r="608" spans="1:6">
      <c r="A608" s="330">
        <v>17002004</v>
      </c>
      <c r="B608" s="327" t="s">
        <v>3566</v>
      </c>
      <c r="C608" s="328"/>
      <c r="D608" s="328"/>
      <c r="E608" s="328"/>
      <c r="F608" s="329">
        <v>39961.25</v>
      </c>
    </row>
    <row r="609" spans="1:6">
      <c r="A609" s="331">
        <v>17002004001</v>
      </c>
      <c r="B609" s="332" t="s">
        <v>3734</v>
      </c>
      <c r="C609" s="332" t="s">
        <v>3568</v>
      </c>
      <c r="D609" s="334">
        <v>1598.45</v>
      </c>
      <c r="E609" s="333">
        <v>25</v>
      </c>
      <c r="F609" s="335">
        <v>39961.25</v>
      </c>
    </row>
    <row r="610" spans="1:6">
      <c r="A610" s="330">
        <v>17003</v>
      </c>
      <c r="B610" s="327" t="s">
        <v>3736</v>
      </c>
      <c r="C610" s="328"/>
      <c r="D610" s="328"/>
      <c r="E610" s="328"/>
      <c r="F610" s="329">
        <v>59510.77</v>
      </c>
    </row>
    <row r="611" spans="1:6">
      <c r="A611" s="330">
        <v>17003001</v>
      </c>
      <c r="B611" s="327" t="s">
        <v>3718</v>
      </c>
      <c r="C611" s="328"/>
      <c r="D611" s="328"/>
      <c r="E611" s="328"/>
      <c r="F611" s="329">
        <v>10895.96</v>
      </c>
    </row>
    <row r="612" spans="1:6" ht="18">
      <c r="A612" s="331">
        <v>17003001001</v>
      </c>
      <c r="B612" s="337" t="s">
        <v>3719</v>
      </c>
      <c r="C612" s="332" t="s">
        <v>3568</v>
      </c>
      <c r="D612" s="333">
        <v>27.82</v>
      </c>
      <c r="E612" s="333">
        <v>5.8282999999999996</v>
      </c>
      <c r="F612" s="339">
        <v>162.13999999999999</v>
      </c>
    </row>
    <row r="613" spans="1:6">
      <c r="A613" s="331">
        <v>17003001002</v>
      </c>
      <c r="B613" s="332" t="s">
        <v>3720</v>
      </c>
      <c r="C613" s="332" t="s">
        <v>3568</v>
      </c>
      <c r="D613" s="333">
        <v>446.88</v>
      </c>
      <c r="E613" s="333">
        <v>22.662500000000001</v>
      </c>
      <c r="F613" s="335">
        <v>10127.42</v>
      </c>
    </row>
    <row r="614" spans="1:6">
      <c r="A614" s="331">
        <v>17003001003</v>
      </c>
      <c r="B614" s="332" t="s">
        <v>3721</v>
      </c>
      <c r="C614" s="332" t="s">
        <v>3568</v>
      </c>
      <c r="D614" s="333">
        <v>13.71</v>
      </c>
      <c r="E614" s="333">
        <v>44.230200000000004</v>
      </c>
      <c r="F614" s="339">
        <v>606.4</v>
      </c>
    </row>
    <row r="615" spans="1:6">
      <c r="A615" s="330">
        <v>17003002</v>
      </c>
      <c r="B615" s="327" t="s">
        <v>3722</v>
      </c>
      <c r="C615" s="328"/>
      <c r="D615" s="328"/>
      <c r="E615" s="328"/>
      <c r="F615" s="329">
        <v>5301.72</v>
      </c>
    </row>
    <row r="616" spans="1:6" ht="18">
      <c r="A616" s="331">
        <v>17003002001</v>
      </c>
      <c r="B616" s="337" t="s">
        <v>3723</v>
      </c>
      <c r="C616" s="332" t="s">
        <v>3568</v>
      </c>
      <c r="D616" s="333">
        <v>577.26</v>
      </c>
      <c r="E616" s="333">
        <v>0.999</v>
      </c>
      <c r="F616" s="339">
        <v>576.67999999999995</v>
      </c>
    </row>
    <row r="617" spans="1:6" ht="18">
      <c r="A617" s="331">
        <v>17003002002</v>
      </c>
      <c r="B617" s="337" t="s">
        <v>3724</v>
      </c>
      <c r="C617" s="332" t="s">
        <v>3568</v>
      </c>
      <c r="D617" s="333">
        <v>10.210000000000001</v>
      </c>
      <c r="E617" s="333">
        <v>6.8087999999999997</v>
      </c>
      <c r="F617" s="339">
        <v>69.52</v>
      </c>
    </row>
    <row r="618" spans="1:6" ht="18">
      <c r="A618" s="331">
        <v>17003002003</v>
      </c>
      <c r="B618" s="337" t="s">
        <v>3725</v>
      </c>
      <c r="C618" s="332" t="s">
        <v>3568</v>
      </c>
      <c r="D618" s="333">
        <v>10.210000000000001</v>
      </c>
      <c r="E618" s="333">
        <v>8.5342000000000002</v>
      </c>
      <c r="F618" s="339">
        <v>87.13</v>
      </c>
    </row>
    <row r="619" spans="1:6" ht="18">
      <c r="A619" s="331">
        <v>17003002004</v>
      </c>
      <c r="B619" s="337" t="s">
        <v>3726</v>
      </c>
      <c r="C619" s="332" t="s">
        <v>3568</v>
      </c>
      <c r="D619" s="333">
        <v>52.92</v>
      </c>
      <c r="E619" s="333">
        <v>5.7477</v>
      </c>
      <c r="F619" s="339">
        <v>304.17</v>
      </c>
    </row>
    <row r="620" spans="1:6" ht="18">
      <c r="A620" s="331">
        <v>17003002005</v>
      </c>
      <c r="B620" s="337" t="s">
        <v>3727</v>
      </c>
      <c r="C620" s="332" t="s">
        <v>3568</v>
      </c>
      <c r="D620" s="333">
        <v>90.7</v>
      </c>
      <c r="E620" s="333">
        <v>10.116199999999999</v>
      </c>
      <c r="F620" s="339">
        <v>917.54</v>
      </c>
    </row>
    <row r="621" spans="1:6" ht="18">
      <c r="A621" s="331">
        <v>17003002006</v>
      </c>
      <c r="B621" s="337" t="s">
        <v>3728</v>
      </c>
      <c r="C621" s="332" t="s">
        <v>3568</v>
      </c>
      <c r="D621" s="333">
        <v>514.13</v>
      </c>
      <c r="E621" s="333">
        <v>6.5094000000000003</v>
      </c>
      <c r="F621" s="335">
        <v>3346.68</v>
      </c>
    </row>
    <row r="622" spans="1:6">
      <c r="A622" s="330">
        <v>17003003</v>
      </c>
      <c r="B622" s="327" t="s">
        <v>3729</v>
      </c>
      <c r="C622" s="328"/>
      <c r="D622" s="328"/>
      <c r="E622" s="328"/>
      <c r="F622" s="329">
        <v>3341.84</v>
      </c>
    </row>
    <row r="623" spans="1:6" ht="18">
      <c r="A623" s="331">
        <v>17003003001</v>
      </c>
      <c r="B623" s="337" t="s">
        <v>3730</v>
      </c>
      <c r="C623" s="332" t="s">
        <v>3568</v>
      </c>
      <c r="D623" s="333">
        <v>442.48</v>
      </c>
      <c r="E623" s="333">
        <v>0.999</v>
      </c>
      <c r="F623" s="339">
        <v>442.04</v>
      </c>
    </row>
    <row r="624" spans="1:6" ht="18">
      <c r="A624" s="331">
        <v>17003003002</v>
      </c>
      <c r="B624" s="337" t="s">
        <v>3731</v>
      </c>
      <c r="C624" s="332" t="s">
        <v>3568</v>
      </c>
      <c r="D624" s="333">
        <v>2.21</v>
      </c>
      <c r="E624" s="333">
        <v>6.8087999999999997</v>
      </c>
      <c r="F624" s="339">
        <v>15.05</v>
      </c>
    </row>
    <row r="625" spans="1:6" ht="18">
      <c r="A625" s="331">
        <v>17003003003</v>
      </c>
      <c r="B625" s="337" t="s">
        <v>3732</v>
      </c>
      <c r="C625" s="332" t="s">
        <v>3568</v>
      </c>
      <c r="D625" s="333">
        <v>2.21</v>
      </c>
      <c r="E625" s="333">
        <v>8.5342000000000002</v>
      </c>
      <c r="F625" s="339">
        <v>18.86</v>
      </c>
    </row>
    <row r="626" spans="1:6" ht="18">
      <c r="A626" s="331">
        <v>17003003004</v>
      </c>
      <c r="B626" s="337" t="s">
        <v>3733</v>
      </c>
      <c r="C626" s="332" t="s">
        <v>3568</v>
      </c>
      <c r="D626" s="333">
        <v>440.27</v>
      </c>
      <c r="E626" s="333">
        <v>6.5094000000000003</v>
      </c>
      <c r="F626" s="335">
        <v>2865.89</v>
      </c>
    </row>
    <row r="627" spans="1:6">
      <c r="A627" s="330">
        <v>17003004</v>
      </c>
      <c r="B627" s="327" t="s">
        <v>3566</v>
      </c>
      <c r="C627" s="328"/>
      <c r="D627" s="328"/>
      <c r="E627" s="328"/>
      <c r="F627" s="329">
        <v>39971.25</v>
      </c>
    </row>
    <row r="628" spans="1:6">
      <c r="A628" s="331">
        <v>17003004001</v>
      </c>
      <c r="B628" s="332" t="s">
        <v>3734</v>
      </c>
      <c r="C628" s="332" t="s">
        <v>3568</v>
      </c>
      <c r="D628" s="334">
        <v>1598.85</v>
      </c>
      <c r="E628" s="333">
        <v>25</v>
      </c>
      <c r="F628" s="335">
        <v>39971.25</v>
      </c>
    </row>
    <row r="629" spans="1:6">
      <c r="A629" s="330">
        <v>17004</v>
      </c>
      <c r="B629" s="327" t="s">
        <v>3737</v>
      </c>
      <c r="C629" s="328"/>
      <c r="D629" s="328"/>
      <c r="E629" s="328"/>
      <c r="F629" s="329">
        <v>57865.09</v>
      </c>
    </row>
    <row r="630" spans="1:6">
      <c r="A630" s="330">
        <v>17004001</v>
      </c>
      <c r="B630" s="327" t="s">
        <v>3718</v>
      </c>
      <c r="C630" s="328"/>
      <c r="D630" s="328"/>
      <c r="E630" s="328"/>
      <c r="F630" s="329">
        <v>9195.84</v>
      </c>
    </row>
    <row r="631" spans="1:6" ht="18">
      <c r="A631" s="331">
        <v>17004001001</v>
      </c>
      <c r="B631" s="337" t="s">
        <v>3719</v>
      </c>
      <c r="C631" s="332" t="s">
        <v>3568</v>
      </c>
      <c r="D631" s="333">
        <v>28.25</v>
      </c>
      <c r="E631" s="333">
        <v>5.8282999999999996</v>
      </c>
      <c r="F631" s="339">
        <v>164.65</v>
      </c>
    </row>
    <row r="632" spans="1:6">
      <c r="A632" s="331">
        <v>17004001002</v>
      </c>
      <c r="B632" s="332" t="s">
        <v>3720</v>
      </c>
      <c r="C632" s="332" t="s">
        <v>3568</v>
      </c>
      <c r="D632" s="333">
        <v>368.55</v>
      </c>
      <c r="E632" s="333">
        <v>22.662500000000001</v>
      </c>
      <c r="F632" s="335">
        <v>8352.26</v>
      </c>
    </row>
    <row r="633" spans="1:6">
      <c r="A633" s="331">
        <v>17004001003</v>
      </c>
      <c r="B633" s="332" t="s">
        <v>3721</v>
      </c>
      <c r="C633" s="332" t="s">
        <v>3568</v>
      </c>
      <c r="D633" s="333">
        <v>15.35</v>
      </c>
      <c r="E633" s="333">
        <v>44.230200000000004</v>
      </c>
      <c r="F633" s="339">
        <v>678.93</v>
      </c>
    </row>
    <row r="634" spans="1:6">
      <c r="A634" s="330">
        <v>17004002</v>
      </c>
      <c r="B634" s="327" t="s">
        <v>3722</v>
      </c>
      <c r="C634" s="328"/>
      <c r="D634" s="328"/>
      <c r="E634" s="328"/>
      <c r="F634" s="329">
        <v>5765.74</v>
      </c>
    </row>
    <row r="635" spans="1:6" ht="18">
      <c r="A635" s="331">
        <v>17004002001</v>
      </c>
      <c r="B635" s="337" t="s">
        <v>3723</v>
      </c>
      <c r="C635" s="332" t="s">
        <v>3568</v>
      </c>
      <c r="D635" s="333">
        <v>622.55999999999995</v>
      </c>
      <c r="E635" s="333">
        <v>0.999</v>
      </c>
      <c r="F635" s="339">
        <v>621.94000000000005</v>
      </c>
    </row>
    <row r="636" spans="1:6" ht="18">
      <c r="A636" s="331">
        <v>17004002002</v>
      </c>
      <c r="B636" s="337" t="s">
        <v>3724</v>
      </c>
      <c r="C636" s="332" t="s">
        <v>3568</v>
      </c>
      <c r="D636" s="333">
        <v>11.14</v>
      </c>
      <c r="E636" s="333">
        <v>6.8087999999999997</v>
      </c>
      <c r="F636" s="339">
        <v>75.849999999999994</v>
      </c>
    </row>
    <row r="637" spans="1:6" ht="18">
      <c r="A637" s="331">
        <v>17004002003</v>
      </c>
      <c r="B637" s="337" t="s">
        <v>3725</v>
      </c>
      <c r="C637" s="332" t="s">
        <v>3568</v>
      </c>
      <c r="D637" s="333">
        <v>11.14</v>
      </c>
      <c r="E637" s="333">
        <v>8.5342000000000002</v>
      </c>
      <c r="F637" s="339">
        <v>95.07</v>
      </c>
    </row>
    <row r="638" spans="1:6" ht="18">
      <c r="A638" s="331">
        <v>17004002004</v>
      </c>
      <c r="B638" s="337" t="s">
        <v>3726</v>
      </c>
      <c r="C638" s="332" t="s">
        <v>3568</v>
      </c>
      <c r="D638" s="333">
        <v>56.31</v>
      </c>
      <c r="E638" s="333">
        <v>5.7477</v>
      </c>
      <c r="F638" s="339">
        <v>323.64999999999998</v>
      </c>
    </row>
    <row r="639" spans="1:6" ht="18">
      <c r="A639" s="331">
        <v>17004002005</v>
      </c>
      <c r="B639" s="337" t="s">
        <v>3727</v>
      </c>
      <c r="C639" s="332" t="s">
        <v>3568</v>
      </c>
      <c r="D639" s="333">
        <v>102.39</v>
      </c>
      <c r="E639" s="333">
        <v>10.116199999999999</v>
      </c>
      <c r="F639" s="335">
        <v>1035.8</v>
      </c>
    </row>
    <row r="640" spans="1:6" ht="18">
      <c r="A640" s="331">
        <v>17004002006</v>
      </c>
      <c r="B640" s="337" t="s">
        <v>3728</v>
      </c>
      <c r="C640" s="332" t="s">
        <v>3568</v>
      </c>
      <c r="D640" s="333">
        <v>555.11</v>
      </c>
      <c r="E640" s="333">
        <v>6.5094000000000003</v>
      </c>
      <c r="F640" s="335">
        <v>3613.43</v>
      </c>
    </row>
    <row r="641" spans="1:6">
      <c r="A641" s="330">
        <v>17004003</v>
      </c>
      <c r="B641" s="327" t="s">
        <v>3729</v>
      </c>
      <c r="C641" s="328"/>
      <c r="D641" s="328"/>
      <c r="E641" s="328"/>
      <c r="F641" s="329">
        <v>3358.51</v>
      </c>
    </row>
    <row r="642" spans="1:6" ht="18">
      <c r="A642" s="331">
        <v>17004003001</v>
      </c>
      <c r="B642" s="337" t="s">
        <v>3730</v>
      </c>
      <c r="C642" s="332" t="s">
        <v>3568</v>
      </c>
      <c r="D642" s="333">
        <v>444.7</v>
      </c>
      <c r="E642" s="333">
        <v>0.999</v>
      </c>
      <c r="F642" s="339">
        <v>444.26</v>
      </c>
    </row>
    <row r="643" spans="1:6" ht="18">
      <c r="A643" s="331">
        <v>17004003002</v>
      </c>
      <c r="B643" s="337" t="s">
        <v>3731</v>
      </c>
      <c r="C643" s="332" t="s">
        <v>3568</v>
      </c>
      <c r="D643" s="333">
        <v>2.21</v>
      </c>
      <c r="E643" s="333">
        <v>6.8087999999999997</v>
      </c>
      <c r="F643" s="339">
        <v>15.05</v>
      </c>
    </row>
    <row r="644" spans="1:6" ht="18">
      <c r="A644" s="331">
        <v>17004003003</v>
      </c>
      <c r="B644" s="337" t="s">
        <v>3732</v>
      </c>
      <c r="C644" s="332" t="s">
        <v>3568</v>
      </c>
      <c r="D644" s="333">
        <v>2.21</v>
      </c>
      <c r="E644" s="333">
        <v>8.5342000000000002</v>
      </c>
      <c r="F644" s="339">
        <v>18.86</v>
      </c>
    </row>
    <row r="645" spans="1:6" ht="18">
      <c r="A645" s="331">
        <v>17004003004</v>
      </c>
      <c r="B645" s="337" t="s">
        <v>3733</v>
      </c>
      <c r="C645" s="332" t="s">
        <v>3568</v>
      </c>
      <c r="D645" s="333">
        <v>442.49</v>
      </c>
      <c r="E645" s="333">
        <v>6.5094000000000003</v>
      </c>
      <c r="F645" s="335">
        <v>2880.34</v>
      </c>
    </row>
    <row r="646" spans="1:6">
      <c r="A646" s="330">
        <v>17004004</v>
      </c>
      <c r="B646" s="327" t="s">
        <v>3566</v>
      </c>
      <c r="C646" s="328"/>
      <c r="D646" s="328"/>
      <c r="E646" s="328"/>
      <c r="F646" s="329">
        <v>39545</v>
      </c>
    </row>
    <row r="647" spans="1:6">
      <c r="A647" s="331">
        <v>17004004001</v>
      </c>
      <c r="B647" s="332" t="s">
        <v>3734</v>
      </c>
      <c r="C647" s="332" t="s">
        <v>3568</v>
      </c>
      <c r="D647" s="334">
        <v>1581.8</v>
      </c>
      <c r="E647" s="333">
        <v>25</v>
      </c>
      <c r="F647" s="335">
        <v>39545</v>
      </c>
    </row>
    <row r="648" spans="1:6">
      <c r="A648" s="330">
        <v>17005</v>
      </c>
      <c r="B648" s="327" t="s">
        <v>3738</v>
      </c>
      <c r="C648" s="328"/>
      <c r="D648" s="328"/>
      <c r="E648" s="328"/>
      <c r="F648" s="329">
        <v>22176.57</v>
      </c>
    </row>
    <row r="649" spans="1:6">
      <c r="A649" s="330">
        <v>17005001</v>
      </c>
      <c r="B649" s="327" t="s">
        <v>3718</v>
      </c>
      <c r="C649" s="328"/>
      <c r="D649" s="328"/>
      <c r="E649" s="328"/>
      <c r="F649" s="340">
        <v>164.65</v>
      </c>
    </row>
    <row r="650" spans="1:6" ht="18">
      <c r="A650" s="331">
        <v>17005001001</v>
      </c>
      <c r="B650" s="337" t="s">
        <v>3719</v>
      </c>
      <c r="C650" s="332" t="s">
        <v>3568</v>
      </c>
      <c r="D650" s="333">
        <v>28.25</v>
      </c>
      <c r="E650" s="333">
        <v>5.8282999999999996</v>
      </c>
      <c r="F650" s="339">
        <v>164.65</v>
      </c>
    </row>
    <row r="651" spans="1:6">
      <c r="A651" s="330">
        <v>17005002</v>
      </c>
      <c r="B651" s="327" t="s">
        <v>3722</v>
      </c>
      <c r="C651" s="328"/>
      <c r="D651" s="328"/>
      <c r="E651" s="328"/>
      <c r="F651" s="329">
        <v>5620.56</v>
      </c>
    </row>
    <row r="652" spans="1:6" ht="18">
      <c r="A652" s="331">
        <v>17005002001</v>
      </c>
      <c r="B652" s="337" t="s">
        <v>3723</v>
      </c>
      <c r="C652" s="332" t="s">
        <v>3568</v>
      </c>
      <c r="D652" s="333">
        <v>420.35</v>
      </c>
      <c r="E652" s="333">
        <v>0.999</v>
      </c>
      <c r="F652" s="339">
        <v>419.93</v>
      </c>
    </row>
    <row r="653" spans="1:6" ht="18">
      <c r="A653" s="331">
        <v>17005002002</v>
      </c>
      <c r="B653" s="337" t="s">
        <v>3724</v>
      </c>
      <c r="C653" s="332" t="s">
        <v>3568</v>
      </c>
      <c r="D653" s="333">
        <v>283.82</v>
      </c>
      <c r="E653" s="333">
        <v>6.8087999999999997</v>
      </c>
      <c r="F653" s="335">
        <v>1932.47</v>
      </c>
    </row>
    <row r="654" spans="1:6" ht="18">
      <c r="A654" s="331">
        <v>17005002003</v>
      </c>
      <c r="B654" s="337" t="s">
        <v>3725</v>
      </c>
      <c r="C654" s="332" t="s">
        <v>3568</v>
      </c>
      <c r="D654" s="333">
        <v>283.82</v>
      </c>
      <c r="E654" s="333">
        <v>8.5342000000000002</v>
      </c>
      <c r="F654" s="335">
        <v>2422.1799999999998</v>
      </c>
    </row>
    <row r="655" spans="1:6" ht="18">
      <c r="A655" s="331">
        <v>17005002004</v>
      </c>
      <c r="B655" s="337" t="s">
        <v>3726</v>
      </c>
      <c r="C655" s="332" t="s">
        <v>3568</v>
      </c>
      <c r="D655" s="333">
        <v>56.12</v>
      </c>
      <c r="E655" s="333">
        <v>5.7477</v>
      </c>
      <c r="F655" s="339">
        <v>322.56</v>
      </c>
    </row>
    <row r="656" spans="1:6" ht="18">
      <c r="A656" s="331">
        <v>17005002005</v>
      </c>
      <c r="B656" s="337" t="s">
        <v>3728</v>
      </c>
      <c r="C656" s="332" t="s">
        <v>3568</v>
      </c>
      <c r="D656" s="333">
        <v>80.41</v>
      </c>
      <c r="E656" s="333">
        <v>6.5094000000000003</v>
      </c>
      <c r="F656" s="339">
        <v>523.41999999999996</v>
      </c>
    </row>
    <row r="657" spans="1:6">
      <c r="A657" s="330">
        <v>17005003</v>
      </c>
      <c r="B657" s="327" t="s">
        <v>3729</v>
      </c>
      <c r="C657" s="328"/>
      <c r="D657" s="328"/>
      <c r="E657" s="328"/>
      <c r="F657" s="329">
        <v>1963.36</v>
      </c>
    </row>
    <row r="658" spans="1:6" ht="18">
      <c r="A658" s="331">
        <v>17005003001</v>
      </c>
      <c r="B658" s="337" t="s">
        <v>3730</v>
      </c>
      <c r="C658" s="332" t="s">
        <v>3568</v>
      </c>
      <c r="D658" s="333">
        <v>128.52000000000001</v>
      </c>
      <c r="E658" s="333">
        <v>0.999</v>
      </c>
      <c r="F658" s="339">
        <v>128.38999999999999</v>
      </c>
    </row>
    <row r="659" spans="1:6" ht="18">
      <c r="A659" s="331">
        <v>17005003002</v>
      </c>
      <c r="B659" s="337" t="s">
        <v>3731</v>
      </c>
      <c r="C659" s="332" t="s">
        <v>3568</v>
      </c>
      <c r="D659" s="333">
        <v>113.02</v>
      </c>
      <c r="E659" s="333">
        <v>6.8087999999999997</v>
      </c>
      <c r="F659" s="339">
        <v>769.53</v>
      </c>
    </row>
    <row r="660" spans="1:6" ht="18">
      <c r="A660" s="331">
        <v>17005003003</v>
      </c>
      <c r="B660" s="337" t="s">
        <v>3732</v>
      </c>
      <c r="C660" s="332" t="s">
        <v>3568</v>
      </c>
      <c r="D660" s="333">
        <v>113.02</v>
      </c>
      <c r="E660" s="333">
        <v>8.5342000000000002</v>
      </c>
      <c r="F660" s="339">
        <v>964.54</v>
      </c>
    </row>
    <row r="661" spans="1:6" ht="18">
      <c r="A661" s="331">
        <v>17005003004</v>
      </c>
      <c r="B661" s="337" t="s">
        <v>3733</v>
      </c>
      <c r="C661" s="332" t="s">
        <v>3568</v>
      </c>
      <c r="D661" s="333">
        <v>15.5</v>
      </c>
      <c r="E661" s="333">
        <v>6.5094000000000003</v>
      </c>
      <c r="F661" s="339">
        <v>100.9</v>
      </c>
    </row>
    <row r="662" spans="1:6">
      <c r="A662" s="330">
        <v>17005004</v>
      </c>
      <c r="B662" s="327" t="s">
        <v>3566</v>
      </c>
      <c r="C662" s="328"/>
      <c r="D662" s="328"/>
      <c r="E662" s="328"/>
      <c r="F662" s="329">
        <v>14428</v>
      </c>
    </row>
    <row r="663" spans="1:6">
      <c r="A663" s="331">
        <v>17005004001</v>
      </c>
      <c r="B663" s="332" t="s">
        <v>3734</v>
      </c>
      <c r="C663" s="332" t="s">
        <v>3568</v>
      </c>
      <c r="D663" s="333">
        <v>577.12</v>
      </c>
      <c r="E663" s="333">
        <v>25</v>
      </c>
      <c r="F663" s="335">
        <v>14428</v>
      </c>
    </row>
    <row r="664" spans="1:6">
      <c r="A664" s="330">
        <v>17006</v>
      </c>
      <c r="B664" s="327" t="s">
        <v>3739</v>
      </c>
      <c r="C664" s="328"/>
      <c r="D664" s="328"/>
      <c r="E664" s="328"/>
      <c r="F664" s="329">
        <v>408246.73</v>
      </c>
    </row>
    <row r="665" spans="1:6">
      <c r="A665" s="330">
        <v>17006001</v>
      </c>
      <c r="B665" s="327" t="s">
        <v>3718</v>
      </c>
      <c r="C665" s="328"/>
      <c r="D665" s="328"/>
      <c r="E665" s="328"/>
      <c r="F665" s="329">
        <v>3128.34</v>
      </c>
    </row>
    <row r="666" spans="1:6" ht="18">
      <c r="A666" s="331">
        <v>17006001001</v>
      </c>
      <c r="B666" s="337" t="s">
        <v>3719</v>
      </c>
      <c r="C666" s="332" t="s">
        <v>3568</v>
      </c>
      <c r="D666" s="333">
        <v>536.75</v>
      </c>
      <c r="E666" s="333">
        <v>5.8282999999999996</v>
      </c>
      <c r="F666" s="335">
        <v>3128.34</v>
      </c>
    </row>
    <row r="667" spans="1:6">
      <c r="A667" s="330">
        <v>17006002</v>
      </c>
      <c r="B667" s="327" t="s">
        <v>3722</v>
      </c>
      <c r="C667" s="328"/>
      <c r="D667" s="328"/>
      <c r="E667" s="328"/>
      <c r="F667" s="329">
        <v>101594.75</v>
      </c>
    </row>
    <row r="668" spans="1:6" ht="18">
      <c r="A668" s="331">
        <v>17006002001</v>
      </c>
      <c r="B668" s="337" t="s">
        <v>3723</v>
      </c>
      <c r="C668" s="332" t="s">
        <v>3568</v>
      </c>
      <c r="D668" s="334">
        <v>7669.16</v>
      </c>
      <c r="E668" s="333">
        <v>0.999</v>
      </c>
      <c r="F668" s="335">
        <v>7661.49</v>
      </c>
    </row>
    <row r="669" spans="1:6" ht="18">
      <c r="A669" s="331">
        <v>17006002002</v>
      </c>
      <c r="B669" s="337" t="s">
        <v>3724</v>
      </c>
      <c r="C669" s="332" t="s">
        <v>3568</v>
      </c>
      <c r="D669" s="334">
        <v>5074.5200000000004</v>
      </c>
      <c r="E669" s="333">
        <v>6.8087999999999997</v>
      </c>
      <c r="F669" s="335">
        <v>34551.39</v>
      </c>
    </row>
    <row r="670" spans="1:6" ht="18">
      <c r="A670" s="331">
        <v>17006002003</v>
      </c>
      <c r="B670" s="337" t="s">
        <v>3725</v>
      </c>
      <c r="C670" s="332" t="s">
        <v>3568</v>
      </c>
      <c r="D670" s="334">
        <v>5074.5200000000004</v>
      </c>
      <c r="E670" s="333">
        <v>8.5342000000000002</v>
      </c>
      <c r="F670" s="335">
        <v>43306.97</v>
      </c>
    </row>
    <row r="671" spans="1:6" ht="18">
      <c r="A671" s="331">
        <v>17006002004</v>
      </c>
      <c r="B671" s="337" t="s">
        <v>3726</v>
      </c>
      <c r="C671" s="332" t="s">
        <v>3568</v>
      </c>
      <c r="D671" s="334">
        <v>1069.51</v>
      </c>
      <c r="E671" s="333">
        <v>5.7477</v>
      </c>
      <c r="F671" s="335">
        <v>6147.22</v>
      </c>
    </row>
    <row r="672" spans="1:6" ht="18">
      <c r="A672" s="331">
        <v>17006002005</v>
      </c>
      <c r="B672" s="337" t="s">
        <v>3728</v>
      </c>
      <c r="C672" s="332" t="s">
        <v>3568</v>
      </c>
      <c r="D672" s="334">
        <v>1525.13</v>
      </c>
      <c r="E672" s="333">
        <v>6.5094000000000003</v>
      </c>
      <c r="F672" s="335">
        <v>9927.68</v>
      </c>
    </row>
    <row r="673" spans="1:6">
      <c r="A673" s="330">
        <v>17006003</v>
      </c>
      <c r="B673" s="327" t="s">
        <v>3729</v>
      </c>
      <c r="C673" s="328"/>
      <c r="D673" s="328"/>
      <c r="E673" s="328"/>
      <c r="F673" s="329">
        <v>37328.89</v>
      </c>
    </row>
    <row r="674" spans="1:6" ht="18">
      <c r="A674" s="331">
        <v>17006003001</v>
      </c>
      <c r="B674" s="337" t="s">
        <v>3730</v>
      </c>
      <c r="C674" s="332" t="s">
        <v>3568</v>
      </c>
      <c r="D674" s="334">
        <v>2441.88</v>
      </c>
      <c r="E674" s="333">
        <v>0.999</v>
      </c>
      <c r="F674" s="335">
        <v>2439.44</v>
      </c>
    </row>
    <row r="675" spans="1:6" ht="18">
      <c r="A675" s="331">
        <v>17006003002</v>
      </c>
      <c r="B675" s="337" t="s">
        <v>3731</v>
      </c>
      <c r="C675" s="332" t="s">
        <v>3568</v>
      </c>
      <c r="D675" s="334">
        <v>2150.23</v>
      </c>
      <c r="E675" s="333">
        <v>6.8087999999999997</v>
      </c>
      <c r="F675" s="335">
        <v>14640.49</v>
      </c>
    </row>
    <row r="676" spans="1:6" ht="18">
      <c r="A676" s="331">
        <v>17006003003</v>
      </c>
      <c r="B676" s="337" t="s">
        <v>3732</v>
      </c>
      <c r="C676" s="332" t="s">
        <v>3568</v>
      </c>
      <c r="D676" s="334">
        <v>2150.23</v>
      </c>
      <c r="E676" s="333">
        <v>8.5342000000000002</v>
      </c>
      <c r="F676" s="335">
        <v>18350.490000000002</v>
      </c>
    </row>
    <row r="677" spans="1:6" ht="18">
      <c r="A677" s="331">
        <v>17006003004</v>
      </c>
      <c r="B677" s="337" t="s">
        <v>3733</v>
      </c>
      <c r="C677" s="332" t="s">
        <v>3568</v>
      </c>
      <c r="D677" s="333">
        <v>291.64999999999998</v>
      </c>
      <c r="E677" s="333">
        <v>6.5094000000000003</v>
      </c>
      <c r="F677" s="335">
        <v>1898.47</v>
      </c>
    </row>
    <row r="678" spans="1:6">
      <c r="A678" s="330">
        <v>17006004</v>
      </c>
      <c r="B678" s="327" t="s">
        <v>3566</v>
      </c>
      <c r="C678" s="328"/>
      <c r="D678" s="328"/>
      <c r="E678" s="328"/>
      <c r="F678" s="329">
        <v>266194.75</v>
      </c>
    </row>
    <row r="679" spans="1:6">
      <c r="A679" s="331">
        <v>17006004001</v>
      </c>
      <c r="B679" s="332" t="s">
        <v>3734</v>
      </c>
      <c r="C679" s="332" t="s">
        <v>3568</v>
      </c>
      <c r="D679" s="334">
        <v>10647.79</v>
      </c>
      <c r="E679" s="333">
        <v>25</v>
      </c>
      <c r="F679" s="335">
        <v>266194.75</v>
      </c>
    </row>
    <row r="680" spans="1:6">
      <c r="A680" s="330">
        <v>17007</v>
      </c>
      <c r="B680" s="327" t="s">
        <v>3740</v>
      </c>
      <c r="C680" s="328"/>
      <c r="D680" s="328"/>
      <c r="E680" s="328"/>
      <c r="F680" s="329">
        <v>22237.62</v>
      </c>
    </row>
    <row r="681" spans="1:6">
      <c r="A681" s="330">
        <v>17007001</v>
      </c>
      <c r="B681" s="327" t="s">
        <v>3718</v>
      </c>
      <c r="C681" s="328"/>
      <c r="D681" s="328"/>
      <c r="E681" s="328"/>
      <c r="F681" s="340">
        <v>164.65</v>
      </c>
    </row>
    <row r="682" spans="1:6" ht="18">
      <c r="A682" s="331">
        <v>17007001001</v>
      </c>
      <c r="B682" s="337" t="s">
        <v>3719</v>
      </c>
      <c r="C682" s="332" t="s">
        <v>3568</v>
      </c>
      <c r="D682" s="333">
        <v>28.25</v>
      </c>
      <c r="E682" s="333">
        <v>5.8282999999999996</v>
      </c>
      <c r="F682" s="339">
        <v>164.65</v>
      </c>
    </row>
    <row r="683" spans="1:6">
      <c r="A683" s="330">
        <v>17007002</v>
      </c>
      <c r="B683" s="327" t="s">
        <v>3722</v>
      </c>
      <c r="C683" s="328"/>
      <c r="D683" s="328"/>
      <c r="E683" s="328"/>
      <c r="F683" s="329">
        <v>5729.89</v>
      </c>
    </row>
    <row r="684" spans="1:6" ht="18">
      <c r="A684" s="331">
        <v>17007002001</v>
      </c>
      <c r="B684" s="337" t="s">
        <v>3723</v>
      </c>
      <c r="C684" s="332" t="s">
        <v>3568</v>
      </c>
      <c r="D684" s="333">
        <v>426.77</v>
      </c>
      <c r="E684" s="333">
        <v>0.999</v>
      </c>
      <c r="F684" s="339">
        <v>426.34</v>
      </c>
    </row>
    <row r="685" spans="1:6" ht="18">
      <c r="A685" s="331">
        <v>17007002002</v>
      </c>
      <c r="B685" s="337" t="s">
        <v>3724</v>
      </c>
      <c r="C685" s="332" t="s">
        <v>3568</v>
      </c>
      <c r="D685" s="333">
        <v>290.74</v>
      </c>
      <c r="E685" s="333">
        <v>6.8087999999999997</v>
      </c>
      <c r="F685" s="335">
        <v>1979.59</v>
      </c>
    </row>
    <row r="686" spans="1:6" ht="18">
      <c r="A686" s="331">
        <v>17007002003</v>
      </c>
      <c r="B686" s="337" t="s">
        <v>3725</v>
      </c>
      <c r="C686" s="332" t="s">
        <v>3568</v>
      </c>
      <c r="D686" s="333">
        <v>290.74</v>
      </c>
      <c r="E686" s="333">
        <v>8.5342000000000002</v>
      </c>
      <c r="F686" s="335">
        <v>2481.23</v>
      </c>
    </row>
    <row r="687" spans="1:6" ht="18">
      <c r="A687" s="331">
        <v>17007002004</v>
      </c>
      <c r="B687" s="337" t="s">
        <v>3726</v>
      </c>
      <c r="C687" s="332" t="s">
        <v>3568</v>
      </c>
      <c r="D687" s="333">
        <v>56.12</v>
      </c>
      <c r="E687" s="333">
        <v>5.7477</v>
      </c>
      <c r="F687" s="339">
        <v>322.56</v>
      </c>
    </row>
    <row r="688" spans="1:6" ht="18">
      <c r="A688" s="331">
        <v>17007002005</v>
      </c>
      <c r="B688" s="337" t="s">
        <v>3728</v>
      </c>
      <c r="C688" s="332" t="s">
        <v>3568</v>
      </c>
      <c r="D688" s="333">
        <v>79.91</v>
      </c>
      <c r="E688" s="333">
        <v>6.5094000000000003</v>
      </c>
      <c r="F688" s="339">
        <v>520.16999999999996</v>
      </c>
    </row>
    <row r="689" spans="1:6">
      <c r="A689" s="330">
        <v>17007003</v>
      </c>
      <c r="B689" s="327" t="s">
        <v>3729</v>
      </c>
      <c r="C689" s="328"/>
      <c r="D689" s="328"/>
      <c r="E689" s="328"/>
      <c r="F689" s="329">
        <v>1880.83</v>
      </c>
    </row>
    <row r="690" spans="1:6" ht="18">
      <c r="A690" s="331">
        <v>17007003001</v>
      </c>
      <c r="B690" s="337" t="s">
        <v>3730</v>
      </c>
      <c r="C690" s="332" t="s">
        <v>3568</v>
      </c>
      <c r="D690" s="333">
        <v>123.47</v>
      </c>
      <c r="E690" s="333">
        <v>0.999</v>
      </c>
      <c r="F690" s="339">
        <v>123.35</v>
      </c>
    </row>
    <row r="691" spans="1:6" ht="18">
      <c r="A691" s="331">
        <v>17007003002</v>
      </c>
      <c r="B691" s="337" t="s">
        <v>3731</v>
      </c>
      <c r="C691" s="332" t="s">
        <v>3568</v>
      </c>
      <c r="D691" s="333">
        <v>107.97</v>
      </c>
      <c r="E691" s="333">
        <v>6.8087999999999997</v>
      </c>
      <c r="F691" s="339">
        <v>735.14</v>
      </c>
    </row>
    <row r="692" spans="1:6" ht="18">
      <c r="A692" s="331">
        <v>17007003003</v>
      </c>
      <c r="B692" s="337" t="s">
        <v>3732</v>
      </c>
      <c r="C692" s="332" t="s">
        <v>3568</v>
      </c>
      <c r="D692" s="333">
        <v>107.97</v>
      </c>
      <c r="E692" s="333">
        <v>8.5342000000000002</v>
      </c>
      <c r="F692" s="339">
        <v>921.44</v>
      </c>
    </row>
    <row r="693" spans="1:6" ht="18">
      <c r="A693" s="331">
        <v>17007003004</v>
      </c>
      <c r="B693" s="337" t="s">
        <v>3733</v>
      </c>
      <c r="C693" s="332" t="s">
        <v>3568</v>
      </c>
      <c r="D693" s="333">
        <v>15.5</v>
      </c>
      <c r="E693" s="333">
        <v>6.5094000000000003</v>
      </c>
      <c r="F693" s="339">
        <v>100.9</v>
      </c>
    </row>
    <row r="694" spans="1:6">
      <c r="A694" s="330">
        <v>17007004</v>
      </c>
      <c r="B694" s="327" t="s">
        <v>3566</v>
      </c>
      <c r="C694" s="328"/>
      <c r="D694" s="328"/>
      <c r="E694" s="328"/>
      <c r="F694" s="329">
        <v>14462.25</v>
      </c>
    </row>
    <row r="695" spans="1:6">
      <c r="A695" s="331">
        <v>17007004001</v>
      </c>
      <c r="B695" s="332" t="s">
        <v>3734</v>
      </c>
      <c r="C695" s="332" t="s">
        <v>3568</v>
      </c>
      <c r="D695" s="333">
        <v>578.49</v>
      </c>
      <c r="E695" s="333">
        <v>25</v>
      </c>
      <c r="F695" s="335">
        <v>14462.25</v>
      </c>
    </row>
    <row r="696" spans="1:6">
      <c r="A696" s="330">
        <v>17008</v>
      </c>
      <c r="B696" s="327" t="s">
        <v>3741</v>
      </c>
      <c r="C696" s="328"/>
      <c r="D696" s="328"/>
      <c r="E696" s="328"/>
      <c r="F696" s="329">
        <v>15162.01</v>
      </c>
    </row>
    <row r="697" spans="1:6">
      <c r="A697" s="330">
        <v>17008001</v>
      </c>
      <c r="B697" s="327" t="s">
        <v>3718</v>
      </c>
      <c r="C697" s="328"/>
      <c r="D697" s="328"/>
      <c r="E697" s="328"/>
      <c r="F697" s="340">
        <v>164.65</v>
      </c>
    </row>
    <row r="698" spans="1:6" ht="18">
      <c r="A698" s="331">
        <v>17008001001</v>
      </c>
      <c r="B698" s="337" t="s">
        <v>3719</v>
      </c>
      <c r="C698" s="332" t="s">
        <v>3568</v>
      </c>
      <c r="D698" s="333">
        <v>28.25</v>
      </c>
      <c r="E698" s="333">
        <v>5.8282999999999996</v>
      </c>
      <c r="F698" s="339">
        <v>164.65</v>
      </c>
    </row>
    <row r="699" spans="1:6">
      <c r="A699" s="330">
        <v>17008002</v>
      </c>
      <c r="B699" s="327" t="s">
        <v>3722</v>
      </c>
      <c r="C699" s="328"/>
      <c r="D699" s="328"/>
      <c r="E699" s="328"/>
      <c r="F699" s="329">
        <v>3273.71</v>
      </c>
    </row>
    <row r="700" spans="1:6" ht="18">
      <c r="A700" s="331">
        <v>17008002001</v>
      </c>
      <c r="B700" s="337" t="s">
        <v>3723</v>
      </c>
      <c r="C700" s="332" t="s">
        <v>3568</v>
      </c>
      <c r="D700" s="333">
        <v>276.72000000000003</v>
      </c>
      <c r="E700" s="333">
        <v>0.999</v>
      </c>
      <c r="F700" s="339">
        <v>276.44</v>
      </c>
    </row>
    <row r="701" spans="1:6" ht="18">
      <c r="A701" s="331">
        <v>17008002002</v>
      </c>
      <c r="B701" s="337" t="s">
        <v>3724</v>
      </c>
      <c r="C701" s="332" t="s">
        <v>3568</v>
      </c>
      <c r="D701" s="333">
        <v>140.22999999999999</v>
      </c>
      <c r="E701" s="333">
        <v>6.8087999999999997</v>
      </c>
      <c r="F701" s="339">
        <v>954.8</v>
      </c>
    </row>
    <row r="702" spans="1:6" ht="18">
      <c r="A702" s="331">
        <v>17008002003</v>
      </c>
      <c r="B702" s="337" t="s">
        <v>3725</v>
      </c>
      <c r="C702" s="332" t="s">
        <v>3568</v>
      </c>
      <c r="D702" s="333">
        <v>140.22999999999999</v>
      </c>
      <c r="E702" s="333">
        <v>8.5342000000000002</v>
      </c>
      <c r="F702" s="335">
        <v>1196.75</v>
      </c>
    </row>
    <row r="703" spans="1:6" ht="18">
      <c r="A703" s="331">
        <v>17008002004</v>
      </c>
      <c r="B703" s="337" t="s">
        <v>3726</v>
      </c>
      <c r="C703" s="332" t="s">
        <v>3568</v>
      </c>
      <c r="D703" s="333">
        <v>56.13</v>
      </c>
      <c r="E703" s="333">
        <v>5.7477</v>
      </c>
      <c r="F703" s="339">
        <v>322.62</v>
      </c>
    </row>
    <row r="704" spans="1:6" ht="18">
      <c r="A704" s="331">
        <v>17008002005</v>
      </c>
      <c r="B704" s="337" t="s">
        <v>3728</v>
      </c>
      <c r="C704" s="332" t="s">
        <v>3568</v>
      </c>
      <c r="D704" s="333">
        <v>80.36</v>
      </c>
      <c r="E704" s="333">
        <v>6.5094000000000003</v>
      </c>
      <c r="F704" s="339">
        <v>523.1</v>
      </c>
    </row>
    <row r="705" spans="1:6">
      <c r="A705" s="330">
        <v>17008003</v>
      </c>
      <c r="B705" s="327" t="s">
        <v>3729</v>
      </c>
      <c r="C705" s="328"/>
      <c r="D705" s="328"/>
      <c r="E705" s="328"/>
      <c r="F705" s="329">
        <v>1537.65</v>
      </c>
    </row>
    <row r="706" spans="1:6" ht="18">
      <c r="A706" s="331">
        <v>17008003001</v>
      </c>
      <c r="B706" s="337" t="s">
        <v>3730</v>
      </c>
      <c r="C706" s="332" t="s">
        <v>3568</v>
      </c>
      <c r="D706" s="333">
        <v>102.47</v>
      </c>
      <c r="E706" s="333">
        <v>0.999</v>
      </c>
      <c r="F706" s="339">
        <v>102.37</v>
      </c>
    </row>
    <row r="707" spans="1:6" ht="18">
      <c r="A707" s="331">
        <v>17008003002</v>
      </c>
      <c r="B707" s="337" t="s">
        <v>3731</v>
      </c>
      <c r="C707" s="332" t="s">
        <v>3568</v>
      </c>
      <c r="D707" s="333">
        <v>86.97</v>
      </c>
      <c r="E707" s="333">
        <v>6.8087999999999997</v>
      </c>
      <c r="F707" s="339">
        <v>592.16</v>
      </c>
    </row>
    <row r="708" spans="1:6" ht="18">
      <c r="A708" s="331">
        <v>17008003003</v>
      </c>
      <c r="B708" s="337" t="s">
        <v>3732</v>
      </c>
      <c r="C708" s="332" t="s">
        <v>3568</v>
      </c>
      <c r="D708" s="333">
        <v>86.97</v>
      </c>
      <c r="E708" s="333">
        <v>8.5342000000000002</v>
      </c>
      <c r="F708" s="339">
        <v>742.22</v>
      </c>
    </row>
    <row r="709" spans="1:6" ht="18">
      <c r="A709" s="331">
        <v>17008003004</v>
      </c>
      <c r="B709" s="337" t="s">
        <v>3733</v>
      </c>
      <c r="C709" s="332" t="s">
        <v>3568</v>
      </c>
      <c r="D709" s="333">
        <v>15.5</v>
      </c>
      <c r="E709" s="333">
        <v>6.5094000000000003</v>
      </c>
      <c r="F709" s="339">
        <v>100.9</v>
      </c>
    </row>
    <row r="710" spans="1:6">
      <c r="A710" s="330">
        <v>17008004</v>
      </c>
      <c r="B710" s="327" t="s">
        <v>3566</v>
      </c>
      <c r="C710" s="328"/>
      <c r="D710" s="328"/>
      <c r="E710" s="328"/>
      <c r="F710" s="329">
        <v>10186</v>
      </c>
    </row>
    <row r="711" spans="1:6">
      <c r="A711" s="331">
        <v>17008004001</v>
      </c>
      <c r="B711" s="332" t="s">
        <v>3734</v>
      </c>
      <c r="C711" s="332" t="s">
        <v>3568</v>
      </c>
      <c r="D711" s="333">
        <v>407.44</v>
      </c>
      <c r="E711" s="333">
        <v>25</v>
      </c>
      <c r="F711" s="335">
        <v>10186</v>
      </c>
    </row>
    <row r="712" spans="1:6">
      <c r="A712" s="330">
        <v>17009</v>
      </c>
      <c r="B712" s="327" t="s">
        <v>3742</v>
      </c>
      <c r="C712" s="328"/>
      <c r="D712" s="328"/>
      <c r="E712" s="328"/>
      <c r="F712" s="329">
        <v>7236.06</v>
      </c>
    </row>
    <row r="713" spans="1:6">
      <c r="A713" s="330">
        <v>17009001</v>
      </c>
      <c r="B713" s="327" t="s">
        <v>3718</v>
      </c>
      <c r="C713" s="328"/>
      <c r="D713" s="328"/>
      <c r="E713" s="328"/>
      <c r="F713" s="340">
        <v>163.72</v>
      </c>
    </row>
    <row r="714" spans="1:6" ht="18">
      <c r="A714" s="331">
        <v>17009001001</v>
      </c>
      <c r="B714" s="337" t="s">
        <v>3719</v>
      </c>
      <c r="C714" s="332" t="s">
        <v>3568</v>
      </c>
      <c r="D714" s="333">
        <v>28.09</v>
      </c>
      <c r="E714" s="333">
        <v>5.8282999999999996</v>
      </c>
      <c r="F714" s="339">
        <v>163.72</v>
      </c>
    </row>
    <row r="715" spans="1:6">
      <c r="A715" s="330">
        <v>17009002</v>
      </c>
      <c r="B715" s="327" t="s">
        <v>3722</v>
      </c>
      <c r="C715" s="328"/>
      <c r="D715" s="328"/>
      <c r="E715" s="328"/>
      <c r="F715" s="340">
        <v>974.6</v>
      </c>
    </row>
    <row r="716" spans="1:6" ht="18">
      <c r="A716" s="331">
        <v>17009002001</v>
      </c>
      <c r="B716" s="337" t="s">
        <v>3723</v>
      </c>
      <c r="C716" s="332" t="s">
        <v>3568</v>
      </c>
      <c r="D716" s="333">
        <v>132.35</v>
      </c>
      <c r="E716" s="333">
        <v>0.999</v>
      </c>
      <c r="F716" s="339">
        <v>132.22</v>
      </c>
    </row>
    <row r="717" spans="1:6" ht="18">
      <c r="A717" s="331">
        <v>17009002002</v>
      </c>
      <c r="B717" s="337" t="s">
        <v>3726</v>
      </c>
      <c r="C717" s="332" t="s">
        <v>3568</v>
      </c>
      <c r="D717" s="333">
        <v>25.13</v>
      </c>
      <c r="E717" s="333">
        <v>5.7477</v>
      </c>
      <c r="F717" s="339">
        <v>144.44</v>
      </c>
    </row>
    <row r="718" spans="1:6" ht="18">
      <c r="A718" s="331">
        <v>17009002003</v>
      </c>
      <c r="B718" s="337" t="s">
        <v>3728</v>
      </c>
      <c r="C718" s="332" t="s">
        <v>3568</v>
      </c>
      <c r="D718" s="333">
        <v>107.22</v>
      </c>
      <c r="E718" s="333">
        <v>6.5094000000000003</v>
      </c>
      <c r="F718" s="339">
        <v>697.94</v>
      </c>
    </row>
    <row r="719" spans="1:6">
      <c r="A719" s="330">
        <v>17009003</v>
      </c>
      <c r="B719" s="327" t="s">
        <v>3729</v>
      </c>
      <c r="C719" s="328"/>
      <c r="D719" s="328"/>
      <c r="E719" s="328"/>
      <c r="F719" s="340">
        <v>373.24</v>
      </c>
    </row>
    <row r="720" spans="1:6" ht="18">
      <c r="A720" s="331">
        <v>17009003001</v>
      </c>
      <c r="B720" s="337" t="s">
        <v>3730</v>
      </c>
      <c r="C720" s="332" t="s">
        <v>3568</v>
      </c>
      <c r="D720" s="333">
        <v>49.71</v>
      </c>
      <c r="E720" s="333">
        <v>0.999</v>
      </c>
      <c r="F720" s="339">
        <v>49.66</v>
      </c>
    </row>
    <row r="721" spans="1:6" ht="18">
      <c r="A721" s="331">
        <v>17009003002</v>
      </c>
      <c r="B721" s="337" t="s">
        <v>3733</v>
      </c>
      <c r="C721" s="332" t="s">
        <v>3568</v>
      </c>
      <c r="D721" s="333">
        <v>49.71</v>
      </c>
      <c r="E721" s="333">
        <v>6.5094000000000003</v>
      </c>
      <c r="F721" s="339">
        <v>323.58</v>
      </c>
    </row>
    <row r="722" spans="1:6">
      <c r="A722" s="330">
        <v>17009004</v>
      </c>
      <c r="B722" s="327" t="s">
        <v>3566</v>
      </c>
      <c r="C722" s="328"/>
      <c r="D722" s="328"/>
      <c r="E722" s="328"/>
      <c r="F722" s="329">
        <v>5724.5</v>
      </c>
    </row>
    <row r="723" spans="1:6">
      <c r="A723" s="331">
        <v>17009004001</v>
      </c>
      <c r="B723" s="332" t="s">
        <v>3734</v>
      </c>
      <c r="C723" s="332" t="s">
        <v>3568</v>
      </c>
      <c r="D723" s="333">
        <v>228.98</v>
      </c>
      <c r="E723" s="333">
        <v>25</v>
      </c>
      <c r="F723" s="335">
        <v>5724.5</v>
      </c>
    </row>
    <row r="724" spans="1:6">
      <c r="A724" s="336">
        <v>18</v>
      </c>
      <c r="B724" s="327" t="s">
        <v>3743</v>
      </c>
      <c r="C724" s="328"/>
      <c r="D724" s="328"/>
      <c r="E724" s="328"/>
      <c r="F724" s="329">
        <v>1003290.23</v>
      </c>
    </row>
    <row r="725" spans="1:6">
      <c r="A725" s="330">
        <v>18001</v>
      </c>
      <c r="B725" s="327" t="s">
        <v>3744</v>
      </c>
      <c r="C725" s="328"/>
      <c r="D725" s="328"/>
      <c r="E725" s="328"/>
      <c r="F725" s="329">
        <v>44879.71</v>
      </c>
    </row>
    <row r="726" spans="1:6">
      <c r="A726" s="330">
        <v>18001001</v>
      </c>
      <c r="B726" s="327" t="s">
        <v>3745</v>
      </c>
      <c r="C726" s="328"/>
      <c r="D726" s="328"/>
      <c r="E726" s="328"/>
      <c r="F726" s="340">
        <v>932.87</v>
      </c>
    </row>
    <row r="727" spans="1:6">
      <c r="A727" s="331">
        <v>18001001001</v>
      </c>
      <c r="B727" s="332" t="s">
        <v>3746</v>
      </c>
      <c r="C727" s="332" t="s">
        <v>3664</v>
      </c>
      <c r="D727" s="333">
        <v>100.96</v>
      </c>
      <c r="E727" s="333">
        <v>9.24</v>
      </c>
      <c r="F727" s="339">
        <v>932.87</v>
      </c>
    </row>
    <row r="728" spans="1:6">
      <c r="A728" s="330">
        <v>18001002</v>
      </c>
      <c r="B728" s="327" t="s">
        <v>3747</v>
      </c>
      <c r="C728" s="328"/>
      <c r="D728" s="328"/>
      <c r="E728" s="328"/>
      <c r="F728" s="329">
        <v>43946.84</v>
      </c>
    </row>
    <row r="729" spans="1:6">
      <c r="A729" s="331">
        <v>18001002001</v>
      </c>
      <c r="B729" s="332" t="s">
        <v>3748</v>
      </c>
      <c r="C729" s="332" t="s">
        <v>3568</v>
      </c>
      <c r="D729" s="333">
        <v>27.5565</v>
      </c>
      <c r="E729" s="333">
        <v>635.94000000000005</v>
      </c>
      <c r="F729" s="335">
        <v>17524.28</v>
      </c>
    </row>
    <row r="730" spans="1:6">
      <c r="A730" s="331">
        <v>18001002002</v>
      </c>
      <c r="B730" s="332" t="s">
        <v>3749</v>
      </c>
      <c r="C730" s="332" t="s">
        <v>3568</v>
      </c>
      <c r="D730" s="333">
        <v>14.4</v>
      </c>
      <c r="E730" s="334">
        <v>1834.9</v>
      </c>
      <c r="F730" s="335">
        <v>26422.560000000001</v>
      </c>
    </row>
    <row r="731" spans="1:6">
      <c r="A731" s="330">
        <v>18002</v>
      </c>
      <c r="B731" s="327" t="s">
        <v>3750</v>
      </c>
      <c r="C731" s="328"/>
      <c r="D731" s="328"/>
      <c r="E731" s="328"/>
      <c r="F731" s="329">
        <v>18588.990000000002</v>
      </c>
    </row>
    <row r="732" spans="1:6">
      <c r="A732" s="330">
        <v>18002001</v>
      </c>
      <c r="B732" s="327" t="s">
        <v>3745</v>
      </c>
      <c r="C732" s="328"/>
      <c r="D732" s="328"/>
      <c r="E732" s="328"/>
      <c r="F732" s="340">
        <v>251.51</v>
      </c>
    </row>
    <row r="733" spans="1:6">
      <c r="A733" s="331">
        <v>18002001001</v>
      </c>
      <c r="B733" s="332" t="s">
        <v>3746</v>
      </c>
      <c r="C733" s="332" t="s">
        <v>3664</v>
      </c>
      <c r="D733" s="333">
        <v>27.22</v>
      </c>
      <c r="E733" s="333">
        <v>9.24</v>
      </c>
      <c r="F733" s="339">
        <v>251.51</v>
      </c>
    </row>
    <row r="734" spans="1:6">
      <c r="A734" s="330">
        <v>18002002</v>
      </c>
      <c r="B734" s="327" t="s">
        <v>3747</v>
      </c>
      <c r="C734" s="328"/>
      <c r="D734" s="328"/>
      <c r="E734" s="328"/>
      <c r="F734" s="329">
        <v>18337.48</v>
      </c>
    </row>
    <row r="735" spans="1:6">
      <c r="A735" s="331">
        <v>18002002001</v>
      </c>
      <c r="B735" s="332" t="s">
        <v>3748</v>
      </c>
      <c r="C735" s="332" t="s">
        <v>3568</v>
      </c>
      <c r="D735" s="333">
        <v>1.66</v>
      </c>
      <c r="E735" s="333">
        <v>635.94000000000005</v>
      </c>
      <c r="F735" s="335">
        <v>1055.6600000000001</v>
      </c>
    </row>
    <row r="736" spans="1:6">
      <c r="A736" s="331">
        <v>18002002002</v>
      </c>
      <c r="B736" s="332" t="s">
        <v>3751</v>
      </c>
      <c r="C736" s="332" t="s">
        <v>3568</v>
      </c>
      <c r="D736" s="333">
        <v>13.95</v>
      </c>
      <c r="E736" s="334">
        <v>1238.8399999999999</v>
      </c>
      <c r="F736" s="335">
        <v>17281.82</v>
      </c>
    </row>
    <row r="737" spans="1:6">
      <c r="A737" s="330">
        <v>18003</v>
      </c>
      <c r="B737" s="327" t="s">
        <v>3752</v>
      </c>
      <c r="C737" s="328"/>
      <c r="D737" s="328"/>
      <c r="E737" s="328"/>
      <c r="F737" s="329">
        <v>18588.990000000002</v>
      </c>
    </row>
    <row r="738" spans="1:6">
      <c r="A738" s="330">
        <v>18003001</v>
      </c>
      <c r="B738" s="327" t="s">
        <v>3745</v>
      </c>
      <c r="C738" s="328"/>
      <c r="D738" s="328"/>
      <c r="E738" s="328"/>
      <c r="F738" s="340">
        <v>251.51</v>
      </c>
    </row>
    <row r="739" spans="1:6">
      <c r="A739" s="331">
        <v>18003001001</v>
      </c>
      <c r="B739" s="332" t="s">
        <v>3746</v>
      </c>
      <c r="C739" s="332" t="s">
        <v>3664</v>
      </c>
      <c r="D739" s="333">
        <v>27.22</v>
      </c>
      <c r="E739" s="333">
        <v>9.24</v>
      </c>
      <c r="F739" s="339">
        <v>251.51</v>
      </c>
    </row>
    <row r="740" spans="1:6">
      <c r="A740" s="330">
        <v>18003002</v>
      </c>
      <c r="B740" s="327" t="s">
        <v>3747</v>
      </c>
      <c r="C740" s="328"/>
      <c r="D740" s="328"/>
      <c r="E740" s="328"/>
      <c r="F740" s="329">
        <v>18337.48</v>
      </c>
    </row>
    <row r="741" spans="1:6">
      <c r="A741" s="331">
        <v>18003002001</v>
      </c>
      <c r="B741" s="332" t="s">
        <v>3748</v>
      </c>
      <c r="C741" s="332" t="s">
        <v>3568</v>
      </c>
      <c r="D741" s="333">
        <v>1.66</v>
      </c>
      <c r="E741" s="333">
        <v>635.94000000000005</v>
      </c>
      <c r="F741" s="335">
        <v>1055.6600000000001</v>
      </c>
    </row>
    <row r="742" spans="1:6">
      <c r="A742" s="331">
        <v>18003002002</v>
      </c>
      <c r="B742" s="332" t="s">
        <v>3751</v>
      </c>
      <c r="C742" s="332" t="s">
        <v>3568</v>
      </c>
      <c r="D742" s="333">
        <v>13.95</v>
      </c>
      <c r="E742" s="334">
        <v>1238.8399999999999</v>
      </c>
      <c r="F742" s="335">
        <v>17281.82</v>
      </c>
    </row>
    <row r="743" spans="1:6">
      <c r="A743" s="330">
        <v>18004</v>
      </c>
      <c r="B743" s="327" t="s">
        <v>3753</v>
      </c>
      <c r="C743" s="328"/>
      <c r="D743" s="328"/>
      <c r="E743" s="328"/>
      <c r="F743" s="329">
        <v>18588.990000000002</v>
      </c>
    </row>
    <row r="744" spans="1:6">
      <c r="A744" s="330">
        <v>18004001</v>
      </c>
      <c r="B744" s="327" t="s">
        <v>3745</v>
      </c>
      <c r="C744" s="328"/>
      <c r="D744" s="328"/>
      <c r="E744" s="328"/>
      <c r="F744" s="340">
        <v>251.51</v>
      </c>
    </row>
    <row r="745" spans="1:6">
      <c r="A745" s="331">
        <v>18004001001</v>
      </c>
      <c r="B745" s="332" t="s">
        <v>3746</v>
      </c>
      <c r="C745" s="332" t="s">
        <v>3664</v>
      </c>
      <c r="D745" s="333">
        <v>27.22</v>
      </c>
      <c r="E745" s="333">
        <v>9.24</v>
      </c>
      <c r="F745" s="339">
        <v>251.51</v>
      </c>
    </row>
    <row r="746" spans="1:6">
      <c r="A746" s="330">
        <v>18004002</v>
      </c>
      <c r="B746" s="327" t="s">
        <v>3747</v>
      </c>
      <c r="C746" s="328"/>
      <c r="D746" s="328"/>
      <c r="E746" s="328"/>
      <c r="F746" s="329">
        <v>18337.48</v>
      </c>
    </row>
    <row r="747" spans="1:6">
      <c r="A747" s="331">
        <v>18004002001</v>
      </c>
      <c r="B747" s="332" t="s">
        <v>3748</v>
      </c>
      <c r="C747" s="332" t="s">
        <v>3568</v>
      </c>
      <c r="D747" s="333">
        <v>1.66</v>
      </c>
      <c r="E747" s="333">
        <v>635.94000000000005</v>
      </c>
      <c r="F747" s="335">
        <v>1055.6600000000001</v>
      </c>
    </row>
    <row r="748" spans="1:6">
      <c r="A748" s="331">
        <v>18004002002</v>
      </c>
      <c r="B748" s="332" t="s">
        <v>3751</v>
      </c>
      <c r="C748" s="332" t="s">
        <v>3568</v>
      </c>
      <c r="D748" s="333">
        <v>13.95</v>
      </c>
      <c r="E748" s="334">
        <v>1238.8399999999999</v>
      </c>
      <c r="F748" s="335">
        <v>17281.82</v>
      </c>
    </row>
    <row r="749" spans="1:6">
      <c r="A749" s="330">
        <v>18005</v>
      </c>
      <c r="B749" s="327" t="s">
        <v>3754</v>
      </c>
      <c r="C749" s="328"/>
      <c r="D749" s="328"/>
      <c r="E749" s="328"/>
      <c r="F749" s="329">
        <v>46209.86</v>
      </c>
    </row>
    <row r="750" spans="1:6">
      <c r="A750" s="330">
        <v>18005001</v>
      </c>
      <c r="B750" s="327" t="s">
        <v>3745</v>
      </c>
      <c r="C750" s="328"/>
      <c r="D750" s="328"/>
      <c r="E750" s="328"/>
      <c r="F750" s="340">
        <v>637.19000000000005</v>
      </c>
    </row>
    <row r="751" spans="1:6">
      <c r="A751" s="331">
        <v>18005001001</v>
      </c>
      <c r="B751" s="332" t="s">
        <v>3746</v>
      </c>
      <c r="C751" s="332" t="s">
        <v>3664</v>
      </c>
      <c r="D751" s="333">
        <v>68.959999999999994</v>
      </c>
      <c r="E751" s="333">
        <v>9.24</v>
      </c>
      <c r="F751" s="339">
        <v>637.19000000000005</v>
      </c>
    </row>
    <row r="752" spans="1:6">
      <c r="A752" s="330">
        <v>18005002</v>
      </c>
      <c r="B752" s="327" t="s">
        <v>3747</v>
      </c>
      <c r="C752" s="328"/>
      <c r="D752" s="328"/>
      <c r="E752" s="328"/>
      <c r="F752" s="329">
        <v>45572.67</v>
      </c>
    </row>
    <row r="753" spans="1:6">
      <c r="A753" s="331">
        <v>18005002001</v>
      </c>
      <c r="B753" s="332" t="s">
        <v>3748</v>
      </c>
      <c r="C753" s="332" t="s">
        <v>3568</v>
      </c>
      <c r="D753" s="333">
        <v>20.059999999999999</v>
      </c>
      <c r="E753" s="333">
        <v>635.94000000000005</v>
      </c>
      <c r="F753" s="335">
        <v>12756.96</v>
      </c>
    </row>
    <row r="754" spans="1:6">
      <c r="A754" s="331">
        <v>18005002002</v>
      </c>
      <c r="B754" s="332" t="s">
        <v>3751</v>
      </c>
      <c r="C754" s="332" t="s">
        <v>3568</v>
      </c>
      <c r="D754" s="333">
        <v>17.38</v>
      </c>
      <c r="E754" s="334">
        <v>1238.8399999999999</v>
      </c>
      <c r="F754" s="335">
        <v>21531.040000000001</v>
      </c>
    </row>
    <row r="755" spans="1:6">
      <c r="A755" s="331">
        <v>18005002003</v>
      </c>
      <c r="B755" s="332" t="s">
        <v>3755</v>
      </c>
      <c r="C755" s="332" t="s">
        <v>3568</v>
      </c>
      <c r="D755" s="333">
        <v>14.49</v>
      </c>
      <c r="E755" s="333">
        <v>778.79</v>
      </c>
      <c r="F755" s="335">
        <v>11284.67</v>
      </c>
    </row>
    <row r="756" spans="1:6">
      <c r="A756" s="330">
        <v>18006</v>
      </c>
      <c r="B756" s="327" t="s">
        <v>3756</v>
      </c>
      <c r="C756" s="328"/>
      <c r="D756" s="328"/>
      <c r="E756" s="328"/>
      <c r="F756" s="329">
        <v>797282</v>
      </c>
    </row>
    <row r="757" spans="1:6">
      <c r="A757" s="330">
        <v>18006001</v>
      </c>
      <c r="B757" s="327" t="s">
        <v>3745</v>
      </c>
      <c r="C757" s="328"/>
      <c r="D757" s="328"/>
      <c r="E757" s="328"/>
      <c r="F757" s="329">
        <v>12092.57</v>
      </c>
    </row>
    <row r="758" spans="1:6">
      <c r="A758" s="331">
        <v>18006001001</v>
      </c>
      <c r="B758" s="332" t="s">
        <v>3746</v>
      </c>
      <c r="C758" s="332" t="s">
        <v>3664</v>
      </c>
      <c r="D758" s="334">
        <v>1308.72</v>
      </c>
      <c r="E758" s="333">
        <v>9.24</v>
      </c>
      <c r="F758" s="335">
        <v>12092.57</v>
      </c>
    </row>
    <row r="759" spans="1:6">
      <c r="A759" s="330">
        <v>18006002</v>
      </c>
      <c r="B759" s="327" t="s">
        <v>3747</v>
      </c>
      <c r="C759" s="328"/>
      <c r="D759" s="328"/>
      <c r="E759" s="328"/>
      <c r="F759" s="329">
        <v>785189.43</v>
      </c>
    </row>
    <row r="760" spans="1:6">
      <c r="A760" s="331">
        <v>18006002001</v>
      </c>
      <c r="B760" s="332" t="s">
        <v>3748</v>
      </c>
      <c r="C760" s="332" t="s">
        <v>3568</v>
      </c>
      <c r="D760" s="333">
        <v>118.94</v>
      </c>
      <c r="E760" s="333">
        <v>635.94000000000005</v>
      </c>
      <c r="F760" s="335">
        <v>75638.7</v>
      </c>
    </row>
    <row r="761" spans="1:6">
      <c r="A761" s="331">
        <v>18006002002</v>
      </c>
      <c r="B761" s="332" t="s">
        <v>3751</v>
      </c>
      <c r="C761" s="332" t="s">
        <v>3568</v>
      </c>
      <c r="D761" s="333">
        <v>448.11</v>
      </c>
      <c r="E761" s="334">
        <v>1238.8399999999999</v>
      </c>
      <c r="F761" s="335">
        <v>555136.59</v>
      </c>
    </row>
    <row r="762" spans="1:6">
      <c r="A762" s="331">
        <v>18006002003</v>
      </c>
      <c r="B762" s="332" t="s">
        <v>3755</v>
      </c>
      <c r="C762" s="332" t="s">
        <v>3568</v>
      </c>
      <c r="D762" s="333">
        <v>87.57</v>
      </c>
      <c r="E762" s="333">
        <v>778.79</v>
      </c>
      <c r="F762" s="335">
        <v>68198.64</v>
      </c>
    </row>
    <row r="763" spans="1:6">
      <c r="A763" s="331">
        <v>18006002004</v>
      </c>
      <c r="B763" s="332" t="s">
        <v>3757</v>
      </c>
      <c r="C763" s="332" t="s">
        <v>3568</v>
      </c>
      <c r="D763" s="333">
        <v>271.27999999999997</v>
      </c>
      <c r="E763" s="333">
        <v>317.81</v>
      </c>
      <c r="F763" s="335">
        <v>86215.5</v>
      </c>
    </row>
    <row r="764" spans="1:6">
      <c r="A764" s="330">
        <v>18007</v>
      </c>
      <c r="B764" s="327" t="s">
        <v>3758</v>
      </c>
      <c r="C764" s="328"/>
      <c r="D764" s="328"/>
      <c r="E764" s="328"/>
      <c r="F764" s="329">
        <v>30416.94</v>
      </c>
    </row>
    <row r="765" spans="1:6">
      <c r="A765" s="330">
        <v>18007001</v>
      </c>
      <c r="B765" s="327" t="s">
        <v>3745</v>
      </c>
      <c r="C765" s="328"/>
      <c r="D765" s="328"/>
      <c r="E765" s="328"/>
      <c r="F765" s="340">
        <v>483.25</v>
      </c>
    </row>
    <row r="766" spans="1:6">
      <c r="A766" s="331">
        <v>18007001001</v>
      </c>
      <c r="B766" s="332" t="s">
        <v>3746</v>
      </c>
      <c r="C766" s="332" t="s">
        <v>3664</v>
      </c>
      <c r="D766" s="333">
        <v>52.3</v>
      </c>
      <c r="E766" s="333">
        <v>9.24</v>
      </c>
      <c r="F766" s="339">
        <v>483.25</v>
      </c>
    </row>
    <row r="767" spans="1:6">
      <c r="A767" s="330">
        <v>18007002</v>
      </c>
      <c r="B767" s="327" t="s">
        <v>3747</v>
      </c>
      <c r="C767" s="328"/>
      <c r="D767" s="328"/>
      <c r="E767" s="328"/>
      <c r="F767" s="329">
        <v>29933.69</v>
      </c>
    </row>
    <row r="768" spans="1:6">
      <c r="A768" s="331">
        <v>18007002001</v>
      </c>
      <c r="B768" s="332" t="s">
        <v>3748</v>
      </c>
      <c r="C768" s="332" t="s">
        <v>3568</v>
      </c>
      <c r="D768" s="333">
        <v>1.66</v>
      </c>
      <c r="E768" s="333">
        <v>635.94000000000005</v>
      </c>
      <c r="F768" s="335">
        <v>1055.6600000000001</v>
      </c>
    </row>
    <row r="769" spans="1:6">
      <c r="A769" s="331">
        <v>18007002002</v>
      </c>
      <c r="B769" s="332" t="s">
        <v>3751</v>
      </c>
      <c r="C769" s="332" t="s">
        <v>3568</v>
      </c>
      <c r="D769" s="333">
        <v>19.66</v>
      </c>
      <c r="E769" s="334">
        <v>1238.8399999999999</v>
      </c>
      <c r="F769" s="335">
        <v>24355.59</v>
      </c>
    </row>
    <row r="770" spans="1:6">
      <c r="A770" s="331">
        <v>18007002003</v>
      </c>
      <c r="B770" s="332" t="s">
        <v>3757</v>
      </c>
      <c r="C770" s="332" t="s">
        <v>3568</v>
      </c>
      <c r="D770" s="333">
        <v>14.23</v>
      </c>
      <c r="E770" s="333">
        <v>317.81</v>
      </c>
      <c r="F770" s="335">
        <v>4522.4399999999996</v>
      </c>
    </row>
    <row r="771" spans="1:6">
      <c r="A771" s="330">
        <v>18008</v>
      </c>
      <c r="B771" s="327" t="s">
        <v>3759</v>
      </c>
      <c r="C771" s="328"/>
      <c r="D771" s="328"/>
      <c r="E771" s="328"/>
      <c r="F771" s="329">
        <v>27266.28</v>
      </c>
    </row>
    <row r="772" spans="1:6">
      <c r="A772" s="330">
        <v>18008001</v>
      </c>
      <c r="B772" s="327" t="s">
        <v>3745</v>
      </c>
      <c r="C772" s="328"/>
      <c r="D772" s="328"/>
      <c r="E772" s="328"/>
      <c r="F772" s="340">
        <v>388.26</v>
      </c>
    </row>
    <row r="773" spans="1:6">
      <c r="A773" s="331">
        <v>18008001001</v>
      </c>
      <c r="B773" s="332" t="s">
        <v>3746</v>
      </c>
      <c r="C773" s="332" t="s">
        <v>3664</v>
      </c>
      <c r="D773" s="333">
        <v>42.02</v>
      </c>
      <c r="E773" s="333">
        <v>9.24</v>
      </c>
      <c r="F773" s="339">
        <v>388.26</v>
      </c>
    </row>
    <row r="774" spans="1:6">
      <c r="A774" s="330">
        <v>18008002</v>
      </c>
      <c r="B774" s="327" t="s">
        <v>3747</v>
      </c>
      <c r="C774" s="328"/>
      <c r="D774" s="328"/>
      <c r="E774" s="328"/>
      <c r="F774" s="329">
        <v>26878.02</v>
      </c>
    </row>
    <row r="775" spans="1:6">
      <c r="A775" s="331">
        <v>18008002001</v>
      </c>
      <c r="B775" s="332" t="s">
        <v>3748</v>
      </c>
      <c r="C775" s="332" t="s">
        <v>3568</v>
      </c>
      <c r="D775" s="333">
        <v>8.56</v>
      </c>
      <c r="E775" s="333">
        <v>635.94000000000005</v>
      </c>
      <c r="F775" s="335">
        <v>5443.65</v>
      </c>
    </row>
    <row r="776" spans="1:6">
      <c r="A776" s="331">
        <v>18008002002</v>
      </c>
      <c r="B776" s="332" t="s">
        <v>3751</v>
      </c>
      <c r="C776" s="332" t="s">
        <v>3568</v>
      </c>
      <c r="D776" s="333">
        <v>6.5</v>
      </c>
      <c r="E776" s="334">
        <v>1238.8399999999999</v>
      </c>
      <c r="F776" s="335">
        <v>8052.46</v>
      </c>
    </row>
    <row r="777" spans="1:6">
      <c r="A777" s="331">
        <v>18008002003</v>
      </c>
      <c r="B777" s="332" t="s">
        <v>3755</v>
      </c>
      <c r="C777" s="332" t="s">
        <v>3568</v>
      </c>
      <c r="D777" s="333">
        <v>13.6</v>
      </c>
      <c r="E777" s="333">
        <v>778.79</v>
      </c>
      <c r="F777" s="335">
        <v>10591.54</v>
      </c>
    </row>
    <row r="778" spans="1:6">
      <c r="A778" s="331">
        <v>18008002004</v>
      </c>
      <c r="B778" s="332" t="s">
        <v>3757</v>
      </c>
      <c r="C778" s="332" t="s">
        <v>3568</v>
      </c>
      <c r="D778" s="333">
        <v>8.7799999999999994</v>
      </c>
      <c r="E778" s="333">
        <v>317.81</v>
      </c>
      <c r="F778" s="335">
        <v>2790.37</v>
      </c>
    </row>
    <row r="779" spans="1:6">
      <c r="A779" s="330">
        <v>18009</v>
      </c>
      <c r="B779" s="327" t="s">
        <v>3760</v>
      </c>
      <c r="C779" s="328"/>
      <c r="D779" s="328"/>
      <c r="E779" s="328"/>
      <c r="F779" s="329">
        <v>1468.47</v>
      </c>
    </row>
    <row r="780" spans="1:6">
      <c r="A780" s="330">
        <v>18009001</v>
      </c>
      <c r="B780" s="327" t="s">
        <v>3745</v>
      </c>
      <c r="C780" s="328"/>
      <c r="D780" s="328"/>
      <c r="E780" s="328"/>
      <c r="F780" s="340">
        <v>65.599999999999994</v>
      </c>
    </row>
    <row r="781" spans="1:6">
      <c r="A781" s="331">
        <v>18009001001</v>
      </c>
      <c r="B781" s="332" t="s">
        <v>3746</v>
      </c>
      <c r="C781" s="332" t="s">
        <v>3664</v>
      </c>
      <c r="D781" s="333">
        <v>7.1</v>
      </c>
      <c r="E781" s="333">
        <v>9.24</v>
      </c>
      <c r="F781" s="339">
        <v>65.599999999999994</v>
      </c>
    </row>
    <row r="782" spans="1:6">
      <c r="A782" s="330">
        <v>18009002</v>
      </c>
      <c r="B782" s="327" t="s">
        <v>3747</v>
      </c>
      <c r="C782" s="328"/>
      <c r="D782" s="328"/>
      <c r="E782" s="328"/>
      <c r="F782" s="329">
        <v>1402.87</v>
      </c>
    </row>
    <row r="783" spans="1:6">
      <c r="A783" s="331">
        <v>18009002001</v>
      </c>
      <c r="B783" s="332" t="s">
        <v>3748</v>
      </c>
      <c r="C783" s="332" t="s">
        <v>3568</v>
      </c>
      <c r="D783" s="333">
        <v>1.68</v>
      </c>
      <c r="E783" s="333">
        <v>635.94000000000005</v>
      </c>
      <c r="F783" s="335">
        <v>1068.3800000000001</v>
      </c>
    </row>
    <row r="784" spans="1:6">
      <c r="A784" s="331">
        <v>18009002002</v>
      </c>
      <c r="B784" s="332" t="s">
        <v>3751</v>
      </c>
      <c r="C784" s="332" t="s">
        <v>3568</v>
      </c>
      <c r="D784" s="333">
        <v>0.27</v>
      </c>
      <c r="E784" s="334">
        <v>1238.8399999999999</v>
      </c>
      <c r="F784" s="339">
        <v>334.49</v>
      </c>
    </row>
    <row r="785" spans="1:6">
      <c r="A785" s="336">
        <v>19</v>
      </c>
      <c r="B785" s="327" t="s">
        <v>3761</v>
      </c>
      <c r="C785" s="328"/>
      <c r="D785" s="328"/>
      <c r="E785" s="328"/>
      <c r="F785" s="329">
        <v>463342.94</v>
      </c>
    </row>
    <row r="786" spans="1:6">
      <c r="A786" s="330">
        <v>19001</v>
      </c>
      <c r="B786" s="327" t="s">
        <v>3762</v>
      </c>
      <c r="C786" s="328"/>
      <c r="D786" s="328"/>
      <c r="E786" s="328"/>
      <c r="F786" s="329">
        <v>1633.09</v>
      </c>
    </row>
    <row r="787" spans="1:6">
      <c r="A787" s="330">
        <v>19001001</v>
      </c>
      <c r="B787" s="327" t="s">
        <v>3763</v>
      </c>
      <c r="C787" s="328"/>
      <c r="D787" s="328"/>
      <c r="E787" s="328"/>
      <c r="F787" s="329">
        <v>1633.09</v>
      </c>
    </row>
    <row r="788" spans="1:6">
      <c r="A788" s="331">
        <v>19001001001</v>
      </c>
      <c r="B788" s="332" t="s">
        <v>3764</v>
      </c>
      <c r="C788" s="332" t="s">
        <v>3664</v>
      </c>
      <c r="D788" s="333">
        <v>16.05</v>
      </c>
      <c r="E788" s="333">
        <v>101.75</v>
      </c>
      <c r="F788" s="335">
        <v>1633.09</v>
      </c>
    </row>
    <row r="789" spans="1:6">
      <c r="A789" s="330">
        <v>19002</v>
      </c>
      <c r="B789" s="327" t="s">
        <v>3765</v>
      </c>
      <c r="C789" s="328"/>
      <c r="D789" s="328"/>
      <c r="E789" s="328"/>
      <c r="F789" s="329">
        <v>1633.09</v>
      </c>
    </row>
    <row r="790" spans="1:6">
      <c r="A790" s="330">
        <v>19002001</v>
      </c>
      <c r="B790" s="327" t="s">
        <v>3763</v>
      </c>
      <c r="C790" s="328"/>
      <c r="D790" s="328"/>
      <c r="E790" s="328"/>
      <c r="F790" s="329">
        <v>1633.09</v>
      </c>
    </row>
    <row r="791" spans="1:6">
      <c r="A791" s="331">
        <v>19002001001</v>
      </c>
      <c r="B791" s="332" t="s">
        <v>3764</v>
      </c>
      <c r="C791" s="332" t="s">
        <v>3664</v>
      </c>
      <c r="D791" s="333">
        <v>16.05</v>
      </c>
      <c r="E791" s="333">
        <v>101.75</v>
      </c>
      <c r="F791" s="335">
        <v>1633.09</v>
      </c>
    </row>
    <row r="792" spans="1:6">
      <c r="A792" s="330">
        <v>19003</v>
      </c>
      <c r="B792" s="327" t="s">
        <v>3766</v>
      </c>
      <c r="C792" s="328"/>
      <c r="D792" s="328"/>
      <c r="E792" s="328"/>
      <c r="F792" s="329">
        <v>1633.09</v>
      </c>
    </row>
    <row r="793" spans="1:6">
      <c r="A793" s="330">
        <v>19003001</v>
      </c>
      <c r="B793" s="327" t="s">
        <v>3763</v>
      </c>
      <c r="C793" s="328"/>
      <c r="D793" s="328"/>
      <c r="E793" s="328"/>
      <c r="F793" s="329">
        <v>1633.09</v>
      </c>
    </row>
    <row r="794" spans="1:6">
      <c r="A794" s="331">
        <v>19003001001</v>
      </c>
      <c r="B794" s="332" t="s">
        <v>3764</v>
      </c>
      <c r="C794" s="332" t="s">
        <v>3664</v>
      </c>
      <c r="D794" s="333">
        <v>16.05</v>
      </c>
      <c r="E794" s="333">
        <v>101.75</v>
      </c>
      <c r="F794" s="335">
        <v>1633.09</v>
      </c>
    </row>
    <row r="795" spans="1:6">
      <c r="A795" s="330">
        <v>19004</v>
      </c>
      <c r="B795" s="327" t="s">
        <v>3767</v>
      </c>
      <c r="C795" s="328"/>
      <c r="D795" s="328"/>
      <c r="E795" s="328"/>
      <c r="F795" s="329">
        <v>1633.09</v>
      </c>
    </row>
    <row r="796" spans="1:6">
      <c r="A796" s="330">
        <v>19004001</v>
      </c>
      <c r="B796" s="327" t="s">
        <v>3763</v>
      </c>
      <c r="C796" s="328"/>
      <c r="D796" s="328"/>
      <c r="E796" s="328"/>
      <c r="F796" s="329">
        <v>1633.09</v>
      </c>
    </row>
    <row r="797" spans="1:6">
      <c r="A797" s="331">
        <v>19004001001</v>
      </c>
      <c r="B797" s="332" t="s">
        <v>3764</v>
      </c>
      <c r="C797" s="332" t="s">
        <v>3664</v>
      </c>
      <c r="D797" s="333">
        <v>16.05</v>
      </c>
      <c r="E797" s="333">
        <v>101.75</v>
      </c>
      <c r="F797" s="335">
        <v>1633.09</v>
      </c>
    </row>
    <row r="798" spans="1:6">
      <c r="A798" s="330">
        <v>19005</v>
      </c>
      <c r="B798" s="327" t="s">
        <v>3768</v>
      </c>
      <c r="C798" s="328"/>
      <c r="D798" s="328"/>
      <c r="E798" s="328"/>
      <c r="F798" s="329">
        <v>17265.3</v>
      </c>
    </row>
    <row r="799" spans="1:6">
      <c r="A799" s="330">
        <v>19005001</v>
      </c>
      <c r="B799" s="327" t="s">
        <v>3769</v>
      </c>
      <c r="C799" s="328"/>
      <c r="D799" s="328"/>
      <c r="E799" s="328"/>
      <c r="F799" s="329">
        <v>14141.28</v>
      </c>
    </row>
    <row r="800" spans="1:6">
      <c r="A800" s="331">
        <v>19005001001</v>
      </c>
      <c r="B800" s="332" t="s">
        <v>3770</v>
      </c>
      <c r="C800" s="332" t="s">
        <v>3614</v>
      </c>
      <c r="D800" s="333">
        <v>1</v>
      </c>
      <c r="E800" s="334">
        <v>2424.48</v>
      </c>
      <c r="F800" s="335">
        <v>2424.48</v>
      </c>
    </row>
    <row r="801" spans="1:6">
      <c r="A801" s="331">
        <v>19005001002</v>
      </c>
      <c r="B801" s="332" t="s">
        <v>3771</v>
      </c>
      <c r="C801" s="332" t="s">
        <v>3614</v>
      </c>
      <c r="D801" s="333">
        <v>6</v>
      </c>
      <c r="E801" s="334">
        <v>1952.8</v>
      </c>
      <c r="F801" s="335">
        <v>11716.8</v>
      </c>
    </row>
    <row r="802" spans="1:6">
      <c r="A802" s="330">
        <v>19005002</v>
      </c>
      <c r="B802" s="327" t="s">
        <v>3763</v>
      </c>
      <c r="C802" s="328"/>
      <c r="D802" s="328"/>
      <c r="E802" s="328"/>
      <c r="F802" s="329">
        <v>1633.09</v>
      </c>
    </row>
    <row r="803" spans="1:6">
      <c r="A803" s="331">
        <v>19005002001</v>
      </c>
      <c r="B803" s="332" t="s">
        <v>3764</v>
      </c>
      <c r="C803" s="332" t="s">
        <v>3664</v>
      </c>
      <c r="D803" s="333">
        <v>16.05</v>
      </c>
      <c r="E803" s="333">
        <v>101.75</v>
      </c>
      <c r="F803" s="335">
        <v>1633.09</v>
      </c>
    </row>
    <row r="804" spans="1:6">
      <c r="A804" s="330">
        <v>19005003</v>
      </c>
      <c r="B804" s="327" t="s">
        <v>3772</v>
      </c>
      <c r="C804" s="328"/>
      <c r="D804" s="328"/>
      <c r="E804" s="328"/>
      <c r="F804" s="340">
        <v>440.93</v>
      </c>
    </row>
    <row r="805" spans="1:6">
      <c r="A805" s="331">
        <v>19005003001</v>
      </c>
      <c r="B805" s="332" t="s">
        <v>3773</v>
      </c>
      <c r="C805" s="332" t="s">
        <v>3614</v>
      </c>
      <c r="D805" s="333">
        <v>7</v>
      </c>
      <c r="E805" s="333">
        <v>62.99</v>
      </c>
      <c r="F805" s="339">
        <v>440.93</v>
      </c>
    </row>
    <row r="806" spans="1:6">
      <c r="A806" s="330">
        <v>19005004</v>
      </c>
      <c r="B806" s="327" t="s">
        <v>3566</v>
      </c>
      <c r="C806" s="328"/>
      <c r="D806" s="328"/>
      <c r="E806" s="328"/>
      <c r="F806" s="329">
        <v>1050</v>
      </c>
    </row>
    <row r="807" spans="1:6">
      <c r="A807" s="331">
        <v>19005004001</v>
      </c>
      <c r="B807" s="332" t="s">
        <v>3774</v>
      </c>
      <c r="C807" s="332" t="s">
        <v>3614</v>
      </c>
      <c r="D807" s="333">
        <v>7</v>
      </c>
      <c r="E807" s="333">
        <v>150</v>
      </c>
      <c r="F807" s="335">
        <v>1050</v>
      </c>
    </row>
    <row r="808" spans="1:6">
      <c r="A808" s="330">
        <v>19006</v>
      </c>
      <c r="B808" s="327" t="s">
        <v>3775</v>
      </c>
      <c r="C808" s="328"/>
      <c r="D808" s="328"/>
      <c r="E808" s="328"/>
      <c r="F808" s="329">
        <v>404079.45</v>
      </c>
    </row>
    <row r="809" spans="1:6">
      <c r="A809" s="330">
        <v>19006001</v>
      </c>
      <c r="B809" s="327" t="s">
        <v>3769</v>
      </c>
      <c r="C809" s="328"/>
      <c r="D809" s="328"/>
      <c r="E809" s="328"/>
      <c r="F809" s="329">
        <v>336634.59</v>
      </c>
    </row>
    <row r="810" spans="1:6">
      <c r="A810" s="331">
        <v>19006001001</v>
      </c>
      <c r="B810" s="332" t="s">
        <v>3770</v>
      </c>
      <c r="C810" s="332" t="s">
        <v>3614</v>
      </c>
      <c r="D810" s="333">
        <v>19</v>
      </c>
      <c r="E810" s="334">
        <v>2424.48</v>
      </c>
      <c r="F810" s="335">
        <v>46065.120000000003</v>
      </c>
    </row>
    <row r="811" spans="1:6">
      <c r="A811" s="331">
        <v>19006001002</v>
      </c>
      <c r="B811" s="332" t="s">
        <v>3771</v>
      </c>
      <c r="C811" s="332" t="s">
        <v>3614</v>
      </c>
      <c r="D811" s="333">
        <v>76</v>
      </c>
      <c r="E811" s="334">
        <v>1952.8</v>
      </c>
      <c r="F811" s="335">
        <v>148412.79999999999</v>
      </c>
    </row>
    <row r="812" spans="1:6">
      <c r="A812" s="331">
        <v>19006001003</v>
      </c>
      <c r="B812" s="332" t="s">
        <v>3776</v>
      </c>
      <c r="C812" s="332" t="s">
        <v>3614</v>
      </c>
      <c r="D812" s="333">
        <v>57</v>
      </c>
      <c r="E812" s="334">
        <v>1799.69</v>
      </c>
      <c r="F812" s="335">
        <v>102582.33</v>
      </c>
    </row>
    <row r="813" spans="1:6">
      <c r="A813" s="331">
        <v>19006001004</v>
      </c>
      <c r="B813" s="332" t="s">
        <v>3777</v>
      </c>
      <c r="C813" s="332" t="s">
        <v>3614</v>
      </c>
      <c r="D813" s="333">
        <v>19</v>
      </c>
      <c r="E813" s="334">
        <v>2082.86</v>
      </c>
      <c r="F813" s="335">
        <v>39574.339999999997</v>
      </c>
    </row>
    <row r="814" spans="1:6">
      <c r="A814" s="330">
        <v>19006002</v>
      </c>
      <c r="B814" s="327" t="s">
        <v>3763</v>
      </c>
      <c r="C814" s="328"/>
      <c r="D814" s="328"/>
      <c r="E814" s="328"/>
      <c r="F814" s="329">
        <v>31023.57</v>
      </c>
    </row>
    <row r="815" spans="1:6">
      <c r="A815" s="331">
        <v>19006002001</v>
      </c>
      <c r="B815" s="332" t="s">
        <v>3764</v>
      </c>
      <c r="C815" s="332" t="s">
        <v>3664</v>
      </c>
      <c r="D815" s="333">
        <v>304.89999999999998</v>
      </c>
      <c r="E815" s="333">
        <v>101.75</v>
      </c>
      <c r="F815" s="335">
        <v>31023.57</v>
      </c>
    </row>
    <row r="816" spans="1:6">
      <c r="A816" s="330">
        <v>19006003</v>
      </c>
      <c r="B816" s="327" t="s">
        <v>3772</v>
      </c>
      <c r="C816" s="328"/>
      <c r="D816" s="328"/>
      <c r="E816" s="328"/>
      <c r="F816" s="329">
        <v>10771.29</v>
      </c>
    </row>
    <row r="817" spans="1:6">
      <c r="A817" s="331">
        <v>19006003001</v>
      </c>
      <c r="B817" s="332" t="s">
        <v>3773</v>
      </c>
      <c r="C817" s="332" t="s">
        <v>3614</v>
      </c>
      <c r="D817" s="333">
        <v>171</v>
      </c>
      <c r="E817" s="333">
        <v>62.99</v>
      </c>
      <c r="F817" s="335">
        <v>10771.29</v>
      </c>
    </row>
    <row r="818" spans="1:6">
      <c r="A818" s="330">
        <v>19006004</v>
      </c>
      <c r="B818" s="327" t="s">
        <v>3566</v>
      </c>
      <c r="C818" s="328"/>
      <c r="D818" s="328"/>
      <c r="E818" s="328"/>
      <c r="F818" s="329">
        <v>25650</v>
      </c>
    </row>
    <row r="819" spans="1:6">
      <c r="A819" s="331">
        <v>19006004001</v>
      </c>
      <c r="B819" s="332" t="s">
        <v>3774</v>
      </c>
      <c r="C819" s="332" t="s">
        <v>3614</v>
      </c>
      <c r="D819" s="333">
        <v>171</v>
      </c>
      <c r="E819" s="333">
        <v>150</v>
      </c>
      <c r="F819" s="335">
        <v>25650</v>
      </c>
    </row>
    <row r="820" spans="1:6">
      <c r="A820" s="330">
        <v>19007</v>
      </c>
      <c r="B820" s="327" t="s">
        <v>3778</v>
      </c>
      <c r="C820" s="328"/>
      <c r="D820" s="328"/>
      <c r="E820" s="328"/>
      <c r="F820" s="329">
        <v>23303.34</v>
      </c>
    </row>
    <row r="821" spans="1:6">
      <c r="A821" s="330">
        <v>19007001</v>
      </c>
      <c r="B821" s="327" t="s">
        <v>3769</v>
      </c>
      <c r="C821" s="328"/>
      <c r="D821" s="328"/>
      <c r="E821" s="328"/>
      <c r="F821" s="329">
        <v>19540.349999999999</v>
      </c>
    </row>
    <row r="822" spans="1:6">
      <c r="A822" s="331">
        <v>19007001001</v>
      </c>
      <c r="B822" s="332" t="s">
        <v>3770</v>
      </c>
      <c r="C822" s="332" t="s">
        <v>3614</v>
      </c>
      <c r="D822" s="333">
        <v>1</v>
      </c>
      <c r="E822" s="334">
        <v>2424.48</v>
      </c>
      <c r="F822" s="335">
        <v>2424.48</v>
      </c>
    </row>
    <row r="823" spans="1:6">
      <c r="A823" s="331">
        <v>19007001002</v>
      </c>
      <c r="B823" s="332" t="s">
        <v>3771</v>
      </c>
      <c r="C823" s="332" t="s">
        <v>3614</v>
      </c>
      <c r="D823" s="333">
        <v>6</v>
      </c>
      <c r="E823" s="334">
        <v>1952.8</v>
      </c>
      <c r="F823" s="335">
        <v>11716.8</v>
      </c>
    </row>
    <row r="824" spans="1:6">
      <c r="A824" s="331">
        <v>19007001003</v>
      </c>
      <c r="B824" s="332" t="s">
        <v>3776</v>
      </c>
      <c r="C824" s="332" t="s">
        <v>3614</v>
      </c>
      <c r="D824" s="333">
        <v>3</v>
      </c>
      <c r="E824" s="334">
        <v>1799.69</v>
      </c>
      <c r="F824" s="335">
        <v>5399.07</v>
      </c>
    </row>
    <row r="825" spans="1:6">
      <c r="A825" s="330">
        <v>19007002</v>
      </c>
      <c r="B825" s="327" t="s">
        <v>3763</v>
      </c>
      <c r="C825" s="328"/>
      <c r="D825" s="328"/>
      <c r="E825" s="328"/>
      <c r="F825" s="329">
        <v>1633.09</v>
      </c>
    </row>
    <row r="826" spans="1:6">
      <c r="A826" s="331">
        <v>19007002001</v>
      </c>
      <c r="B826" s="332" t="s">
        <v>3764</v>
      </c>
      <c r="C826" s="332" t="s">
        <v>3664</v>
      </c>
      <c r="D826" s="333">
        <v>16.05</v>
      </c>
      <c r="E826" s="333">
        <v>101.75</v>
      </c>
      <c r="F826" s="335">
        <v>1633.09</v>
      </c>
    </row>
    <row r="827" spans="1:6">
      <c r="A827" s="330">
        <v>19007003</v>
      </c>
      <c r="B827" s="327" t="s">
        <v>3772</v>
      </c>
      <c r="C827" s="328"/>
      <c r="D827" s="328"/>
      <c r="E827" s="328"/>
      <c r="F827" s="340">
        <v>629.9</v>
      </c>
    </row>
    <row r="828" spans="1:6">
      <c r="A828" s="331">
        <v>19007003001</v>
      </c>
      <c r="B828" s="332" t="s">
        <v>3773</v>
      </c>
      <c r="C828" s="332" t="s">
        <v>3614</v>
      </c>
      <c r="D828" s="333">
        <v>10</v>
      </c>
      <c r="E828" s="333">
        <v>62.99</v>
      </c>
      <c r="F828" s="339">
        <v>629.9</v>
      </c>
    </row>
    <row r="829" spans="1:6">
      <c r="A829" s="330">
        <v>19007004</v>
      </c>
      <c r="B829" s="327" t="s">
        <v>3566</v>
      </c>
      <c r="C829" s="328"/>
      <c r="D829" s="328"/>
      <c r="E829" s="328"/>
      <c r="F829" s="329">
        <v>1500</v>
      </c>
    </row>
    <row r="830" spans="1:6">
      <c r="A830" s="331">
        <v>19007004001</v>
      </c>
      <c r="B830" s="332" t="s">
        <v>3774</v>
      </c>
      <c r="C830" s="332" t="s">
        <v>3614</v>
      </c>
      <c r="D830" s="333">
        <v>10</v>
      </c>
      <c r="E830" s="333">
        <v>150</v>
      </c>
      <c r="F830" s="335">
        <v>1500</v>
      </c>
    </row>
    <row r="831" spans="1:6">
      <c r="A831" s="330">
        <v>19008</v>
      </c>
      <c r="B831" s="327" t="s">
        <v>3779</v>
      </c>
      <c r="C831" s="328"/>
      <c r="D831" s="328"/>
      <c r="E831" s="328"/>
      <c r="F831" s="329">
        <v>10407.299999999999</v>
      </c>
    </row>
    <row r="832" spans="1:6">
      <c r="A832" s="330">
        <v>19008001</v>
      </c>
      <c r="B832" s="327" t="s">
        <v>3769</v>
      </c>
      <c r="C832" s="328"/>
      <c r="D832" s="328"/>
      <c r="E832" s="328"/>
      <c r="F832" s="329">
        <v>7823.55</v>
      </c>
    </row>
    <row r="833" spans="1:6">
      <c r="A833" s="331">
        <v>19008001001</v>
      </c>
      <c r="B833" s="332" t="s">
        <v>3770</v>
      </c>
      <c r="C833" s="332" t="s">
        <v>3614</v>
      </c>
      <c r="D833" s="333">
        <v>1</v>
      </c>
      <c r="E833" s="334">
        <v>2424.48</v>
      </c>
      <c r="F833" s="335">
        <v>2424.48</v>
      </c>
    </row>
    <row r="834" spans="1:6">
      <c r="A834" s="331">
        <v>19008001002</v>
      </c>
      <c r="B834" s="332" t="s">
        <v>3776</v>
      </c>
      <c r="C834" s="332" t="s">
        <v>3614</v>
      </c>
      <c r="D834" s="333">
        <v>3</v>
      </c>
      <c r="E834" s="334">
        <v>1799.69</v>
      </c>
      <c r="F834" s="335">
        <v>5399.07</v>
      </c>
    </row>
    <row r="835" spans="1:6">
      <c r="A835" s="330">
        <v>19008002</v>
      </c>
      <c r="B835" s="327" t="s">
        <v>3763</v>
      </c>
      <c r="C835" s="328"/>
      <c r="D835" s="328"/>
      <c r="E835" s="328"/>
      <c r="F835" s="329">
        <v>1731.79</v>
      </c>
    </row>
    <row r="836" spans="1:6">
      <c r="A836" s="331">
        <v>19008002001</v>
      </c>
      <c r="B836" s="332" t="s">
        <v>3764</v>
      </c>
      <c r="C836" s="332" t="s">
        <v>3664</v>
      </c>
      <c r="D836" s="333">
        <v>17.02</v>
      </c>
      <c r="E836" s="333">
        <v>101.75</v>
      </c>
      <c r="F836" s="335">
        <v>1731.79</v>
      </c>
    </row>
    <row r="837" spans="1:6">
      <c r="A837" s="330">
        <v>19008003</v>
      </c>
      <c r="B837" s="327" t="s">
        <v>3772</v>
      </c>
      <c r="C837" s="328"/>
      <c r="D837" s="328"/>
      <c r="E837" s="328"/>
      <c r="F837" s="340">
        <v>251.96</v>
      </c>
    </row>
    <row r="838" spans="1:6">
      <c r="A838" s="331">
        <v>19008003001</v>
      </c>
      <c r="B838" s="332" t="s">
        <v>3773</v>
      </c>
      <c r="C838" s="332" t="s">
        <v>3614</v>
      </c>
      <c r="D838" s="333">
        <v>4</v>
      </c>
      <c r="E838" s="333">
        <v>62.99</v>
      </c>
      <c r="F838" s="339">
        <v>251.96</v>
      </c>
    </row>
    <row r="839" spans="1:6">
      <c r="A839" s="330">
        <v>19008004</v>
      </c>
      <c r="B839" s="327" t="s">
        <v>3566</v>
      </c>
      <c r="C839" s="328"/>
      <c r="D839" s="328"/>
      <c r="E839" s="328"/>
      <c r="F839" s="340">
        <v>600</v>
      </c>
    </row>
    <row r="840" spans="1:6">
      <c r="A840" s="331">
        <v>19008004001</v>
      </c>
      <c r="B840" s="332" t="s">
        <v>3774</v>
      </c>
      <c r="C840" s="332" t="s">
        <v>3614</v>
      </c>
      <c r="D840" s="333">
        <v>4</v>
      </c>
      <c r="E840" s="333">
        <v>150</v>
      </c>
      <c r="F840" s="339">
        <v>600</v>
      </c>
    </row>
    <row r="841" spans="1:6">
      <c r="A841" s="330">
        <v>19009</v>
      </c>
      <c r="B841" s="327" t="s">
        <v>3780</v>
      </c>
      <c r="C841" s="328"/>
      <c r="D841" s="328"/>
      <c r="E841" s="328"/>
      <c r="F841" s="329">
        <v>1755.19</v>
      </c>
    </row>
    <row r="842" spans="1:6">
      <c r="A842" s="330">
        <v>19009001</v>
      </c>
      <c r="B842" s="327" t="s">
        <v>3763</v>
      </c>
      <c r="C842" s="328"/>
      <c r="D842" s="328"/>
      <c r="E842" s="328"/>
      <c r="F842" s="329">
        <v>1755.19</v>
      </c>
    </row>
    <row r="843" spans="1:6">
      <c r="A843" s="331">
        <v>19009001001</v>
      </c>
      <c r="B843" s="332" t="s">
        <v>3764</v>
      </c>
      <c r="C843" s="332" t="s">
        <v>3664</v>
      </c>
      <c r="D843" s="333">
        <v>17.25</v>
      </c>
      <c r="E843" s="333">
        <v>101.75</v>
      </c>
      <c r="F843" s="335">
        <v>1755.19</v>
      </c>
    </row>
    <row r="844" spans="1:6">
      <c r="A844" s="336">
        <v>20</v>
      </c>
      <c r="B844" s="327" t="s">
        <v>3781</v>
      </c>
      <c r="C844" s="328"/>
      <c r="D844" s="328"/>
      <c r="E844" s="328"/>
      <c r="F844" s="329">
        <v>104574.53</v>
      </c>
    </row>
    <row r="845" spans="1:6">
      <c r="A845" s="330">
        <v>20001</v>
      </c>
      <c r="B845" s="327" t="s">
        <v>3782</v>
      </c>
      <c r="C845" s="328"/>
      <c r="D845" s="328"/>
      <c r="E845" s="328"/>
      <c r="F845" s="329">
        <v>30210.74</v>
      </c>
    </row>
    <row r="846" spans="1:6">
      <c r="A846" s="330">
        <v>20001001</v>
      </c>
      <c r="B846" s="327" t="s">
        <v>3745</v>
      </c>
      <c r="C846" s="328"/>
      <c r="D846" s="328"/>
      <c r="E846" s="328"/>
      <c r="F846" s="340">
        <v>214.5</v>
      </c>
    </row>
    <row r="847" spans="1:6">
      <c r="A847" s="331">
        <v>20001001001</v>
      </c>
      <c r="B847" s="332" t="s">
        <v>3783</v>
      </c>
      <c r="C847" s="332" t="s">
        <v>3664</v>
      </c>
      <c r="D847" s="333">
        <v>15</v>
      </c>
      <c r="E847" s="333">
        <v>14.3</v>
      </c>
      <c r="F847" s="339">
        <v>214.5</v>
      </c>
    </row>
    <row r="848" spans="1:6">
      <c r="A848" s="330">
        <v>20001002</v>
      </c>
      <c r="B848" s="327" t="s">
        <v>3784</v>
      </c>
      <c r="C848" s="328"/>
      <c r="D848" s="328"/>
      <c r="E848" s="328"/>
      <c r="F848" s="329">
        <v>29996.240000000002</v>
      </c>
    </row>
    <row r="849" spans="1:6">
      <c r="A849" s="331">
        <v>20001002001</v>
      </c>
      <c r="B849" s="332" t="s">
        <v>3785</v>
      </c>
      <c r="C849" s="332" t="s">
        <v>3614</v>
      </c>
      <c r="D849" s="333">
        <v>3</v>
      </c>
      <c r="E849" s="334">
        <v>1258</v>
      </c>
      <c r="F849" s="335">
        <v>3774</v>
      </c>
    </row>
    <row r="850" spans="1:6">
      <c r="A850" s="331">
        <v>20001002002</v>
      </c>
      <c r="B850" s="332" t="s">
        <v>3786</v>
      </c>
      <c r="C850" s="332" t="s">
        <v>3568</v>
      </c>
      <c r="D850" s="333">
        <v>11.78</v>
      </c>
      <c r="E850" s="334">
        <v>2225.9967000000001</v>
      </c>
      <c r="F850" s="335">
        <v>26222.240000000002</v>
      </c>
    </row>
    <row r="851" spans="1:6">
      <c r="A851" s="330">
        <v>20002</v>
      </c>
      <c r="B851" s="327" t="s">
        <v>3787</v>
      </c>
      <c r="C851" s="328"/>
      <c r="D851" s="328"/>
      <c r="E851" s="328"/>
      <c r="F851" s="329">
        <v>2659</v>
      </c>
    </row>
    <row r="852" spans="1:6">
      <c r="A852" s="330">
        <v>20002001</v>
      </c>
      <c r="B852" s="327" t="s">
        <v>3745</v>
      </c>
      <c r="C852" s="328"/>
      <c r="D852" s="328"/>
      <c r="E852" s="328"/>
      <c r="F852" s="340">
        <v>143</v>
      </c>
    </row>
    <row r="853" spans="1:6">
      <c r="A853" s="331">
        <v>20002001001</v>
      </c>
      <c r="B853" s="332" t="s">
        <v>3783</v>
      </c>
      <c r="C853" s="332" t="s">
        <v>3664</v>
      </c>
      <c r="D853" s="333">
        <v>10</v>
      </c>
      <c r="E853" s="333">
        <v>14.3</v>
      </c>
      <c r="F853" s="339">
        <v>143</v>
      </c>
    </row>
    <row r="854" spans="1:6">
      <c r="A854" s="330">
        <v>20002002</v>
      </c>
      <c r="B854" s="327" t="s">
        <v>3784</v>
      </c>
      <c r="C854" s="328"/>
      <c r="D854" s="328"/>
      <c r="E854" s="328"/>
      <c r="F854" s="329">
        <v>2516</v>
      </c>
    </row>
    <row r="855" spans="1:6">
      <c r="A855" s="331">
        <v>20002002001</v>
      </c>
      <c r="B855" s="332" t="s">
        <v>3785</v>
      </c>
      <c r="C855" s="332" t="s">
        <v>3614</v>
      </c>
      <c r="D855" s="333">
        <v>2</v>
      </c>
      <c r="E855" s="334">
        <v>1258</v>
      </c>
      <c r="F855" s="335">
        <v>2516</v>
      </c>
    </row>
    <row r="856" spans="1:6">
      <c r="A856" s="330">
        <v>20003</v>
      </c>
      <c r="B856" s="327" t="s">
        <v>3788</v>
      </c>
      <c r="C856" s="328"/>
      <c r="D856" s="328"/>
      <c r="E856" s="328"/>
      <c r="F856" s="329">
        <v>2659</v>
      </c>
    </row>
    <row r="857" spans="1:6">
      <c r="A857" s="330">
        <v>20003001</v>
      </c>
      <c r="B857" s="327" t="s">
        <v>3745</v>
      </c>
      <c r="C857" s="328"/>
      <c r="D857" s="328"/>
      <c r="E857" s="328"/>
      <c r="F857" s="340">
        <v>143</v>
      </c>
    </row>
    <row r="858" spans="1:6">
      <c r="A858" s="331">
        <v>20003001001</v>
      </c>
      <c r="B858" s="332" t="s">
        <v>3783</v>
      </c>
      <c r="C858" s="332" t="s">
        <v>3664</v>
      </c>
      <c r="D858" s="333">
        <v>10</v>
      </c>
      <c r="E858" s="333">
        <v>14.3</v>
      </c>
      <c r="F858" s="339">
        <v>143</v>
      </c>
    </row>
    <row r="859" spans="1:6">
      <c r="A859" s="330">
        <v>20003002</v>
      </c>
      <c r="B859" s="327" t="s">
        <v>3784</v>
      </c>
      <c r="C859" s="328"/>
      <c r="D859" s="328"/>
      <c r="E859" s="328"/>
      <c r="F859" s="329">
        <v>2516</v>
      </c>
    </row>
    <row r="860" spans="1:6">
      <c r="A860" s="331">
        <v>20003002001</v>
      </c>
      <c r="B860" s="332" t="s">
        <v>3785</v>
      </c>
      <c r="C860" s="332" t="s">
        <v>3614</v>
      </c>
      <c r="D860" s="333">
        <v>2</v>
      </c>
      <c r="E860" s="334">
        <v>1258</v>
      </c>
      <c r="F860" s="335">
        <v>2516</v>
      </c>
    </row>
    <row r="861" spans="1:6">
      <c r="A861" s="330">
        <v>20004</v>
      </c>
      <c r="B861" s="327" t="s">
        <v>3789</v>
      </c>
      <c r="C861" s="328"/>
      <c r="D861" s="328"/>
      <c r="E861" s="328"/>
      <c r="F861" s="329">
        <v>2659</v>
      </c>
    </row>
    <row r="862" spans="1:6">
      <c r="A862" s="330">
        <v>20004001</v>
      </c>
      <c r="B862" s="327" t="s">
        <v>3745</v>
      </c>
      <c r="C862" s="328"/>
      <c r="D862" s="328"/>
      <c r="E862" s="328"/>
      <c r="F862" s="340">
        <v>143</v>
      </c>
    </row>
    <row r="863" spans="1:6">
      <c r="A863" s="331">
        <v>20004001001</v>
      </c>
      <c r="B863" s="332" t="s">
        <v>3783</v>
      </c>
      <c r="C863" s="332" t="s">
        <v>3664</v>
      </c>
      <c r="D863" s="333">
        <v>10</v>
      </c>
      <c r="E863" s="333">
        <v>14.3</v>
      </c>
      <c r="F863" s="339">
        <v>143</v>
      </c>
    </row>
    <row r="864" spans="1:6">
      <c r="A864" s="330">
        <v>20004002</v>
      </c>
      <c r="B864" s="327" t="s">
        <v>3784</v>
      </c>
      <c r="C864" s="328"/>
      <c r="D864" s="328"/>
      <c r="E864" s="328"/>
      <c r="F864" s="329">
        <v>2516</v>
      </c>
    </row>
    <row r="865" spans="1:6">
      <c r="A865" s="331">
        <v>20004002001</v>
      </c>
      <c r="B865" s="332" t="s">
        <v>3785</v>
      </c>
      <c r="C865" s="332" t="s">
        <v>3614</v>
      </c>
      <c r="D865" s="333">
        <v>2</v>
      </c>
      <c r="E865" s="334">
        <v>1258</v>
      </c>
      <c r="F865" s="335">
        <v>2516</v>
      </c>
    </row>
    <row r="866" spans="1:6">
      <c r="A866" s="330">
        <v>20005</v>
      </c>
      <c r="B866" s="327" t="s">
        <v>3790</v>
      </c>
      <c r="C866" s="328"/>
      <c r="D866" s="328"/>
      <c r="E866" s="328"/>
      <c r="F866" s="329">
        <v>2659</v>
      </c>
    </row>
    <row r="867" spans="1:6">
      <c r="A867" s="330">
        <v>20005001</v>
      </c>
      <c r="B867" s="327" t="s">
        <v>3745</v>
      </c>
      <c r="C867" s="328"/>
      <c r="D867" s="328"/>
      <c r="E867" s="328"/>
      <c r="F867" s="340">
        <v>143</v>
      </c>
    </row>
    <row r="868" spans="1:6">
      <c r="A868" s="331">
        <v>20005001001</v>
      </c>
      <c r="B868" s="332" t="s">
        <v>3783</v>
      </c>
      <c r="C868" s="332" t="s">
        <v>3664</v>
      </c>
      <c r="D868" s="333">
        <v>10</v>
      </c>
      <c r="E868" s="333">
        <v>14.3</v>
      </c>
      <c r="F868" s="339">
        <v>143</v>
      </c>
    </row>
    <row r="869" spans="1:6">
      <c r="A869" s="330">
        <v>20005002</v>
      </c>
      <c r="B869" s="327" t="s">
        <v>3784</v>
      </c>
      <c r="C869" s="328"/>
      <c r="D869" s="328"/>
      <c r="E869" s="328"/>
      <c r="F869" s="329">
        <v>2516</v>
      </c>
    </row>
    <row r="870" spans="1:6">
      <c r="A870" s="331">
        <v>20005002001</v>
      </c>
      <c r="B870" s="332" t="s">
        <v>3785</v>
      </c>
      <c r="C870" s="332" t="s">
        <v>3614</v>
      </c>
      <c r="D870" s="333">
        <v>2</v>
      </c>
      <c r="E870" s="334">
        <v>1258</v>
      </c>
      <c r="F870" s="335">
        <v>2516</v>
      </c>
    </row>
    <row r="871" spans="1:6">
      <c r="A871" s="330">
        <v>20006</v>
      </c>
      <c r="B871" s="327" t="s">
        <v>3791</v>
      </c>
      <c r="C871" s="328"/>
      <c r="D871" s="328"/>
      <c r="E871" s="328"/>
      <c r="F871" s="329">
        <v>50521</v>
      </c>
    </row>
    <row r="872" spans="1:6">
      <c r="A872" s="330">
        <v>20006001</v>
      </c>
      <c r="B872" s="327" t="s">
        <v>3745</v>
      </c>
      <c r="C872" s="328"/>
      <c r="D872" s="328"/>
      <c r="E872" s="328"/>
      <c r="F872" s="329">
        <v>2717</v>
      </c>
    </row>
    <row r="873" spans="1:6">
      <c r="A873" s="331">
        <v>20006001001</v>
      </c>
      <c r="B873" s="332" t="s">
        <v>3783</v>
      </c>
      <c r="C873" s="332" t="s">
        <v>3664</v>
      </c>
      <c r="D873" s="333">
        <v>190</v>
      </c>
      <c r="E873" s="333">
        <v>14.3</v>
      </c>
      <c r="F873" s="335">
        <v>2717</v>
      </c>
    </row>
    <row r="874" spans="1:6">
      <c r="A874" s="330">
        <v>20006002</v>
      </c>
      <c r="B874" s="327" t="s">
        <v>3784</v>
      </c>
      <c r="C874" s="328"/>
      <c r="D874" s="328"/>
      <c r="E874" s="328"/>
      <c r="F874" s="329">
        <v>47804</v>
      </c>
    </row>
    <row r="875" spans="1:6">
      <c r="A875" s="331">
        <v>20006002001</v>
      </c>
      <c r="B875" s="332" t="s">
        <v>3785</v>
      </c>
      <c r="C875" s="332" t="s">
        <v>3614</v>
      </c>
      <c r="D875" s="333">
        <v>38</v>
      </c>
      <c r="E875" s="334">
        <v>1258</v>
      </c>
      <c r="F875" s="335">
        <v>47804</v>
      </c>
    </row>
    <row r="876" spans="1:6">
      <c r="A876" s="330">
        <v>20007</v>
      </c>
      <c r="B876" s="327" t="s">
        <v>3792</v>
      </c>
      <c r="C876" s="328"/>
      <c r="D876" s="328"/>
      <c r="E876" s="328"/>
      <c r="F876" s="329">
        <v>2659</v>
      </c>
    </row>
    <row r="877" spans="1:6">
      <c r="A877" s="330">
        <v>20007001</v>
      </c>
      <c r="B877" s="327" t="s">
        <v>3745</v>
      </c>
      <c r="C877" s="328"/>
      <c r="D877" s="328"/>
      <c r="E877" s="328"/>
      <c r="F877" s="340">
        <v>143</v>
      </c>
    </row>
    <row r="878" spans="1:6">
      <c r="A878" s="331">
        <v>20007001001</v>
      </c>
      <c r="B878" s="332" t="s">
        <v>3783</v>
      </c>
      <c r="C878" s="332" t="s">
        <v>3664</v>
      </c>
      <c r="D878" s="333">
        <v>10</v>
      </c>
      <c r="E878" s="333">
        <v>14.3</v>
      </c>
      <c r="F878" s="339">
        <v>143</v>
      </c>
    </row>
    <row r="879" spans="1:6">
      <c r="A879" s="330">
        <v>20007002</v>
      </c>
      <c r="B879" s="327" t="s">
        <v>3784</v>
      </c>
      <c r="C879" s="328"/>
      <c r="D879" s="328"/>
      <c r="E879" s="328"/>
      <c r="F879" s="329">
        <v>2516</v>
      </c>
    </row>
    <row r="880" spans="1:6">
      <c r="A880" s="331">
        <v>20007002001</v>
      </c>
      <c r="B880" s="332" t="s">
        <v>3785</v>
      </c>
      <c r="C880" s="332" t="s">
        <v>3614</v>
      </c>
      <c r="D880" s="333">
        <v>2</v>
      </c>
      <c r="E880" s="334">
        <v>1258</v>
      </c>
      <c r="F880" s="335">
        <v>2516</v>
      </c>
    </row>
    <row r="881" spans="1:6">
      <c r="A881" s="330">
        <v>20008</v>
      </c>
      <c r="B881" s="327" t="s">
        <v>3793</v>
      </c>
      <c r="C881" s="328"/>
      <c r="D881" s="328"/>
      <c r="E881" s="328"/>
      <c r="F881" s="329">
        <v>2659</v>
      </c>
    </row>
    <row r="882" spans="1:6">
      <c r="A882" s="330">
        <v>20008001</v>
      </c>
      <c r="B882" s="327" t="s">
        <v>3745</v>
      </c>
      <c r="C882" s="328"/>
      <c r="D882" s="328"/>
      <c r="E882" s="328"/>
      <c r="F882" s="340">
        <v>143</v>
      </c>
    </row>
    <row r="883" spans="1:6">
      <c r="A883" s="331">
        <v>20008001001</v>
      </c>
      <c r="B883" s="332" t="s">
        <v>3783</v>
      </c>
      <c r="C883" s="332" t="s">
        <v>3664</v>
      </c>
      <c r="D883" s="333">
        <v>10</v>
      </c>
      <c r="E883" s="333">
        <v>14.3</v>
      </c>
      <c r="F883" s="339">
        <v>143</v>
      </c>
    </row>
    <row r="884" spans="1:6">
      <c r="A884" s="330">
        <v>20008002</v>
      </c>
      <c r="B884" s="327" t="s">
        <v>3784</v>
      </c>
      <c r="C884" s="328"/>
      <c r="D884" s="328"/>
      <c r="E884" s="328"/>
      <c r="F884" s="329">
        <v>2516</v>
      </c>
    </row>
    <row r="885" spans="1:6">
      <c r="A885" s="331">
        <v>20008002001</v>
      </c>
      <c r="B885" s="332" t="s">
        <v>3785</v>
      </c>
      <c r="C885" s="332" t="s">
        <v>3614</v>
      </c>
      <c r="D885" s="333">
        <v>2</v>
      </c>
      <c r="E885" s="334">
        <v>1258</v>
      </c>
      <c r="F885" s="335">
        <v>2516</v>
      </c>
    </row>
    <row r="886" spans="1:6">
      <c r="A886" s="330">
        <v>20009</v>
      </c>
      <c r="B886" s="327" t="s">
        <v>3794</v>
      </c>
      <c r="C886" s="328"/>
      <c r="D886" s="328"/>
      <c r="E886" s="328"/>
      <c r="F886" s="329">
        <v>7888.79</v>
      </c>
    </row>
    <row r="887" spans="1:6">
      <c r="A887" s="330">
        <v>20009001</v>
      </c>
      <c r="B887" s="327" t="s">
        <v>3745</v>
      </c>
      <c r="C887" s="328"/>
      <c r="D887" s="328"/>
      <c r="E887" s="328"/>
      <c r="F887" s="340">
        <v>143</v>
      </c>
    </row>
    <row r="888" spans="1:6">
      <c r="A888" s="331">
        <v>20009001001</v>
      </c>
      <c r="B888" s="332" t="s">
        <v>3783</v>
      </c>
      <c r="C888" s="332" t="s">
        <v>3664</v>
      </c>
      <c r="D888" s="333">
        <v>10</v>
      </c>
      <c r="E888" s="333">
        <v>14.3</v>
      </c>
      <c r="F888" s="339">
        <v>143</v>
      </c>
    </row>
    <row r="889" spans="1:6">
      <c r="A889" s="330">
        <v>20009002</v>
      </c>
      <c r="B889" s="327" t="s">
        <v>3784</v>
      </c>
      <c r="C889" s="328"/>
      <c r="D889" s="328"/>
      <c r="E889" s="328"/>
      <c r="F889" s="329">
        <v>2516</v>
      </c>
    </row>
    <row r="890" spans="1:6">
      <c r="A890" s="331">
        <v>20009002001</v>
      </c>
      <c r="B890" s="332" t="s">
        <v>3785</v>
      </c>
      <c r="C890" s="332" t="s">
        <v>3614</v>
      </c>
      <c r="D890" s="333">
        <v>2</v>
      </c>
      <c r="E890" s="334">
        <v>1258</v>
      </c>
      <c r="F890" s="335">
        <v>2516</v>
      </c>
    </row>
    <row r="891" spans="1:6">
      <c r="A891" s="330">
        <v>20009003</v>
      </c>
      <c r="B891" s="327" t="s">
        <v>3795</v>
      </c>
      <c r="C891" s="328"/>
      <c r="D891" s="328"/>
      <c r="E891" s="328"/>
      <c r="F891" s="329">
        <v>5229.79</v>
      </c>
    </row>
    <row r="892" spans="1:6">
      <c r="A892" s="331">
        <v>20009003001</v>
      </c>
      <c r="B892" s="332" t="s">
        <v>3796</v>
      </c>
      <c r="C892" s="332" t="s">
        <v>3568</v>
      </c>
      <c r="D892" s="333">
        <v>0.64</v>
      </c>
      <c r="E892" s="334">
        <v>3469.3878</v>
      </c>
      <c r="F892" s="335">
        <v>2220.41</v>
      </c>
    </row>
    <row r="893" spans="1:6">
      <c r="A893" s="331">
        <v>20009003002</v>
      </c>
      <c r="B893" s="332" t="s">
        <v>3797</v>
      </c>
      <c r="C893" s="332" t="s">
        <v>3664</v>
      </c>
      <c r="D893" s="333">
        <v>4.5</v>
      </c>
      <c r="E893" s="333">
        <v>668.75</v>
      </c>
      <c r="F893" s="335">
        <v>3009.38</v>
      </c>
    </row>
    <row r="894" spans="1:6">
      <c r="A894" s="336">
        <v>21</v>
      </c>
      <c r="B894" s="327" t="s">
        <v>3798</v>
      </c>
      <c r="C894" s="328"/>
      <c r="D894" s="328"/>
      <c r="E894" s="328"/>
      <c r="F894" s="329">
        <v>94288.4</v>
      </c>
    </row>
    <row r="895" spans="1:6">
      <c r="A895" s="330">
        <v>21001</v>
      </c>
      <c r="B895" s="327" t="s">
        <v>3799</v>
      </c>
      <c r="C895" s="328"/>
      <c r="D895" s="328"/>
      <c r="E895" s="328"/>
      <c r="F895" s="340">
        <v>203.1</v>
      </c>
    </row>
    <row r="896" spans="1:6">
      <c r="A896" s="330">
        <v>21001001</v>
      </c>
      <c r="B896" s="327" t="s">
        <v>3800</v>
      </c>
      <c r="C896" s="328"/>
      <c r="D896" s="328"/>
      <c r="E896" s="328"/>
      <c r="F896" s="340">
        <v>203.1</v>
      </c>
    </row>
    <row r="897" spans="1:6">
      <c r="A897" s="331">
        <v>21001001001</v>
      </c>
      <c r="B897" s="332" t="s">
        <v>3801</v>
      </c>
      <c r="C897" s="332" t="s">
        <v>3557</v>
      </c>
      <c r="D897" s="333">
        <v>1</v>
      </c>
      <c r="E897" s="333">
        <v>203.1</v>
      </c>
      <c r="F897" s="339">
        <v>203.1</v>
      </c>
    </row>
    <row r="898" spans="1:6">
      <c r="A898" s="330">
        <v>21002</v>
      </c>
      <c r="B898" s="327" t="s">
        <v>3802</v>
      </c>
      <c r="C898" s="328"/>
      <c r="D898" s="328"/>
      <c r="E898" s="328"/>
      <c r="F898" s="340">
        <v>203.1</v>
      </c>
    </row>
    <row r="899" spans="1:6">
      <c r="A899" s="330">
        <v>21002001</v>
      </c>
      <c r="B899" s="327" t="s">
        <v>3800</v>
      </c>
      <c r="C899" s="328"/>
      <c r="D899" s="328"/>
      <c r="E899" s="328"/>
      <c r="F899" s="340">
        <v>203.1</v>
      </c>
    </row>
    <row r="900" spans="1:6">
      <c r="A900" s="331">
        <v>21002001001</v>
      </c>
      <c r="B900" s="332" t="s">
        <v>3803</v>
      </c>
      <c r="C900" s="332" t="s">
        <v>3557</v>
      </c>
      <c r="D900" s="333">
        <v>1</v>
      </c>
      <c r="E900" s="333">
        <v>203.1</v>
      </c>
      <c r="F900" s="339">
        <v>203.1</v>
      </c>
    </row>
    <row r="901" spans="1:6">
      <c r="A901" s="330">
        <v>21003</v>
      </c>
      <c r="B901" s="327" t="s">
        <v>3804</v>
      </c>
      <c r="C901" s="328"/>
      <c r="D901" s="328"/>
      <c r="E901" s="328"/>
      <c r="F901" s="340">
        <v>203.1</v>
      </c>
    </row>
    <row r="902" spans="1:6">
      <c r="A902" s="330">
        <v>21003001</v>
      </c>
      <c r="B902" s="327" t="s">
        <v>3800</v>
      </c>
      <c r="C902" s="328"/>
      <c r="D902" s="328"/>
      <c r="E902" s="328"/>
      <c r="F902" s="340">
        <v>203.1</v>
      </c>
    </row>
    <row r="903" spans="1:6">
      <c r="A903" s="331">
        <v>21003001001</v>
      </c>
      <c r="B903" s="332" t="s">
        <v>3805</v>
      </c>
      <c r="C903" s="332" t="s">
        <v>3557</v>
      </c>
      <c r="D903" s="333">
        <v>1</v>
      </c>
      <c r="E903" s="333">
        <v>203.1</v>
      </c>
      <c r="F903" s="339">
        <v>203.1</v>
      </c>
    </row>
    <row r="904" spans="1:6">
      <c r="A904" s="330">
        <v>21004</v>
      </c>
      <c r="B904" s="327" t="s">
        <v>3806</v>
      </c>
      <c r="C904" s="328"/>
      <c r="D904" s="328"/>
      <c r="E904" s="328"/>
      <c r="F904" s="340">
        <v>203.1</v>
      </c>
    </row>
    <row r="905" spans="1:6">
      <c r="A905" s="330">
        <v>21004001</v>
      </c>
      <c r="B905" s="327" t="s">
        <v>3800</v>
      </c>
      <c r="C905" s="328"/>
      <c r="D905" s="328"/>
      <c r="E905" s="328"/>
      <c r="F905" s="340">
        <v>203.1</v>
      </c>
    </row>
    <row r="906" spans="1:6">
      <c r="A906" s="331">
        <v>21004001001</v>
      </c>
      <c r="B906" s="332" t="s">
        <v>3807</v>
      </c>
      <c r="C906" s="332" t="s">
        <v>3557</v>
      </c>
      <c r="D906" s="333">
        <v>1</v>
      </c>
      <c r="E906" s="333">
        <v>203.1</v>
      </c>
      <c r="F906" s="339">
        <v>203.1</v>
      </c>
    </row>
    <row r="907" spans="1:6">
      <c r="A907" s="330">
        <v>21005</v>
      </c>
      <c r="B907" s="327" t="s">
        <v>3808</v>
      </c>
      <c r="C907" s="328"/>
      <c r="D907" s="328"/>
      <c r="E907" s="328"/>
      <c r="F907" s="329">
        <v>6106.32</v>
      </c>
    </row>
    <row r="908" spans="1:6">
      <c r="A908" s="330">
        <v>21005001</v>
      </c>
      <c r="B908" s="327" t="s">
        <v>3809</v>
      </c>
      <c r="C908" s="328"/>
      <c r="D908" s="328"/>
      <c r="E908" s="328"/>
      <c r="F908" s="329">
        <v>3026.06</v>
      </c>
    </row>
    <row r="909" spans="1:6">
      <c r="A909" s="331">
        <v>21005001001</v>
      </c>
      <c r="B909" s="332" t="s">
        <v>3810</v>
      </c>
      <c r="C909" s="332" t="s">
        <v>3614</v>
      </c>
      <c r="D909" s="333">
        <v>1</v>
      </c>
      <c r="E909" s="333">
        <v>998.52689999999996</v>
      </c>
      <c r="F909" s="339">
        <v>998.53</v>
      </c>
    </row>
    <row r="910" spans="1:6">
      <c r="A910" s="331">
        <v>21005001002</v>
      </c>
      <c r="B910" s="332" t="s">
        <v>3811</v>
      </c>
      <c r="C910" s="332" t="s">
        <v>3614</v>
      </c>
      <c r="D910" s="333">
        <v>1</v>
      </c>
      <c r="E910" s="334">
        <v>1132.6369</v>
      </c>
      <c r="F910" s="335">
        <v>1132.6400000000001</v>
      </c>
    </row>
    <row r="911" spans="1:6">
      <c r="A911" s="331">
        <v>21005001003</v>
      </c>
      <c r="B911" s="332" t="s">
        <v>3812</v>
      </c>
      <c r="C911" s="332" t="s">
        <v>3614</v>
      </c>
      <c r="D911" s="333">
        <v>2</v>
      </c>
      <c r="E911" s="333">
        <v>447.44709999999998</v>
      </c>
      <c r="F911" s="339">
        <v>894.89</v>
      </c>
    </row>
    <row r="912" spans="1:6">
      <c r="A912" s="330">
        <v>21005002</v>
      </c>
      <c r="B912" s="327" t="s">
        <v>3800</v>
      </c>
      <c r="C912" s="328"/>
      <c r="D912" s="328"/>
      <c r="E912" s="328"/>
      <c r="F912" s="329">
        <v>1894.72</v>
      </c>
    </row>
    <row r="913" spans="1:6">
      <c r="A913" s="331">
        <v>21005002001</v>
      </c>
      <c r="B913" s="332" t="s">
        <v>3813</v>
      </c>
      <c r="C913" s="332" t="s">
        <v>3557</v>
      </c>
      <c r="D913" s="333">
        <v>1</v>
      </c>
      <c r="E913" s="334">
        <v>1894.7194999999999</v>
      </c>
      <c r="F913" s="335">
        <v>1894.72</v>
      </c>
    </row>
    <row r="914" spans="1:6">
      <c r="A914" s="330">
        <v>21005003</v>
      </c>
      <c r="B914" s="327" t="s">
        <v>3814</v>
      </c>
      <c r="C914" s="328"/>
      <c r="D914" s="328"/>
      <c r="E914" s="328"/>
      <c r="F914" s="329">
        <v>1185.54</v>
      </c>
    </row>
    <row r="915" spans="1:6">
      <c r="A915" s="331">
        <v>21005003001</v>
      </c>
      <c r="B915" s="332" t="s">
        <v>3815</v>
      </c>
      <c r="C915" s="332" t="s">
        <v>3557</v>
      </c>
      <c r="D915" s="333">
        <v>1</v>
      </c>
      <c r="E915" s="334">
        <v>1185.5374999999999</v>
      </c>
      <c r="F915" s="335">
        <v>1185.54</v>
      </c>
    </row>
    <row r="916" spans="1:6">
      <c r="A916" s="330">
        <v>21006</v>
      </c>
      <c r="B916" s="327" t="s">
        <v>3816</v>
      </c>
      <c r="C916" s="328"/>
      <c r="D916" s="328"/>
      <c r="E916" s="328"/>
      <c r="F916" s="329">
        <v>81728.14</v>
      </c>
    </row>
    <row r="917" spans="1:6">
      <c r="A917" s="330">
        <v>21006001</v>
      </c>
      <c r="B917" s="327" t="s">
        <v>3809</v>
      </c>
      <c r="C917" s="328"/>
      <c r="D917" s="328"/>
      <c r="E917" s="328"/>
      <c r="F917" s="329">
        <v>75888.039999999994</v>
      </c>
    </row>
    <row r="918" spans="1:6">
      <c r="A918" s="331">
        <v>21006001001</v>
      </c>
      <c r="B918" s="332" t="s">
        <v>3810</v>
      </c>
      <c r="C918" s="332" t="s">
        <v>3614</v>
      </c>
      <c r="D918" s="333">
        <v>76</v>
      </c>
      <c r="E918" s="333">
        <v>998.52689999999996</v>
      </c>
      <c r="F918" s="335">
        <v>75888.039999999994</v>
      </c>
    </row>
    <row r="919" spans="1:6">
      <c r="A919" s="330">
        <v>21006002</v>
      </c>
      <c r="B919" s="327" t="s">
        <v>3800</v>
      </c>
      <c r="C919" s="328"/>
      <c r="D919" s="328"/>
      <c r="E919" s="328"/>
      <c r="F919" s="329">
        <v>5840.1</v>
      </c>
    </row>
    <row r="920" spans="1:6">
      <c r="A920" s="331">
        <v>21006002001</v>
      </c>
      <c r="B920" s="332" t="s">
        <v>3817</v>
      </c>
      <c r="C920" s="332" t="s">
        <v>3557</v>
      </c>
      <c r="D920" s="333">
        <v>1</v>
      </c>
      <c r="E920" s="334">
        <v>5840.1</v>
      </c>
      <c r="F920" s="335">
        <v>5840.1</v>
      </c>
    </row>
    <row r="921" spans="1:6">
      <c r="A921" s="330">
        <v>21007</v>
      </c>
      <c r="B921" s="327" t="s">
        <v>3818</v>
      </c>
      <c r="C921" s="328"/>
      <c r="D921" s="328"/>
      <c r="E921" s="328"/>
      <c r="F921" s="329">
        <v>4334.01</v>
      </c>
    </row>
    <row r="922" spans="1:6">
      <c r="A922" s="330">
        <v>21007001</v>
      </c>
      <c r="B922" s="327" t="s">
        <v>3809</v>
      </c>
      <c r="C922" s="328"/>
      <c r="D922" s="328"/>
      <c r="E922" s="328"/>
      <c r="F922" s="329">
        <v>3994.11</v>
      </c>
    </row>
    <row r="923" spans="1:6">
      <c r="A923" s="331">
        <v>21007001001</v>
      </c>
      <c r="B923" s="332" t="s">
        <v>3810</v>
      </c>
      <c r="C923" s="332" t="s">
        <v>3614</v>
      </c>
      <c r="D923" s="333">
        <v>4</v>
      </c>
      <c r="E923" s="333">
        <v>998.52689999999996</v>
      </c>
      <c r="F923" s="335">
        <v>3994.11</v>
      </c>
    </row>
    <row r="924" spans="1:6">
      <c r="A924" s="330">
        <v>21007002</v>
      </c>
      <c r="B924" s="327" t="s">
        <v>3800</v>
      </c>
      <c r="C924" s="328"/>
      <c r="D924" s="328"/>
      <c r="E924" s="328"/>
      <c r="F924" s="340">
        <v>339.9</v>
      </c>
    </row>
    <row r="925" spans="1:6">
      <c r="A925" s="331">
        <v>21007002001</v>
      </c>
      <c r="B925" s="332" t="s">
        <v>3819</v>
      </c>
      <c r="C925" s="332" t="s">
        <v>3557</v>
      </c>
      <c r="D925" s="333">
        <v>1</v>
      </c>
      <c r="E925" s="333">
        <v>339.9</v>
      </c>
      <c r="F925" s="339">
        <v>339.9</v>
      </c>
    </row>
    <row r="926" spans="1:6">
      <c r="A926" s="330">
        <v>21008</v>
      </c>
      <c r="B926" s="327" t="s">
        <v>3820</v>
      </c>
      <c r="C926" s="328"/>
      <c r="D926" s="328"/>
      <c r="E926" s="328"/>
      <c r="F926" s="329">
        <v>1307.53</v>
      </c>
    </row>
    <row r="927" spans="1:6">
      <c r="A927" s="330">
        <v>21008001</v>
      </c>
      <c r="B927" s="327" t="s">
        <v>3809</v>
      </c>
      <c r="C927" s="328"/>
      <c r="D927" s="328"/>
      <c r="E927" s="328"/>
      <c r="F927" s="340">
        <v>998.53</v>
      </c>
    </row>
    <row r="928" spans="1:6">
      <c r="A928" s="331">
        <v>21008001001</v>
      </c>
      <c r="B928" s="332" t="s">
        <v>3810</v>
      </c>
      <c r="C928" s="332" t="s">
        <v>3614</v>
      </c>
      <c r="D928" s="333">
        <v>1</v>
      </c>
      <c r="E928" s="333">
        <v>998.52689999999996</v>
      </c>
      <c r="F928" s="339">
        <v>998.53</v>
      </c>
    </row>
    <row r="929" spans="1:6">
      <c r="A929" s="330">
        <v>21008002</v>
      </c>
      <c r="B929" s="327" t="s">
        <v>3800</v>
      </c>
      <c r="C929" s="328"/>
      <c r="D929" s="328"/>
      <c r="E929" s="328"/>
      <c r="F929" s="340">
        <v>309</v>
      </c>
    </row>
    <row r="930" spans="1:6">
      <c r="A930" s="331">
        <v>21008002001</v>
      </c>
      <c r="B930" s="332" t="s">
        <v>3821</v>
      </c>
      <c r="C930" s="332" t="s">
        <v>3557</v>
      </c>
      <c r="D930" s="333">
        <v>1</v>
      </c>
      <c r="E930" s="333">
        <v>309</v>
      </c>
      <c r="F930" s="339">
        <v>309</v>
      </c>
    </row>
    <row r="931" spans="1:6">
      <c r="A931" s="336">
        <v>22</v>
      </c>
      <c r="B931" s="327" t="s">
        <v>3822</v>
      </c>
      <c r="C931" s="328"/>
      <c r="D931" s="328"/>
      <c r="E931" s="328"/>
      <c r="F931" s="329">
        <v>20656.82</v>
      </c>
    </row>
    <row r="932" spans="1:6">
      <c r="A932" s="330">
        <v>22001</v>
      </c>
      <c r="B932" s="327" t="s">
        <v>3822</v>
      </c>
      <c r="C932" s="328"/>
      <c r="D932" s="328"/>
      <c r="E932" s="328"/>
      <c r="F932" s="329">
        <v>20656.82</v>
      </c>
    </row>
    <row r="933" spans="1:6">
      <c r="A933" s="330">
        <v>22001001</v>
      </c>
      <c r="B933" s="327" t="s">
        <v>3823</v>
      </c>
      <c r="C933" s="328"/>
      <c r="D933" s="328"/>
      <c r="E933" s="328"/>
      <c r="F933" s="329">
        <v>1653.51</v>
      </c>
    </row>
    <row r="934" spans="1:6" ht="18">
      <c r="A934" s="331">
        <v>22001001001</v>
      </c>
      <c r="B934" s="337" t="s">
        <v>3824</v>
      </c>
      <c r="C934" s="332" t="s">
        <v>3568</v>
      </c>
      <c r="D934" s="333">
        <v>73.266999999999996</v>
      </c>
      <c r="E934" s="333">
        <v>22.568300000000001</v>
      </c>
      <c r="F934" s="335">
        <v>1653.51</v>
      </c>
    </row>
    <row r="935" spans="1:6">
      <c r="A935" s="330">
        <v>22001002</v>
      </c>
      <c r="B935" s="327" t="s">
        <v>3825</v>
      </c>
      <c r="C935" s="328"/>
      <c r="D935" s="328"/>
      <c r="E935" s="328"/>
      <c r="F935" s="329">
        <v>7700.22</v>
      </c>
    </row>
    <row r="936" spans="1:6" ht="18">
      <c r="A936" s="331">
        <v>22001002001</v>
      </c>
      <c r="B936" s="337" t="s">
        <v>3826</v>
      </c>
      <c r="C936" s="332" t="s">
        <v>3568</v>
      </c>
      <c r="D936" s="333">
        <v>73.266999999999996</v>
      </c>
      <c r="E936" s="333">
        <v>105.098</v>
      </c>
      <c r="F936" s="335">
        <v>7700.22</v>
      </c>
    </row>
    <row r="937" spans="1:6">
      <c r="A937" s="330">
        <v>22001003</v>
      </c>
      <c r="B937" s="327" t="s">
        <v>3827</v>
      </c>
      <c r="C937" s="328"/>
      <c r="D937" s="328"/>
      <c r="E937" s="328"/>
      <c r="F937" s="329">
        <v>5441.73</v>
      </c>
    </row>
    <row r="938" spans="1:6">
      <c r="A938" s="331">
        <v>22001003001</v>
      </c>
      <c r="B938" s="332" t="s">
        <v>3828</v>
      </c>
      <c r="C938" s="332" t="s">
        <v>3664</v>
      </c>
      <c r="D938" s="333">
        <v>14.789</v>
      </c>
      <c r="E938" s="333">
        <v>124.6812</v>
      </c>
      <c r="F938" s="335">
        <v>1843.91</v>
      </c>
    </row>
    <row r="939" spans="1:6">
      <c r="A939" s="331">
        <v>22001003002</v>
      </c>
      <c r="B939" s="332" t="s">
        <v>3829</v>
      </c>
      <c r="C939" s="332" t="s">
        <v>3664</v>
      </c>
      <c r="D939" s="333">
        <v>21.85</v>
      </c>
      <c r="E939" s="333">
        <v>49.957799999999999</v>
      </c>
      <c r="F939" s="335">
        <v>1091.58</v>
      </c>
    </row>
    <row r="940" spans="1:6">
      <c r="A940" s="331">
        <v>22001003003</v>
      </c>
      <c r="B940" s="332" t="s">
        <v>3830</v>
      </c>
      <c r="C940" s="332" t="s">
        <v>3664</v>
      </c>
      <c r="D940" s="333">
        <v>59.2</v>
      </c>
      <c r="E940" s="333">
        <v>42.3352</v>
      </c>
      <c r="F940" s="335">
        <v>2506.2399999999998</v>
      </c>
    </row>
    <row r="941" spans="1:6">
      <c r="A941" s="330">
        <v>22001004</v>
      </c>
      <c r="B941" s="327" t="s">
        <v>3566</v>
      </c>
      <c r="C941" s="328"/>
      <c r="D941" s="328"/>
      <c r="E941" s="328"/>
      <c r="F941" s="329">
        <v>5861.36</v>
      </c>
    </row>
    <row r="942" spans="1:6">
      <c r="A942" s="331">
        <v>22001004001</v>
      </c>
      <c r="B942" s="332" t="s">
        <v>3831</v>
      </c>
      <c r="C942" s="332" t="s">
        <v>3568</v>
      </c>
      <c r="D942" s="333">
        <v>73.266999999999996</v>
      </c>
      <c r="E942" s="333">
        <v>80</v>
      </c>
      <c r="F942" s="335">
        <v>5861.36</v>
      </c>
    </row>
    <row r="943" spans="1:6">
      <c r="A943" s="336">
        <v>23</v>
      </c>
      <c r="B943" s="327" t="s">
        <v>3832</v>
      </c>
      <c r="C943" s="328"/>
      <c r="D943" s="328"/>
      <c r="E943" s="328"/>
      <c r="F943" s="329">
        <v>1226259.6599999999</v>
      </c>
    </row>
    <row r="944" spans="1:6" ht="18">
      <c r="A944" s="330">
        <v>23001</v>
      </c>
      <c r="B944" s="337" t="s">
        <v>3833</v>
      </c>
      <c r="C944" s="338"/>
      <c r="D944" s="338"/>
      <c r="E944" s="338"/>
      <c r="F944" s="329">
        <v>79427.64</v>
      </c>
    </row>
    <row r="945" spans="1:6">
      <c r="A945" s="330">
        <v>23001001</v>
      </c>
      <c r="B945" s="327" t="s">
        <v>3834</v>
      </c>
      <c r="C945" s="328"/>
      <c r="D945" s="328"/>
      <c r="E945" s="328"/>
      <c r="F945" s="329">
        <v>6183.76</v>
      </c>
    </row>
    <row r="946" spans="1:6" ht="18">
      <c r="A946" s="331">
        <v>23001001001</v>
      </c>
      <c r="B946" s="337" t="s">
        <v>3835</v>
      </c>
      <c r="C946" s="332" t="s">
        <v>3568</v>
      </c>
      <c r="D946" s="333">
        <v>174.14</v>
      </c>
      <c r="E946" s="333">
        <v>4.5083000000000002</v>
      </c>
      <c r="F946" s="339">
        <v>785.08</v>
      </c>
    </row>
    <row r="947" spans="1:6">
      <c r="A947" s="331">
        <v>23001001002</v>
      </c>
      <c r="B947" s="332" t="s">
        <v>3836</v>
      </c>
      <c r="C947" s="332" t="s">
        <v>3568</v>
      </c>
      <c r="D947" s="333">
        <v>155.4</v>
      </c>
      <c r="E947" s="333">
        <v>1.5003</v>
      </c>
      <c r="F947" s="339">
        <v>233.14</v>
      </c>
    </row>
    <row r="948" spans="1:6" ht="18">
      <c r="A948" s="331">
        <v>23001001003</v>
      </c>
      <c r="B948" s="337" t="s">
        <v>3837</v>
      </c>
      <c r="C948" s="332" t="s">
        <v>3568</v>
      </c>
      <c r="D948" s="333">
        <v>329.54</v>
      </c>
      <c r="E948" s="333">
        <v>15.675000000000001</v>
      </c>
      <c r="F948" s="335">
        <v>5165.54</v>
      </c>
    </row>
    <row r="949" spans="1:6">
      <c r="A949" s="330">
        <v>23001002</v>
      </c>
      <c r="B949" s="327" t="s">
        <v>3838</v>
      </c>
      <c r="C949" s="328"/>
      <c r="D949" s="328"/>
      <c r="E949" s="328"/>
      <c r="F949" s="329">
        <v>34563.08</v>
      </c>
    </row>
    <row r="950" spans="1:6" ht="18">
      <c r="A950" s="331">
        <v>23001002001</v>
      </c>
      <c r="B950" s="337" t="s">
        <v>3839</v>
      </c>
      <c r="C950" s="332" t="s">
        <v>3568</v>
      </c>
      <c r="D950" s="333">
        <v>329.54</v>
      </c>
      <c r="E950" s="333">
        <v>104.8828</v>
      </c>
      <c r="F950" s="335">
        <v>34563.08</v>
      </c>
    </row>
    <row r="951" spans="1:6">
      <c r="A951" s="330">
        <v>23001003</v>
      </c>
      <c r="B951" s="327" t="s">
        <v>3840</v>
      </c>
      <c r="C951" s="328"/>
      <c r="D951" s="328"/>
      <c r="E951" s="328"/>
      <c r="F951" s="329">
        <v>3012.15</v>
      </c>
    </row>
    <row r="952" spans="1:6">
      <c r="A952" s="331">
        <v>23001003001</v>
      </c>
      <c r="B952" s="332" t="s">
        <v>3841</v>
      </c>
      <c r="C952" s="332" t="s">
        <v>3664</v>
      </c>
      <c r="D952" s="333">
        <v>71.13</v>
      </c>
      <c r="E952" s="333">
        <v>42.347099999999998</v>
      </c>
      <c r="F952" s="335">
        <v>3012.15</v>
      </c>
    </row>
    <row r="953" spans="1:6">
      <c r="A953" s="330">
        <v>23001004</v>
      </c>
      <c r="B953" s="327" t="s">
        <v>3566</v>
      </c>
      <c r="C953" s="328"/>
      <c r="D953" s="328"/>
      <c r="E953" s="328"/>
      <c r="F953" s="329">
        <v>35668.65</v>
      </c>
    </row>
    <row r="954" spans="1:6" ht="18">
      <c r="A954" s="331">
        <v>23001004001</v>
      </c>
      <c r="B954" s="337" t="s">
        <v>3842</v>
      </c>
      <c r="C954" s="332" t="s">
        <v>3568</v>
      </c>
      <c r="D954" s="333">
        <v>329.54</v>
      </c>
      <c r="E954" s="333">
        <v>55</v>
      </c>
      <c r="F954" s="335">
        <v>18124.7</v>
      </c>
    </row>
    <row r="955" spans="1:6" ht="18">
      <c r="A955" s="331">
        <v>23001004002</v>
      </c>
      <c r="B955" s="337" t="s">
        <v>3843</v>
      </c>
      <c r="C955" s="332" t="s">
        <v>3568</v>
      </c>
      <c r="D955" s="333">
        <v>329.54</v>
      </c>
      <c r="E955" s="333">
        <v>50</v>
      </c>
      <c r="F955" s="335">
        <v>16477</v>
      </c>
    </row>
    <row r="956" spans="1:6" ht="18">
      <c r="A956" s="331">
        <v>23001004003</v>
      </c>
      <c r="B956" s="337" t="s">
        <v>3844</v>
      </c>
      <c r="C956" s="332" t="s">
        <v>3664</v>
      </c>
      <c r="D956" s="333">
        <v>71.13</v>
      </c>
      <c r="E956" s="333">
        <v>15</v>
      </c>
      <c r="F956" s="335">
        <v>1066.95</v>
      </c>
    </row>
    <row r="957" spans="1:6" ht="18">
      <c r="A957" s="330">
        <v>23002</v>
      </c>
      <c r="B957" s="337" t="s">
        <v>3845</v>
      </c>
      <c r="C957" s="338"/>
      <c r="D957" s="338"/>
      <c r="E957" s="338"/>
      <c r="F957" s="329">
        <v>48862.35</v>
      </c>
    </row>
    <row r="958" spans="1:6">
      <c r="A958" s="330">
        <v>23002001</v>
      </c>
      <c r="B958" s="327" t="s">
        <v>3834</v>
      </c>
      <c r="C958" s="328"/>
      <c r="D958" s="328"/>
      <c r="E958" s="328"/>
      <c r="F958" s="329">
        <v>7171.67</v>
      </c>
    </row>
    <row r="959" spans="1:6" ht="18">
      <c r="A959" s="331">
        <v>23002001001</v>
      </c>
      <c r="B959" s="337" t="s">
        <v>3835</v>
      </c>
      <c r="C959" s="332" t="s">
        <v>3568</v>
      </c>
      <c r="D959" s="333">
        <v>95.85</v>
      </c>
      <c r="E959" s="333">
        <v>4.5083000000000002</v>
      </c>
      <c r="F959" s="339">
        <v>432.12</v>
      </c>
    </row>
    <row r="960" spans="1:6">
      <c r="A960" s="331">
        <v>23002001002</v>
      </c>
      <c r="B960" s="332" t="s">
        <v>3836</v>
      </c>
      <c r="C960" s="332" t="s">
        <v>3568</v>
      </c>
      <c r="D960" s="333">
        <v>304.92</v>
      </c>
      <c r="E960" s="333">
        <v>1.5003</v>
      </c>
      <c r="F960" s="339">
        <v>457.48</v>
      </c>
    </row>
    <row r="961" spans="1:6" ht="18">
      <c r="A961" s="331">
        <v>23002001003</v>
      </c>
      <c r="B961" s="337" t="s">
        <v>3837</v>
      </c>
      <c r="C961" s="332" t="s">
        <v>3568</v>
      </c>
      <c r="D961" s="333">
        <v>400.77</v>
      </c>
      <c r="E961" s="333">
        <v>15.675000000000001</v>
      </c>
      <c r="F961" s="335">
        <v>6282.07</v>
      </c>
    </row>
    <row r="962" spans="1:6">
      <c r="A962" s="330">
        <v>23002002</v>
      </c>
      <c r="B962" s="327" t="s">
        <v>3846</v>
      </c>
      <c r="C962" s="328"/>
      <c r="D962" s="328"/>
      <c r="E962" s="328"/>
      <c r="F962" s="329">
        <v>5500.09</v>
      </c>
    </row>
    <row r="963" spans="1:6" ht="18">
      <c r="A963" s="331">
        <v>23002002001</v>
      </c>
      <c r="B963" s="337" t="s">
        <v>3847</v>
      </c>
      <c r="C963" s="332" t="s">
        <v>3568</v>
      </c>
      <c r="D963" s="333">
        <v>400.77</v>
      </c>
      <c r="E963" s="333">
        <v>2.6577999999999999</v>
      </c>
      <c r="F963" s="335">
        <v>1065.17</v>
      </c>
    </row>
    <row r="964" spans="1:6" ht="18">
      <c r="A964" s="331">
        <v>23002002002</v>
      </c>
      <c r="B964" s="337" t="s">
        <v>3848</v>
      </c>
      <c r="C964" s="332" t="s">
        <v>3568</v>
      </c>
      <c r="D964" s="333">
        <v>400.77</v>
      </c>
      <c r="E964" s="333">
        <v>11.066000000000001</v>
      </c>
      <c r="F964" s="335">
        <v>4434.92</v>
      </c>
    </row>
    <row r="965" spans="1:6">
      <c r="A965" s="330">
        <v>23002003</v>
      </c>
      <c r="B965" s="327" t="s">
        <v>3840</v>
      </c>
      <c r="C965" s="328"/>
      <c r="D965" s="328"/>
      <c r="E965" s="328"/>
      <c r="F965" s="329">
        <v>3048.99</v>
      </c>
    </row>
    <row r="966" spans="1:6">
      <c r="A966" s="331">
        <v>23002003001</v>
      </c>
      <c r="B966" s="332" t="s">
        <v>3841</v>
      </c>
      <c r="C966" s="332" t="s">
        <v>3664</v>
      </c>
      <c r="D966" s="333">
        <v>72</v>
      </c>
      <c r="E966" s="333">
        <v>42.347099999999998</v>
      </c>
      <c r="F966" s="335">
        <v>3048.99</v>
      </c>
    </row>
    <row r="967" spans="1:6">
      <c r="A967" s="330">
        <v>23002004</v>
      </c>
      <c r="B967" s="327" t="s">
        <v>3566</v>
      </c>
      <c r="C967" s="328"/>
      <c r="D967" s="328"/>
      <c r="E967" s="328"/>
      <c r="F967" s="329">
        <v>33141.599999999999</v>
      </c>
    </row>
    <row r="968" spans="1:6" ht="18">
      <c r="A968" s="331">
        <v>23002004001</v>
      </c>
      <c r="B968" s="337" t="s">
        <v>3842</v>
      </c>
      <c r="C968" s="332" t="s">
        <v>3568</v>
      </c>
      <c r="D968" s="333">
        <v>400.77</v>
      </c>
      <c r="E968" s="333">
        <v>55</v>
      </c>
      <c r="F968" s="335">
        <v>22042.35</v>
      </c>
    </row>
    <row r="969" spans="1:6" ht="18">
      <c r="A969" s="331">
        <v>23002004002</v>
      </c>
      <c r="B969" s="337" t="s">
        <v>3849</v>
      </c>
      <c r="C969" s="332" t="s">
        <v>3568</v>
      </c>
      <c r="D969" s="333">
        <v>400.77</v>
      </c>
      <c r="E969" s="333">
        <v>25</v>
      </c>
      <c r="F969" s="335">
        <v>10019.25</v>
      </c>
    </row>
    <row r="970" spans="1:6" ht="18">
      <c r="A970" s="331">
        <v>23002004003</v>
      </c>
      <c r="B970" s="337" t="s">
        <v>3844</v>
      </c>
      <c r="C970" s="332" t="s">
        <v>3664</v>
      </c>
      <c r="D970" s="333">
        <v>72</v>
      </c>
      <c r="E970" s="333">
        <v>15</v>
      </c>
      <c r="F970" s="335">
        <v>1080</v>
      </c>
    </row>
    <row r="971" spans="1:6" ht="18">
      <c r="A971" s="330">
        <v>23003</v>
      </c>
      <c r="B971" s="337" t="s">
        <v>3850</v>
      </c>
      <c r="C971" s="338"/>
      <c r="D971" s="338"/>
      <c r="E971" s="338"/>
      <c r="F971" s="329">
        <v>42460.81</v>
      </c>
    </row>
    <row r="972" spans="1:6">
      <c r="A972" s="330">
        <v>23003001</v>
      </c>
      <c r="B972" s="327" t="s">
        <v>3834</v>
      </c>
      <c r="C972" s="328"/>
      <c r="D972" s="328"/>
      <c r="E972" s="328"/>
      <c r="F972" s="329">
        <v>6239.43</v>
      </c>
    </row>
    <row r="973" spans="1:6" ht="18">
      <c r="A973" s="331">
        <v>23003001001</v>
      </c>
      <c r="B973" s="337" t="s">
        <v>3835</v>
      </c>
      <c r="C973" s="332" t="s">
        <v>3568</v>
      </c>
      <c r="D973" s="333">
        <v>86.33</v>
      </c>
      <c r="E973" s="333">
        <v>4.5083000000000002</v>
      </c>
      <c r="F973" s="339">
        <v>389.2</v>
      </c>
    </row>
    <row r="974" spans="1:6">
      <c r="A974" s="331">
        <v>23003001002</v>
      </c>
      <c r="B974" s="332" t="s">
        <v>3836</v>
      </c>
      <c r="C974" s="332" t="s">
        <v>3568</v>
      </c>
      <c r="D974" s="333">
        <v>261.83</v>
      </c>
      <c r="E974" s="333">
        <v>1.5003</v>
      </c>
      <c r="F974" s="339">
        <v>392.82</v>
      </c>
    </row>
    <row r="975" spans="1:6" ht="18">
      <c r="A975" s="331">
        <v>23003001003</v>
      </c>
      <c r="B975" s="337" t="s">
        <v>3837</v>
      </c>
      <c r="C975" s="332" t="s">
        <v>3568</v>
      </c>
      <c r="D975" s="333">
        <v>348.16</v>
      </c>
      <c r="E975" s="333">
        <v>15.675000000000001</v>
      </c>
      <c r="F975" s="335">
        <v>5457.41</v>
      </c>
    </row>
    <row r="976" spans="1:6">
      <c r="A976" s="330">
        <v>23003002</v>
      </c>
      <c r="B976" s="327" t="s">
        <v>3846</v>
      </c>
      <c r="C976" s="328"/>
      <c r="D976" s="328"/>
      <c r="E976" s="328"/>
      <c r="F976" s="329">
        <v>4778.08</v>
      </c>
    </row>
    <row r="977" spans="1:6" ht="18">
      <c r="A977" s="331">
        <v>23003002001</v>
      </c>
      <c r="B977" s="337" t="s">
        <v>3847</v>
      </c>
      <c r="C977" s="332" t="s">
        <v>3568</v>
      </c>
      <c r="D977" s="333">
        <v>348.16</v>
      </c>
      <c r="E977" s="333">
        <v>2.6577999999999999</v>
      </c>
      <c r="F977" s="339">
        <v>925.34</v>
      </c>
    </row>
    <row r="978" spans="1:6" ht="18">
      <c r="A978" s="331">
        <v>23003002002</v>
      </c>
      <c r="B978" s="337" t="s">
        <v>3848</v>
      </c>
      <c r="C978" s="332" t="s">
        <v>3568</v>
      </c>
      <c r="D978" s="333">
        <v>348.16</v>
      </c>
      <c r="E978" s="333">
        <v>11.066000000000001</v>
      </c>
      <c r="F978" s="335">
        <v>3852.74</v>
      </c>
    </row>
    <row r="979" spans="1:6">
      <c r="A979" s="330">
        <v>23003003</v>
      </c>
      <c r="B979" s="327" t="s">
        <v>3840</v>
      </c>
      <c r="C979" s="328"/>
      <c r="D979" s="328"/>
      <c r="E979" s="328"/>
      <c r="F979" s="329">
        <v>2651.35</v>
      </c>
    </row>
    <row r="980" spans="1:6">
      <c r="A980" s="331">
        <v>23003003001</v>
      </c>
      <c r="B980" s="332" t="s">
        <v>3841</v>
      </c>
      <c r="C980" s="332" t="s">
        <v>3664</v>
      </c>
      <c r="D980" s="333">
        <v>62.61</v>
      </c>
      <c r="E980" s="333">
        <v>42.347099999999998</v>
      </c>
      <c r="F980" s="335">
        <v>2651.35</v>
      </c>
    </row>
    <row r="981" spans="1:6">
      <c r="A981" s="330">
        <v>23003004</v>
      </c>
      <c r="B981" s="327" t="s">
        <v>3566</v>
      </c>
      <c r="C981" s="328"/>
      <c r="D981" s="328"/>
      <c r="E981" s="328"/>
      <c r="F981" s="329">
        <v>28791.95</v>
      </c>
    </row>
    <row r="982" spans="1:6" ht="18">
      <c r="A982" s="331">
        <v>23003004001</v>
      </c>
      <c r="B982" s="337" t="s">
        <v>3842</v>
      </c>
      <c r="C982" s="332" t="s">
        <v>3568</v>
      </c>
      <c r="D982" s="333">
        <v>348.16</v>
      </c>
      <c r="E982" s="333">
        <v>55</v>
      </c>
      <c r="F982" s="335">
        <v>19148.8</v>
      </c>
    </row>
    <row r="983" spans="1:6" ht="18">
      <c r="A983" s="331">
        <v>23003004002</v>
      </c>
      <c r="B983" s="337" t="s">
        <v>3849</v>
      </c>
      <c r="C983" s="332" t="s">
        <v>3568</v>
      </c>
      <c r="D983" s="333">
        <v>348.16</v>
      </c>
      <c r="E983" s="333">
        <v>25</v>
      </c>
      <c r="F983" s="335">
        <v>8704</v>
      </c>
    </row>
    <row r="984" spans="1:6" ht="18">
      <c r="A984" s="331">
        <v>23003004003</v>
      </c>
      <c r="B984" s="337" t="s">
        <v>3844</v>
      </c>
      <c r="C984" s="332" t="s">
        <v>3664</v>
      </c>
      <c r="D984" s="333">
        <v>62.61</v>
      </c>
      <c r="E984" s="333">
        <v>15</v>
      </c>
      <c r="F984" s="339">
        <v>939.15</v>
      </c>
    </row>
    <row r="985" spans="1:6" ht="18">
      <c r="A985" s="330">
        <v>23004</v>
      </c>
      <c r="B985" s="337" t="s">
        <v>3851</v>
      </c>
      <c r="C985" s="338"/>
      <c r="D985" s="338"/>
      <c r="E985" s="338"/>
      <c r="F985" s="329">
        <v>41652.33</v>
      </c>
    </row>
    <row r="986" spans="1:6">
      <c r="A986" s="330">
        <v>23004001</v>
      </c>
      <c r="B986" s="327" t="s">
        <v>3834</v>
      </c>
      <c r="C986" s="328"/>
      <c r="D986" s="328"/>
      <c r="E986" s="328"/>
      <c r="F986" s="329">
        <v>6148.28</v>
      </c>
    </row>
    <row r="987" spans="1:6" ht="18">
      <c r="A987" s="331">
        <v>23004001001</v>
      </c>
      <c r="B987" s="337" t="s">
        <v>3835</v>
      </c>
      <c r="C987" s="332" t="s">
        <v>3568</v>
      </c>
      <c r="D987" s="333">
        <v>98.05</v>
      </c>
      <c r="E987" s="333">
        <v>4.5083000000000002</v>
      </c>
      <c r="F987" s="339">
        <v>442.04</v>
      </c>
    </row>
    <row r="988" spans="1:6">
      <c r="A988" s="331">
        <v>23004001002</v>
      </c>
      <c r="B988" s="332" t="s">
        <v>3836</v>
      </c>
      <c r="C988" s="332" t="s">
        <v>3568</v>
      </c>
      <c r="D988" s="333">
        <v>242.75</v>
      </c>
      <c r="E988" s="333">
        <v>1.5003</v>
      </c>
      <c r="F988" s="339">
        <v>364.2</v>
      </c>
    </row>
    <row r="989" spans="1:6" ht="18">
      <c r="A989" s="331">
        <v>23004001003</v>
      </c>
      <c r="B989" s="337" t="s">
        <v>3837</v>
      </c>
      <c r="C989" s="332" t="s">
        <v>3568</v>
      </c>
      <c r="D989" s="333">
        <v>340.8</v>
      </c>
      <c r="E989" s="333">
        <v>15.675000000000001</v>
      </c>
      <c r="F989" s="335">
        <v>5342.04</v>
      </c>
    </row>
    <row r="990" spans="1:6">
      <c r="A990" s="330">
        <v>23004002</v>
      </c>
      <c r="B990" s="327" t="s">
        <v>3846</v>
      </c>
      <c r="C990" s="328"/>
      <c r="D990" s="328"/>
      <c r="E990" s="328"/>
      <c r="F990" s="329">
        <v>4677.07</v>
      </c>
    </row>
    <row r="991" spans="1:6" ht="18">
      <c r="A991" s="331">
        <v>23004002001</v>
      </c>
      <c r="B991" s="337" t="s">
        <v>3847</v>
      </c>
      <c r="C991" s="332" t="s">
        <v>3568</v>
      </c>
      <c r="D991" s="333">
        <v>340.8</v>
      </c>
      <c r="E991" s="333">
        <v>2.6577999999999999</v>
      </c>
      <c r="F991" s="339">
        <v>905.78</v>
      </c>
    </row>
    <row r="992" spans="1:6" ht="18">
      <c r="A992" s="331">
        <v>23004002002</v>
      </c>
      <c r="B992" s="337" t="s">
        <v>3848</v>
      </c>
      <c r="C992" s="332" t="s">
        <v>3568</v>
      </c>
      <c r="D992" s="333">
        <v>340.8</v>
      </c>
      <c r="E992" s="333">
        <v>11.066000000000001</v>
      </c>
      <c r="F992" s="335">
        <v>3771.29</v>
      </c>
    </row>
    <row r="993" spans="1:6">
      <c r="A993" s="330">
        <v>23004003</v>
      </c>
      <c r="B993" s="327" t="s">
        <v>3840</v>
      </c>
      <c r="C993" s="328"/>
      <c r="D993" s="328"/>
      <c r="E993" s="328"/>
      <c r="F993" s="329">
        <v>2631.03</v>
      </c>
    </row>
    <row r="994" spans="1:6">
      <c r="A994" s="331">
        <v>23004003001</v>
      </c>
      <c r="B994" s="332" t="s">
        <v>3841</v>
      </c>
      <c r="C994" s="332" t="s">
        <v>3664</v>
      </c>
      <c r="D994" s="333">
        <v>62.13</v>
      </c>
      <c r="E994" s="333">
        <v>42.347099999999998</v>
      </c>
      <c r="F994" s="335">
        <v>2631.03</v>
      </c>
    </row>
    <row r="995" spans="1:6">
      <c r="A995" s="330">
        <v>23004004</v>
      </c>
      <c r="B995" s="327" t="s">
        <v>3566</v>
      </c>
      <c r="C995" s="328"/>
      <c r="D995" s="328"/>
      <c r="E995" s="328"/>
      <c r="F995" s="329">
        <v>28195.95</v>
      </c>
    </row>
    <row r="996" spans="1:6" ht="18">
      <c r="A996" s="331">
        <v>23004004001</v>
      </c>
      <c r="B996" s="337" t="s">
        <v>3842</v>
      </c>
      <c r="C996" s="332" t="s">
        <v>3568</v>
      </c>
      <c r="D996" s="333">
        <v>340.8</v>
      </c>
      <c r="E996" s="333">
        <v>55</v>
      </c>
      <c r="F996" s="335">
        <v>18744</v>
      </c>
    </row>
    <row r="997" spans="1:6" ht="18">
      <c r="A997" s="331">
        <v>23004004002</v>
      </c>
      <c r="B997" s="337" t="s">
        <v>3849</v>
      </c>
      <c r="C997" s="332" t="s">
        <v>3568</v>
      </c>
      <c r="D997" s="333">
        <v>340.8</v>
      </c>
      <c r="E997" s="333">
        <v>25</v>
      </c>
      <c r="F997" s="335">
        <v>8520</v>
      </c>
    </row>
    <row r="998" spans="1:6" ht="18">
      <c r="A998" s="331">
        <v>23004004003</v>
      </c>
      <c r="B998" s="337" t="s">
        <v>3844</v>
      </c>
      <c r="C998" s="332" t="s">
        <v>3664</v>
      </c>
      <c r="D998" s="333">
        <v>62.13</v>
      </c>
      <c r="E998" s="333">
        <v>15</v>
      </c>
      <c r="F998" s="339">
        <v>931.95</v>
      </c>
    </row>
    <row r="999" spans="1:6" ht="18">
      <c r="A999" s="330">
        <v>23005</v>
      </c>
      <c r="B999" s="337" t="s">
        <v>3852</v>
      </c>
      <c r="C999" s="338"/>
      <c r="D999" s="338"/>
      <c r="E999" s="338"/>
      <c r="F999" s="329">
        <v>115755.85</v>
      </c>
    </row>
    <row r="1000" spans="1:6">
      <c r="A1000" s="330">
        <v>23005001</v>
      </c>
      <c r="B1000" s="327" t="s">
        <v>3834</v>
      </c>
      <c r="C1000" s="328"/>
      <c r="D1000" s="328"/>
      <c r="E1000" s="328"/>
      <c r="F1000" s="329">
        <v>8765.7900000000009</v>
      </c>
    </row>
    <row r="1001" spans="1:6" ht="18">
      <c r="A1001" s="331">
        <v>23005001001</v>
      </c>
      <c r="B1001" s="337" t="s">
        <v>3835</v>
      </c>
      <c r="C1001" s="332" t="s">
        <v>3568</v>
      </c>
      <c r="D1001" s="333">
        <v>387.31</v>
      </c>
      <c r="E1001" s="333">
        <v>4.5083000000000002</v>
      </c>
      <c r="F1001" s="335">
        <v>1746.11</v>
      </c>
    </row>
    <row r="1002" spans="1:6">
      <c r="A1002" s="331">
        <v>23005001002</v>
      </c>
      <c r="B1002" s="332" t="s">
        <v>3836</v>
      </c>
      <c r="C1002" s="332" t="s">
        <v>3568</v>
      </c>
      <c r="D1002" s="333">
        <v>55.23</v>
      </c>
      <c r="E1002" s="333">
        <v>1.5003</v>
      </c>
      <c r="F1002" s="339">
        <v>82.87</v>
      </c>
    </row>
    <row r="1003" spans="1:6" ht="18">
      <c r="A1003" s="331">
        <v>23005001003</v>
      </c>
      <c r="B1003" s="337" t="s">
        <v>3837</v>
      </c>
      <c r="C1003" s="332" t="s">
        <v>3568</v>
      </c>
      <c r="D1003" s="333">
        <v>442.54</v>
      </c>
      <c r="E1003" s="333">
        <v>15.675000000000001</v>
      </c>
      <c r="F1003" s="335">
        <v>6936.81</v>
      </c>
    </row>
    <row r="1004" spans="1:6">
      <c r="A1004" s="330">
        <v>23005002</v>
      </c>
      <c r="B1004" s="327" t="s">
        <v>3838</v>
      </c>
      <c r="C1004" s="328"/>
      <c r="D1004" s="328"/>
      <c r="E1004" s="328"/>
      <c r="F1004" s="329">
        <v>46414.83</v>
      </c>
    </row>
    <row r="1005" spans="1:6" ht="18">
      <c r="A1005" s="331">
        <v>23005002001</v>
      </c>
      <c r="B1005" s="337" t="s">
        <v>3839</v>
      </c>
      <c r="C1005" s="332" t="s">
        <v>3568</v>
      </c>
      <c r="D1005" s="333">
        <v>405.62</v>
      </c>
      <c r="E1005" s="333">
        <v>104.8828</v>
      </c>
      <c r="F1005" s="335">
        <v>42542.559999999998</v>
      </c>
    </row>
    <row r="1006" spans="1:6" ht="18">
      <c r="A1006" s="331">
        <v>23005002002</v>
      </c>
      <c r="B1006" s="337" t="s">
        <v>3853</v>
      </c>
      <c r="C1006" s="332" t="s">
        <v>3568</v>
      </c>
      <c r="D1006" s="333">
        <v>36.92</v>
      </c>
      <c r="E1006" s="333">
        <v>104.8828</v>
      </c>
      <c r="F1006" s="335">
        <v>3872.27</v>
      </c>
    </row>
    <row r="1007" spans="1:6">
      <c r="A1007" s="330">
        <v>23005003</v>
      </c>
      <c r="B1007" s="327" t="s">
        <v>3840</v>
      </c>
      <c r="C1007" s="328"/>
      <c r="D1007" s="328"/>
      <c r="E1007" s="328"/>
      <c r="F1007" s="329">
        <v>10418.23</v>
      </c>
    </row>
    <row r="1008" spans="1:6">
      <c r="A1008" s="331">
        <v>23005003001</v>
      </c>
      <c r="B1008" s="332" t="s">
        <v>3841</v>
      </c>
      <c r="C1008" s="332" t="s">
        <v>3664</v>
      </c>
      <c r="D1008" s="333">
        <v>246.02</v>
      </c>
      <c r="E1008" s="333">
        <v>42.347099999999998</v>
      </c>
      <c r="F1008" s="335">
        <v>10418.23</v>
      </c>
    </row>
    <row r="1009" spans="1:6">
      <c r="A1009" s="330">
        <v>23005004</v>
      </c>
      <c r="B1009" s="327" t="s">
        <v>3566</v>
      </c>
      <c r="C1009" s="328"/>
      <c r="D1009" s="328"/>
      <c r="E1009" s="328"/>
      <c r="F1009" s="329">
        <v>50157</v>
      </c>
    </row>
    <row r="1010" spans="1:6" ht="18">
      <c r="A1010" s="331">
        <v>23005004001</v>
      </c>
      <c r="B1010" s="337" t="s">
        <v>3842</v>
      </c>
      <c r="C1010" s="332" t="s">
        <v>3568</v>
      </c>
      <c r="D1010" s="333">
        <v>442.54</v>
      </c>
      <c r="E1010" s="333">
        <v>55</v>
      </c>
      <c r="F1010" s="335">
        <v>24339.7</v>
      </c>
    </row>
    <row r="1011" spans="1:6" ht="18">
      <c r="A1011" s="331">
        <v>23005004002</v>
      </c>
      <c r="B1011" s="337" t="s">
        <v>3843</v>
      </c>
      <c r="C1011" s="332" t="s">
        <v>3568</v>
      </c>
      <c r="D1011" s="333">
        <v>442.54</v>
      </c>
      <c r="E1011" s="333">
        <v>50</v>
      </c>
      <c r="F1011" s="335">
        <v>22127</v>
      </c>
    </row>
    <row r="1012" spans="1:6" ht="18">
      <c r="A1012" s="331">
        <v>23005004003</v>
      </c>
      <c r="B1012" s="337" t="s">
        <v>3844</v>
      </c>
      <c r="C1012" s="332" t="s">
        <v>3664</v>
      </c>
      <c r="D1012" s="333">
        <v>246.02</v>
      </c>
      <c r="E1012" s="333">
        <v>15</v>
      </c>
      <c r="F1012" s="335">
        <v>3690.3</v>
      </c>
    </row>
    <row r="1013" spans="1:6" ht="18">
      <c r="A1013" s="330">
        <v>23006</v>
      </c>
      <c r="B1013" s="337" t="s">
        <v>3854</v>
      </c>
      <c r="C1013" s="338"/>
      <c r="D1013" s="338"/>
      <c r="E1013" s="338"/>
      <c r="F1013" s="329">
        <v>240781.44</v>
      </c>
    </row>
    <row r="1014" spans="1:6">
      <c r="A1014" s="330">
        <v>23006001</v>
      </c>
      <c r="B1014" s="327" t="s">
        <v>3834</v>
      </c>
      <c r="C1014" s="328"/>
      <c r="D1014" s="328"/>
      <c r="E1014" s="328"/>
      <c r="F1014" s="329">
        <v>18412.3</v>
      </c>
    </row>
    <row r="1015" spans="1:6" ht="18">
      <c r="A1015" s="331">
        <v>23006001001</v>
      </c>
      <c r="B1015" s="337" t="s">
        <v>3835</v>
      </c>
      <c r="C1015" s="332" t="s">
        <v>3568</v>
      </c>
      <c r="D1015" s="333">
        <v>458.46</v>
      </c>
      <c r="E1015" s="333">
        <v>4.5083000000000002</v>
      </c>
      <c r="F1015" s="335">
        <v>2066.87</v>
      </c>
    </row>
    <row r="1016" spans="1:6">
      <c r="A1016" s="331">
        <v>23006001002</v>
      </c>
      <c r="B1016" s="332" t="s">
        <v>3836</v>
      </c>
      <c r="C1016" s="332" t="s">
        <v>3568</v>
      </c>
      <c r="D1016" s="333">
        <v>533.27</v>
      </c>
      <c r="E1016" s="333">
        <v>1.5003</v>
      </c>
      <c r="F1016" s="339">
        <v>800.06</v>
      </c>
    </row>
    <row r="1017" spans="1:6" ht="18">
      <c r="A1017" s="331">
        <v>23006001003</v>
      </c>
      <c r="B1017" s="337" t="s">
        <v>3837</v>
      </c>
      <c r="C1017" s="332" t="s">
        <v>3568</v>
      </c>
      <c r="D1017" s="333">
        <v>991.73</v>
      </c>
      <c r="E1017" s="333">
        <v>15.675000000000001</v>
      </c>
      <c r="F1017" s="335">
        <v>15545.37</v>
      </c>
    </row>
    <row r="1018" spans="1:6">
      <c r="A1018" s="330">
        <v>23006002</v>
      </c>
      <c r="B1018" s="327" t="s">
        <v>3838</v>
      </c>
      <c r="C1018" s="328"/>
      <c r="D1018" s="328"/>
      <c r="E1018" s="328"/>
      <c r="F1018" s="329">
        <v>104015.41</v>
      </c>
    </row>
    <row r="1019" spans="1:6" ht="18">
      <c r="A1019" s="331">
        <v>23006002001</v>
      </c>
      <c r="B1019" s="337" t="s">
        <v>3839</v>
      </c>
      <c r="C1019" s="332" t="s">
        <v>3568</v>
      </c>
      <c r="D1019" s="333">
        <v>965.91</v>
      </c>
      <c r="E1019" s="333">
        <v>104.8828</v>
      </c>
      <c r="F1019" s="335">
        <v>101307.34</v>
      </c>
    </row>
    <row r="1020" spans="1:6" ht="18">
      <c r="A1020" s="331">
        <v>23006002002</v>
      </c>
      <c r="B1020" s="337" t="s">
        <v>3853</v>
      </c>
      <c r="C1020" s="332" t="s">
        <v>3568</v>
      </c>
      <c r="D1020" s="333">
        <v>25.82</v>
      </c>
      <c r="E1020" s="333">
        <v>104.8828</v>
      </c>
      <c r="F1020" s="335">
        <v>2708.07</v>
      </c>
    </row>
    <row r="1021" spans="1:6">
      <c r="A1021" s="330">
        <v>23006003</v>
      </c>
      <c r="B1021" s="327" t="s">
        <v>3840</v>
      </c>
      <c r="C1021" s="328"/>
      <c r="D1021" s="328"/>
      <c r="E1021" s="328"/>
      <c r="F1021" s="329">
        <v>10502.08</v>
      </c>
    </row>
    <row r="1022" spans="1:6">
      <c r="A1022" s="331">
        <v>23006003001</v>
      </c>
      <c r="B1022" s="332" t="s">
        <v>3841</v>
      </c>
      <c r="C1022" s="332" t="s">
        <v>3664</v>
      </c>
      <c r="D1022" s="333">
        <v>248</v>
      </c>
      <c r="E1022" s="333">
        <v>42.347099999999998</v>
      </c>
      <c r="F1022" s="335">
        <v>10502.08</v>
      </c>
    </row>
    <row r="1023" spans="1:6">
      <c r="A1023" s="330">
        <v>23006004</v>
      </c>
      <c r="B1023" s="327" t="s">
        <v>3566</v>
      </c>
      <c r="C1023" s="328"/>
      <c r="D1023" s="328"/>
      <c r="E1023" s="328"/>
      <c r="F1023" s="329">
        <v>107851.65</v>
      </c>
    </row>
    <row r="1024" spans="1:6" ht="18">
      <c r="A1024" s="331">
        <v>23006004001</v>
      </c>
      <c r="B1024" s="337" t="s">
        <v>3842</v>
      </c>
      <c r="C1024" s="332" t="s">
        <v>3568</v>
      </c>
      <c r="D1024" s="333">
        <v>991.73</v>
      </c>
      <c r="E1024" s="333">
        <v>55</v>
      </c>
      <c r="F1024" s="335">
        <v>54545.15</v>
      </c>
    </row>
    <row r="1025" spans="1:6" ht="18">
      <c r="A1025" s="331">
        <v>23006004002</v>
      </c>
      <c r="B1025" s="337" t="s">
        <v>3843</v>
      </c>
      <c r="C1025" s="332" t="s">
        <v>3568</v>
      </c>
      <c r="D1025" s="333">
        <v>991.73</v>
      </c>
      <c r="E1025" s="333">
        <v>50</v>
      </c>
      <c r="F1025" s="335">
        <v>49586.5</v>
      </c>
    </row>
    <row r="1026" spans="1:6" ht="18">
      <c r="A1026" s="331">
        <v>23006004003</v>
      </c>
      <c r="B1026" s="337" t="s">
        <v>3844</v>
      </c>
      <c r="C1026" s="332" t="s">
        <v>3664</v>
      </c>
      <c r="D1026" s="333">
        <v>248</v>
      </c>
      <c r="E1026" s="333">
        <v>15</v>
      </c>
      <c r="F1026" s="335">
        <v>3720</v>
      </c>
    </row>
    <row r="1027" spans="1:6" ht="18">
      <c r="A1027" s="330">
        <v>23007</v>
      </c>
      <c r="B1027" s="337" t="s">
        <v>3855</v>
      </c>
      <c r="C1027" s="338"/>
      <c r="D1027" s="338"/>
      <c r="E1027" s="338"/>
      <c r="F1027" s="329">
        <v>340313.13</v>
      </c>
    </row>
    <row r="1028" spans="1:6">
      <c r="A1028" s="330">
        <v>23007001</v>
      </c>
      <c r="B1028" s="327" t="s">
        <v>3834</v>
      </c>
      <c r="C1028" s="328"/>
      <c r="D1028" s="328"/>
      <c r="E1028" s="328"/>
      <c r="F1028" s="329">
        <v>25718.06</v>
      </c>
    </row>
    <row r="1029" spans="1:6" ht="18">
      <c r="A1029" s="331">
        <v>23007001001</v>
      </c>
      <c r="B1029" s="337" t="s">
        <v>3835</v>
      </c>
      <c r="C1029" s="332" t="s">
        <v>3568</v>
      </c>
      <c r="D1029" s="333">
        <v>557.26</v>
      </c>
      <c r="E1029" s="333">
        <v>4.5083000000000002</v>
      </c>
      <c r="F1029" s="335">
        <v>2512.3000000000002</v>
      </c>
    </row>
    <row r="1030" spans="1:6">
      <c r="A1030" s="331">
        <v>23007001002</v>
      </c>
      <c r="B1030" s="332" t="s">
        <v>3836</v>
      </c>
      <c r="C1030" s="332" t="s">
        <v>3568</v>
      </c>
      <c r="D1030" s="333">
        <v>842.53</v>
      </c>
      <c r="E1030" s="333">
        <v>1.5003</v>
      </c>
      <c r="F1030" s="335">
        <v>1264.05</v>
      </c>
    </row>
    <row r="1031" spans="1:6" ht="18">
      <c r="A1031" s="331">
        <v>23007001003</v>
      </c>
      <c r="B1031" s="337" t="s">
        <v>3837</v>
      </c>
      <c r="C1031" s="332" t="s">
        <v>3568</v>
      </c>
      <c r="D1031" s="334">
        <v>1399.79</v>
      </c>
      <c r="E1031" s="333">
        <v>15.675000000000001</v>
      </c>
      <c r="F1031" s="335">
        <v>21941.71</v>
      </c>
    </row>
    <row r="1032" spans="1:6">
      <c r="A1032" s="330">
        <v>23007002</v>
      </c>
      <c r="B1032" s="327" t="s">
        <v>3838</v>
      </c>
      <c r="C1032" s="328"/>
      <c r="D1032" s="328"/>
      <c r="E1032" s="328"/>
      <c r="F1032" s="329">
        <v>146813.89000000001</v>
      </c>
    </row>
    <row r="1033" spans="1:6" ht="18">
      <c r="A1033" s="331">
        <v>23007002001</v>
      </c>
      <c r="B1033" s="337" t="s">
        <v>3839</v>
      </c>
      <c r="C1033" s="332" t="s">
        <v>3568</v>
      </c>
      <c r="D1033" s="334">
        <v>1360.11</v>
      </c>
      <c r="E1033" s="333">
        <v>104.8828</v>
      </c>
      <c r="F1033" s="335">
        <v>142652.14000000001</v>
      </c>
    </row>
    <row r="1034" spans="1:6" ht="18">
      <c r="A1034" s="331">
        <v>23007002002</v>
      </c>
      <c r="B1034" s="337" t="s">
        <v>3853</v>
      </c>
      <c r="C1034" s="332" t="s">
        <v>3568</v>
      </c>
      <c r="D1034" s="333">
        <v>39.68</v>
      </c>
      <c r="E1034" s="333">
        <v>104.8828</v>
      </c>
      <c r="F1034" s="335">
        <v>4161.75</v>
      </c>
    </row>
    <row r="1035" spans="1:6">
      <c r="A1035" s="330">
        <v>23007003</v>
      </c>
      <c r="B1035" s="327" t="s">
        <v>3840</v>
      </c>
      <c r="C1035" s="328"/>
      <c r="D1035" s="328"/>
      <c r="E1035" s="328"/>
      <c r="F1035" s="329">
        <v>15361.83</v>
      </c>
    </row>
    <row r="1036" spans="1:6">
      <c r="A1036" s="331">
        <v>23007003001</v>
      </c>
      <c r="B1036" s="332" t="s">
        <v>3841</v>
      </c>
      <c r="C1036" s="332" t="s">
        <v>3664</v>
      </c>
      <c r="D1036" s="333">
        <v>362.76</v>
      </c>
      <c r="E1036" s="333">
        <v>42.347099999999998</v>
      </c>
      <c r="F1036" s="335">
        <v>15361.83</v>
      </c>
    </row>
    <row r="1037" spans="1:6">
      <c r="A1037" s="330">
        <v>23007004</v>
      </c>
      <c r="B1037" s="327" t="s">
        <v>3566</v>
      </c>
      <c r="C1037" s="328"/>
      <c r="D1037" s="328"/>
      <c r="E1037" s="328"/>
      <c r="F1037" s="329">
        <v>152419.35</v>
      </c>
    </row>
    <row r="1038" spans="1:6" ht="18">
      <c r="A1038" s="331">
        <v>23007004001</v>
      </c>
      <c r="B1038" s="337" t="s">
        <v>3842</v>
      </c>
      <c r="C1038" s="332" t="s">
        <v>3568</v>
      </c>
      <c r="D1038" s="334">
        <v>1399.79</v>
      </c>
      <c r="E1038" s="333">
        <v>55</v>
      </c>
      <c r="F1038" s="335">
        <v>76988.45</v>
      </c>
    </row>
    <row r="1039" spans="1:6" ht="18">
      <c r="A1039" s="331">
        <v>23007004002</v>
      </c>
      <c r="B1039" s="337" t="s">
        <v>3843</v>
      </c>
      <c r="C1039" s="332" t="s">
        <v>3568</v>
      </c>
      <c r="D1039" s="334">
        <v>1399.79</v>
      </c>
      <c r="E1039" s="333">
        <v>50</v>
      </c>
      <c r="F1039" s="335">
        <v>69989.5</v>
      </c>
    </row>
    <row r="1040" spans="1:6" ht="18">
      <c r="A1040" s="331">
        <v>23007004003</v>
      </c>
      <c r="B1040" s="337" t="s">
        <v>3844</v>
      </c>
      <c r="C1040" s="332" t="s">
        <v>3664</v>
      </c>
      <c r="D1040" s="333">
        <v>362.76</v>
      </c>
      <c r="E1040" s="333">
        <v>15</v>
      </c>
      <c r="F1040" s="335">
        <v>5441.4</v>
      </c>
    </row>
    <row r="1041" spans="1:6" ht="18">
      <c r="A1041" s="330">
        <v>23008</v>
      </c>
      <c r="B1041" s="337" t="s">
        <v>3856</v>
      </c>
      <c r="C1041" s="338"/>
      <c r="D1041" s="338"/>
      <c r="E1041" s="338"/>
      <c r="F1041" s="329">
        <v>317006.11</v>
      </c>
    </row>
    <row r="1042" spans="1:6">
      <c r="A1042" s="330">
        <v>23008001</v>
      </c>
      <c r="B1042" s="327" t="s">
        <v>3834</v>
      </c>
      <c r="C1042" s="328"/>
      <c r="D1042" s="328"/>
      <c r="E1042" s="328"/>
      <c r="F1042" s="329">
        <v>23607.35</v>
      </c>
    </row>
    <row r="1043" spans="1:6" ht="18">
      <c r="A1043" s="331">
        <v>23008001001</v>
      </c>
      <c r="B1043" s="337" t="s">
        <v>3835</v>
      </c>
      <c r="C1043" s="332" t="s">
        <v>3568</v>
      </c>
      <c r="D1043" s="333">
        <v>467.72</v>
      </c>
      <c r="E1043" s="333">
        <v>4.5083000000000002</v>
      </c>
      <c r="F1043" s="335">
        <v>2108.62</v>
      </c>
    </row>
    <row r="1044" spans="1:6">
      <c r="A1044" s="331">
        <v>23008001002</v>
      </c>
      <c r="B1044" s="332" t="s">
        <v>3836</v>
      </c>
      <c r="C1044" s="332" t="s">
        <v>3568</v>
      </c>
      <c r="D1044" s="333">
        <v>824.86</v>
      </c>
      <c r="E1044" s="333">
        <v>1.5003</v>
      </c>
      <c r="F1044" s="335">
        <v>1237.54</v>
      </c>
    </row>
    <row r="1045" spans="1:6" ht="18">
      <c r="A1045" s="331">
        <v>23008001003</v>
      </c>
      <c r="B1045" s="337" t="s">
        <v>3837</v>
      </c>
      <c r="C1045" s="332" t="s">
        <v>3568</v>
      </c>
      <c r="D1045" s="334">
        <v>1292.58</v>
      </c>
      <c r="E1045" s="333">
        <v>15.675000000000001</v>
      </c>
      <c r="F1045" s="335">
        <v>20261.189999999999</v>
      </c>
    </row>
    <row r="1046" spans="1:6">
      <c r="A1046" s="330">
        <v>23008002</v>
      </c>
      <c r="B1046" s="327" t="s">
        <v>3838</v>
      </c>
      <c r="C1046" s="328"/>
      <c r="D1046" s="328"/>
      <c r="E1046" s="328"/>
      <c r="F1046" s="329">
        <v>135569.41</v>
      </c>
    </row>
    <row r="1047" spans="1:6" ht="18">
      <c r="A1047" s="331">
        <v>23008002001</v>
      </c>
      <c r="B1047" s="337" t="s">
        <v>3839</v>
      </c>
      <c r="C1047" s="332" t="s">
        <v>3568</v>
      </c>
      <c r="D1047" s="333">
        <v>616.44000000000005</v>
      </c>
      <c r="E1047" s="333">
        <v>104.8828</v>
      </c>
      <c r="F1047" s="335">
        <v>64653.95</v>
      </c>
    </row>
    <row r="1048" spans="1:6" ht="18">
      <c r="A1048" s="331">
        <v>23008002002</v>
      </c>
      <c r="B1048" s="337" t="s">
        <v>3853</v>
      </c>
      <c r="C1048" s="332" t="s">
        <v>3568</v>
      </c>
      <c r="D1048" s="333">
        <v>676.14</v>
      </c>
      <c r="E1048" s="333">
        <v>104.8828</v>
      </c>
      <c r="F1048" s="335">
        <v>70915.460000000006</v>
      </c>
    </row>
    <row r="1049" spans="1:6">
      <c r="A1049" s="330">
        <v>23008003</v>
      </c>
      <c r="B1049" s="327" t="s">
        <v>3840</v>
      </c>
      <c r="C1049" s="328"/>
      <c r="D1049" s="328"/>
      <c r="E1049" s="328"/>
      <c r="F1049" s="329">
        <v>16325.65</v>
      </c>
    </row>
    <row r="1050" spans="1:6">
      <c r="A1050" s="331">
        <v>23008003001</v>
      </c>
      <c r="B1050" s="332" t="s">
        <v>3841</v>
      </c>
      <c r="C1050" s="332" t="s">
        <v>3664</v>
      </c>
      <c r="D1050" s="333">
        <v>385.52</v>
      </c>
      <c r="E1050" s="333">
        <v>42.347099999999998</v>
      </c>
      <c r="F1050" s="335">
        <v>16325.65</v>
      </c>
    </row>
    <row r="1051" spans="1:6">
      <c r="A1051" s="330">
        <v>23008004</v>
      </c>
      <c r="B1051" s="327" t="s">
        <v>3566</v>
      </c>
      <c r="C1051" s="328"/>
      <c r="D1051" s="328"/>
      <c r="E1051" s="328"/>
      <c r="F1051" s="329">
        <v>141503.70000000001</v>
      </c>
    </row>
    <row r="1052" spans="1:6" ht="18">
      <c r="A1052" s="331">
        <v>23008004001</v>
      </c>
      <c r="B1052" s="337" t="s">
        <v>3842</v>
      </c>
      <c r="C1052" s="332" t="s">
        <v>3568</v>
      </c>
      <c r="D1052" s="334">
        <v>1292.58</v>
      </c>
      <c r="E1052" s="333">
        <v>55</v>
      </c>
      <c r="F1052" s="335">
        <v>71091.899999999994</v>
      </c>
    </row>
    <row r="1053" spans="1:6" ht="18">
      <c r="A1053" s="331">
        <v>23008004002</v>
      </c>
      <c r="B1053" s="337" t="s">
        <v>3843</v>
      </c>
      <c r="C1053" s="332" t="s">
        <v>3568</v>
      </c>
      <c r="D1053" s="334">
        <v>1292.58</v>
      </c>
      <c r="E1053" s="333">
        <v>50</v>
      </c>
      <c r="F1053" s="335">
        <v>64629</v>
      </c>
    </row>
    <row r="1054" spans="1:6" ht="18">
      <c r="A1054" s="331">
        <v>23008004003</v>
      </c>
      <c r="B1054" s="337" t="s">
        <v>3844</v>
      </c>
      <c r="C1054" s="332" t="s">
        <v>3664</v>
      </c>
      <c r="D1054" s="333">
        <v>385.52</v>
      </c>
      <c r="E1054" s="333">
        <v>15</v>
      </c>
      <c r="F1054" s="335">
        <v>5782.8</v>
      </c>
    </row>
    <row r="1055" spans="1:6">
      <c r="A1055" s="336">
        <v>24</v>
      </c>
      <c r="B1055" s="327" t="s">
        <v>3857</v>
      </c>
      <c r="C1055" s="328"/>
      <c r="D1055" s="328"/>
      <c r="E1055" s="328"/>
      <c r="F1055" s="329">
        <v>1007958.95</v>
      </c>
    </row>
    <row r="1056" spans="1:6">
      <c r="A1056" s="330">
        <v>24001</v>
      </c>
      <c r="B1056" s="327" t="s">
        <v>3858</v>
      </c>
      <c r="C1056" s="328"/>
      <c r="D1056" s="328"/>
      <c r="E1056" s="328"/>
      <c r="F1056" s="329">
        <v>37017.449999999997</v>
      </c>
    </row>
    <row r="1057" spans="1:6">
      <c r="A1057" s="330">
        <v>24001001</v>
      </c>
      <c r="B1057" s="327" t="s">
        <v>3859</v>
      </c>
      <c r="C1057" s="328"/>
      <c r="D1057" s="328"/>
      <c r="E1057" s="328"/>
      <c r="F1057" s="329">
        <v>17017.45</v>
      </c>
    </row>
    <row r="1058" spans="1:6">
      <c r="A1058" s="331">
        <v>24001001001</v>
      </c>
      <c r="B1058" s="332" t="s">
        <v>3860</v>
      </c>
      <c r="C1058" s="332" t="s">
        <v>3568</v>
      </c>
      <c r="D1058" s="333">
        <v>88</v>
      </c>
      <c r="E1058" s="333">
        <v>187</v>
      </c>
      <c r="F1058" s="335">
        <v>16456</v>
      </c>
    </row>
    <row r="1059" spans="1:6">
      <c r="A1059" s="331">
        <v>24001001002</v>
      </c>
      <c r="B1059" s="332" t="s">
        <v>3861</v>
      </c>
      <c r="C1059" s="332" t="s">
        <v>3664</v>
      </c>
      <c r="D1059" s="333">
        <v>23.64</v>
      </c>
      <c r="E1059" s="333">
        <v>23.75</v>
      </c>
      <c r="F1059" s="339">
        <v>561.45000000000005</v>
      </c>
    </row>
    <row r="1060" spans="1:6">
      <c r="A1060" s="330">
        <v>24001002</v>
      </c>
      <c r="B1060" s="327" t="s">
        <v>3862</v>
      </c>
      <c r="C1060" s="328"/>
      <c r="D1060" s="328"/>
      <c r="E1060" s="328"/>
      <c r="F1060" s="329">
        <v>20000</v>
      </c>
    </row>
    <row r="1061" spans="1:6">
      <c r="A1061" s="331">
        <v>24001002001</v>
      </c>
      <c r="B1061" s="332" t="s">
        <v>3863</v>
      </c>
      <c r="C1061" s="332" t="s">
        <v>3557</v>
      </c>
      <c r="D1061" s="333">
        <v>1</v>
      </c>
      <c r="E1061" s="334">
        <v>20000</v>
      </c>
      <c r="F1061" s="335">
        <v>20000</v>
      </c>
    </row>
    <row r="1062" spans="1:6">
      <c r="A1062" s="330">
        <v>24002</v>
      </c>
      <c r="B1062" s="327" t="s">
        <v>3857</v>
      </c>
      <c r="C1062" s="328"/>
      <c r="D1062" s="328"/>
      <c r="E1062" s="328"/>
      <c r="F1062" s="329">
        <v>970941.5</v>
      </c>
    </row>
    <row r="1063" spans="1:6">
      <c r="A1063" s="330">
        <v>24002001</v>
      </c>
      <c r="B1063" s="327" t="s">
        <v>3864</v>
      </c>
      <c r="C1063" s="328"/>
      <c r="D1063" s="328"/>
      <c r="E1063" s="328"/>
      <c r="F1063" s="329">
        <v>655256.5</v>
      </c>
    </row>
    <row r="1064" spans="1:6">
      <c r="A1064" s="331">
        <v>24002001001</v>
      </c>
      <c r="B1064" s="332" t="s">
        <v>3865</v>
      </c>
      <c r="C1064" s="332" t="s">
        <v>3557</v>
      </c>
      <c r="D1064" s="333">
        <v>1</v>
      </c>
      <c r="E1064" s="334">
        <v>655256.5</v>
      </c>
      <c r="F1064" s="335">
        <v>655256.5</v>
      </c>
    </row>
    <row r="1065" spans="1:6">
      <c r="A1065" s="330">
        <v>24002002</v>
      </c>
      <c r="B1065" s="327" t="s">
        <v>3866</v>
      </c>
      <c r="C1065" s="328"/>
      <c r="D1065" s="328"/>
      <c r="E1065" s="328"/>
      <c r="F1065" s="329">
        <v>231912</v>
      </c>
    </row>
    <row r="1066" spans="1:6">
      <c r="A1066" s="331">
        <v>24002002001</v>
      </c>
      <c r="B1066" s="332" t="s">
        <v>3867</v>
      </c>
      <c r="C1066" s="332" t="s">
        <v>3557</v>
      </c>
      <c r="D1066" s="333">
        <v>1</v>
      </c>
      <c r="E1066" s="334">
        <v>51010</v>
      </c>
      <c r="F1066" s="335">
        <v>51010</v>
      </c>
    </row>
    <row r="1067" spans="1:6">
      <c r="A1067" s="331">
        <v>24002002002</v>
      </c>
      <c r="B1067" s="332" t="s">
        <v>3868</v>
      </c>
      <c r="C1067" s="332" t="s">
        <v>3557</v>
      </c>
      <c r="D1067" s="333">
        <v>1</v>
      </c>
      <c r="E1067" s="334">
        <v>36048</v>
      </c>
      <c r="F1067" s="335">
        <v>36048</v>
      </c>
    </row>
    <row r="1068" spans="1:6">
      <c r="A1068" s="331">
        <v>24002002003</v>
      </c>
      <c r="B1068" s="332" t="s">
        <v>3869</v>
      </c>
      <c r="C1068" s="332" t="s">
        <v>3557</v>
      </c>
      <c r="D1068" s="333">
        <v>1</v>
      </c>
      <c r="E1068" s="334">
        <v>144854</v>
      </c>
      <c r="F1068" s="335">
        <v>144854</v>
      </c>
    </row>
    <row r="1069" spans="1:6">
      <c r="A1069" s="330">
        <v>24002003</v>
      </c>
      <c r="B1069" s="327" t="s">
        <v>3870</v>
      </c>
      <c r="C1069" s="328"/>
      <c r="D1069" s="328"/>
      <c r="E1069" s="328"/>
      <c r="F1069" s="329">
        <v>53773</v>
      </c>
    </row>
    <row r="1070" spans="1:6">
      <c r="A1070" s="331">
        <v>24002003001</v>
      </c>
      <c r="B1070" s="332" t="s">
        <v>3871</v>
      </c>
      <c r="C1070" s="332" t="s">
        <v>3557</v>
      </c>
      <c r="D1070" s="333">
        <v>1</v>
      </c>
      <c r="E1070" s="334">
        <v>37714</v>
      </c>
      <c r="F1070" s="335">
        <v>37714</v>
      </c>
    </row>
    <row r="1071" spans="1:6">
      <c r="A1071" s="331">
        <v>24002003002</v>
      </c>
      <c r="B1071" s="332" t="s">
        <v>3872</v>
      </c>
      <c r="C1071" s="332" t="s">
        <v>3557</v>
      </c>
      <c r="D1071" s="333">
        <v>1</v>
      </c>
      <c r="E1071" s="334">
        <v>16059</v>
      </c>
      <c r="F1071" s="335">
        <v>16059</v>
      </c>
    </row>
    <row r="1072" spans="1:6">
      <c r="A1072" s="330">
        <v>24002004</v>
      </c>
      <c r="B1072" s="327" t="s">
        <v>3873</v>
      </c>
      <c r="C1072" s="328"/>
      <c r="D1072" s="328"/>
      <c r="E1072" s="328"/>
      <c r="F1072" s="329">
        <v>30000</v>
      </c>
    </row>
    <row r="1073" spans="1:6">
      <c r="A1073" s="331">
        <v>24002004001</v>
      </c>
      <c r="B1073" s="332" t="s">
        <v>3874</v>
      </c>
      <c r="C1073" s="332" t="s">
        <v>3557</v>
      </c>
      <c r="D1073" s="333">
        <v>1</v>
      </c>
      <c r="E1073" s="334">
        <v>30000</v>
      </c>
      <c r="F1073" s="335">
        <v>30000</v>
      </c>
    </row>
    <row r="1074" spans="1:6">
      <c r="A1074" s="336">
        <v>25</v>
      </c>
      <c r="B1074" s="327" t="s">
        <v>3875</v>
      </c>
      <c r="C1074" s="328"/>
      <c r="D1074" s="328"/>
      <c r="E1074" s="328"/>
      <c r="F1074" s="329">
        <v>266074.26</v>
      </c>
    </row>
    <row r="1075" spans="1:6">
      <c r="A1075" s="330">
        <v>25001</v>
      </c>
      <c r="B1075" s="327" t="s">
        <v>3875</v>
      </c>
      <c r="C1075" s="328"/>
      <c r="D1075" s="328"/>
      <c r="E1075" s="328"/>
      <c r="F1075" s="329">
        <v>266074.26</v>
      </c>
    </row>
    <row r="1076" spans="1:6">
      <c r="A1076" s="330">
        <v>25001001</v>
      </c>
      <c r="B1076" s="327" t="s">
        <v>3876</v>
      </c>
      <c r="C1076" s="328"/>
      <c r="D1076" s="328"/>
      <c r="E1076" s="328"/>
      <c r="F1076" s="329">
        <v>266074.26</v>
      </c>
    </row>
    <row r="1077" spans="1:6">
      <c r="A1077" s="331">
        <v>25001001001</v>
      </c>
      <c r="B1077" s="332" t="s">
        <v>3877</v>
      </c>
      <c r="C1077" s="332" t="s">
        <v>3557</v>
      </c>
      <c r="D1077" s="333">
        <v>1</v>
      </c>
      <c r="E1077" s="334">
        <v>266074.26</v>
      </c>
      <c r="F1077" s="335">
        <v>266074.26</v>
      </c>
    </row>
    <row r="1078" spans="1:6">
      <c r="A1078" s="439" t="s">
        <v>3878</v>
      </c>
      <c r="B1078" s="440"/>
      <c r="C1078" s="440"/>
      <c r="D1078" s="440"/>
      <c r="E1078" s="441"/>
      <c r="F1078" s="341">
        <v>15917546.800000001</v>
      </c>
    </row>
    <row r="1079" spans="1:6">
      <c r="A1079" s="439" t="s">
        <v>3879</v>
      </c>
      <c r="B1079" s="440"/>
      <c r="C1079" s="440"/>
      <c r="D1079" s="440"/>
      <c r="E1079" s="441"/>
      <c r="F1079" s="341">
        <v>17850373.280000001</v>
      </c>
    </row>
  </sheetData>
  <autoFilter ref="A12:J12" xr:uid="{F306821D-9CAC-42DF-868E-B0EA3CF1F9A0}"/>
  <mergeCells count="3">
    <mergeCell ref="A1078:E1078"/>
    <mergeCell ref="A1079:E1079"/>
    <mergeCell ref="A132:E132"/>
  </mergeCells>
  <pageMargins left="0.52999994886203072" right="0.52999994886203072" top="0.52999994886203072" bottom="0.68999998212799307" header="0" footer="0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F773D-C1DF-426C-90AF-61FA9F9C185A}">
  <dimension ref="A1:H148"/>
  <sheetViews>
    <sheetView topLeftCell="A7" workbookViewId="0">
      <selection activeCell="B100" sqref="B100"/>
    </sheetView>
  </sheetViews>
  <sheetFormatPr defaultColWidth="44.42578125" defaultRowHeight="12.75"/>
  <cols>
    <col min="1" max="1" width="18.7109375" style="209" bestFit="1" customWidth="1"/>
    <col min="2" max="2" width="60.42578125" style="209" customWidth="1"/>
    <col min="3" max="3" width="3.42578125" style="209" bestFit="1" customWidth="1"/>
    <col min="4" max="4" width="12.85546875" style="209" bestFit="1" customWidth="1"/>
    <col min="5" max="5" width="9.5703125" style="209" bestFit="1" customWidth="1"/>
    <col min="6" max="6" width="10.42578125" style="209" bestFit="1" customWidth="1"/>
    <col min="7" max="16384" width="44.42578125" style="209"/>
  </cols>
  <sheetData>
    <row r="1" spans="1:8" ht="20.25">
      <c r="A1" s="260"/>
      <c r="B1" s="260"/>
      <c r="C1" s="261"/>
      <c r="D1" s="261"/>
      <c r="E1" s="261"/>
      <c r="F1" s="261"/>
      <c r="G1" s="261"/>
      <c r="H1" s="261"/>
    </row>
    <row r="2" spans="1:8" ht="20.25">
      <c r="A2" s="262"/>
      <c r="B2" s="262"/>
      <c r="C2" s="263"/>
      <c r="D2" s="263"/>
      <c r="E2" s="263"/>
      <c r="F2" s="263"/>
      <c r="G2" s="263"/>
      <c r="H2" s="263"/>
    </row>
    <row r="3" spans="1:8" ht="21" thickBot="1">
      <c r="A3" s="264"/>
      <c r="B3" s="264"/>
      <c r="C3" s="265"/>
      <c r="D3" s="265"/>
      <c r="E3" s="265"/>
      <c r="F3" s="265"/>
      <c r="G3" s="265"/>
      <c r="H3" s="265"/>
    </row>
    <row r="4" spans="1:8">
      <c r="A4" s="268" t="s">
        <v>0</v>
      </c>
      <c r="B4" s="269" t="s">
        <v>4023</v>
      </c>
      <c r="C4" s="267"/>
      <c r="D4" s="267"/>
      <c r="E4" s="267"/>
      <c r="F4" s="267"/>
      <c r="G4" s="267"/>
      <c r="H4" s="267"/>
    </row>
    <row r="5" spans="1:8">
      <c r="A5" s="271" t="s">
        <v>1456</v>
      </c>
      <c r="B5" s="272" t="s">
        <v>4024</v>
      </c>
      <c r="C5" s="267"/>
      <c r="D5" s="267"/>
      <c r="E5" s="267"/>
      <c r="F5" s="267"/>
      <c r="G5" s="267"/>
      <c r="H5" s="267"/>
    </row>
    <row r="6" spans="1:8" ht="18">
      <c r="A6" s="271" t="s">
        <v>1458</v>
      </c>
      <c r="B6" s="272" t="s">
        <v>4130</v>
      </c>
      <c r="C6" s="270"/>
      <c r="D6" s="270"/>
      <c r="E6" s="270"/>
      <c r="F6" s="270"/>
      <c r="G6" s="270"/>
      <c r="H6" s="270"/>
    </row>
    <row r="7" spans="1:8">
      <c r="A7" s="271" t="s">
        <v>1459</v>
      </c>
      <c r="B7" s="272">
        <v>859.95</v>
      </c>
      <c r="C7" s="267"/>
      <c r="D7" s="267"/>
      <c r="E7" s="267"/>
      <c r="F7" s="267"/>
      <c r="G7" s="267"/>
      <c r="H7" s="267"/>
    </row>
    <row r="8" spans="1:8">
      <c r="A8" s="271" t="s">
        <v>1460</v>
      </c>
      <c r="B8" s="310">
        <v>6245.48</v>
      </c>
      <c r="C8" s="267"/>
      <c r="D8" s="267"/>
      <c r="E8" s="267"/>
      <c r="F8" s="267"/>
      <c r="G8" s="267"/>
      <c r="H8" s="267"/>
    </row>
    <row r="9" spans="1:8">
      <c r="A9" s="271" t="s">
        <v>1461</v>
      </c>
      <c r="B9" s="275">
        <v>45383</v>
      </c>
      <c r="C9" s="267"/>
      <c r="D9" s="267"/>
      <c r="E9" s="267"/>
      <c r="F9" s="267"/>
      <c r="G9" s="267"/>
      <c r="H9" s="267"/>
    </row>
    <row r="10" spans="1:8" ht="13.5" thickBot="1">
      <c r="A10" s="276" t="s">
        <v>1462</v>
      </c>
      <c r="B10" s="372">
        <v>2757.56</v>
      </c>
      <c r="C10" s="267"/>
      <c r="D10" s="267"/>
      <c r="E10" s="267"/>
      <c r="F10" s="267"/>
      <c r="G10" s="270"/>
      <c r="H10" s="270"/>
    </row>
    <row r="11" spans="1:8">
      <c r="A11" s="266"/>
      <c r="B11" s="266"/>
      <c r="C11" s="267"/>
      <c r="D11" s="267"/>
      <c r="E11" s="267"/>
      <c r="F11" s="267"/>
      <c r="G11" s="270"/>
      <c r="H11" s="270"/>
    </row>
    <row r="12" spans="1:8">
      <c r="A12" s="267"/>
      <c r="B12" s="267"/>
      <c r="C12" s="267"/>
      <c r="D12" s="267"/>
      <c r="E12" s="267"/>
      <c r="F12" s="267"/>
      <c r="G12" s="270"/>
      <c r="H12" s="270"/>
    </row>
    <row r="13" spans="1:8" ht="18">
      <c r="A13" s="311" t="s">
        <v>204</v>
      </c>
      <c r="B13" s="312" t="s">
        <v>5</v>
      </c>
      <c r="C13" s="312" t="s">
        <v>205</v>
      </c>
      <c r="D13" s="312" t="s">
        <v>206</v>
      </c>
      <c r="E13" s="312" t="s">
        <v>207</v>
      </c>
      <c r="F13" s="312" t="s">
        <v>208</v>
      </c>
      <c r="G13" s="270"/>
      <c r="H13" s="270"/>
    </row>
    <row r="14" spans="1:8" s="317" customFormat="1" ht="9.4" customHeight="1">
      <c r="A14" s="311">
        <v>1</v>
      </c>
      <c r="B14" s="312" t="s">
        <v>4025</v>
      </c>
      <c r="C14" s="312"/>
      <c r="D14" s="312"/>
      <c r="E14" s="312"/>
      <c r="F14" s="371">
        <v>704184.6</v>
      </c>
    </row>
    <row r="15" spans="1:8" s="317" customFormat="1" ht="9.4" customHeight="1">
      <c r="A15" s="311">
        <v>1001</v>
      </c>
      <c r="B15" s="312" t="s">
        <v>4026</v>
      </c>
      <c r="C15" s="312"/>
      <c r="D15" s="312"/>
      <c r="E15" s="312"/>
      <c r="F15" s="371">
        <v>511004.81</v>
      </c>
    </row>
    <row r="16" spans="1:8" s="317" customFormat="1" ht="9.4" customHeight="1">
      <c r="A16" s="359">
        <v>1001001</v>
      </c>
      <c r="B16" s="357" t="s">
        <v>4027</v>
      </c>
      <c r="C16" s="328"/>
      <c r="D16" s="328"/>
      <c r="E16" s="328"/>
      <c r="F16" s="358">
        <v>65491</v>
      </c>
    </row>
    <row r="17" spans="1:6" s="317" customFormat="1" ht="9" customHeight="1">
      <c r="A17" s="359">
        <v>1001001001</v>
      </c>
      <c r="B17" s="357" t="s">
        <v>4028</v>
      </c>
      <c r="C17" s="357" t="s">
        <v>4029</v>
      </c>
      <c r="D17" s="360">
        <v>1</v>
      </c>
      <c r="E17" s="361">
        <v>6789</v>
      </c>
      <c r="F17" s="362">
        <v>6789</v>
      </c>
    </row>
    <row r="18" spans="1:6" s="317" customFormat="1" ht="9" customHeight="1">
      <c r="A18" s="359">
        <v>1001001002</v>
      </c>
      <c r="B18" s="357" t="s">
        <v>4030</v>
      </c>
      <c r="C18" s="357" t="s">
        <v>4029</v>
      </c>
      <c r="D18" s="360">
        <v>1</v>
      </c>
      <c r="E18" s="361">
        <v>6789</v>
      </c>
      <c r="F18" s="362">
        <v>6789</v>
      </c>
    </row>
    <row r="19" spans="1:6" s="317" customFormat="1" ht="9" customHeight="1">
      <c r="A19" s="359">
        <v>1001001003</v>
      </c>
      <c r="B19" s="357" t="s">
        <v>4031</v>
      </c>
      <c r="C19" s="357" t="s">
        <v>4029</v>
      </c>
      <c r="D19" s="360">
        <v>1</v>
      </c>
      <c r="E19" s="361">
        <v>6789</v>
      </c>
      <c r="F19" s="362">
        <v>6789</v>
      </c>
    </row>
    <row r="20" spans="1:6" s="317" customFormat="1" ht="9" customHeight="1">
      <c r="A20" s="359">
        <v>1001001004</v>
      </c>
      <c r="B20" s="357" t="s">
        <v>4032</v>
      </c>
      <c r="C20" s="357" t="s">
        <v>4029</v>
      </c>
      <c r="D20" s="360">
        <v>1</v>
      </c>
      <c r="E20" s="361">
        <v>16158</v>
      </c>
      <c r="F20" s="362">
        <v>16158</v>
      </c>
    </row>
    <row r="21" spans="1:6" s="317" customFormat="1" ht="9" customHeight="1">
      <c r="A21" s="359">
        <v>1001001005</v>
      </c>
      <c r="B21" s="357" t="s">
        <v>4033</v>
      </c>
      <c r="C21" s="357" t="s">
        <v>4029</v>
      </c>
      <c r="D21" s="360">
        <v>1</v>
      </c>
      <c r="E21" s="361">
        <v>22177</v>
      </c>
      <c r="F21" s="362">
        <v>22177</v>
      </c>
    </row>
    <row r="22" spans="1:6" s="317" customFormat="1" ht="9.4" customHeight="1">
      <c r="A22" s="359">
        <v>1001001006</v>
      </c>
      <c r="B22" s="357" t="s">
        <v>4034</v>
      </c>
      <c r="C22" s="357" t="s">
        <v>4029</v>
      </c>
      <c r="D22" s="360">
        <v>1</v>
      </c>
      <c r="E22" s="361">
        <v>6789</v>
      </c>
      <c r="F22" s="362">
        <v>6789</v>
      </c>
    </row>
    <row r="23" spans="1:6" s="317" customFormat="1" ht="9" customHeight="1">
      <c r="A23" s="311">
        <v>1001002</v>
      </c>
      <c r="B23" s="312" t="s">
        <v>4035</v>
      </c>
      <c r="C23" s="312"/>
      <c r="D23" s="312"/>
      <c r="E23" s="312"/>
      <c r="F23" s="371">
        <v>408226.81</v>
      </c>
    </row>
    <row r="24" spans="1:6" s="317" customFormat="1" ht="9" customHeight="1">
      <c r="A24" s="359">
        <v>1001002001</v>
      </c>
      <c r="B24" s="357" t="s">
        <v>4036</v>
      </c>
      <c r="C24" s="357" t="s">
        <v>4029</v>
      </c>
      <c r="D24" s="360">
        <v>1</v>
      </c>
      <c r="E24" s="361">
        <v>11611.7</v>
      </c>
      <c r="F24" s="362">
        <v>11611.7</v>
      </c>
    </row>
    <row r="25" spans="1:6" s="317" customFormat="1" ht="9" customHeight="1">
      <c r="A25" s="359">
        <v>1001002002</v>
      </c>
      <c r="B25" s="357" t="s">
        <v>4037</v>
      </c>
      <c r="C25" s="357" t="s">
        <v>4029</v>
      </c>
      <c r="D25" s="360">
        <v>1</v>
      </c>
      <c r="E25" s="361">
        <v>79546</v>
      </c>
      <c r="F25" s="362">
        <v>79546</v>
      </c>
    </row>
    <row r="26" spans="1:6" s="317" customFormat="1" ht="9" customHeight="1">
      <c r="A26" s="359">
        <v>1001002003</v>
      </c>
      <c r="B26" s="357" t="s">
        <v>4038</v>
      </c>
      <c r="C26" s="357" t="s">
        <v>4029</v>
      </c>
      <c r="D26" s="360">
        <v>1</v>
      </c>
      <c r="E26" s="361">
        <v>50000</v>
      </c>
      <c r="F26" s="362">
        <v>50000</v>
      </c>
    </row>
    <row r="27" spans="1:6" s="317" customFormat="1" ht="9" customHeight="1">
      <c r="A27" s="359">
        <v>1001002004</v>
      </c>
      <c r="B27" s="357" t="s">
        <v>4039</v>
      </c>
      <c r="C27" s="357" t="s">
        <v>4029</v>
      </c>
      <c r="D27" s="360">
        <v>1</v>
      </c>
      <c r="E27" s="361">
        <v>67889</v>
      </c>
      <c r="F27" s="362">
        <v>67889</v>
      </c>
    </row>
    <row r="28" spans="1:6" s="317" customFormat="1" ht="9" customHeight="1">
      <c r="A28" s="359">
        <v>1001002005</v>
      </c>
      <c r="B28" s="357" t="s">
        <v>4040</v>
      </c>
      <c r="C28" s="357" t="s">
        <v>4029</v>
      </c>
      <c r="D28" s="360">
        <v>1</v>
      </c>
      <c r="E28" s="361">
        <v>2187.34</v>
      </c>
      <c r="F28" s="362">
        <v>2187.34</v>
      </c>
    </row>
    <row r="29" spans="1:6" s="317" customFormat="1" ht="9" customHeight="1">
      <c r="A29" s="359">
        <v>1001002006</v>
      </c>
      <c r="B29" s="357" t="s">
        <v>4041</v>
      </c>
      <c r="C29" s="357" t="s">
        <v>4029</v>
      </c>
      <c r="D29" s="360">
        <v>1</v>
      </c>
      <c r="E29" s="361">
        <v>3729</v>
      </c>
      <c r="F29" s="362">
        <v>3729</v>
      </c>
    </row>
    <row r="30" spans="1:6" s="317" customFormat="1" ht="9" customHeight="1">
      <c r="A30" s="359">
        <v>1001002007</v>
      </c>
      <c r="B30" s="357" t="s">
        <v>4042</v>
      </c>
      <c r="C30" s="357" t="s">
        <v>4029</v>
      </c>
      <c r="D30" s="360">
        <v>1</v>
      </c>
      <c r="E30" s="361">
        <v>41587</v>
      </c>
      <c r="F30" s="362">
        <v>41587</v>
      </c>
    </row>
    <row r="31" spans="1:6" s="317" customFormat="1" ht="9" customHeight="1">
      <c r="A31" s="359">
        <v>1001002008</v>
      </c>
      <c r="B31" s="357" t="s">
        <v>4043</v>
      </c>
      <c r="C31" s="357" t="s">
        <v>4029</v>
      </c>
      <c r="D31" s="360">
        <v>1</v>
      </c>
      <c r="E31" s="361">
        <v>30000</v>
      </c>
      <c r="F31" s="362">
        <v>30000</v>
      </c>
    </row>
    <row r="32" spans="1:6" s="317" customFormat="1" ht="9.4" customHeight="1">
      <c r="A32" s="359">
        <v>1001002009</v>
      </c>
      <c r="B32" s="357" t="s">
        <v>4044</v>
      </c>
      <c r="C32" s="357" t="s">
        <v>4029</v>
      </c>
      <c r="D32" s="360">
        <v>1</v>
      </c>
      <c r="E32" s="361">
        <v>33310</v>
      </c>
      <c r="F32" s="362">
        <v>33310</v>
      </c>
    </row>
    <row r="33" spans="1:6" s="317" customFormat="1" ht="9" customHeight="1">
      <c r="A33" s="359">
        <v>1001002010</v>
      </c>
      <c r="B33" s="357" t="s">
        <v>4045</v>
      </c>
      <c r="C33" s="357" t="s">
        <v>4029</v>
      </c>
      <c r="D33" s="360">
        <v>1</v>
      </c>
      <c r="E33" s="361">
        <v>2000</v>
      </c>
      <c r="F33" s="362">
        <v>2000</v>
      </c>
    </row>
    <row r="34" spans="1:6" s="317" customFormat="1" ht="9.4" customHeight="1">
      <c r="A34" s="359">
        <v>1001002011</v>
      </c>
      <c r="B34" s="357" t="s">
        <v>4046</v>
      </c>
      <c r="C34" s="357" t="s">
        <v>4029</v>
      </c>
      <c r="D34" s="360">
        <v>1</v>
      </c>
      <c r="E34" s="361">
        <v>41016</v>
      </c>
      <c r="F34" s="362">
        <v>41016</v>
      </c>
    </row>
    <row r="35" spans="1:6" s="317" customFormat="1" ht="9" customHeight="1">
      <c r="A35" s="359">
        <v>1001002012</v>
      </c>
      <c r="B35" s="357" t="s">
        <v>4047</v>
      </c>
      <c r="C35" s="357" t="s">
        <v>4029</v>
      </c>
      <c r="D35" s="360">
        <v>1</v>
      </c>
      <c r="E35" s="361">
        <v>4972</v>
      </c>
      <c r="F35" s="362">
        <v>4972</v>
      </c>
    </row>
    <row r="36" spans="1:6" s="317" customFormat="1" ht="9.4" customHeight="1">
      <c r="A36" s="359">
        <v>1001002013</v>
      </c>
      <c r="B36" s="357" t="s">
        <v>4048</v>
      </c>
      <c r="C36" s="357" t="s">
        <v>4029</v>
      </c>
      <c r="D36" s="360">
        <v>1</v>
      </c>
      <c r="E36" s="361">
        <v>7653.17</v>
      </c>
      <c r="F36" s="362">
        <v>7653.17</v>
      </c>
    </row>
    <row r="37" spans="1:6" s="317" customFormat="1" ht="9.4" customHeight="1">
      <c r="A37" s="359">
        <v>1001002014</v>
      </c>
      <c r="B37" s="357" t="s">
        <v>4049</v>
      </c>
      <c r="C37" s="357" t="s">
        <v>4029</v>
      </c>
      <c r="D37" s="360">
        <v>1</v>
      </c>
      <c r="E37" s="361">
        <v>28668.99</v>
      </c>
      <c r="F37" s="362">
        <v>28668.99</v>
      </c>
    </row>
    <row r="38" spans="1:6" s="317" customFormat="1" ht="9" customHeight="1">
      <c r="A38" s="359">
        <v>1001002015</v>
      </c>
      <c r="B38" s="357" t="s">
        <v>4050</v>
      </c>
      <c r="C38" s="357" t="s">
        <v>4029</v>
      </c>
      <c r="D38" s="360">
        <v>1</v>
      </c>
      <c r="E38" s="361">
        <v>2542.13</v>
      </c>
      <c r="F38" s="362">
        <v>2542.13</v>
      </c>
    </row>
    <row r="39" spans="1:6" s="317" customFormat="1" ht="18.399999999999999" customHeight="1">
      <c r="A39" s="359">
        <v>1001002016</v>
      </c>
      <c r="B39" s="357" t="s">
        <v>4051</v>
      </c>
      <c r="C39" s="357" t="s">
        <v>4029</v>
      </c>
      <c r="D39" s="360">
        <v>1</v>
      </c>
      <c r="E39" s="361">
        <v>1514.48</v>
      </c>
      <c r="F39" s="362">
        <v>1514.48</v>
      </c>
    </row>
    <row r="40" spans="1:6" s="317" customFormat="1" ht="9" customHeight="1">
      <c r="A40" s="359">
        <v>1001003</v>
      </c>
      <c r="B40" s="357" t="s">
        <v>4052</v>
      </c>
      <c r="C40" s="328"/>
      <c r="D40" s="328"/>
      <c r="E40" s="328"/>
      <c r="F40" s="358">
        <v>37287</v>
      </c>
    </row>
    <row r="41" spans="1:6" s="317" customFormat="1" ht="9" customHeight="1">
      <c r="A41" s="359">
        <v>1001003001</v>
      </c>
      <c r="B41" s="357" t="s">
        <v>4053</v>
      </c>
      <c r="C41" s="357" t="s">
        <v>4029</v>
      </c>
      <c r="D41" s="360">
        <v>1</v>
      </c>
      <c r="E41" s="361">
        <v>37287</v>
      </c>
      <c r="F41" s="362">
        <v>37287</v>
      </c>
    </row>
    <row r="42" spans="1:6" s="317" customFormat="1" ht="9" customHeight="1">
      <c r="A42" s="359">
        <v>1001004</v>
      </c>
      <c r="B42" s="357" t="s">
        <v>4054</v>
      </c>
      <c r="C42" s="328"/>
      <c r="D42" s="328"/>
      <c r="E42" s="328"/>
      <c r="F42" s="363">
        <v>0</v>
      </c>
    </row>
    <row r="43" spans="1:6" s="317" customFormat="1" ht="9" customHeight="1">
      <c r="A43" s="311">
        <v>1002</v>
      </c>
      <c r="B43" s="312" t="s">
        <v>4055</v>
      </c>
      <c r="C43" s="312"/>
      <c r="D43" s="312"/>
      <c r="E43" s="312"/>
      <c r="F43" s="371">
        <v>193179.79</v>
      </c>
    </row>
    <row r="44" spans="1:6" s="317" customFormat="1" ht="9" customHeight="1">
      <c r="A44" s="359">
        <v>1002001</v>
      </c>
      <c r="B44" s="357" t="s">
        <v>4056</v>
      </c>
      <c r="C44" s="328"/>
      <c r="D44" s="328"/>
      <c r="E44" s="328"/>
      <c r="F44" s="358">
        <v>193179.79</v>
      </c>
    </row>
    <row r="45" spans="1:6" s="317" customFormat="1" ht="9" customHeight="1">
      <c r="A45" s="359">
        <v>1002001001</v>
      </c>
      <c r="B45" s="357" t="s">
        <v>4057</v>
      </c>
      <c r="C45" s="357" t="s">
        <v>4029</v>
      </c>
      <c r="D45" s="360">
        <v>1</v>
      </c>
      <c r="E45" s="361">
        <v>37287</v>
      </c>
      <c r="F45" s="362">
        <v>37287</v>
      </c>
    </row>
    <row r="46" spans="1:6" s="317" customFormat="1" ht="9" customHeight="1">
      <c r="A46" s="359">
        <v>1002001002</v>
      </c>
      <c r="B46" s="357" t="s">
        <v>4058</v>
      </c>
      <c r="C46" s="357" t="s">
        <v>4029</v>
      </c>
      <c r="D46" s="360">
        <v>1</v>
      </c>
      <c r="E46" s="361">
        <v>4972</v>
      </c>
      <c r="F46" s="362">
        <v>4972</v>
      </c>
    </row>
    <row r="47" spans="1:6" s="317" customFormat="1" ht="9" customHeight="1">
      <c r="A47" s="359">
        <v>1002001003</v>
      </c>
      <c r="B47" s="357" t="s">
        <v>4059</v>
      </c>
      <c r="C47" s="357" t="s">
        <v>4029</v>
      </c>
      <c r="D47" s="360">
        <v>1</v>
      </c>
      <c r="E47" s="361">
        <v>8883</v>
      </c>
      <c r="F47" s="362">
        <v>8883</v>
      </c>
    </row>
    <row r="48" spans="1:6" s="317" customFormat="1" ht="9" customHeight="1">
      <c r="A48" s="359">
        <v>1002001004</v>
      </c>
      <c r="B48" s="357" t="s">
        <v>4060</v>
      </c>
      <c r="C48" s="357" t="s">
        <v>4029</v>
      </c>
      <c r="D48" s="360">
        <v>1</v>
      </c>
      <c r="E48" s="361">
        <v>1134</v>
      </c>
      <c r="F48" s="362">
        <v>1134</v>
      </c>
    </row>
    <row r="49" spans="1:6" s="317" customFormat="1" ht="9" customHeight="1">
      <c r="A49" s="359">
        <v>1002001005</v>
      </c>
      <c r="B49" s="357" t="s">
        <v>4061</v>
      </c>
      <c r="C49" s="357" t="s">
        <v>4029</v>
      </c>
      <c r="D49" s="360">
        <v>1</v>
      </c>
      <c r="E49" s="361">
        <v>1134</v>
      </c>
      <c r="F49" s="362">
        <v>1134</v>
      </c>
    </row>
    <row r="50" spans="1:6" s="317" customFormat="1" ht="9.4" customHeight="1">
      <c r="A50" s="359">
        <v>1002001006</v>
      </c>
      <c r="B50" s="357" t="s">
        <v>4062</v>
      </c>
      <c r="C50" s="357" t="s">
        <v>4029</v>
      </c>
      <c r="D50" s="360">
        <v>1</v>
      </c>
      <c r="E50" s="361">
        <v>4972</v>
      </c>
      <c r="F50" s="362">
        <v>4972</v>
      </c>
    </row>
    <row r="51" spans="1:6" s="317" customFormat="1" ht="9" customHeight="1">
      <c r="A51" s="359">
        <v>1002001007</v>
      </c>
      <c r="B51" s="357" t="s">
        <v>4063</v>
      </c>
      <c r="C51" s="357" t="s">
        <v>4029</v>
      </c>
      <c r="D51" s="360">
        <v>1</v>
      </c>
      <c r="E51" s="361">
        <v>4535</v>
      </c>
      <c r="F51" s="362">
        <v>4535</v>
      </c>
    </row>
    <row r="52" spans="1:6" s="317" customFormat="1" ht="9" customHeight="1">
      <c r="A52" s="359">
        <v>1002001008</v>
      </c>
      <c r="B52" s="357" t="s">
        <v>4064</v>
      </c>
      <c r="C52" s="357" t="s">
        <v>4029</v>
      </c>
      <c r="D52" s="360">
        <v>1</v>
      </c>
      <c r="E52" s="361">
        <v>19598</v>
      </c>
      <c r="F52" s="362">
        <v>19598</v>
      </c>
    </row>
    <row r="53" spans="1:6" s="317" customFormat="1" ht="9.4" customHeight="1">
      <c r="A53" s="359">
        <v>1002001009</v>
      </c>
      <c r="B53" s="357" t="s">
        <v>4065</v>
      </c>
      <c r="C53" s="357" t="s">
        <v>4029</v>
      </c>
      <c r="D53" s="360">
        <v>1</v>
      </c>
      <c r="E53" s="361">
        <v>39773</v>
      </c>
      <c r="F53" s="362">
        <v>39773</v>
      </c>
    </row>
    <row r="54" spans="1:6" s="317" customFormat="1" ht="9" customHeight="1">
      <c r="A54" s="359">
        <v>1002001010</v>
      </c>
      <c r="B54" s="357" t="s">
        <v>4066</v>
      </c>
      <c r="C54" s="357" t="s">
        <v>4029</v>
      </c>
      <c r="D54" s="360">
        <v>1</v>
      </c>
      <c r="E54" s="361">
        <v>11315</v>
      </c>
      <c r="F54" s="362">
        <v>11315</v>
      </c>
    </row>
    <row r="55" spans="1:6" s="317" customFormat="1" ht="18.399999999999999" customHeight="1">
      <c r="A55" s="359">
        <v>1002001011</v>
      </c>
      <c r="B55" s="357" t="s">
        <v>4067</v>
      </c>
      <c r="C55" s="357" t="s">
        <v>4029</v>
      </c>
      <c r="D55" s="360">
        <v>1</v>
      </c>
      <c r="E55" s="361">
        <v>32370.79</v>
      </c>
      <c r="F55" s="362">
        <v>32370.79</v>
      </c>
    </row>
    <row r="56" spans="1:6" s="317" customFormat="1" ht="9" customHeight="1">
      <c r="A56" s="359">
        <v>1002001012</v>
      </c>
      <c r="B56" s="357" t="s">
        <v>4068</v>
      </c>
      <c r="C56" s="357" t="s">
        <v>4029</v>
      </c>
      <c r="D56" s="360">
        <v>1</v>
      </c>
      <c r="E56" s="361">
        <v>27206</v>
      </c>
      <c r="F56" s="362">
        <v>27206</v>
      </c>
    </row>
    <row r="57" spans="1:6" s="317" customFormat="1" ht="9.4" customHeight="1">
      <c r="A57" s="359">
        <v>1002002</v>
      </c>
      <c r="B57" s="357" t="s">
        <v>4069</v>
      </c>
      <c r="C57" s="328"/>
      <c r="D57" s="328"/>
      <c r="E57" s="328"/>
      <c r="F57" s="363">
        <v>0</v>
      </c>
    </row>
    <row r="58" spans="1:6" s="317" customFormat="1" ht="9" customHeight="1">
      <c r="A58" s="311">
        <v>2</v>
      </c>
      <c r="B58" s="312" t="s">
        <v>4070</v>
      </c>
      <c r="C58" s="312"/>
      <c r="D58" s="312"/>
      <c r="E58" s="312"/>
      <c r="F58" s="371">
        <v>953195.75</v>
      </c>
    </row>
    <row r="59" spans="1:6" s="317" customFormat="1" ht="9" customHeight="1">
      <c r="A59" s="311">
        <v>2001</v>
      </c>
      <c r="B59" s="312" t="s">
        <v>4071</v>
      </c>
      <c r="C59" s="312"/>
      <c r="D59" s="312"/>
      <c r="E59" s="312"/>
      <c r="F59" s="371">
        <v>267038.14</v>
      </c>
    </row>
    <row r="60" spans="1:6" s="317" customFormat="1" ht="18.399999999999999" customHeight="1">
      <c r="A60" s="359">
        <v>2001001</v>
      </c>
      <c r="B60" s="357" t="s">
        <v>4072</v>
      </c>
      <c r="C60" s="357"/>
      <c r="D60" s="360"/>
      <c r="E60" s="361"/>
      <c r="F60" s="362">
        <v>2500</v>
      </c>
    </row>
    <row r="61" spans="1:6" s="317" customFormat="1" ht="18.399999999999999" customHeight="1">
      <c r="A61" s="359">
        <v>2001001001</v>
      </c>
      <c r="B61" s="357" t="s">
        <v>4073</v>
      </c>
      <c r="C61" s="357" t="s">
        <v>4029</v>
      </c>
      <c r="D61" s="360">
        <v>1</v>
      </c>
      <c r="E61" s="361">
        <v>2500</v>
      </c>
      <c r="F61" s="362">
        <v>2500</v>
      </c>
    </row>
    <row r="62" spans="1:6" s="317" customFormat="1" ht="9.4" customHeight="1">
      <c r="A62" s="359">
        <v>2001002</v>
      </c>
      <c r="B62" s="357" t="s">
        <v>4074</v>
      </c>
      <c r="C62" s="328"/>
      <c r="D62" s="328"/>
      <c r="E62" s="328"/>
      <c r="F62" s="358">
        <v>202456.6</v>
      </c>
    </row>
    <row r="63" spans="1:6" s="317" customFormat="1" ht="9" customHeight="1">
      <c r="A63" s="359">
        <v>2001002001</v>
      </c>
      <c r="B63" s="357" t="s">
        <v>4075</v>
      </c>
      <c r="C63" s="357" t="s">
        <v>4076</v>
      </c>
      <c r="D63" s="360">
        <v>36</v>
      </c>
      <c r="E63" s="360">
        <v>250</v>
      </c>
      <c r="F63" s="362">
        <v>9000</v>
      </c>
    </row>
    <row r="64" spans="1:6" s="317" customFormat="1" ht="9" customHeight="1">
      <c r="A64" s="359">
        <v>2001002002</v>
      </c>
      <c r="B64" s="337" t="s">
        <v>4077</v>
      </c>
      <c r="C64" s="357" t="s">
        <v>4078</v>
      </c>
      <c r="D64" s="360">
        <v>763.69</v>
      </c>
      <c r="E64" s="360">
        <v>1.6600999999999999</v>
      </c>
      <c r="F64" s="362">
        <v>1267.8</v>
      </c>
    </row>
    <row r="65" spans="1:6" s="317" customFormat="1" ht="9" customHeight="1">
      <c r="A65" s="359">
        <v>2001002003</v>
      </c>
      <c r="B65" s="357" t="s">
        <v>4079</v>
      </c>
      <c r="C65" s="357" t="s">
        <v>4078</v>
      </c>
      <c r="D65" s="360">
        <v>107.43</v>
      </c>
      <c r="E65" s="360">
        <v>92.4</v>
      </c>
      <c r="F65" s="362">
        <v>9926.5300000000007</v>
      </c>
    </row>
    <row r="66" spans="1:6" s="317" customFormat="1" ht="9" customHeight="1">
      <c r="A66" s="359">
        <v>2001002004</v>
      </c>
      <c r="B66" s="357" t="s">
        <v>4080</v>
      </c>
      <c r="C66" s="357" t="s">
        <v>4078</v>
      </c>
      <c r="D66" s="360">
        <v>71.489999999999995</v>
      </c>
      <c r="E66" s="360">
        <v>92.4</v>
      </c>
      <c r="F66" s="362">
        <v>6605.68</v>
      </c>
    </row>
    <row r="67" spans="1:6" s="317" customFormat="1" ht="9" customHeight="1">
      <c r="A67" s="359">
        <v>2001002005</v>
      </c>
      <c r="B67" s="357" t="s">
        <v>4081</v>
      </c>
      <c r="C67" s="357" t="s">
        <v>4078</v>
      </c>
      <c r="D67" s="360">
        <v>285.95999999999998</v>
      </c>
      <c r="E67" s="360">
        <v>495.25760000000002</v>
      </c>
      <c r="F67" s="362">
        <v>141623.85999999999</v>
      </c>
    </row>
    <row r="68" spans="1:6" s="317" customFormat="1" ht="9" customHeight="1">
      <c r="A68" s="359">
        <v>2001002006</v>
      </c>
      <c r="B68" s="357" t="s">
        <v>4082</v>
      </c>
      <c r="C68" s="357" t="s">
        <v>4083</v>
      </c>
      <c r="D68" s="360">
        <v>110.88</v>
      </c>
      <c r="E68" s="360">
        <v>41.488300000000002</v>
      </c>
      <c r="F68" s="362">
        <v>4600.22</v>
      </c>
    </row>
    <row r="69" spans="1:6" s="317" customFormat="1" ht="18.399999999999999" customHeight="1">
      <c r="A69" s="359">
        <v>2001002007</v>
      </c>
      <c r="B69" s="357" t="s">
        <v>4084</v>
      </c>
      <c r="C69" s="357" t="s">
        <v>4078</v>
      </c>
      <c r="D69" s="360">
        <v>81.599999999999994</v>
      </c>
      <c r="E69" s="360">
        <v>153.9401</v>
      </c>
      <c r="F69" s="362">
        <v>12561.51</v>
      </c>
    </row>
    <row r="70" spans="1:6" s="317" customFormat="1" ht="9" customHeight="1">
      <c r="A70" s="359">
        <v>2001002008</v>
      </c>
      <c r="B70" s="357" t="s">
        <v>4085</v>
      </c>
      <c r="C70" s="357" t="s">
        <v>4078</v>
      </c>
      <c r="D70" s="360">
        <v>71.489999999999995</v>
      </c>
      <c r="E70" s="360">
        <v>235.99109999999999</v>
      </c>
      <c r="F70" s="362">
        <v>16871</v>
      </c>
    </row>
    <row r="71" spans="1:6" s="317" customFormat="1" ht="9" customHeight="1">
      <c r="A71" s="359">
        <v>2001003</v>
      </c>
      <c r="B71" s="357" t="s">
        <v>4086</v>
      </c>
      <c r="C71" s="328"/>
      <c r="D71" s="328"/>
      <c r="E71" s="328"/>
      <c r="F71" s="358">
        <v>62081.54</v>
      </c>
    </row>
    <row r="72" spans="1:6" s="317" customFormat="1" ht="9" customHeight="1">
      <c r="A72" s="359">
        <v>2001003001</v>
      </c>
      <c r="B72" s="357" t="s">
        <v>4087</v>
      </c>
      <c r="C72" s="357" t="s">
        <v>4029</v>
      </c>
      <c r="D72" s="360">
        <v>1</v>
      </c>
      <c r="E72" s="361">
        <v>2351.16</v>
      </c>
      <c r="F72" s="362">
        <v>2351.16</v>
      </c>
    </row>
    <row r="73" spans="1:6" s="317" customFormat="1" ht="9" customHeight="1">
      <c r="A73" s="359">
        <v>2001003002</v>
      </c>
      <c r="B73" s="337" t="s">
        <v>4088</v>
      </c>
      <c r="C73" s="357" t="s">
        <v>4029</v>
      </c>
      <c r="D73" s="360">
        <v>1</v>
      </c>
      <c r="E73" s="361">
        <v>2730.38</v>
      </c>
      <c r="F73" s="362">
        <v>2730.38</v>
      </c>
    </row>
    <row r="74" spans="1:6" s="317" customFormat="1" ht="9" customHeight="1">
      <c r="A74" s="359">
        <v>2001003003</v>
      </c>
      <c r="B74" s="337" t="s">
        <v>4089</v>
      </c>
      <c r="C74" s="357" t="s">
        <v>4029</v>
      </c>
      <c r="D74" s="360">
        <v>1</v>
      </c>
      <c r="E74" s="361">
        <v>3000</v>
      </c>
      <c r="F74" s="362">
        <v>3000</v>
      </c>
    </row>
    <row r="75" spans="1:6" s="317" customFormat="1" ht="9.4" customHeight="1">
      <c r="A75" s="359">
        <v>2001003004</v>
      </c>
      <c r="B75" s="357" t="s">
        <v>4090</v>
      </c>
      <c r="C75" s="357" t="s">
        <v>4076</v>
      </c>
      <c r="D75" s="360">
        <v>36</v>
      </c>
      <c r="E75" s="361">
        <v>1500</v>
      </c>
      <c r="F75" s="362">
        <v>54000</v>
      </c>
    </row>
    <row r="76" spans="1:6" s="317" customFormat="1" ht="18.399999999999999" customHeight="1">
      <c r="A76" s="359">
        <v>2001004</v>
      </c>
      <c r="B76" s="357" t="s">
        <v>4091</v>
      </c>
      <c r="C76" s="328"/>
      <c r="D76" s="328"/>
      <c r="E76" s="328"/>
      <c r="F76" s="363">
        <v>0</v>
      </c>
    </row>
    <row r="77" spans="1:6" s="317" customFormat="1" ht="18.399999999999999" customHeight="1">
      <c r="A77" s="366">
        <v>2002</v>
      </c>
      <c r="B77" s="327" t="s">
        <v>3950</v>
      </c>
      <c r="C77" s="328"/>
      <c r="D77" s="328"/>
      <c r="E77" s="328"/>
      <c r="F77" s="358">
        <v>285712</v>
      </c>
    </row>
    <row r="78" spans="1:6" s="317" customFormat="1" ht="27.4" customHeight="1">
      <c r="A78" s="359">
        <v>2002001</v>
      </c>
      <c r="B78" s="357" t="s">
        <v>4092</v>
      </c>
      <c r="C78" s="328"/>
      <c r="D78" s="328"/>
      <c r="E78" s="328"/>
      <c r="F78" s="363">
        <v>0</v>
      </c>
    </row>
    <row r="79" spans="1:6" s="317" customFormat="1" ht="9" customHeight="1">
      <c r="A79" s="359">
        <v>2002002</v>
      </c>
      <c r="B79" s="357" t="s">
        <v>4093</v>
      </c>
      <c r="C79" s="328"/>
      <c r="D79" s="328"/>
      <c r="E79" s="328"/>
      <c r="F79" s="363">
        <v>0</v>
      </c>
    </row>
    <row r="80" spans="1:6" s="317" customFormat="1" ht="9.4" customHeight="1">
      <c r="A80" s="359">
        <v>2002003</v>
      </c>
      <c r="B80" s="367" t="s">
        <v>4094</v>
      </c>
      <c r="C80" s="328"/>
      <c r="D80" s="328"/>
      <c r="E80" s="328"/>
      <c r="F80" s="358">
        <v>224712</v>
      </c>
    </row>
    <row r="81" spans="1:6" s="317" customFormat="1" ht="9" customHeight="1">
      <c r="A81" s="359">
        <v>2002003001</v>
      </c>
      <c r="B81" s="357" t="s">
        <v>4095</v>
      </c>
      <c r="C81" s="357" t="s">
        <v>4076</v>
      </c>
      <c r="D81" s="360">
        <v>36</v>
      </c>
      <c r="E81" s="360">
        <v>657</v>
      </c>
      <c r="F81" s="362">
        <v>23652</v>
      </c>
    </row>
    <row r="82" spans="1:6" s="317" customFormat="1" ht="9" customHeight="1">
      <c r="A82" s="359">
        <v>2002003002</v>
      </c>
      <c r="B82" s="357" t="s">
        <v>4096</v>
      </c>
      <c r="C82" s="357" t="s">
        <v>4076</v>
      </c>
      <c r="D82" s="360">
        <v>36</v>
      </c>
      <c r="E82" s="360">
        <v>860</v>
      </c>
      <c r="F82" s="362">
        <v>30960</v>
      </c>
    </row>
    <row r="83" spans="1:6" s="317" customFormat="1" ht="9.4" customHeight="1">
      <c r="A83" s="359">
        <v>2002003003</v>
      </c>
      <c r="B83" s="357" t="s">
        <v>4097</v>
      </c>
      <c r="C83" s="357" t="s">
        <v>4076</v>
      </c>
      <c r="D83" s="360">
        <v>36</v>
      </c>
      <c r="E83" s="360">
        <v>373</v>
      </c>
      <c r="F83" s="362">
        <v>13428</v>
      </c>
    </row>
    <row r="84" spans="1:6" s="317" customFormat="1" ht="9.4" customHeight="1">
      <c r="A84" s="359">
        <v>2002003004</v>
      </c>
      <c r="B84" s="357" t="s">
        <v>4098</v>
      </c>
      <c r="C84" s="357" t="s">
        <v>4076</v>
      </c>
      <c r="D84" s="360">
        <v>36</v>
      </c>
      <c r="E84" s="361">
        <v>2983</v>
      </c>
      <c r="F84" s="362">
        <v>107388</v>
      </c>
    </row>
    <row r="85" spans="1:6" s="317" customFormat="1" ht="9" customHeight="1">
      <c r="A85" s="359">
        <v>2002003005</v>
      </c>
      <c r="B85" s="357" t="s">
        <v>4099</v>
      </c>
      <c r="C85" s="357" t="s">
        <v>4076</v>
      </c>
      <c r="D85" s="360">
        <v>36</v>
      </c>
      <c r="E85" s="360">
        <v>498</v>
      </c>
      <c r="F85" s="362">
        <v>17928</v>
      </c>
    </row>
    <row r="86" spans="1:6" s="317" customFormat="1" ht="9" customHeight="1">
      <c r="A86" s="359">
        <v>2002003006</v>
      </c>
      <c r="B86" s="357" t="s">
        <v>4100</v>
      </c>
      <c r="C86" s="357" t="s">
        <v>4076</v>
      </c>
      <c r="D86" s="360">
        <v>36</v>
      </c>
      <c r="E86" s="360">
        <v>498</v>
      </c>
      <c r="F86" s="362">
        <v>17928</v>
      </c>
    </row>
    <row r="87" spans="1:6" s="317" customFormat="1" ht="9" customHeight="1">
      <c r="A87" s="359">
        <v>2002003007</v>
      </c>
      <c r="B87" s="357" t="s">
        <v>4101</v>
      </c>
      <c r="C87" s="357" t="s">
        <v>4076</v>
      </c>
      <c r="D87" s="360">
        <v>36</v>
      </c>
      <c r="E87" s="360">
        <v>373</v>
      </c>
      <c r="F87" s="362">
        <v>13428</v>
      </c>
    </row>
    <row r="88" spans="1:6" s="317" customFormat="1" ht="9" customHeight="1">
      <c r="A88" s="359">
        <v>2002004</v>
      </c>
      <c r="B88" s="357" t="s">
        <v>4102</v>
      </c>
      <c r="C88" s="328"/>
      <c r="D88" s="328"/>
      <c r="E88" s="328"/>
      <c r="F88" s="358">
        <v>61000</v>
      </c>
    </row>
    <row r="89" spans="1:6" s="317" customFormat="1" ht="9.4" customHeight="1">
      <c r="A89" s="359">
        <v>2002004001</v>
      </c>
      <c r="B89" s="357" t="s">
        <v>4103</v>
      </c>
      <c r="C89" s="357" t="s">
        <v>4076</v>
      </c>
      <c r="D89" s="360">
        <v>36</v>
      </c>
      <c r="E89" s="361">
        <v>1500</v>
      </c>
      <c r="F89" s="362">
        <v>54000</v>
      </c>
    </row>
    <row r="90" spans="1:6" s="317" customFormat="1" ht="9" customHeight="1">
      <c r="A90" s="359">
        <v>2002004002</v>
      </c>
      <c r="B90" s="357" t="s">
        <v>4104</v>
      </c>
      <c r="C90" s="332" t="s">
        <v>3557</v>
      </c>
      <c r="D90" s="360">
        <v>1</v>
      </c>
      <c r="E90" s="361">
        <v>2500</v>
      </c>
      <c r="F90" s="362">
        <v>2500</v>
      </c>
    </row>
    <row r="91" spans="1:6" s="317" customFormat="1" ht="9" customHeight="1">
      <c r="A91" s="359">
        <v>2002004003</v>
      </c>
      <c r="B91" s="357" t="s">
        <v>4105</v>
      </c>
      <c r="C91" s="332" t="s">
        <v>3557</v>
      </c>
      <c r="D91" s="360">
        <v>1</v>
      </c>
      <c r="E91" s="361">
        <v>4000</v>
      </c>
      <c r="F91" s="362">
        <v>4000</v>
      </c>
    </row>
    <row r="92" spans="1:6" s="317" customFormat="1" ht="9" customHeight="1">
      <c r="A92" s="359">
        <v>2002004004</v>
      </c>
      <c r="B92" s="357" t="s">
        <v>4106</v>
      </c>
      <c r="C92" s="332" t="s">
        <v>3557</v>
      </c>
      <c r="D92" s="360">
        <v>1</v>
      </c>
      <c r="E92" s="360">
        <v>500</v>
      </c>
      <c r="F92" s="363">
        <v>500</v>
      </c>
    </row>
    <row r="93" spans="1:6" s="317" customFormat="1" ht="9" customHeight="1">
      <c r="A93" s="359">
        <v>2002005</v>
      </c>
      <c r="B93" s="367" t="s">
        <v>4107</v>
      </c>
      <c r="C93" s="328"/>
      <c r="D93" s="328"/>
      <c r="E93" s="328"/>
      <c r="F93" s="363">
        <v>0</v>
      </c>
    </row>
    <row r="94" spans="1:6" s="317" customFormat="1" ht="9" customHeight="1">
      <c r="A94" s="366">
        <v>2003</v>
      </c>
      <c r="B94" s="365" t="s">
        <v>4108</v>
      </c>
      <c r="C94" s="328"/>
      <c r="D94" s="328"/>
      <c r="E94" s="328"/>
      <c r="F94" s="358">
        <v>400445.61</v>
      </c>
    </row>
    <row r="95" spans="1:6" s="317" customFormat="1" ht="9" customHeight="1">
      <c r="A95" s="359">
        <v>2003001</v>
      </c>
      <c r="B95" s="357" t="s">
        <v>4109</v>
      </c>
      <c r="C95" s="328"/>
      <c r="D95" s="328"/>
      <c r="E95" s="328"/>
      <c r="F95" s="358">
        <v>400000</v>
      </c>
    </row>
    <row r="96" spans="1:6" s="317" customFormat="1" ht="9" customHeight="1">
      <c r="A96" s="359">
        <v>2003001001</v>
      </c>
      <c r="B96" s="357" t="s">
        <v>4110</v>
      </c>
      <c r="C96" s="368" t="s">
        <v>4111</v>
      </c>
      <c r="D96" s="360">
        <v>800</v>
      </c>
      <c r="E96" s="360">
        <v>500</v>
      </c>
      <c r="F96" s="362">
        <v>400000</v>
      </c>
    </row>
    <row r="97" spans="1:6" s="317" customFormat="1" ht="9.4" customHeight="1">
      <c r="A97" s="359">
        <v>2003002</v>
      </c>
      <c r="B97" s="357" t="s">
        <v>4112</v>
      </c>
      <c r="C97" s="328"/>
      <c r="D97" s="328"/>
      <c r="E97" s="328"/>
      <c r="F97" s="363">
        <v>445.61</v>
      </c>
    </row>
    <row r="98" spans="1:6" s="317" customFormat="1" ht="9" customHeight="1">
      <c r="A98" s="359">
        <v>2003002001</v>
      </c>
      <c r="B98" s="357" t="s">
        <v>4113</v>
      </c>
      <c r="C98" s="368" t="s">
        <v>4111</v>
      </c>
      <c r="D98" s="360">
        <v>856.95</v>
      </c>
      <c r="E98" s="360">
        <v>0.52</v>
      </c>
      <c r="F98" s="363">
        <v>445.61</v>
      </c>
    </row>
    <row r="99" spans="1:6" s="317" customFormat="1" ht="18.399999999999999" customHeight="1">
      <c r="A99" s="364">
        <v>3</v>
      </c>
      <c r="B99" s="327" t="s">
        <v>3975</v>
      </c>
      <c r="C99" s="328"/>
      <c r="D99" s="328"/>
      <c r="E99" s="328"/>
      <c r="F99" s="358">
        <v>723541</v>
      </c>
    </row>
    <row r="100" spans="1:6" s="317" customFormat="1" ht="9" customHeight="1">
      <c r="A100" s="366">
        <v>3001</v>
      </c>
      <c r="B100" s="327" t="s">
        <v>3975</v>
      </c>
      <c r="C100" s="328"/>
      <c r="D100" s="328"/>
      <c r="E100" s="328"/>
      <c r="F100" s="358">
        <v>723541</v>
      </c>
    </row>
    <row r="101" spans="1:6" s="317" customFormat="1" ht="9" customHeight="1">
      <c r="A101" s="359">
        <v>3001001</v>
      </c>
      <c r="B101" s="357" t="s">
        <v>4114</v>
      </c>
      <c r="C101" s="328"/>
      <c r="D101" s="328"/>
      <c r="E101" s="328"/>
      <c r="F101" s="363">
        <v>0</v>
      </c>
    </row>
    <row r="102" spans="1:6" s="317" customFormat="1" ht="9" customHeight="1">
      <c r="A102" s="359">
        <v>3001002</v>
      </c>
      <c r="B102" s="357" t="s">
        <v>4115</v>
      </c>
      <c r="C102" s="328"/>
      <c r="D102" s="328"/>
      <c r="E102" s="328"/>
      <c r="F102" s="358">
        <v>414800</v>
      </c>
    </row>
    <row r="103" spans="1:6" s="317" customFormat="1" ht="9.4" customHeight="1">
      <c r="A103" s="359">
        <v>3001002001</v>
      </c>
      <c r="B103" s="357" t="s">
        <v>4116</v>
      </c>
      <c r="C103" s="357" t="s">
        <v>4029</v>
      </c>
      <c r="D103" s="360">
        <v>1</v>
      </c>
      <c r="E103" s="361">
        <v>300000</v>
      </c>
      <c r="F103" s="362">
        <v>300000</v>
      </c>
    </row>
    <row r="104" spans="1:6" s="317" customFormat="1" ht="9.4" customHeight="1">
      <c r="A104" s="359">
        <v>3001002002</v>
      </c>
      <c r="B104" s="357" t="s">
        <v>4117</v>
      </c>
      <c r="C104" s="357" t="s">
        <v>4029</v>
      </c>
      <c r="D104" s="360">
        <v>1</v>
      </c>
      <c r="E104" s="361">
        <v>17600</v>
      </c>
      <c r="F104" s="362">
        <v>17600</v>
      </c>
    </row>
    <row r="105" spans="1:6" s="317" customFormat="1" ht="9" customHeight="1">
      <c r="A105" s="359">
        <v>3001002003</v>
      </c>
      <c r="B105" s="357" t="s">
        <v>4118</v>
      </c>
      <c r="C105" s="357" t="s">
        <v>4076</v>
      </c>
      <c r="D105" s="360">
        <v>17</v>
      </c>
      <c r="E105" s="361">
        <v>1600</v>
      </c>
      <c r="F105" s="362">
        <v>27200</v>
      </c>
    </row>
    <row r="106" spans="1:6" s="317" customFormat="1" ht="9.4" customHeight="1">
      <c r="A106" s="359">
        <v>3001002004</v>
      </c>
      <c r="B106" s="357" t="s">
        <v>4119</v>
      </c>
      <c r="C106" s="357" t="s">
        <v>4029</v>
      </c>
      <c r="D106" s="360">
        <v>1</v>
      </c>
      <c r="E106" s="361">
        <v>70000</v>
      </c>
      <c r="F106" s="362">
        <v>70000</v>
      </c>
    </row>
    <row r="107" spans="1:6" s="317" customFormat="1" ht="18.399999999999999" customHeight="1">
      <c r="A107" s="359">
        <v>3001003</v>
      </c>
      <c r="B107" s="357" t="s">
        <v>4120</v>
      </c>
      <c r="C107" s="328"/>
      <c r="D107" s="328"/>
      <c r="E107" s="328"/>
      <c r="F107" s="358">
        <v>308741</v>
      </c>
    </row>
    <row r="108" spans="1:6" s="317" customFormat="1" ht="9.4" customHeight="1">
      <c r="A108" s="359">
        <v>3001003001</v>
      </c>
      <c r="B108" s="357" t="s">
        <v>4121</v>
      </c>
      <c r="C108" s="357" t="s">
        <v>4076</v>
      </c>
      <c r="D108" s="360">
        <v>3</v>
      </c>
      <c r="E108" s="361">
        <v>3000</v>
      </c>
      <c r="F108" s="362">
        <v>9000</v>
      </c>
    </row>
    <row r="109" spans="1:6" s="317" customFormat="1" ht="9.4" customHeight="1">
      <c r="A109" s="359">
        <v>3001003002</v>
      </c>
      <c r="B109" s="332" t="s">
        <v>4122</v>
      </c>
      <c r="C109" s="357" t="s">
        <v>4029</v>
      </c>
      <c r="D109" s="361">
        <v>4637.62</v>
      </c>
      <c r="E109" s="360">
        <v>50</v>
      </c>
      <c r="F109" s="362">
        <v>231881</v>
      </c>
    </row>
    <row r="110" spans="1:6" s="317" customFormat="1" ht="9.4" customHeight="1">
      <c r="A110" s="359">
        <v>3001003003</v>
      </c>
      <c r="B110" s="357" t="s">
        <v>4123</v>
      </c>
      <c r="C110" s="328"/>
      <c r="D110" s="360">
        <v>106.4</v>
      </c>
      <c r="E110" s="360">
        <v>25</v>
      </c>
      <c r="F110" s="362">
        <v>2660</v>
      </c>
    </row>
    <row r="111" spans="1:6" s="317" customFormat="1" ht="9" customHeight="1">
      <c r="A111" s="359">
        <v>3001003004</v>
      </c>
      <c r="B111" s="357" t="s">
        <v>4124</v>
      </c>
      <c r="C111" s="357" t="s">
        <v>4076</v>
      </c>
      <c r="D111" s="360">
        <v>2</v>
      </c>
      <c r="E111" s="361">
        <v>1100</v>
      </c>
      <c r="F111" s="362">
        <v>2200</v>
      </c>
    </row>
    <row r="112" spans="1:6" s="317" customFormat="1" ht="18.399999999999999" customHeight="1">
      <c r="A112" s="359">
        <v>3001003005</v>
      </c>
      <c r="B112" s="357" t="s">
        <v>4125</v>
      </c>
      <c r="C112" s="357" t="s">
        <v>4076</v>
      </c>
      <c r="D112" s="360">
        <v>10</v>
      </c>
      <c r="E112" s="361">
        <v>1800</v>
      </c>
      <c r="F112" s="362">
        <v>18000</v>
      </c>
    </row>
    <row r="113" spans="1:6" s="317" customFormat="1" ht="18.399999999999999" customHeight="1">
      <c r="A113" s="359">
        <v>3001003006</v>
      </c>
      <c r="B113" s="357" t="s">
        <v>4126</v>
      </c>
      <c r="C113" s="357" t="s">
        <v>4127</v>
      </c>
      <c r="D113" s="360">
        <v>100</v>
      </c>
      <c r="E113" s="360">
        <v>450</v>
      </c>
      <c r="F113" s="362">
        <v>45000</v>
      </c>
    </row>
    <row r="114" spans="1:6" s="317" customFormat="1" ht="18.399999999999999" customHeight="1">
      <c r="A114" s="445" t="s">
        <v>4128</v>
      </c>
      <c r="B114" s="446"/>
      <c r="C114" s="446"/>
      <c r="D114" s="446"/>
      <c r="E114" s="447"/>
      <c r="F114" s="369">
        <v>2380921.35</v>
      </c>
    </row>
    <row r="115" spans="1:6" s="317" customFormat="1" ht="9" customHeight="1">
      <c r="A115" s="445" t="s">
        <v>4129</v>
      </c>
      <c r="B115" s="446"/>
      <c r="C115" s="446"/>
      <c r="D115" s="446"/>
      <c r="E115" s="447"/>
      <c r="F115" s="370">
        <v>19882789.57</v>
      </c>
    </row>
    <row r="116" spans="1:6" s="317" customFormat="1" ht="18.399999999999999" customHeight="1"/>
    <row r="117" spans="1:6" s="317" customFormat="1" ht="9.4" customHeight="1"/>
    <row r="118" spans="1:6" s="317" customFormat="1" ht="9" customHeight="1"/>
    <row r="119" spans="1:6" s="317" customFormat="1" ht="9" customHeight="1"/>
    <row r="120" spans="1:6" s="317" customFormat="1" ht="9" customHeight="1"/>
    <row r="121" spans="1:6" s="317" customFormat="1" ht="9" customHeight="1"/>
    <row r="122" spans="1:6" s="317" customFormat="1" ht="9" customHeight="1"/>
    <row r="123" spans="1:6" s="317" customFormat="1" ht="9" customHeight="1"/>
    <row r="124" spans="1:6" s="317" customFormat="1" ht="9" customHeight="1"/>
    <row r="125" spans="1:6" s="317" customFormat="1" ht="9" customHeight="1"/>
    <row r="126" spans="1:6" s="317" customFormat="1" ht="9" customHeight="1"/>
    <row r="127" spans="1:6" s="317" customFormat="1" ht="9" customHeight="1"/>
    <row r="128" spans="1:6" s="317" customFormat="1" ht="9" customHeight="1"/>
    <row r="129" s="317" customFormat="1" ht="9" customHeight="1"/>
    <row r="130" s="317" customFormat="1" ht="9" customHeight="1"/>
    <row r="131" s="317" customFormat="1" ht="9" customHeight="1"/>
    <row r="132" s="317" customFormat="1" ht="18.399999999999999" customHeight="1"/>
    <row r="133" s="317" customFormat="1" ht="9.4" customHeight="1"/>
    <row r="134" s="317" customFormat="1" ht="9.4" customHeight="1"/>
    <row r="135" s="317" customFormat="1" ht="18.399999999999999" customHeight="1"/>
    <row r="136" s="317" customFormat="1" ht="9.4" customHeight="1"/>
    <row r="137" s="317" customFormat="1" ht="9" customHeight="1"/>
    <row r="138" s="317" customFormat="1" ht="9.4" customHeight="1"/>
    <row r="139" s="317" customFormat="1" ht="9" customHeight="1"/>
    <row r="140" s="317" customFormat="1" ht="9.4" customHeight="1"/>
    <row r="141" s="317" customFormat="1" ht="9" customHeight="1"/>
    <row r="142" s="317" customFormat="1" ht="9.4" customHeight="1"/>
    <row r="143" s="317" customFormat="1" ht="9" customHeight="1"/>
    <row r="144" s="317" customFormat="1" ht="9.4" customHeight="1"/>
    <row r="145" spans="1:2" s="317" customFormat="1" ht="9" customHeight="1"/>
    <row r="146" spans="1:2" s="317" customFormat="1" ht="9.4" customHeight="1"/>
    <row r="147" spans="1:2" s="317" customFormat="1" ht="18.399999999999999" customHeight="1"/>
    <row r="148" spans="1:2">
      <c r="A148" s="309"/>
      <c r="B148" s="309"/>
    </row>
  </sheetData>
  <autoFilter ref="A13:J13" xr:uid="{F306821D-9CAC-42DF-868E-B0EA3CF1F9A0}"/>
  <mergeCells count="2">
    <mergeCell ref="A114:E114"/>
    <mergeCell ref="A115:E115"/>
  </mergeCells>
  <pageMargins left="0.52999994886203072" right="0.52999994886203072" top="0.52999994886203072" bottom="0.68999998212799307" header="0" footer="0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09B5658-1FFD-4366-B6A0-22C2EEC207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11</vt:i4>
      </vt:variant>
      <vt:variant>
        <vt:lpstr>Intervalos Nomeados</vt:lpstr>
      </vt:variant>
      <vt:variant>
        <vt:i4>5</vt:i4>
      </vt:variant>
    </vt:vector>
  </HeadingPairs>
  <TitlesOfParts>
    <vt:vector size="16" baseType="lpstr">
      <vt:lpstr>EQUIPA FACHADA</vt:lpstr>
      <vt:lpstr>OBRA</vt:lpstr>
      <vt:lpstr>EPC's</vt:lpstr>
      <vt:lpstr>CANTEIRO</vt:lpstr>
      <vt:lpstr>RESPOSTAS</vt:lpstr>
      <vt:lpstr>COMPOSIÇÃO</vt:lpstr>
      <vt:lpstr>BASES</vt:lpstr>
      <vt:lpstr>NOUVE</vt:lpstr>
      <vt:lpstr>VANCOUVER</vt:lpstr>
      <vt:lpstr>VILLA LOBOS</vt:lpstr>
      <vt:lpstr>GRAN TOWER</vt:lpstr>
      <vt:lpstr>'EPC''s'!Area_de_impressao</vt:lpstr>
      <vt:lpstr>OBRA!Area_de_impressao</vt:lpstr>
      <vt:lpstr>Composição</vt:lpstr>
      <vt:lpstr>'EPC''s'!Titulos_de_impressao</vt:lpstr>
      <vt:lpstr>OBRA!Titulos_de_impressao</vt:lpstr>
    </vt:vector>
  </TitlesOfParts>
  <Company>Stéfani Nogueira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Kélen</dc:creator>
  <cp:lastModifiedBy>Patricia Bragatto</cp:lastModifiedBy>
  <cp:lastPrinted>2023-02-27T15:22:00Z</cp:lastPrinted>
  <dcterms:created xsi:type="dcterms:W3CDTF">2011-05-06T12:13:22Z</dcterms:created>
  <dcterms:modified xsi:type="dcterms:W3CDTF">2025-07-16T23:34:15Z</dcterms:modified>
</cp:coreProperties>
</file>