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ol\OneDrive\Área de Trabalho\Cursos\Excel\"/>
    </mc:Choice>
  </mc:AlternateContent>
  <xr:revisionPtr revIDLastSave="0" documentId="13_ncr:1_{733021B7-36F8-487E-B5BC-C62C86019B6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1" sheetId="1" r:id="rId1"/>
    <sheet name="Tabela apoio" sheetId="2" r:id="rId2"/>
  </sheets>
  <definedNames>
    <definedName name="anos_contribuiçao">Plan1!$G$21</definedName>
    <definedName name="investimento_mes">Plan1!$G$20</definedName>
    <definedName name="rendimento_carteira">Plan1!$I$17</definedName>
    <definedName name="tempo_contribuiçao">Plan1!$G$21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G22" i="1"/>
  <c r="G23" i="1" s="1"/>
  <c r="I50" i="1"/>
  <c r="G54" i="1" s="1"/>
  <c r="G42" i="1"/>
  <c r="I51" i="1"/>
  <c r="I16" i="1"/>
  <c r="I39" i="1" s="1"/>
  <c r="G47" i="1"/>
  <c r="G46" i="1"/>
  <c r="G45" i="1"/>
  <c r="G44" i="1"/>
  <c r="G43" i="1"/>
  <c r="G28" i="1"/>
  <c r="G29" i="1" s="1"/>
  <c r="G34" i="1"/>
  <c r="G35" i="1" s="1"/>
  <c r="G32" i="1"/>
  <c r="G33" i="1" s="1"/>
  <c r="G30" i="1"/>
  <c r="G31" i="1" s="1"/>
  <c r="G26" i="1"/>
  <c r="G27" i="1" s="1"/>
  <c r="G58" i="1" l="1"/>
  <c r="I58" i="1" s="1"/>
  <c r="I42" i="1"/>
  <c r="I54" i="1"/>
  <c r="G55" i="1"/>
  <c r="I55" i="1" s="1"/>
  <c r="G56" i="1"/>
  <c r="I56" i="1" s="1"/>
  <c r="G57" i="1"/>
  <c r="I57" i="1" s="1"/>
  <c r="G59" i="1"/>
  <c r="I59" i="1" s="1"/>
  <c r="I46" i="1"/>
  <c r="I43" i="1"/>
  <c r="I44" i="1"/>
  <c r="I47" i="1"/>
  <c r="I45" i="1"/>
  <c r="I60" i="1" l="1"/>
  <c r="I48" i="1"/>
</calcChain>
</file>

<file path=xl/sharedStrings.xml><?xml version="1.0" encoding="utf-8"?>
<sst xmlns="http://schemas.openxmlformats.org/spreadsheetml/2006/main" count="61" uniqueCount="34">
  <si>
    <t>Investimento Mensal</t>
  </si>
  <si>
    <t>Investimento/Mês</t>
  </si>
  <si>
    <t>Tempo (anos)</t>
  </si>
  <si>
    <t>Patrimônio Acumulado</t>
  </si>
  <si>
    <t>Dividendos (mensais)</t>
  </si>
  <si>
    <t>Análise de Cenários</t>
  </si>
  <si>
    <t>Patrimônio em 2 anos</t>
  </si>
  <si>
    <t>Patrimônio em 5 anos</t>
  </si>
  <si>
    <t>Patrimônio em 10 anos</t>
  </si>
  <si>
    <t>Patrimônio em 20 anos</t>
  </si>
  <si>
    <t>Patrimônio em 30 anos</t>
  </si>
  <si>
    <t>Qual a sua realidade?</t>
  </si>
  <si>
    <t>Meu salário</t>
  </si>
  <si>
    <t>👈🏽</t>
  </si>
  <si>
    <t>Perfil</t>
  </si>
  <si>
    <t>Conservador</t>
  </si>
  <si>
    <t>Moderado</t>
  </si>
  <si>
    <t>Agressivo</t>
  </si>
  <si>
    <t>PERFIL</t>
  </si>
  <si>
    <t>VALOR A SER INVESTIDO POR MÊS</t>
  </si>
  <si>
    <t>PAPEL</t>
  </si>
  <si>
    <t>TIJOLO</t>
  </si>
  <si>
    <t>HÍBRIDOS</t>
  </si>
  <si>
    <t>FOFs</t>
  </si>
  <si>
    <t>DESENVOLVIMENTO</t>
  </si>
  <si>
    <t>HOTELARIAS</t>
  </si>
  <si>
    <t>TIPO DE FII</t>
  </si>
  <si>
    <t>Valores</t>
  </si>
  <si>
    <t>Percent. Sugerido</t>
  </si>
  <si>
    <t>Tipo FII</t>
  </si>
  <si>
    <t>Sugestão de Investimento (30%)</t>
  </si>
  <si>
    <t>Rendimento Carteira (mensal)</t>
  </si>
  <si>
    <t>Seguindo a sugestão...</t>
  </si>
  <si>
    <t>Seguindo a sua realidade...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</si>
</sst>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  <font>
      <sz val="14"/>
      <color theme="1"/>
      <name val="Garamond"/>
      <family val="1"/>
    </font>
    <font>
      <b/>
      <sz val="11"/>
      <color theme="1"/>
      <name val="Garamond"/>
      <family val="1"/>
    </font>
    <font>
      <sz val="18"/>
      <color theme="1"/>
      <name val="Garamond"/>
      <family val="1"/>
    </font>
    <font>
      <b/>
      <sz val="14"/>
      <color theme="1"/>
      <name val="Garamond"/>
      <family val="1"/>
    </font>
    <font>
      <b/>
      <sz val="18"/>
      <color theme="1"/>
      <name val="Garamond"/>
      <family val="1"/>
    </font>
    <font>
      <b/>
      <sz val="28"/>
      <color rgb="FFEE5454"/>
      <name val="Garamond"/>
      <family val="1"/>
    </font>
    <font>
      <b/>
      <sz val="14"/>
      <color theme="1"/>
      <name val="Arial Rounded MT Bold"/>
      <family val="2"/>
    </font>
    <font>
      <sz val="11"/>
      <color theme="1"/>
      <name val="Arial Nova"/>
      <family val="2"/>
    </font>
    <font>
      <b/>
      <sz val="20"/>
      <color rgb="FFEE5454"/>
      <name val="Garamond"/>
      <family val="1"/>
    </font>
    <font>
      <sz val="10"/>
      <color theme="1"/>
      <name val="Garamond"/>
      <family val="1"/>
    </font>
    <font>
      <sz val="11"/>
      <color theme="1" tint="4.9989318521683403E-2"/>
      <name val="Calibri"/>
      <family val="2"/>
      <scheme val="minor"/>
    </font>
    <font>
      <sz val="9"/>
      <color theme="1"/>
      <name val="Garamond"/>
      <family val="1"/>
    </font>
    <font>
      <b/>
      <sz val="24"/>
      <color theme="0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8F8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0" tint="-4.9989318521683403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0" tint="-0.14999847407452621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06">
    <xf numFmtId="0" fontId="0" fillId="0" borderId="0" xfId="0"/>
    <xf numFmtId="0" fontId="0" fillId="6" borderId="0" xfId="0" applyFill="1"/>
    <xf numFmtId="8" fontId="13" fillId="6" borderId="10" xfId="0" applyNumberFormat="1" applyFont="1" applyFill="1" applyBorder="1" applyAlignment="1">
      <alignment horizontal="center"/>
    </xf>
    <xf numFmtId="0" fontId="4" fillId="6" borderId="0" xfId="0" applyFont="1" applyFill="1"/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8" fontId="13" fillId="6" borderId="7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7" borderId="2" xfId="3" applyFont="1" applyFill="1" applyBorder="1" applyAlignment="1">
      <alignment horizontal="center" vertical="center"/>
    </xf>
    <xf numFmtId="0" fontId="11" fillId="7" borderId="3" xfId="3" applyFont="1" applyFill="1" applyBorder="1" applyAlignment="1">
      <alignment horizontal="center" vertical="center"/>
    </xf>
    <xf numFmtId="0" fontId="11" fillId="7" borderId="4" xfId="3" applyFont="1" applyFill="1" applyBorder="1" applyAlignment="1">
      <alignment horizontal="center" vertical="center"/>
    </xf>
    <xf numFmtId="8" fontId="12" fillId="8" borderId="12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7" borderId="2" xfId="3" applyFont="1" applyFill="1" applyBorder="1" applyAlignment="1">
      <alignment horizontal="center" vertical="center"/>
    </xf>
    <xf numFmtId="0" fontId="14" fillId="7" borderId="3" xfId="3" applyFont="1" applyFill="1" applyBorder="1" applyAlignment="1">
      <alignment horizontal="center" vertical="center"/>
    </xf>
    <xf numFmtId="0" fontId="14" fillId="7" borderId="4" xfId="3" applyFont="1" applyFill="1" applyBorder="1" applyAlignment="1">
      <alignment horizontal="center" vertical="center"/>
    </xf>
    <xf numFmtId="169" fontId="5" fillId="4" borderId="15" xfId="0" applyNumberFormat="1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8" fontId="12" fillId="8" borderId="22" xfId="0" applyNumberFormat="1" applyFont="1" applyFill="1" applyBorder="1" applyAlignment="1">
      <alignment horizontal="center" vertical="center"/>
    </xf>
    <xf numFmtId="8" fontId="12" fillId="8" borderId="7" xfId="0" applyNumberFormat="1" applyFont="1" applyFill="1" applyBorder="1" applyAlignment="1">
      <alignment horizontal="center" vertical="center"/>
    </xf>
    <xf numFmtId="8" fontId="12" fillId="8" borderId="8" xfId="0" applyNumberFormat="1" applyFont="1" applyFill="1" applyBorder="1" applyAlignment="1">
      <alignment horizontal="center" vertical="center"/>
    </xf>
    <xf numFmtId="169" fontId="6" fillId="4" borderId="23" xfId="0" applyNumberFormat="1" applyFont="1" applyFill="1" applyBorder="1" applyAlignment="1" applyProtection="1">
      <alignment horizontal="center" vertical="center"/>
      <protection locked="0"/>
    </xf>
    <xf numFmtId="169" fontId="6" fillId="4" borderId="18" xfId="0" applyNumberFormat="1" applyFont="1" applyFill="1" applyBorder="1" applyAlignment="1" applyProtection="1">
      <alignment horizontal="center" vertical="center"/>
      <protection locked="0"/>
    </xf>
    <xf numFmtId="169" fontId="6" fillId="4" borderId="19" xfId="0" applyNumberFormat="1" applyFont="1" applyFill="1" applyBorder="1" applyAlignment="1" applyProtection="1">
      <alignment horizontal="center" vertical="center"/>
      <protection locked="0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6" fillId="4" borderId="26" xfId="0" applyFont="1" applyFill="1" applyBorder="1" applyAlignment="1" applyProtection="1">
      <alignment horizontal="center" vertical="center"/>
      <protection locked="0"/>
    </xf>
    <xf numFmtId="0" fontId="6" fillId="4" borderId="27" xfId="0" applyFont="1" applyFill="1" applyBorder="1" applyAlignment="1" applyProtection="1">
      <alignment horizontal="center" vertical="center"/>
      <protection locked="0"/>
    </xf>
    <xf numFmtId="0" fontId="6" fillId="4" borderId="25" xfId="0" applyFont="1" applyFill="1" applyBorder="1" applyAlignment="1" applyProtection="1">
      <alignment horizontal="center" vertical="center"/>
      <protection locked="0"/>
    </xf>
    <xf numFmtId="0" fontId="8" fillId="4" borderId="28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8" fontId="12" fillId="8" borderId="26" xfId="0" applyNumberFormat="1" applyFont="1" applyFill="1" applyBorder="1" applyAlignment="1">
      <alignment horizontal="center" vertical="center"/>
    </xf>
    <xf numFmtId="8" fontId="12" fillId="8" borderId="27" xfId="0" applyNumberFormat="1" applyFont="1" applyFill="1" applyBorder="1" applyAlignment="1">
      <alignment horizontal="center" vertical="center"/>
    </xf>
    <xf numFmtId="8" fontId="12" fillId="8" borderId="25" xfId="0" applyNumberFormat="1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8" fontId="12" fillId="8" borderId="13" xfId="0" applyNumberFormat="1" applyFont="1" applyFill="1" applyBorder="1" applyAlignment="1">
      <alignment horizontal="center"/>
    </xf>
    <xf numFmtId="8" fontId="13" fillId="6" borderId="11" xfId="0" applyNumberFormat="1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8" fontId="13" fillId="6" borderId="8" xfId="0" applyNumberFormat="1" applyFont="1" applyFill="1" applyBorder="1" applyAlignment="1">
      <alignment horizontal="center"/>
    </xf>
    <xf numFmtId="0" fontId="4" fillId="6" borderId="0" xfId="0" applyFont="1" applyFill="1" applyBorder="1"/>
    <xf numFmtId="8" fontId="9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8" fontId="4" fillId="6" borderId="0" xfId="0" applyNumberFormat="1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69" fontId="7" fillId="6" borderId="0" xfId="0" applyNumberFormat="1" applyFont="1" applyFill="1"/>
    <xf numFmtId="0" fontId="10" fillId="6" borderId="0" xfId="0" applyFont="1" applyFill="1" applyBorder="1" applyAlignment="1">
      <alignment horizontal="center"/>
    </xf>
    <xf numFmtId="8" fontId="9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  <xf numFmtId="0" fontId="4" fillId="6" borderId="0" xfId="0" applyFont="1" applyFill="1" applyAlignment="1">
      <alignment horizontal="center" vertical="center"/>
    </xf>
    <xf numFmtId="9" fontId="0" fillId="6" borderId="0" xfId="1" applyFont="1" applyFill="1"/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9" fontId="15" fillId="6" borderId="9" xfId="1" applyFont="1" applyFill="1" applyBorder="1" applyAlignment="1">
      <alignment horizontal="center" vertical="center"/>
    </xf>
    <xf numFmtId="9" fontId="15" fillId="6" borderId="33" xfId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9" fontId="15" fillId="6" borderId="9" xfId="0" applyNumberFormat="1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169" fontId="15" fillId="6" borderId="33" xfId="0" applyNumberFormat="1" applyFont="1" applyFill="1" applyBorder="1" applyAlignment="1">
      <alignment horizontal="center" vertical="center"/>
    </xf>
    <xf numFmtId="0" fontId="15" fillId="6" borderId="34" xfId="0" applyFont="1" applyFill="1" applyBorder="1" applyAlignment="1">
      <alignment horizontal="center" vertical="center"/>
    </xf>
    <xf numFmtId="0" fontId="16" fillId="4" borderId="2" xfId="2" applyFont="1" applyFill="1" applyBorder="1" applyAlignment="1">
      <alignment horizontal="left"/>
    </xf>
    <xf numFmtId="0" fontId="16" fillId="4" borderId="3" xfId="2" applyFont="1" applyFill="1" applyBorder="1" applyAlignment="1">
      <alignment horizontal="left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169" fontId="4" fillId="5" borderId="36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169" fontId="5" fillId="9" borderId="38" xfId="0" applyNumberFormat="1" applyFont="1" applyFill="1" applyBorder="1" applyAlignment="1" applyProtection="1">
      <alignment horizontal="center" vertical="center"/>
    </xf>
    <xf numFmtId="0" fontId="5" fillId="9" borderId="39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169" fontId="5" fillId="4" borderId="14" xfId="0" applyNumberFormat="1" applyFont="1" applyFill="1" applyBorder="1" applyAlignment="1" applyProtection="1">
      <alignment horizontal="center" vertical="center"/>
      <protection locked="0"/>
    </xf>
    <xf numFmtId="169" fontId="5" fillId="9" borderId="41" xfId="0" applyNumberFormat="1" applyFont="1" applyFill="1" applyBorder="1" applyAlignment="1" applyProtection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10" fontId="5" fillId="4" borderId="16" xfId="0" applyNumberFormat="1" applyFont="1" applyFill="1" applyBorder="1" applyAlignment="1" applyProtection="1">
      <alignment horizontal="center" vertical="center"/>
      <protection locked="0"/>
    </xf>
    <xf numFmtId="10" fontId="5" fillId="4" borderId="20" xfId="0" applyNumberFormat="1" applyFont="1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>
      <alignment horizontal="center"/>
    </xf>
    <xf numFmtId="0" fontId="17" fillId="5" borderId="8" xfId="0" applyFont="1" applyFill="1" applyBorder="1" applyAlignment="1"/>
    <xf numFmtId="169" fontId="7" fillId="5" borderId="7" xfId="0" applyNumberFormat="1" applyFont="1" applyFill="1" applyBorder="1" applyAlignment="1">
      <alignment horizontal="center" vertical="center"/>
    </xf>
    <xf numFmtId="169" fontId="7" fillId="5" borderId="8" xfId="0" applyNumberFormat="1" applyFont="1" applyFill="1" applyBorder="1" applyAlignment="1">
      <alignment horizontal="center" vertical="center"/>
    </xf>
    <xf numFmtId="0" fontId="16" fillId="4" borderId="3" xfId="2" applyFont="1" applyFill="1" applyBorder="1" applyAlignment="1">
      <alignment horizontal="center" vertical="center"/>
    </xf>
    <xf numFmtId="0" fontId="16" fillId="4" borderId="4" xfId="2" applyFont="1" applyFill="1" applyBorder="1" applyAlignment="1">
      <alignment horizontal="center" vertical="center"/>
    </xf>
    <xf numFmtId="0" fontId="4" fillId="4" borderId="3" xfId="0" applyFont="1" applyFill="1" applyBorder="1"/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 vertical="center"/>
    </xf>
    <xf numFmtId="0" fontId="16" fillId="4" borderId="3" xfId="2" applyFont="1" applyFill="1" applyBorder="1" applyAlignment="1" applyProtection="1">
      <alignment horizontal="center" vertical="center"/>
      <protection locked="0"/>
    </xf>
    <xf numFmtId="0" fontId="16" fillId="4" borderId="4" xfId="2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>
      <alignment horizontal="center" vertical="center" wrapText="1"/>
    </xf>
  </cellXfs>
  <cellStyles count="4">
    <cellStyle name="Cálculo" xfId="3" builtinId="22"/>
    <cellStyle name="Neutro" xfId="2" builtinId="28"/>
    <cellStyle name="Normal" xfId="0" builtinId="0"/>
    <cellStyle name="Porcentagem" xfId="1" builtinId="5"/>
  </cellStyles>
  <dxfs count="10">
    <dxf>
      <fill>
        <patternFill>
          <bgColor theme="0" tint="-0.14996795556505021"/>
        </patternFill>
      </fill>
    </dxf>
    <dxf>
      <fill>
        <patternFill>
          <bgColor rgb="FFFF8F8F"/>
        </patternFill>
      </fill>
    </dxf>
    <dxf>
      <fill>
        <patternFill>
          <bgColor theme="0" tint="-0.24994659260841701"/>
        </patternFill>
      </fill>
    </dxf>
    <dxf>
      <fill>
        <patternFill>
          <bgColor rgb="FFFF8F8F"/>
        </patternFill>
      </fill>
    </dxf>
    <dxf>
      <fill>
        <patternFill>
          <bgColor theme="4" tint="0.79998168889431442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  <dxf>
      <fill>
        <patternFill>
          <bgColor rgb="FFFF8F8F"/>
        </patternFill>
      </fill>
    </dxf>
  </dxfs>
  <tableStyles count="0" defaultTableStyle="TableStyleMedium2" defaultPivotStyle="PivotStyleLight16"/>
  <colors>
    <mruColors>
      <color rgb="FFFF8F8F"/>
      <color rgb="FFEE5454"/>
      <color rgb="FFF8DAD8"/>
      <color rgb="FFE4E4E4"/>
      <color rgb="FFF7F7F7"/>
      <color rgb="FFF5F5F5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331304</xdr:colOff>
      <xdr:row>0</xdr:row>
      <xdr:rowOff>54618</xdr:rowOff>
    </xdr:from>
    <xdr:to>
      <xdr:col>10</xdr:col>
      <xdr:colOff>6884</xdr:colOff>
      <xdr:row>12</xdr:row>
      <xdr:rowOff>69858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57E8D7-9619-4638-9C58-A2D55FFEBB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934" t="33333" r="18411" b="22353"/>
        <a:stretch/>
      </xdr:blipFill>
      <xdr:spPr>
        <a:xfrm>
          <a:off x="331304" y="54618"/>
          <a:ext cx="5680140" cy="22098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43542</xdr:colOff>
      <xdr:row>32</xdr:row>
      <xdr:rowOff>186455</xdr:rowOff>
    </xdr:from>
    <xdr:to>
      <xdr:col>10</xdr:col>
      <xdr:colOff>632991</xdr:colOff>
      <xdr:row>35</xdr:row>
      <xdr:rowOff>17418</xdr:rowOff>
    </xdr:to>
    <xdr:pic>
      <xdr:nvPicPr>
        <xdr:cNvPr id="4" name="Gráfico 3" descr="Dólar com preenchimento sólido">
          <a:extLst>
            <a:ext uri="{FF2B5EF4-FFF2-40B4-BE49-F238E27FC236}">
              <a16:creationId xmlns:a16="http://schemas.microsoft.com/office/drawing/2014/main" id="{37733D2D-5609-4693-B5D9-218206726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95851" y="7697598"/>
          <a:ext cx="589449" cy="592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4"/>
  <sheetViews>
    <sheetView showGridLines="0" showRowColHeaders="0" tabSelected="1" topLeftCell="A57" zoomScale="210" zoomScaleNormal="210" workbookViewId="0">
      <selection activeCell="C61" sqref="C61"/>
    </sheetView>
  </sheetViews>
  <sheetFormatPr defaultColWidth="0" defaultRowHeight="14.4" zeroHeight="1" x14ac:dyDescent="0.3"/>
  <cols>
    <col min="1" max="1" width="6.88671875" style="3" customWidth="1"/>
    <col min="2" max="2" width="11.5546875" style="3" customWidth="1"/>
    <col min="3" max="3" width="10.88671875" style="3" customWidth="1"/>
    <col min="4" max="5" width="8.88671875" style="3" customWidth="1"/>
    <col min="6" max="6" width="2.33203125" style="3" customWidth="1"/>
    <col min="7" max="7" width="4.44140625" style="3" customWidth="1"/>
    <col min="8" max="8" width="16.109375" style="3" bestFit="1" customWidth="1"/>
    <col min="9" max="9" width="9.77734375" style="3" customWidth="1"/>
    <col min="10" max="10" width="7.6640625" style="3" customWidth="1"/>
    <col min="11" max="11" width="9.77734375" style="3" customWidth="1"/>
    <col min="12" max="14" width="9.77734375" style="3" hidden="1" customWidth="1"/>
    <col min="15" max="15" width="2" style="3" hidden="1" customWidth="1"/>
    <col min="16" max="24" width="8.88671875" style="3" hidden="1" customWidth="1"/>
    <col min="25" max="30" width="0" style="3" hidden="1"/>
    <col min="31" max="16384" width="8.88671875" style="3" hidden="1"/>
  </cols>
  <sheetData>
    <row r="1" spans="2:11" s="1" customFormat="1" x14ac:dyDescent="0.3"/>
    <row r="2" spans="2:11" s="1" customFormat="1" x14ac:dyDescent="0.3"/>
    <row r="3" spans="2:11" s="1" customFormat="1" x14ac:dyDescent="0.3"/>
    <row r="4" spans="2:11" s="1" customFormat="1" x14ac:dyDescent="0.3"/>
    <row r="5" spans="2:11" s="1" customFormat="1" x14ac:dyDescent="0.3"/>
    <row r="6" spans="2:11" s="1" customFormat="1" x14ac:dyDescent="0.3"/>
    <row r="7" spans="2:11" s="1" customFormat="1" x14ac:dyDescent="0.3"/>
    <row r="8" spans="2:11" s="1" customFormat="1" x14ac:dyDescent="0.3"/>
    <row r="9" spans="2:11" s="1" customFormat="1" x14ac:dyDescent="0.3"/>
    <row r="10" spans="2:11" s="1" customFormat="1" x14ac:dyDescent="0.3"/>
    <row r="11" spans="2:11" s="1" customFormat="1" x14ac:dyDescent="0.3"/>
    <row r="12" spans="2:11" s="1" customFormat="1" x14ac:dyDescent="0.3"/>
    <row r="13" spans="2:11" s="1" customFormat="1" ht="15" thickBot="1" x14ac:dyDescent="0.35"/>
    <row r="14" spans="2:11" s="1" customFormat="1" ht="25.2" customHeight="1" x14ac:dyDescent="0.3">
      <c r="B14" s="14" t="s">
        <v>11</v>
      </c>
      <c r="C14" s="15"/>
      <c r="D14" s="15"/>
      <c r="E14" s="15"/>
      <c r="F14" s="15"/>
      <c r="G14" s="15"/>
      <c r="H14" s="15"/>
      <c r="I14" s="15"/>
      <c r="J14" s="16"/>
    </row>
    <row r="15" spans="2:11" s="1" customFormat="1" ht="19.95" customHeight="1" x14ac:dyDescent="0.3">
      <c r="B15" s="18" t="s">
        <v>12</v>
      </c>
      <c r="C15" s="19"/>
      <c r="D15" s="19"/>
      <c r="E15" s="19"/>
      <c r="F15" s="19"/>
      <c r="G15" s="19"/>
      <c r="H15" s="86"/>
      <c r="I15" s="84">
        <v>3500</v>
      </c>
      <c r="J15" s="17"/>
      <c r="K15" s="1" t="s">
        <v>13</v>
      </c>
    </row>
    <row r="16" spans="2:11" s="1" customFormat="1" ht="19.95" customHeight="1" x14ac:dyDescent="0.3">
      <c r="B16" s="82" t="s">
        <v>30</v>
      </c>
      <c r="C16" s="83"/>
      <c r="D16" s="83"/>
      <c r="E16" s="83"/>
      <c r="F16" s="83"/>
      <c r="G16" s="83"/>
      <c r="H16" s="87"/>
      <c r="I16" s="85">
        <f>I15*0.3</f>
        <v>1050</v>
      </c>
      <c r="J16" s="81"/>
    </row>
    <row r="17" spans="2:11" s="1" customFormat="1" ht="19.95" customHeight="1" thickBot="1" x14ac:dyDescent="0.35">
      <c r="B17" s="88" t="s">
        <v>31</v>
      </c>
      <c r="C17" s="89"/>
      <c r="D17" s="89"/>
      <c r="E17" s="89"/>
      <c r="F17" s="89"/>
      <c r="G17" s="89"/>
      <c r="H17" s="90"/>
      <c r="I17" s="91">
        <v>1.4999999999999999E-2</v>
      </c>
      <c r="J17" s="92"/>
      <c r="K17" s="1" t="s">
        <v>13</v>
      </c>
    </row>
    <row r="18" spans="2:11" s="1" customFormat="1" ht="19.95" customHeight="1" thickBot="1" x14ac:dyDescent="0.35"/>
    <row r="19" spans="2:11" s="1" customFormat="1" ht="24.6" customHeight="1" x14ac:dyDescent="0.3">
      <c r="B19" s="9" t="s">
        <v>0</v>
      </c>
      <c r="C19" s="10"/>
      <c r="D19" s="10"/>
      <c r="E19" s="10"/>
      <c r="F19" s="10"/>
      <c r="G19" s="10"/>
      <c r="H19" s="10"/>
      <c r="I19" s="10"/>
      <c r="J19" s="11"/>
    </row>
    <row r="20" spans="2:11" s="1" customFormat="1" ht="22.8" customHeight="1" x14ac:dyDescent="0.3">
      <c r="B20" s="29" t="s">
        <v>1</v>
      </c>
      <c r="C20" s="30"/>
      <c r="D20" s="30"/>
      <c r="E20" s="30"/>
      <c r="F20" s="31"/>
      <c r="G20" s="26">
        <v>1000</v>
      </c>
      <c r="H20" s="27"/>
      <c r="I20" s="27"/>
      <c r="J20" s="28"/>
      <c r="K20" s="1" t="s">
        <v>13</v>
      </c>
    </row>
    <row r="21" spans="2:11" s="1" customFormat="1" ht="19.95" customHeight="1" x14ac:dyDescent="0.3">
      <c r="B21" s="35" t="s">
        <v>2</v>
      </c>
      <c r="C21" s="36"/>
      <c r="D21" s="36"/>
      <c r="E21" s="36"/>
      <c r="F21" s="37"/>
      <c r="G21" s="32">
        <v>5</v>
      </c>
      <c r="H21" s="33"/>
      <c r="I21" s="33"/>
      <c r="J21" s="34"/>
      <c r="K21" s="1" t="s">
        <v>13</v>
      </c>
    </row>
    <row r="22" spans="2:11" s="1" customFormat="1" ht="19.95" customHeight="1" x14ac:dyDescent="0.3">
      <c r="B22" s="41" t="s">
        <v>3</v>
      </c>
      <c r="C22" s="42"/>
      <c r="D22" s="42"/>
      <c r="E22" s="42"/>
      <c r="F22" s="43"/>
      <c r="G22" s="38">
        <f>FV(rendimento_carteira,tempo_contribuiçao*12,investimento_mes*-1)</f>
        <v>96214.651712648149</v>
      </c>
      <c r="H22" s="39"/>
      <c r="I22" s="39"/>
      <c r="J22" s="40"/>
    </row>
    <row r="23" spans="2:11" s="1" customFormat="1" ht="19.95" customHeight="1" thickBot="1" x14ac:dyDescent="0.35">
      <c r="B23" s="20" t="s">
        <v>4</v>
      </c>
      <c r="C23" s="21"/>
      <c r="D23" s="21"/>
      <c r="E23" s="21"/>
      <c r="F23" s="22"/>
      <c r="G23" s="23">
        <f>G22*1%</f>
        <v>962.14651712648151</v>
      </c>
      <c r="H23" s="24"/>
      <c r="I23" s="24"/>
      <c r="J23" s="25"/>
    </row>
    <row r="24" spans="2:11" s="1" customFormat="1" ht="19.95" customHeight="1" thickBot="1" x14ac:dyDescent="0.35"/>
    <row r="25" spans="2:11" s="1" customFormat="1" ht="25.2" customHeight="1" x14ac:dyDescent="0.3">
      <c r="B25" s="9" t="s">
        <v>5</v>
      </c>
      <c r="C25" s="10"/>
      <c r="D25" s="10"/>
      <c r="E25" s="10"/>
      <c r="F25" s="10"/>
      <c r="G25" s="10"/>
      <c r="H25" s="10"/>
      <c r="I25" s="10"/>
      <c r="J25" s="11"/>
    </row>
    <row r="26" spans="2:11" s="1" customFormat="1" ht="19.8" customHeight="1" x14ac:dyDescent="0.45">
      <c r="B26" s="46" t="s">
        <v>6</v>
      </c>
      <c r="C26" s="47"/>
      <c r="D26" s="47"/>
      <c r="E26" s="47"/>
      <c r="F26" s="47"/>
      <c r="G26" s="12">
        <f>FV($I$17,24,$G$20*-1)</f>
        <v>28633.520795268018</v>
      </c>
      <c r="H26" s="12"/>
      <c r="I26" s="12"/>
      <c r="J26" s="44"/>
    </row>
    <row r="27" spans="2:11" s="1" customFormat="1" ht="19.95" customHeight="1" x14ac:dyDescent="0.35">
      <c r="B27" s="48" t="s">
        <v>4</v>
      </c>
      <c r="C27" s="8"/>
      <c r="D27" s="8"/>
      <c r="E27" s="8"/>
      <c r="F27" s="8"/>
      <c r="G27" s="2">
        <f>G26*0.01</f>
        <v>286.33520795268021</v>
      </c>
      <c r="H27" s="2"/>
      <c r="I27" s="2"/>
      <c r="J27" s="45"/>
    </row>
    <row r="28" spans="2:11" s="1" customFormat="1" ht="23.4" x14ac:dyDescent="0.45">
      <c r="B28" s="46" t="s">
        <v>7</v>
      </c>
      <c r="C28" s="47"/>
      <c r="D28" s="47"/>
      <c r="E28" s="47"/>
      <c r="F28" s="47"/>
      <c r="G28" s="12">
        <f>FV($I$17,60,$G$20*-1)</f>
        <v>96214.651712648149</v>
      </c>
      <c r="H28" s="12"/>
      <c r="I28" s="12"/>
      <c r="J28" s="44"/>
    </row>
    <row r="29" spans="2:11" s="1" customFormat="1" ht="18" x14ac:dyDescent="0.35">
      <c r="B29" s="48" t="s">
        <v>4</v>
      </c>
      <c r="C29" s="8"/>
      <c r="D29" s="8"/>
      <c r="E29" s="8"/>
      <c r="F29" s="8"/>
      <c r="G29" s="2">
        <f>G28*0.01</f>
        <v>962.14651712648151</v>
      </c>
      <c r="H29" s="2"/>
      <c r="I29" s="2"/>
      <c r="J29" s="45"/>
    </row>
    <row r="30" spans="2:11" s="1" customFormat="1" ht="23.4" x14ac:dyDescent="0.45">
      <c r="B30" s="46" t="s">
        <v>8</v>
      </c>
      <c r="C30" s="47"/>
      <c r="D30" s="47"/>
      <c r="E30" s="47"/>
      <c r="F30" s="47"/>
      <c r="G30" s="12">
        <f>FV($I$17,120,$G$20*-1)</f>
        <v>331288.19148808921</v>
      </c>
      <c r="H30" s="12"/>
      <c r="I30" s="12"/>
      <c r="J30" s="44"/>
    </row>
    <row r="31" spans="2:11" s="1" customFormat="1" ht="18" x14ac:dyDescent="0.35">
      <c r="B31" s="48" t="s">
        <v>4</v>
      </c>
      <c r="C31" s="8"/>
      <c r="D31" s="8"/>
      <c r="E31" s="8"/>
      <c r="F31" s="8"/>
      <c r="G31" s="2">
        <f>G30*0.01</f>
        <v>3312.8819148808921</v>
      </c>
      <c r="H31" s="2"/>
      <c r="I31" s="2"/>
      <c r="J31" s="45"/>
    </row>
    <row r="32" spans="2:11" s="1" customFormat="1" ht="23.4" x14ac:dyDescent="0.45">
      <c r="B32" s="46" t="s">
        <v>9</v>
      </c>
      <c r="C32" s="47"/>
      <c r="D32" s="47"/>
      <c r="E32" s="47"/>
      <c r="F32" s="47"/>
      <c r="G32" s="12">
        <f>FV($I$17,240,$G$20*-1)</f>
        <v>2308854.3702679113</v>
      </c>
      <c r="H32" s="12"/>
      <c r="I32" s="12"/>
      <c r="J32" s="44"/>
    </row>
    <row r="33" spans="2:25" s="1" customFormat="1" ht="18" x14ac:dyDescent="0.35">
      <c r="B33" s="48" t="s">
        <v>4</v>
      </c>
      <c r="C33" s="8"/>
      <c r="D33" s="8"/>
      <c r="E33" s="8"/>
      <c r="F33" s="8"/>
      <c r="G33" s="2">
        <f>G32*0.01</f>
        <v>23088.543702679115</v>
      </c>
      <c r="H33" s="2"/>
      <c r="I33" s="2"/>
      <c r="J33" s="45"/>
    </row>
    <row r="34" spans="2:25" s="1" customFormat="1" ht="23.4" x14ac:dyDescent="0.45">
      <c r="B34" s="46" t="s">
        <v>10</v>
      </c>
      <c r="C34" s="47"/>
      <c r="D34" s="47"/>
      <c r="E34" s="47"/>
      <c r="F34" s="47"/>
      <c r="G34" s="12">
        <f>FV($I$17,360,$G$20*-1)</f>
        <v>14113585.392787414</v>
      </c>
      <c r="H34" s="12"/>
      <c r="I34" s="12"/>
      <c r="J34" s="44"/>
      <c r="K34" s="93"/>
    </row>
    <row r="35" spans="2:25" s="1" customFormat="1" ht="18.600000000000001" thickBot="1" x14ac:dyDescent="0.4">
      <c r="B35" s="4" t="s">
        <v>4</v>
      </c>
      <c r="C35" s="5"/>
      <c r="D35" s="5"/>
      <c r="E35" s="5"/>
      <c r="F35" s="5"/>
      <c r="G35" s="6">
        <f>G34*0.01</f>
        <v>141135.85392787415</v>
      </c>
      <c r="H35" s="6"/>
      <c r="I35" s="6"/>
      <c r="J35" s="49"/>
      <c r="K35" s="93"/>
    </row>
    <row r="36" spans="2:25" s="1" customFormat="1" x14ac:dyDescent="0.3"/>
    <row r="37" spans="2:25" ht="15" thickBot="1" x14ac:dyDescent="0.35">
      <c r="Q37" s="50"/>
      <c r="R37" s="50"/>
      <c r="S37" s="50"/>
      <c r="T37" s="50"/>
      <c r="U37" s="50"/>
      <c r="V37" s="50"/>
      <c r="W37" s="50"/>
      <c r="X37" s="50"/>
      <c r="Y37" s="50"/>
    </row>
    <row r="38" spans="2:25" x14ac:dyDescent="0.3">
      <c r="B38" s="75" t="s">
        <v>18</v>
      </c>
      <c r="C38" s="76"/>
      <c r="D38" s="76"/>
      <c r="E38" s="76"/>
      <c r="F38" s="76"/>
      <c r="G38" s="76"/>
      <c r="H38" s="99"/>
      <c r="I38" s="103" t="s">
        <v>16</v>
      </c>
      <c r="J38" s="104"/>
      <c r="K38" s="1" t="s">
        <v>13</v>
      </c>
      <c r="Q38" s="50"/>
      <c r="R38" s="50"/>
      <c r="S38" s="50"/>
      <c r="T38" s="50"/>
      <c r="U38" s="50"/>
      <c r="V38" s="50"/>
      <c r="W38" s="50"/>
      <c r="X38" s="50"/>
      <c r="Y38" s="50"/>
    </row>
    <row r="39" spans="2:25" ht="16.2" customHeight="1" thickBot="1" x14ac:dyDescent="0.5">
      <c r="B39" s="100" t="s">
        <v>19</v>
      </c>
      <c r="C39" s="101"/>
      <c r="D39" s="101"/>
      <c r="E39" s="101"/>
      <c r="F39" s="101"/>
      <c r="G39" s="102" t="s">
        <v>32</v>
      </c>
      <c r="H39" s="102"/>
      <c r="I39" s="95">
        <f>I16</f>
        <v>1050</v>
      </c>
      <c r="J39" s="96"/>
      <c r="K39" s="1"/>
      <c r="Q39" s="7"/>
      <c r="R39" s="7"/>
      <c r="S39" s="7"/>
      <c r="T39" s="7"/>
      <c r="U39" s="51"/>
      <c r="V39" s="52"/>
      <c r="W39" s="52"/>
      <c r="X39" s="52"/>
      <c r="Y39" s="50"/>
    </row>
    <row r="40" spans="2:25" ht="18" customHeight="1" thickBot="1" x14ac:dyDescent="0.5">
      <c r="B40" s="59"/>
      <c r="C40" s="59"/>
      <c r="D40" s="59"/>
      <c r="E40" s="59"/>
      <c r="F40" s="59"/>
      <c r="G40" s="59"/>
      <c r="H40" s="55"/>
      <c r="Q40" s="56"/>
      <c r="R40" s="56"/>
      <c r="S40" s="56"/>
      <c r="T40" s="56"/>
      <c r="U40" s="57"/>
      <c r="V40" s="58"/>
      <c r="W40" s="58"/>
      <c r="X40" s="58"/>
      <c r="Y40" s="50"/>
    </row>
    <row r="41" spans="2:25" ht="18.600000000000001" thickBot="1" x14ac:dyDescent="0.4">
      <c r="B41" s="62" t="s">
        <v>26</v>
      </c>
      <c r="C41" s="63"/>
      <c r="D41" s="63"/>
      <c r="E41" s="63"/>
      <c r="F41" s="63"/>
      <c r="G41" s="63" t="s">
        <v>28</v>
      </c>
      <c r="H41" s="63"/>
      <c r="I41" s="63" t="s">
        <v>27</v>
      </c>
      <c r="J41" s="70"/>
      <c r="L41" s="94"/>
      <c r="Q41" s="8"/>
      <c r="R41" s="8"/>
      <c r="S41" s="8"/>
      <c r="T41" s="8"/>
      <c r="U41" s="53"/>
      <c r="V41" s="54"/>
      <c r="W41" s="54"/>
      <c r="X41" s="54"/>
      <c r="Y41" s="50"/>
    </row>
    <row r="42" spans="2:25" ht="15" thickBot="1" x14ac:dyDescent="0.35">
      <c r="B42" s="65" t="s">
        <v>20</v>
      </c>
      <c r="C42" s="64"/>
      <c r="D42" s="64"/>
      <c r="E42" s="64"/>
      <c r="F42" s="64"/>
      <c r="G42" s="68">
        <f>VLOOKUP($I$38,'Tabela apoio'!$B$4:$H$6,2,0)</f>
        <v>0.32</v>
      </c>
      <c r="H42" s="68"/>
      <c r="I42" s="71">
        <f>$I$39*G42</f>
        <v>336</v>
      </c>
      <c r="J42" s="72"/>
      <c r="Q42" s="50"/>
      <c r="R42" s="50"/>
      <c r="S42" s="50"/>
      <c r="T42" s="50"/>
      <c r="U42" s="50"/>
      <c r="V42" s="50"/>
      <c r="W42" s="50"/>
      <c r="X42" s="50"/>
      <c r="Y42" s="50"/>
    </row>
    <row r="43" spans="2:25" ht="15" thickBot="1" x14ac:dyDescent="0.35">
      <c r="B43" s="65" t="s">
        <v>21</v>
      </c>
      <c r="C43" s="64"/>
      <c r="D43" s="64"/>
      <c r="E43" s="64"/>
      <c r="F43" s="64"/>
      <c r="G43" s="68">
        <f>VLOOKUP($I$38,'Tabela apoio'!$B$4:$H$6,3,0)</f>
        <v>0.35</v>
      </c>
      <c r="H43" s="68"/>
      <c r="I43" s="71">
        <f>$I$39*G43</f>
        <v>367.5</v>
      </c>
      <c r="J43" s="72"/>
      <c r="Q43" s="50"/>
      <c r="R43" s="50"/>
      <c r="S43" s="50"/>
      <c r="T43" s="50"/>
      <c r="U43" s="50"/>
      <c r="V43" s="50"/>
      <c r="W43" s="50"/>
      <c r="X43" s="50"/>
      <c r="Y43" s="50"/>
    </row>
    <row r="44" spans="2:25" ht="15" thickBot="1" x14ac:dyDescent="0.35">
      <c r="B44" s="65" t="s">
        <v>22</v>
      </c>
      <c r="C44" s="64"/>
      <c r="D44" s="64"/>
      <c r="E44" s="64"/>
      <c r="F44" s="64"/>
      <c r="G44" s="68">
        <f>VLOOKUP($I$38,'Tabela apoio'!$B$4:$H$6,4,0)</f>
        <v>0.08</v>
      </c>
      <c r="H44" s="68"/>
      <c r="I44" s="71">
        <f>$I$39*G44</f>
        <v>84</v>
      </c>
      <c r="J44" s="72"/>
    </row>
    <row r="45" spans="2:25" ht="15" thickBot="1" x14ac:dyDescent="0.35">
      <c r="B45" s="65" t="s">
        <v>23</v>
      </c>
      <c r="C45" s="64"/>
      <c r="D45" s="64"/>
      <c r="E45" s="64"/>
      <c r="F45" s="64"/>
      <c r="G45" s="68">
        <f>VLOOKUP($I$38,'Tabela apoio'!$B$4:$H$6,5,0)</f>
        <v>0.05</v>
      </c>
      <c r="H45" s="68"/>
      <c r="I45" s="71">
        <f>$I$39*G45</f>
        <v>52.5</v>
      </c>
      <c r="J45" s="72"/>
    </row>
    <row r="46" spans="2:25" ht="15" thickBot="1" x14ac:dyDescent="0.35">
      <c r="B46" s="65" t="s">
        <v>24</v>
      </c>
      <c r="C46" s="64"/>
      <c r="D46" s="64"/>
      <c r="E46" s="64"/>
      <c r="F46" s="64"/>
      <c r="G46" s="68">
        <f>VLOOKUP($I$38,'Tabela apoio'!$B$4:$H$6,6,0)</f>
        <v>0.1</v>
      </c>
      <c r="H46" s="68"/>
      <c r="I46" s="71">
        <f>$I$39*G46</f>
        <v>105</v>
      </c>
      <c r="J46" s="72"/>
    </row>
    <row r="47" spans="2:25" ht="15" thickBot="1" x14ac:dyDescent="0.35">
      <c r="B47" s="66" t="s">
        <v>25</v>
      </c>
      <c r="C47" s="67"/>
      <c r="D47" s="67"/>
      <c r="E47" s="67"/>
      <c r="F47" s="67"/>
      <c r="G47" s="69">
        <f>VLOOKUP($I$38,'Tabela apoio'!$B$4:$H$6,7,0)</f>
        <v>0.1</v>
      </c>
      <c r="H47" s="69"/>
      <c r="I47" s="73">
        <f>$I$39*G47</f>
        <v>105</v>
      </c>
      <c r="J47" s="74"/>
    </row>
    <row r="48" spans="2:25" ht="15" thickBot="1" x14ac:dyDescent="0.35">
      <c r="B48" s="77"/>
      <c r="C48" s="78"/>
      <c r="D48" s="78"/>
      <c r="E48" s="78"/>
      <c r="F48" s="78"/>
      <c r="G48" s="78"/>
      <c r="H48" s="78"/>
      <c r="I48" s="79">
        <f>SUM(I42:J47)</f>
        <v>1050</v>
      </c>
      <c r="J48" s="80"/>
    </row>
    <row r="49" spans="2:12" ht="15" thickBot="1" x14ac:dyDescent="0.35">
      <c r="B49" s="60"/>
      <c r="C49" s="60"/>
      <c r="D49" s="60"/>
      <c r="E49" s="60"/>
      <c r="F49" s="60"/>
      <c r="G49" s="60"/>
      <c r="H49" s="60"/>
      <c r="I49" s="60"/>
    </row>
    <row r="50" spans="2:12" x14ac:dyDescent="0.3">
      <c r="B50" s="75" t="s">
        <v>18</v>
      </c>
      <c r="C50" s="76"/>
      <c r="D50" s="76"/>
      <c r="E50" s="76"/>
      <c r="F50" s="76"/>
      <c r="G50" s="76"/>
      <c r="H50" s="99"/>
      <c r="I50" s="97" t="str">
        <f>I38</f>
        <v>Moderado</v>
      </c>
      <c r="J50" s="98"/>
    </row>
    <row r="51" spans="2:12" ht="15" thickBot="1" x14ac:dyDescent="0.35">
      <c r="B51" s="100" t="s">
        <v>19</v>
      </c>
      <c r="C51" s="101"/>
      <c r="D51" s="101"/>
      <c r="E51" s="101"/>
      <c r="F51" s="101"/>
      <c r="G51" s="102" t="s">
        <v>33</v>
      </c>
      <c r="H51" s="102"/>
      <c r="I51" s="95">
        <f>investimento_mes</f>
        <v>1000</v>
      </c>
      <c r="J51" s="96"/>
    </row>
    <row r="52" spans="2:12" ht="15" thickBot="1" x14ac:dyDescent="0.35">
      <c r="B52" s="59"/>
      <c r="C52" s="59"/>
      <c r="D52" s="59"/>
      <c r="E52" s="59"/>
      <c r="F52" s="59"/>
      <c r="G52" s="59"/>
      <c r="H52" s="55"/>
    </row>
    <row r="53" spans="2:12" ht="15" thickBot="1" x14ac:dyDescent="0.35">
      <c r="B53" s="62" t="s">
        <v>26</v>
      </c>
      <c r="C53" s="63"/>
      <c r="D53" s="63"/>
      <c r="E53" s="63"/>
      <c r="F53" s="63"/>
      <c r="G53" s="63" t="s">
        <v>28</v>
      </c>
      <c r="H53" s="63"/>
      <c r="I53" s="63" t="s">
        <v>27</v>
      </c>
      <c r="J53" s="70"/>
    </row>
    <row r="54" spans="2:12" ht="15" thickBot="1" x14ac:dyDescent="0.35">
      <c r="B54" s="65" t="s">
        <v>20</v>
      </c>
      <c r="C54" s="64"/>
      <c r="D54" s="64"/>
      <c r="E54" s="64"/>
      <c r="F54" s="64"/>
      <c r="G54" s="68">
        <f>VLOOKUP($I$50,'Tabela apoio'!$B$4:$H$6,2,0)</f>
        <v>0.32</v>
      </c>
      <c r="H54" s="68"/>
      <c r="I54" s="71">
        <f>$I$51*G54</f>
        <v>320</v>
      </c>
      <c r="J54" s="72"/>
      <c r="L54" s="94"/>
    </row>
    <row r="55" spans="2:12" ht="15" thickBot="1" x14ac:dyDescent="0.35">
      <c r="B55" s="65" t="s">
        <v>21</v>
      </c>
      <c r="C55" s="64"/>
      <c r="D55" s="64"/>
      <c r="E55" s="64"/>
      <c r="F55" s="64"/>
      <c r="G55" s="68">
        <f>VLOOKUP($I$50,'Tabela apoio'!$B$4:$H$6,3,0)</f>
        <v>0.35</v>
      </c>
      <c r="H55" s="68"/>
      <c r="I55" s="71">
        <f t="shared" ref="I55:I59" si="0">$I$51*G55</f>
        <v>350</v>
      </c>
      <c r="J55" s="72"/>
    </row>
    <row r="56" spans="2:12" ht="15" thickBot="1" x14ac:dyDescent="0.35">
      <c r="B56" s="65" t="s">
        <v>22</v>
      </c>
      <c r="C56" s="64"/>
      <c r="D56" s="64"/>
      <c r="E56" s="64"/>
      <c r="F56" s="64"/>
      <c r="G56" s="68">
        <f>VLOOKUP($I$50,'Tabela apoio'!$B$4:$H$6,4,0)</f>
        <v>0.08</v>
      </c>
      <c r="H56" s="68"/>
      <c r="I56" s="71">
        <f t="shared" si="0"/>
        <v>80</v>
      </c>
      <c r="J56" s="72"/>
    </row>
    <row r="57" spans="2:12" ht="15" thickBot="1" x14ac:dyDescent="0.35">
      <c r="B57" s="65" t="s">
        <v>23</v>
      </c>
      <c r="C57" s="64"/>
      <c r="D57" s="64"/>
      <c r="E57" s="64"/>
      <c r="F57" s="64"/>
      <c r="G57" s="68">
        <f>VLOOKUP($I$50,'Tabela apoio'!$B$4:$H$6,5,0)</f>
        <v>0.05</v>
      </c>
      <c r="H57" s="68"/>
      <c r="I57" s="71">
        <f t="shared" si="0"/>
        <v>50</v>
      </c>
      <c r="J57" s="72"/>
    </row>
    <row r="58" spans="2:12" ht="15" thickBot="1" x14ac:dyDescent="0.35">
      <c r="B58" s="65" t="s">
        <v>24</v>
      </c>
      <c r="C58" s="64"/>
      <c r="D58" s="64"/>
      <c r="E58" s="64"/>
      <c r="F58" s="64"/>
      <c r="G58" s="68">
        <f>VLOOKUP($I$50,'Tabela apoio'!$B$4:$H$6,6,0)</f>
        <v>0.1</v>
      </c>
      <c r="H58" s="68"/>
      <c r="I58" s="71">
        <f t="shared" si="0"/>
        <v>100</v>
      </c>
      <c r="J58" s="72"/>
    </row>
    <row r="59" spans="2:12" ht="15" thickBot="1" x14ac:dyDescent="0.35">
      <c r="B59" s="66" t="s">
        <v>25</v>
      </c>
      <c r="C59" s="67"/>
      <c r="D59" s="67"/>
      <c r="E59" s="67"/>
      <c r="F59" s="67"/>
      <c r="G59" s="68">
        <f>VLOOKUP($I$50,'Tabela apoio'!$B$4:$H$6,7,0)</f>
        <v>0.1</v>
      </c>
      <c r="H59" s="68"/>
      <c r="I59" s="71">
        <f t="shared" si="0"/>
        <v>100</v>
      </c>
      <c r="J59" s="72"/>
    </row>
    <row r="60" spans="2:12" ht="15" thickBot="1" x14ac:dyDescent="0.35">
      <c r="B60" s="77"/>
      <c r="C60" s="78"/>
      <c r="D60" s="78"/>
      <c r="E60" s="78"/>
      <c r="F60" s="78"/>
      <c r="G60" s="78"/>
      <c r="H60" s="78"/>
      <c r="I60" s="79">
        <f>SUM(I54:J59)</f>
        <v>1000</v>
      </c>
      <c r="J60" s="80"/>
    </row>
    <row r="61" spans="2:12" x14ac:dyDescent="0.3"/>
    <row r="62" spans="2:12" ht="24" customHeight="1" x14ac:dyDescent="0.3">
      <c r="B62" s="105" t="str">
        <f>IF(I16&lt;=investimento_mes, "Seguir os conselhos dos especialistas é sempre o melhor negócio!!", "Vamos te ajudar a mudar a sua realidade para obter as melhores oportunidades!" )</f>
        <v>Vamos te ajudar a mudar a sua realidade para obter as melhores oportunidades!</v>
      </c>
      <c r="C62" s="105"/>
      <c r="D62" s="105"/>
      <c r="E62" s="105"/>
      <c r="F62" s="105"/>
      <c r="G62" s="105"/>
      <c r="H62" s="105"/>
      <c r="I62" s="105"/>
      <c r="J62" s="105"/>
    </row>
    <row r="63" spans="2:12" ht="24" customHeight="1" x14ac:dyDescent="0.3">
      <c r="B63" s="105"/>
      <c r="C63" s="105"/>
      <c r="D63" s="105"/>
      <c r="E63" s="105"/>
      <c r="F63" s="105"/>
      <c r="G63" s="105"/>
      <c r="H63" s="105"/>
      <c r="I63" s="105"/>
      <c r="J63" s="105"/>
    </row>
    <row r="64" spans="2:12" ht="24" customHeight="1" x14ac:dyDescent="0.3">
      <c r="B64" s="105"/>
      <c r="C64" s="105"/>
      <c r="D64" s="105"/>
      <c r="E64" s="105"/>
      <c r="F64" s="105"/>
      <c r="G64" s="105"/>
      <c r="H64" s="105"/>
      <c r="I64" s="105"/>
      <c r="J64" s="105"/>
    </row>
    <row r="65" s="3" customFormat="1" x14ac:dyDescent="0.3"/>
    <row r="66" s="3" customFormat="1" hidden="1" x14ac:dyDescent="0.3"/>
    <row r="67" s="3" customFormat="1" hidden="1" x14ac:dyDescent="0.3"/>
    <row r="68" s="3" customFormat="1" hidden="1" x14ac:dyDescent="0.3"/>
    <row r="69" s="3" customFormat="1" hidden="1" x14ac:dyDescent="0.3"/>
    <row r="70" s="3" customFormat="1" hidden="1" x14ac:dyDescent="0.3"/>
    <row r="71" s="3" customFormat="1" hidden="1" x14ac:dyDescent="0.3"/>
    <row r="72" s="3" customFormat="1" hidden="1" x14ac:dyDescent="0.3"/>
    <row r="73" s="3" customFormat="1" hidden="1" x14ac:dyDescent="0.3"/>
    <row r="74" s="3" customFormat="1" hidden="1" x14ac:dyDescent="0.3"/>
  </sheetData>
  <mergeCells count="97">
    <mergeCell ref="B62:J64"/>
    <mergeCell ref="B59:F59"/>
    <mergeCell ref="G59:H59"/>
    <mergeCell ref="I59:J59"/>
    <mergeCell ref="I60:J60"/>
    <mergeCell ref="I50:J50"/>
    <mergeCell ref="B51:F51"/>
    <mergeCell ref="G51:H51"/>
    <mergeCell ref="B57:F57"/>
    <mergeCell ref="G57:H57"/>
    <mergeCell ref="I57:J57"/>
    <mergeCell ref="B58:F58"/>
    <mergeCell ref="G58:H58"/>
    <mergeCell ref="I58:J58"/>
    <mergeCell ref="B55:F55"/>
    <mergeCell ref="G55:H55"/>
    <mergeCell ref="I55:J55"/>
    <mergeCell ref="B56:F56"/>
    <mergeCell ref="G56:H56"/>
    <mergeCell ref="I56:J56"/>
    <mergeCell ref="B53:F53"/>
    <mergeCell ref="G53:H53"/>
    <mergeCell ref="I53:J53"/>
    <mergeCell ref="B54:F54"/>
    <mergeCell ref="G54:H54"/>
    <mergeCell ref="I54:J54"/>
    <mergeCell ref="I48:J48"/>
    <mergeCell ref="K34:K35"/>
    <mergeCell ref="I39:J39"/>
    <mergeCell ref="B50:G50"/>
    <mergeCell ref="I51:J51"/>
    <mergeCell ref="I38:J38"/>
    <mergeCell ref="B39:F39"/>
    <mergeCell ref="G39:H39"/>
    <mergeCell ref="G44:H44"/>
    <mergeCell ref="G45:H45"/>
    <mergeCell ref="G46:H46"/>
    <mergeCell ref="G47:H47"/>
    <mergeCell ref="I42:J42"/>
    <mergeCell ref="I43:J43"/>
    <mergeCell ref="I44:J44"/>
    <mergeCell ref="I45:J45"/>
    <mergeCell ref="I46:J46"/>
    <mergeCell ref="I47:J47"/>
    <mergeCell ref="B44:F44"/>
    <mergeCell ref="B45:F45"/>
    <mergeCell ref="B46:F46"/>
    <mergeCell ref="B47:F47"/>
    <mergeCell ref="I41:J41"/>
    <mergeCell ref="G41:H41"/>
    <mergeCell ref="G42:H42"/>
    <mergeCell ref="G43:H43"/>
    <mergeCell ref="B38:G38"/>
    <mergeCell ref="B41:F41"/>
    <mergeCell ref="B42:F42"/>
    <mergeCell ref="B43:F43"/>
    <mergeCell ref="G35:J35"/>
    <mergeCell ref="B26:F26"/>
    <mergeCell ref="B28:F28"/>
    <mergeCell ref="B30:F30"/>
    <mergeCell ref="B32:F32"/>
    <mergeCell ref="B34:F34"/>
    <mergeCell ref="B27:F27"/>
    <mergeCell ref="B29:F29"/>
    <mergeCell ref="B31:F31"/>
    <mergeCell ref="B33:F33"/>
    <mergeCell ref="B25:J25"/>
    <mergeCell ref="G26:J26"/>
    <mergeCell ref="G28:J28"/>
    <mergeCell ref="G30:J30"/>
    <mergeCell ref="G32:J32"/>
    <mergeCell ref="G34:J34"/>
    <mergeCell ref="G27:J27"/>
    <mergeCell ref="G29:J29"/>
    <mergeCell ref="G31:J31"/>
    <mergeCell ref="G33:J33"/>
    <mergeCell ref="G21:J21"/>
    <mergeCell ref="G22:J22"/>
    <mergeCell ref="G23:J23"/>
    <mergeCell ref="B20:F20"/>
    <mergeCell ref="B21:F21"/>
    <mergeCell ref="B22:F22"/>
    <mergeCell ref="B23:F23"/>
    <mergeCell ref="Q39:T39"/>
    <mergeCell ref="U39:X39"/>
    <mergeCell ref="Q41:T41"/>
    <mergeCell ref="U41:X41"/>
    <mergeCell ref="I15:J15"/>
    <mergeCell ref="I17:J17"/>
    <mergeCell ref="I16:J16"/>
    <mergeCell ref="B15:H15"/>
    <mergeCell ref="B17:H17"/>
    <mergeCell ref="B35:F35"/>
    <mergeCell ref="B14:J14"/>
    <mergeCell ref="B16:H16"/>
    <mergeCell ref="B19:J19"/>
    <mergeCell ref="G20:J20"/>
  </mergeCells>
  <conditionalFormatting sqref="B62:J64">
    <cfRule type="containsText" dxfId="3" priority="2" operator="containsText" text="Seguir">
      <formula>NOT(ISERROR(SEARCH("Seguir",B62)))</formula>
    </cfRule>
    <cfRule type="containsText" dxfId="2" priority="1" operator="containsText" text="Vamos">
      <formula>NOT(ISERROR(SEARCH("Vamos",B62)))</formula>
    </cfRule>
  </conditionalFormatting>
  <dataValidations count="8">
    <dataValidation allowBlank="1" showInputMessage="1" showErrorMessage="1" promptTitle="Investimento Mensal" prompt="Aqui você pode conferir a rentabilidade prevista, de acordo com o investimento mensal que será feito." sqref="B19" xr:uid="{65C516AF-335F-4575-A862-487C935D00FD}"/>
    <dataValidation allowBlank="1" showInputMessage="1" showErrorMessage="1" promptTitle="Salário" prompt="Insira o valor do seu salário" sqref="I15:J15" xr:uid="{496D95AD-4CCD-481C-973A-67D5F1AF39E2}"/>
    <dataValidation allowBlank="1" showInputMessage="1" showErrorMessage="1" prompt="Insira o valor do rendimento esperado da sua carteira de investimentos" sqref="I17:J17" xr:uid="{CFE79F3D-067E-46E5-BB69-848DB9F20580}"/>
    <dataValidation allowBlank="1" showInputMessage="1" showErrorMessage="1" prompt="Esse é o valor da SUGESTÃO do valor do aporte, baseado nas indicações dos especialistas." sqref="I16:J17" xr:uid="{8BDE60D9-EFB8-417F-A550-2A534FCE4231}"/>
    <dataValidation allowBlank="1" showInputMessage="1" showErrorMessage="1" promptTitle="Investimento/Mês" prompt="Insira o valor (somente números) do aporte mensal que deseja realizar." sqref="G20" xr:uid="{48DBE372-C4C4-4B4D-8A13-85F4AD29B95E}"/>
    <dataValidation allowBlank="1" showInputMessage="1" showErrorMessage="1" promptTitle="Tempo" prompt="Insira por quantos anos deseja realizar os aportes (somente o número))" sqref="G21" xr:uid="{44CA58C9-0EA1-4AFB-A145-E2A60FE29C21}"/>
    <dataValidation allowBlank="1" showInputMessage="1" showErrorMessage="1" prompt="Foi utilizada a função VF, que calcula o valor futuro de um investimento com base em uma taxa de juros constante." sqref="G22" xr:uid="{404F4FDB-E4D5-4DB3-92E5-42AEBFD0739D}"/>
    <dataValidation type="list" allowBlank="1" showInputMessage="1" showErrorMessage="1" promptTitle="Tipo de Perfil" prompt="Selecione o seu perfil de investidor" sqref="I38" xr:uid="{675557CD-D6BB-4B6B-A9D4-BA30712A60B6}">
      <formula1>"Conservador, Moderado, Agressivo"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79D6-1597-479D-9E78-71E2AA515BD4}">
  <dimension ref="B2:H6"/>
  <sheetViews>
    <sheetView workbookViewId="0">
      <selection activeCell="F6" sqref="F6"/>
    </sheetView>
  </sheetViews>
  <sheetFormatPr defaultRowHeight="14.4" x14ac:dyDescent="0.3"/>
  <sheetData>
    <row r="2" spans="2:8" x14ac:dyDescent="0.3">
      <c r="C2" s="13" t="s">
        <v>29</v>
      </c>
      <c r="D2" s="13"/>
      <c r="E2" s="13"/>
      <c r="F2" s="13"/>
      <c r="G2" s="13"/>
      <c r="H2" s="13"/>
    </row>
    <row r="3" spans="2:8" x14ac:dyDescent="0.3">
      <c r="B3" s="1" t="s">
        <v>14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2:8" x14ac:dyDescent="0.3">
      <c r="B4" t="s">
        <v>15</v>
      </c>
      <c r="C4" s="61">
        <v>0.3</v>
      </c>
      <c r="D4" s="61">
        <v>0.5</v>
      </c>
      <c r="E4" s="61">
        <v>0.1</v>
      </c>
      <c r="F4" s="61">
        <v>0.1</v>
      </c>
      <c r="G4" s="61">
        <v>0</v>
      </c>
      <c r="H4" s="61">
        <v>0</v>
      </c>
    </row>
    <row r="5" spans="2:8" x14ac:dyDescent="0.3">
      <c r="B5" t="s">
        <v>16</v>
      </c>
      <c r="C5" s="61">
        <v>0.32</v>
      </c>
      <c r="D5" s="61">
        <v>0.35</v>
      </c>
      <c r="E5" s="61">
        <v>0.08</v>
      </c>
      <c r="F5" s="61">
        <v>0.05</v>
      </c>
      <c r="G5" s="61">
        <v>0.1</v>
      </c>
      <c r="H5" s="61">
        <v>0.1</v>
      </c>
    </row>
    <row r="6" spans="2:8" x14ac:dyDescent="0.3">
      <c r="B6" t="s">
        <v>17</v>
      </c>
      <c r="C6" s="61">
        <v>0.5</v>
      </c>
      <c r="D6" s="61">
        <v>0.1</v>
      </c>
      <c r="E6" s="61">
        <v>0.05</v>
      </c>
      <c r="F6" s="61">
        <v>0.05</v>
      </c>
      <c r="G6" s="61">
        <v>0.2</v>
      </c>
      <c r="H6" s="61">
        <v>0.1</v>
      </c>
    </row>
  </sheetData>
  <mergeCells count="1">
    <mergeCell ref="C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Plan1</vt:lpstr>
      <vt:lpstr>Tabela apoio</vt:lpstr>
      <vt:lpstr>anos_contribuiçao</vt:lpstr>
      <vt:lpstr>investimento_mes</vt:lpstr>
      <vt:lpstr>rendimento_carteira</vt:lpstr>
      <vt:lpstr>tempo_contribuiçao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Perito Leonardo Oliveira</dc:creator>
  <cp:lastModifiedBy>Perito Leonardo Oliveira</cp:lastModifiedBy>
  <dcterms:created xsi:type="dcterms:W3CDTF">2015-06-05T18:19:34Z</dcterms:created>
  <dcterms:modified xsi:type="dcterms:W3CDTF">2025-10-13T23:14:53Z</dcterms:modified>
</cp:coreProperties>
</file>