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rk/Documents/python_environment/"/>
    </mc:Choice>
  </mc:AlternateContent>
  <bookViews>
    <workbookView xWindow="0" yWindow="440" windowWidth="25600" windowHeight="1410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1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<sst xmlns="http://schemas.openxmlformats.org/spreadsheetml/2006/main" count="6366" uniqueCount="2">
  <si>
    <t>XSHE</t>
    <phoneticPr fontId="1" type="noConversion"/>
  </si>
  <si>
    <t>XSHG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</si>
</sst>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3"/>
  <sheetViews>
    <sheetView tabSelected="1" workbookViewId="0">
      <selection activeCell="D1" sqref="D1:E1048576"/>
    </sheetView>
  </sheetViews>
  <sheetFormatPr baseColWidth="10" defaultRowHeight="16" x14ac:dyDescent="0.2"/>
  <cols>
    <col min="1" max="1" width="46.5" style="2" customWidth="1"/>
    <col min="3" max="3" width="11" customWidth="1"/>
    <col min="4" max="4" width="21.33203125" customWidth="1"/>
    <col min="5" max="5" width="18.83203125" customWidth="1"/>
  </cols>
  <sheetData>
    <row r="1" spans="1:5" x14ac:dyDescent="0.2">
      <c r="A1" s="2" t="str">
        <f>"000568"</f>
        <v>000568</v>
      </c>
      <c r="B1" s="1" t="s">
        <v>0</v>
      </c>
      <c r="C1" s="1" t="s">
        <v>1</v>
      </c>
      <c r="D1" t="str">
        <f>B1&amp;"_"&amp;A1</f>
        <v>XSHE_000568</v>
      </c>
      <c r="E1" t="str">
        <f>C1&amp;"_"&amp;A1</f>
        <v>XSHG_000568</v>
      </c>
    </row>
    <row r="2" spans="1:5" x14ac:dyDescent="0.2">
      <c r="A2" s="2" t="str">
        <f>"000596"</f>
        <v>000596</v>
      </c>
      <c r="B2" s="1" t="s">
        <v>0</v>
      </c>
      <c r="C2" s="1" t="s">
        <v>1</v>
      </c>
      <c r="D2" t="str">
        <f t="shared" ref="D2:D65" si="0">B2&amp;"_"&amp;A2</f>
        <v>XSHE_000596</v>
      </c>
      <c r="E2" t="str">
        <f t="shared" ref="E2:E65" si="1">C2&amp;"_"&amp;A2</f>
        <v>XSHG_000596</v>
      </c>
    </row>
    <row r="3" spans="1:5" x14ac:dyDescent="0.2">
      <c r="A3" s="2" t="str">
        <f>"000799"</f>
        <v>000799</v>
      </c>
      <c r="B3" s="1" t="s">
        <v>0</v>
      </c>
      <c r="C3" s="1" t="s">
        <v>1</v>
      </c>
      <c r="D3" t="str">
        <f t="shared" si="0"/>
        <v>XSHE_000799</v>
      </c>
      <c r="E3" t="str">
        <f t="shared" si="1"/>
        <v>XSHG_000799</v>
      </c>
    </row>
    <row r="4" spans="1:5" x14ac:dyDescent="0.2">
      <c r="A4" s="2" t="str">
        <f>"000858"</f>
        <v>000858</v>
      </c>
      <c r="B4" s="1" t="s">
        <v>0</v>
      </c>
      <c r="C4" s="1" t="s">
        <v>1</v>
      </c>
      <c r="D4" t="str">
        <f t="shared" si="0"/>
        <v>XSHE_000858</v>
      </c>
      <c r="E4" t="str">
        <f t="shared" si="1"/>
        <v>XSHG_000858</v>
      </c>
    </row>
    <row r="5" spans="1:5" x14ac:dyDescent="0.2">
      <c r="A5" s="2" t="str">
        <f>"000860"</f>
        <v>000860</v>
      </c>
      <c r="B5" s="1" t="s">
        <v>0</v>
      </c>
      <c r="C5" s="1" t="s">
        <v>1</v>
      </c>
      <c r="D5" t="str">
        <f t="shared" si="0"/>
        <v>XSHE_000860</v>
      </c>
      <c r="E5" t="str">
        <f t="shared" si="1"/>
        <v>XSHG_000860</v>
      </c>
    </row>
    <row r="6" spans="1:5" x14ac:dyDescent="0.2">
      <c r="A6" s="2" t="str">
        <f>"000995"</f>
        <v>000995</v>
      </c>
      <c r="B6" s="1" t="s">
        <v>0</v>
      </c>
      <c r="C6" s="1" t="s">
        <v>1</v>
      </c>
      <c r="D6" t="str">
        <f t="shared" si="0"/>
        <v>XSHE_000995</v>
      </c>
      <c r="E6" t="str">
        <f t="shared" si="1"/>
        <v>XSHG_000995</v>
      </c>
    </row>
    <row r="7" spans="1:5" x14ac:dyDescent="0.2">
      <c r="A7" s="2" t="str">
        <f>"002304"</f>
        <v>002304</v>
      </c>
      <c r="B7" s="1" t="s">
        <v>0</v>
      </c>
      <c r="C7" s="1" t="s">
        <v>1</v>
      </c>
      <c r="D7" t="str">
        <f t="shared" si="0"/>
        <v>XSHE_002304</v>
      </c>
      <c r="E7" t="str">
        <f t="shared" si="1"/>
        <v>XSHG_002304</v>
      </c>
    </row>
    <row r="8" spans="1:5" x14ac:dyDescent="0.2">
      <c r="A8" s="2" t="str">
        <f>"002646"</f>
        <v>002646</v>
      </c>
      <c r="B8" s="1" t="s">
        <v>0</v>
      </c>
      <c r="C8" s="1" t="s">
        <v>1</v>
      </c>
      <c r="D8" t="str">
        <f t="shared" si="0"/>
        <v>XSHE_002646</v>
      </c>
      <c r="E8" t="str">
        <f t="shared" si="1"/>
        <v>XSHG_002646</v>
      </c>
    </row>
    <row r="9" spans="1:5" x14ac:dyDescent="0.2">
      <c r="A9" s="2" t="str">
        <f>"600197"</f>
        <v>600197</v>
      </c>
      <c r="B9" s="1" t="s">
        <v>0</v>
      </c>
      <c r="C9" s="1" t="s">
        <v>1</v>
      </c>
      <c r="D9" t="str">
        <f t="shared" si="0"/>
        <v>XSHE_600197</v>
      </c>
      <c r="E9" t="str">
        <f t="shared" si="1"/>
        <v>XSHG_600197</v>
      </c>
    </row>
    <row r="10" spans="1:5" x14ac:dyDescent="0.2">
      <c r="A10" s="2" t="str">
        <f>"600199"</f>
        <v>600199</v>
      </c>
      <c r="B10" s="1" t="s">
        <v>0</v>
      </c>
      <c r="C10" s="1" t="s">
        <v>1</v>
      </c>
      <c r="D10" t="str">
        <f t="shared" si="0"/>
        <v>XSHE_600199</v>
      </c>
      <c r="E10" t="str">
        <f t="shared" si="1"/>
        <v>XSHG_600199</v>
      </c>
    </row>
    <row r="11" spans="1:5" x14ac:dyDescent="0.2">
      <c r="A11" s="2" t="str">
        <f>"600519"</f>
        <v>600519</v>
      </c>
      <c r="B11" s="1" t="s">
        <v>0</v>
      </c>
      <c r="C11" s="1" t="s">
        <v>1</v>
      </c>
      <c r="D11" t="str">
        <f t="shared" si="0"/>
        <v>XSHE_600519</v>
      </c>
      <c r="E11" t="str">
        <f t="shared" si="1"/>
        <v>XSHG_600519</v>
      </c>
    </row>
    <row r="12" spans="1:5" x14ac:dyDescent="0.2">
      <c r="A12" s="2" t="str">
        <f>"600559"</f>
        <v>600559</v>
      </c>
      <c r="B12" s="1" t="s">
        <v>0</v>
      </c>
      <c r="C12" s="1" t="s">
        <v>1</v>
      </c>
      <c r="D12" t="str">
        <f t="shared" si="0"/>
        <v>XSHE_600559</v>
      </c>
      <c r="E12" t="str">
        <f t="shared" si="1"/>
        <v>XSHG_600559</v>
      </c>
    </row>
    <row r="13" spans="1:5" x14ac:dyDescent="0.2">
      <c r="A13" s="2" t="str">
        <f>"600702"</f>
        <v>600702</v>
      </c>
      <c r="B13" s="1" t="s">
        <v>0</v>
      </c>
      <c r="C13" s="1" t="s">
        <v>1</v>
      </c>
      <c r="D13" t="str">
        <f t="shared" si="0"/>
        <v>XSHE_600702</v>
      </c>
      <c r="E13" t="str">
        <f t="shared" si="1"/>
        <v>XSHG_600702</v>
      </c>
    </row>
    <row r="14" spans="1:5" x14ac:dyDescent="0.2">
      <c r="A14" s="2" t="str">
        <f>"600779"</f>
        <v>600779</v>
      </c>
      <c r="B14" s="1" t="s">
        <v>0</v>
      </c>
      <c r="C14" s="1" t="s">
        <v>1</v>
      </c>
      <c r="D14" t="str">
        <f t="shared" si="0"/>
        <v>XSHE_600779</v>
      </c>
      <c r="E14" t="str">
        <f t="shared" si="1"/>
        <v>XSHG_600779</v>
      </c>
    </row>
    <row r="15" spans="1:5" x14ac:dyDescent="0.2">
      <c r="A15" s="2" t="str">
        <f>"600809"</f>
        <v>600809</v>
      </c>
      <c r="B15" s="1" t="s">
        <v>0</v>
      </c>
      <c r="C15" s="1" t="s">
        <v>1</v>
      </c>
      <c r="D15" t="str">
        <f t="shared" si="0"/>
        <v>XSHE_600809</v>
      </c>
      <c r="E15" t="str">
        <f t="shared" si="1"/>
        <v>XSHG_600809</v>
      </c>
    </row>
    <row r="16" spans="1:5" x14ac:dyDescent="0.2">
      <c r="A16" s="2" t="str">
        <f>"603198"</f>
        <v>603198</v>
      </c>
      <c r="B16" s="1" t="s">
        <v>0</v>
      </c>
      <c r="C16" s="1" t="s">
        <v>1</v>
      </c>
      <c r="D16" t="str">
        <f t="shared" si="0"/>
        <v>XSHE_603198</v>
      </c>
      <c r="E16" t="str">
        <f t="shared" si="1"/>
        <v>XSHG_603198</v>
      </c>
    </row>
    <row r="17" spans="1:5" x14ac:dyDescent="0.2">
      <c r="A17" s="2" t="str">
        <f>"603369"</f>
        <v>603369</v>
      </c>
      <c r="B17" s="1" t="s">
        <v>0</v>
      </c>
      <c r="C17" s="1" t="s">
        <v>1</v>
      </c>
      <c r="D17" t="str">
        <f t="shared" si="0"/>
        <v>XSHE_603369</v>
      </c>
      <c r="E17" t="str">
        <f t="shared" si="1"/>
        <v>XSHG_603369</v>
      </c>
    </row>
    <row r="18" spans="1:5" x14ac:dyDescent="0.2">
      <c r="A18" s="2" t="str">
        <f>"603589"</f>
        <v>603589</v>
      </c>
      <c r="B18" s="1" t="s">
        <v>0</v>
      </c>
      <c r="C18" s="1" t="s">
        <v>1</v>
      </c>
      <c r="D18" t="str">
        <f t="shared" si="0"/>
        <v>XSHE_603589</v>
      </c>
      <c r="E18" t="str">
        <f t="shared" si="1"/>
        <v>XSHG_603589</v>
      </c>
    </row>
    <row r="19" spans="1:5" x14ac:dyDescent="0.2">
      <c r="A19" s="2" t="str">
        <f>"603919"</f>
        <v>603919</v>
      </c>
      <c r="B19" s="1" t="s">
        <v>0</v>
      </c>
      <c r="C19" s="1" t="s">
        <v>1</v>
      </c>
      <c r="D19" t="str">
        <f t="shared" si="0"/>
        <v>XSHE_603919</v>
      </c>
      <c r="E19" t="str">
        <f t="shared" si="1"/>
        <v>XSHG_603919</v>
      </c>
    </row>
    <row r="20" spans="1:5" x14ac:dyDescent="0.2">
      <c r="A20" s="2" t="str">
        <f>"000417"</f>
        <v>000417</v>
      </c>
      <c r="B20" s="1" t="s">
        <v>0</v>
      </c>
      <c r="C20" s="1" t="s">
        <v>1</v>
      </c>
      <c r="D20" t="str">
        <f t="shared" si="0"/>
        <v>XSHE_000417</v>
      </c>
      <c r="E20" t="str">
        <f t="shared" si="1"/>
        <v>XSHG_000417</v>
      </c>
    </row>
    <row r="21" spans="1:5" x14ac:dyDescent="0.2">
      <c r="A21" s="2" t="str">
        <f>"000419"</f>
        <v>000419</v>
      </c>
      <c r="B21" s="1" t="s">
        <v>0</v>
      </c>
      <c r="C21" s="1" t="s">
        <v>1</v>
      </c>
      <c r="D21" t="str">
        <f t="shared" si="0"/>
        <v>XSHE_000419</v>
      </c>
      <c r="E21" t="str">
        <f t="shared" si="1"/>
        <v>XSHG_000419</v>
      </c>
    </row>
    <row r="22" spans="1:5" x14ac:dyDescent="0.2">
      <c r="A22" s="2" t="str">
        <f>"000501"</f>
        <v>000501</v>
      </c>
      <c r="B22" s="1" t="s">
        <v>0</v>
      </c>
      <c r="C22" s="1" t="s">
        <v>1</v>
      </c>
      <c r="D22" t="str">
        <f t="shared" si="0"/>
        <v>XSHE_000501</v>
      </c>
      <c r="E22" t="str">
        <f t="shared" si="1"/>
        <v>XSHG_000501</v>
      </c>
    </row>
    <row r="23" spans="1:5" x14ac:dyDescent="0.2">
      <c r="A23" s="2" t="str">
        <f>"000516"</f>
        <v>000516</v>
      </c>
      <c r="B23" s="1" t="s">
        <v>0</v>
      </c>
      <c r="C23" s="1" t="s">
        <v>1</v>
      </c>
      <c r="D23" t="str">
        <f t="shared" si="0"/>
        <v>XSHE_000516</v>
      </c>
      <c r="E23" t="str">
        <f t="shared" si="1"/>
        <v>XSHG_000516</v>
      </c>
    </row>
    <row r="24" spans="1:5" x14ac:dyDescent="0.2">
      <c r="A24" s="2" t="str">
        <f>"000560"</f>
        <v>000560</v>
      </c>
      <c r="B24" s="1" t="s">
        <v>0</v>
      </c>
      <c r="C24" s="1" t="s">
        <v>1</v>
      </c>
      <c r="D24" t="str">
        <f t="shared" si="0"/>
        <v>XSHE_000560</v>
      </c>
      <c r="E24" t="str">
        <f t="shared" si="1"/>
        <v>XSHG_000560</v>
      </c>
    </row>
    <row r="25" spans="1:5" x14ac:dyDescent="0.2">
      <c r="A25" s="2" t="str">
        <f>"000564"</f>
        <v>000564</v>
      </c>
      <c r="B25" s="1" t="s">
        <v>0</v>
      </c>
      <c r="C25" s="1" t="s">
        <v>1</v>
      </c>
      <c r="D25" t="str">
        <f t="shared" si="0"/>
        <v>XSHE_000564</v>
      </c>
      <c r="E25" t="str">
        <f t="shared" si="1"/>
        <v>XSHG_000564</v>
      </c>
    </row>
    <row r="26" spans="1:5" x14ac:dyDescent="0.2">
      <c r="A26" s="2" t="str">
        <f>"000679"</f>
        <v>000679</v>
      </c>
      <c r="B26" s="1" t="s">
        <v>0</v>
      </c>
      <c r="C26" s="1" t="s">
        <v>1</v>
      </c>
      <c r="D26" t="str">
        <f t="shared" si="0"/>
        <v>XSHE_000679</v>
      </c>
      <c r="E26" t="str">
        <f t="shared" si="1"/>
        <v>XSHG_000679</v>
      </c>
    </row>
    <row r="27" spans="1:5" x14ac:dyDescent="0.2">
      <c r="A27" s="2" t="str">
        <f>"000715"</f>
        <v>000715</v>
      </c>
      <c r="B27" s="1" t="s">
        <v>0</v>
      </c>
      <c r="C27" s="1" t="s">
        <v>1</v>
      </c>
      <c r="D27" t="str">
        <f t="shared" si="0"/>
        <v>XSHE_000715</v>
      </c>
      <c r="E27" t="str">
        <f t="shared" si="1"/>
        <v>XSHG_000715</v>
      </c>
    </row>
    <row r="28" spans="1:5" x14ac:dyDescent="0.2">
      <c r="A28" s="2" t="str">
        <f>"000785"</f>
        <v>000785</v>
      </c>
      <c r="B28" s="1" t="s">
        <v>0</v>
      </c>
      <c r="C28" s="1" t="s">
        <v>1</v>
      </c>
      <c r="D28" t="str">
        <f t="shared" si="0"/>
        <v>XSHE_000785</v>
      </c>
      <c r="E28" t="str">
        <f t="shared" si="1"/>
        <v>XSHG_000785</v>
      </c>
    </row>
    <row r="29" spans="1:5" x14ac:dyDescent="0.2">
      <c r="A29" s="2" t="str">
        <f>"000882"</f>
        <v>000882</v>
      </c>
      <c r="B29" s="1" t="s">
        <v>0</v>
      </c>
      <c r="C29" s="1" t="s">
        <v>1</v>
      </c>
      <c r="D29" t="str">
        <f t="shared" si="0"/>
        <v>XSHE_000882</v>
      </c>
      <c r="E29" t="str">
        <f t="shared" si="1"/>
        <v>XSHG_000882</v>
      </c>
    </row>
    <row r="30" spans="1:5" x14ac:dyDescent="0.2">
      <c r="A30" s="2" t="str">
        <f>"002187"</f>
        <v>002187</v>
      </c>
      <c r="B30" s="1" t="s">
        <v>0</v>
      </c>
      <c r="C30" s="1" t="s">
        <v>1</v>
      </c>
      <c r="D30" t="str">
        <f t="shared" si="0"/>
        <v>XSHE_002187</v>
      </c>
      <c r="E30" t="str">
        <f t="shared" si="1"/>
        <v>XSHG_002187</v>
      </c>
    </row>
    <row r="31" spans="1:5" x14ac:dyDescent="0.2">
      <c r="A31" s="2" t="str">
        <f>"002277"</f>
        <v>002277</v>
      </c>
      <c r="B31" s="1" t="s">
        <v>0</v>
      </c>
      <c r="C31" s="1" t="s">
        <v>1</v>
      </c>
      <c r="D31" t="str">
        <f t="shared" si="0"/>
        <v>XSHE_002277</v>
      </c>
      <c r="E31" t="str">
        <f t="shared" si="1"/>
        <v>XSHG_002277</v>
      </c>
    </row>
    <row r="32" spans="1:5" x14ac:dyDescent="0.2">
      <c r="A32" s="2" t="str">
        <f>"002419"</f>
        <v>002419</v>
      </c>
      <c r="B32" s="1" t="s">
        <v>0</v>
      </c>
      <c r="C32" s="1" t="s">
        <v>1</v>
      </c>
      <c r="D32" t="str">
        <f t="shared" si="0"/>
        <v>XSHE_002419</v>
      </c>
      <c r="E32" t="str">
        <f t="shared" si="1"/>
        <v>XSHG_002419</v>
      </c>
    </row>
    <row r="33" spans="1:5" x14ac:dyDescent="0.2">
      <c r="A33" s="2" t="str">
        <f>"002561"</f>
        <v>002561</v>
      </c>
      <c r="B33" s="1" t="s">
        <v>0</v>
      </c>
      <c r="C33" s="1" t="s">
        <v>1</v>
      </c>
      <c r="D33" t="str">
        <f t="shared" si="0"/>
        <v>XSHE_002561</v>
      </c>
      <c r="E33" t="str">
        <f t="shared" si="1"/>
        <v>XSHG_002561</v>
      </c>
    </row>
    <row r="34" spans="1:5" x14ac:dyDescent="0.2">
      <c r="A34" s="2" t="str">
        <f>"300413"</f>
        <v>300413</v>
      </c>
      <c r="B34" s="1" t="s">
        <v>0</v>
      </c>
      <c r="C34" s="1" t="s">
        <v>1</v>
      </c>
      <c r="D34" t="str">
        <f t="shared" si="0"/>
        <v>XSHE_300413</v>
      </c>
      <c r="E34" t="str">
        <f t="shared" si="1"/>
        <v>XSHG_300413</v>
      </c>
    </row>
    <row r="35" spans="1:5" x14ac:dyDescent="0.2">
      <c r="A35" s="2" t="str">
        <f>"600280"</f>
        <v>600280</v>
      </c>
      <c r="B35" s="1" t="s">
        <v>0</v>
      </c>
      <c r="C35" s="1" t="s">
        <v>1</v>
      </c>
      <c r="D35" t="str">
        <f t="shared" si="0"/>
        <v>XSHE_600280</v>
      </c>
      <c r="E35" t="str">
        <f t="shared" si="1"/>
        <v>XSHG_600280</v>
      </c>
    </row>
    <row r="36" spans="1:5" x14ac:dyDescent="0.2">
      <c r="A36" s="2" t="str">
        <f>"600306"</f>
        <v>600306</v>
      </c>
      <c r="B36" s="1" t="s">
        <v>0</v>
      </c>
      <c r="C36" s="1" t="s">
        <v>1</v>
      </c>
      <c r="D36" t="str">
        <f t="shared" si="0"/>
        <v>XSHE_600306</v>
      </c>
      <c r="E36" t="str">
        <f t="shared" si="1"/>
        <v>XSHG_600306</v>
      </c>
    </row>
    <row r="37" spans="1:5" x14ac:dyDescent="0.2">
      <c r="A37" s="2" t="str">
        <f>"600327"</f>
        <v>600327</v>
      </c>
      <c r="B37" s="1" t="s">
        <v>0</v>
      </c>
      <c r="C37" s="1" t="s">
        <v>1</v>
      </c>
      <c r="D37" t="str">
        <f t="shared" si="0"/>
        <v>XSHE_600327</v>
      </c>
      <c r="E37" t="str">
        <f t="shared" si="1"/>
        <v>XSHG_600327</v>
      </c>
    </row>
    <row r="38" spans="1:5" x14ac:dyDescent="0.2">
      <c r="A38" s="2" t="str">
        <f>"600515"</f>
        <v>600515</v>
      </c>
      <c r="B38" s="1" t="s">
        <v>0</v>
      </c>
      <c r="C38" s="1" t="s">
        <v>1</v>
      </c>
      <c r="D38" t="str">
        <f t="shared" si="0"/>
        <v>XSHE_600515</v>
      </c>
      <c r="E38" t="str">
        <f t="shared" si="1"/>
        <v>XSHG_600515</v>
      </c>
    </row>
    <row r="39" spans="1:5" x14ac:dyDescent="0.2">
      <c r="A39" s="2" t="str">
        <f>"600628"</f>
        <v>600628</v>
      </c>
      <c r="B39" s="1" t="s">
        <v>0</v>
      </c>
      <c r="C39" s="1" t="s">
        <v>1</v>
      </c>
      <c r="D39" t="str">
        <f t="shared" si="0"/>
        <v>XSHE_600628</v>
      </c>
      <c r="E39" t="str">
        <f t="shared" si="1"/>
        <v>XSHG_600628</v>
      </c>
    </row>
    <row r="40" spans="1:5" x14ac:dyDescent="0.2">
      <c r="A40" s="2" t="str">
        <f>"600655"</f>
        <v>600655</v>
      </c>
      <c r="B40" s="1" t="s">
        <v>0</v>
      </c>
      <c r="C40" s="1" t="s">
        <v>1</v>
      </c>
      <c r="D40" t="str">
        <f t="shared" si="0"/>
        <v>XSHE_600655</v>
      </c>
      <c r="E40" t="str">
        <f t="shared" si="1"/>
        <v>XSHG_600655</v>
      </c>
    </row>
    <row r="41" spans="1:5" x14ac:dyDescent="0.2">
      <c r="A41" s="2" t="str">
        <f>"600682"</f>
        <v>600682</v>
      </c>
      <c r="B41" s="1" t="s">
        <v>0</v>
      </c>
      <c r="C41" s="1" t="s">
        <v>1</v>
      </c>
      <c r="D41" t="str">
        <f t="shared" si="0"/>
        <v>XSHE_600682</v>
      </c>
      <c r="E41" t="str">
        <f t="shared" si="1"/>
        <v>XSHG_600682</v>
      </c>
    </row>
    <row r="42" spans="1:5" x14ac:dyDescent="0.2">
      <c r="A42" s="2" t="str">
        <f>"600693"</f>
        <v>600693</v>
      </c>
      <c r="B42" s="1" t="s">
        <v>0</v>
      </c>
      <c r="C42" s="1" t="s">
        <v>1</v>
      </c>
      <c r="D42" t="str">
        <f t="shared" si="0"/>
        <v>XSHE_600693</v>
      </c>
      <c r="E42" t="str">
        <f t="shared" si="1"/>
        <v>XSHG_600693</v>
      </c>
    </row>
    <row r="43" spans="1:5" x14ac:dyDescent="0.2">
      <c r="A43" s="2" t="str">
        <f>"600694"</f>
        <v>600694</v>
      </c>
      <c r="B43" s="1" t="s">
        <v>0</v>
      </c>
      <c r="C43" s="1" t="s">
        <v>1</v>
      </c>
      <c r="D43" t="str">
        <f t="shared" si="0"/>
        <v>XSHE_600694</v>
      </c>
      <c r="E43" t="str">
        <f t="shared" si="1"/>
        <v>XSHG_600694</v>
      </c>
    </row>
    <row r="44" spans="1:5" x14ac:dyDescent="0.2">
      <c r="A44" s="2" t="str">
        <f>"600697"</f>
        <v>600697</v>
      </c>
      <c r="B44" s="1" t="s">
        <v>0</v>
      </c>
      <c r="C44" s="1" t="s">
        <v>1</v>
      </c>
      <c r="D44" t="str">
        <f t="shared" si="0"/>
        <v>XSHE_600697</v>
      </c>
      <c r="E44" t="str">
        <f t="shared" si="1"/>
        <v>XSHG_600697</v>
      </c>
    </row>
    <row r="45" spans="1:5" x14ac:dyDescent="0.2">
      <c r="A45" s="2" t="str">
        <f>"600712"</f>
        <v>600712</v>
      </c>
      <c r="B45" s="1" t="s">
        <v>0</v>
      </c>
      <c r="C45" s="1" t="s">
        <v>1</v>
      </c>
      <c r="D45" t="str">
        <f t="shared" si="0"/>
        <v>XSHE_600712</v>
      </c>
      <c r="E45" t="str">
        <f t="shared" si="1"/>
        <v>XSHG_600712</v>
      </c>
    </row>
    <row r="46" spans="1:5" x14ac:dyDescent="0.2">
      <c r="A46" s="2" t="str">
        <f>"600723"</f>
        <v>600723</v>
      </c>
      <c r="B46" s="1" t="s">
        <v>0</v>
      </c>
      <c r="C46" s="1" t="s">
        <v>1</v>
      </c>
      <c r="D46" t="str">
        <f t="shared" si="0"/>
        <v>XSHE_600723</v>
      </c>
      <c r="E46" t="str">
        <f t="shared" si="1"/>
        <v>XSHG_600723</v>
      </c>
    </row>
    <row r="47" spans="1:5" x14ac:dyDescent="0.2">
      <c r="A47" s="2" t="str">
        <f>"600729"</f>
        <v>600729</v>
      </c>
      <c r="B47" s="1" t="s">
        <v>0</v>
      </c>
      <c r="C47" s="1" t="s">
        <v>1</v>
      </c>
      <c r="D47" t="str">
        <f t="shared" si="0"/>
        <v>XSHE_600729</v>
      </c>
      <c r="E47" t="str">
        <f t="shared" si="1"/>
        <v>XSHG_600729</v>
      </c>
    </row>
    <row r="48" spans="1:5" x14ac:dyDescent="0.2">
      <c r="A48" s="2" t="str">
        <f>"600738"</f>
        <v>600738</v>
      </c>
      <c r="B48" s="1" t="s">
        <v>0</v>
      </c>
      <c r="C48" s="1" t="s">
        <v>1</v>
      </c>
      <c r="D48" t="str">
        <f t="shared" si="0"/>
        <v>XSHE_600738</v>
      </c>
      <c r="E48" t="str">
        <f t="shared" si="1"/>
        <v>XSHG_600738</v>
      </c>
    </row>
    <row r="49" spans="1:5" x14ac:dyDescent="0.2">
      <c r="A49" s="2" t="str">
        <f>"600774"</f>
        <v>600774</v>
      </c>
      <c r="B49" s="1" t="s">
        <v>0</v>
      </c>
      <c r="C49" s="1" t="s">
        <v>1</v>
      </c>
      <c r="D49" t="str">
        <f t="shared" si="0"/>
        <v>XSHE_600774</v>
      </c>
      <c r="E49" t="str">
        <f t="shared" si="1"/>
        <v>XSHG_600774</v>
      </c>
    </row>
    <row r="50" spans="1:5" x14ac:dyDescent="0.2">
      <c r="A50" s="2" t="str">
        <f>"600778"</f>
        <v>600778</v>
      </c>
      <c r="B50" s="1" t="s">
        <v>0</v>
      </c>
      <c r="C50" s="1" t="s">
        <v>1</v>
      </c>
      <c r="D50" t="str">
        <f t="shared" si="0"/>
        <v>XSHE_600778</v>
      </c>
      <c r="E50" t="str">
        <f t="shared" si="1"/>
        <v>XSHG_600778</v>
      </c>
    </row>
    <row r="51" spans="1:5" x14ac:dyDescent="0.2">
      <c r="A51" s="2" t="str">
        <f>"600785"</f>
        <v>600785</v>
      </c>
      <c r="B51" s="1" t="s">
        <v>0</v>
      </c>
      <c r="C51" s="1" t="s">
        <v>1</v>
      </c>
      <c r="D51" t="str">
        <f t="shared" si="0"/>
        <v>XSHE_600785</v>
      </c>
      <c r="E51" t="str">
        <f t="shared" si="1"/>
        <v>XSHG_600785</v>
      </c>
    </row>
    <row r="52" spans="1:5" x14ac:dyDescent="0.2">
      <c r="A52" s="2" t="str">
        <f>"600814"</f>
        <v>600814</v>
      </c>
      <c r="B52" s="1" t="s">
        <v>0</v>
      </c>
      <c r="C52" s="1" t="s">
        <v>1</v>
      </c>
      <c r="D52" t="str">
        <f t="shared" si="0"/>
        <v>XSHE_600814</v>
      </c>
      <c r="E52" t="str">
        <f t="shared" si="1"/>
        <v>XSHG_600814</v>
      </c>
    </row>
    <row r="53" spans="1:5" x14ac:dyDescent="0.2">
      <c r="A53" s="2" t="str">
        <f>"600821"</f>
        <v>600821</v>
      </c>
      <c r="B53" s="1" t="s">
        <v>0</v>
      </c>
      <c r="C53" s="1" t="s">
        <v>1</v>
      </c>
      <c r="D53" t="str">
        <f t="shared" si="0"/>
        <v>XSHE_600821</v>
      </c>
      <c r="E53" t="str">
        <f t="shared" si="1"/>
        <v>XSHG_600821</v>
      </c>
    </row>
    <row r="54" spans="1:5" x14ac:dyDescent="0.2">
      <c r="A54" s="2" t="str">
        <f>"600824"</f>
        <v>600824</v>
      </c>
      <c r="B54" s="1" t="s">
        <v>0</v>
      </c>
      <c r="C54" s="1" t="s">
        <v>1</v>
      </c>
      <c r="D54" t="str">
        <f t="shared" si="0"/>
        <v>XSHE_600824</v>
      </c>
      <c r="E54" t="str">
        <f t="shared" si="1"/>
        <v>XSHG_600824</v>
      </c>
    </row>
    <row r="55" spans="1:5" x14ac:dyDescent="0.2">
      <c r="A55" s="2" t="str">
        <f>"600828"</f>
        <v>600828</v>
      </c>
      <c r="B55" s="1" t="s">
        <v>0</v>
      </c>
      <c r="C55" s="1" t="s">
        <v>1</v>
      </c>
      <c r="D55" t="str">
        <f t="shared" si="0"/>
        <v>XSHE_600828</v>
      </c>
      <c r="E55" t="str">
        <f t="shared" si="1"/>
        <v>XSHG_600828</v>
      </c>
    </row>
    <row r="56" spans="1:5" x14ac:dyDescent="0.2">
      <c r="A56" s="2" t="str">
        <f>"600838"</f>
        <v>600838</v>
      </c>
      <c r="B56" s="1" t="s">
        <v>0</v>
      </c>
      <c r="C56" s="1" t="s">
        <v>1</v>
      </c>
      <c r="D56" t="str">
        <f t="shared" si="0"/>
        <v>XSHE_600838</v>
      </c>
      <c r="E56" t="str">
        <f t="shared" si="1"/>
        <v>XSHG_600838</v>
      </c>
    </row>
    <row r="57" spans="1:5" x14ac:dyDescent="0.2">
      <c r="A57" s="2" t="str">
        <f>"600857"</f>
        <v>600857</v>
      </c>
      <c r="B57" s="1" t="s">
        <v>0</v>
      </c>
      <c r="C57" s="1" t="s">
        <v>1</v>
      </c>
      <c r="D57" t="str">
        <f t="shared" si="0"/>
        <v>XSHE_600857</v>
      </c>
      <c r="E57" t="str">
        <f t="shared" si="1"/>
        <v>XSHG_600857</v>
      </c>
    </row>
    <row r="58" spans="1:5" x14ac:dyDescent="0.2">
      <c r="A58" s="2" t="str">
        <f>"600858"</f>
        <v>600858</v>
      </c>
      <c r="B58" s="1" t="s">
        <v>0</v>
      </c>
      <c r="C58" s="1" t="s">
        <v>1</v>
      </c>
      <c r="D58" t="str">
        <f t="shared" si="0"/>
        <v>XSHE_600858</v>
      </c>
      <c r="E58" t="str">
        <f t="shared" si="1"/>
        <v>XSHG_600858</v>
      </c>
    </row>
    <row r="59" spans="1:5" x14ac:dyDescent="0.2">
      <c r="A59" s="2" t="str">
        <f>"600859"</f>
        <v>600859</v>
      </c>
      <c r="B59" s="1" t="s">
        <v>0</v>
      </c>
      <c r="C59" s="1" t="s">
        <v>1</v>
      </c>
      <c r="D59" t="str">
        <f t="shared" si="0"/>
        <v>XSHE_600859</v>
      </c>
      <c r="E59" t="str">
        <f t="shared" si="1"/>
        <v>XSHG_600859</v>
      </c>
    </row>
    <row r="60" spans="1:5" x14ac:dyDescent="0.2">
      <c r="A60" s="2" t="str">
        <f>"600861"</f>
        <v>600861</v>
      </c>
      <c r="B60" s="1" t="s">
        <v>0</v>
      </c>
      <c r="C60" s="1" t="s">
        <v>1</v>
      </c>
      <c r="D60" t="str">
        <f t="shared" si="0"/>
        <v>XSHE_600861</v>
      </c>
      <c r="E60" t="str">
        <f t="shared" si="1"/>
        <v>XSHG_600861</v>
      </c>
    </row>
    <row r="61" spans="1:5" x14ac:dyDescent="0.2">
      <c r="A61" s="2" t="str">
        <f>"600865"</f>
        <v>600865</v>
      </c>
      <c r="B61" s="1" t="s">
        <v>0</v>
      </c>
      <c r="C61" s="1" t="s">
        <v>1</v>
      </c>
      <c r="D61" t="str">
        <f t="shared" si="0"/>
        <v>XSHE_600865</v>
      </c>
      <c r="E61" t="str">
        <f t="shared" si="1"/>
        <v>XSHG_600865</v>
      </c>
    </row>
    <row r="62" spans="1:5" x14ac:dyDescent="0.2">
      <c r="A62" s="2" t="str">
        <f>"600891"</f>
        <v>600891</v>
      </c>
      <c r="B62" s="1" t="s">
        <v>0</v>
      </c>
      <c r="C62" s="1" t="s">
        <v>1</v>
      </c>
      <c r="D62" t="str">
        <f t="shared" si="0"/>
        <v>XSHE_600891</v>
      </c>
      <c r="E62" t="str">
        <f t="shared" si="1"/>
        <v>XSHG_600891</v>
      </c>
    </row>
    <row r="63" spans="1:5" x14ac:dyDescent="0.2">
      <c r="A63" s="2" t="str">
        <f>"603031"</f>
        <v>603031</v>
      </c>
      <c r="B63" s="1" t="s">
        <v>0</v>
      </c>
      <c r="C63" s="1" t="s">
        <v>1</v>
      </c>
      <c r="D63" t="str">
        <f t="shared" si="0"/>
        <v>XSHE_603031</v>
      </c>
      <c r="E63" t="str">
        <f t="shared" si="1"/>
        <v>XSHG_603031</v>
      </c>
    </row>
    <row r="64" spans="1:5" x14ac:dyDescent="0.2">
      <c r="A64" s="2" t="str">
        <f>"603101"</f>
        <v>603101</v>
      </c>
      <c r="B64" s="1" t="s">
        <v>0</v>
      </c>
      <c r="C64" s="1" t="s">
        <v>1</v>
      </c>
      <c r="D64" t="str">
        <f t="shared" si="0"/>
        <v>XSHE_603101</v>
      </c>
      <c r="E64" t="str">
        <f t="shared" si="1"/>
        <v>XSHG_603101</v>
      </c>
    </row>
    <row r="65" spans="1:5" x14ac:dyDescent="0.2">
      <c r="A65" s="2" t="str">
        <f>"603123"</f>
        <v>603123</v>
      </c>
      <c r="B65" s="1" t="s">
        <v>0</v>
      </c>
      <c r="C65" s="1" t="s">
        <v>1</v>
      </c>
      <c r="D65" t="str">
        <f t="shared" si="0"/>
        <v>XSHE_603123</v>
      </c>
      <c r="E65" t="str">
        <f t="shared" si="1"/>
        <v>XSHG_603123</v>
      </c>
    </row>
    <row r="66" spans="1:5" x14ac:dyDescent="0.2">
      <c r="A66" s="2" t="str">
        <f>"601366"</f>
        <v>601366</v>
      </c>
      <c r="B66" s="1" t="s">
        <v>0</v>
      </c>
      <c r="C66" s="1" t="s">
        <v>1</v>
      </c>
      <c r="D66" t="str">
        <f t="shared" ref="D66:D129" si="2">B66&amp;"_"&amp;A66</f>
        <v>XSHE_601366</v>
      </c>
      <c r="E66" t="str">
        <f t="shared" ref="E66:E129" si="3">C66&amp;"_"&amp;A66</f>
        <v>XSHG_601366</v>
      </c>
    </row>
    <row r="67" spans="1:5" x14ac:dyDescent="0.2">
      <c r="A67" s="2" t="str">
        <f>"002079"</f>
        <v>002079</v>
      </c>
      <c r="B67" s="1" t="s">
        <v>0</v>
      </c>
      <c r="C67" s="1" t="s">
        <v>1</v>
      </c>
      <c r="D67" t="str">
        <f t="shared" si="2"/>
        <v>XSHE_002079</v>
      </c>
      <c r="E67" t="str">
        <f t="shared" si="3"/>
        <v>XSHG_002079</v>
      </c>
    </row>
    <row r="68" spans="1:5" x14ac:dyDescent="0.2">
      <c r="A68" s="2" t="str">
        <f>"002119"</f>
        <v>002119</v>
      </c>
      <c r="B68" s="1" t="s">
        <v>0</v>
      </c>
      <c r="C68" s="1" t="s">
        <v>1</v>
      </c>
      <c r="D68" t="str">
        <f t="shared" si="2"/>
        <v>XSHE_002119</v>
      </c>
      <c r="E68" t="str">
        <f t="shared" si="3"/>
        <v>XSHG_002119</v>
      </c>
    </row>
    <row r="69" spans="1:5" x14ac:dyDescent="0.2">
      <c r="A69" s="2" t="str">
        <f>"002129"</f>
        <v>002129</v>
      </c>
      <c r="B69" s="1" t="s">
        <v>0</v>
      </c>
      <c r="C69" s="1" t="s">
        <v>1</v>
      </c>
      <c r="D69" t="str">
        <f t="shared" si="2"/>
        <v>XSHE_002129</v>
      </c>
      <c r="E69" t="str">
        <f t="shared" si="3"/>
        <v>XSHG_002129</v>
      </c>
    </row>
    <row r="70" spans="1:5" x14ac:dyDescent="0.2">
      <c r="A70" s="2" t="str">
        <f>"002156"</f>
        <v>002156</v>
      </c>
      <c r="B70" s="1" t="s">
        <v>0</v>
      </c>
      <c r="C70" s="1" t="s">
        <v>1</v>
      </c>
      <c r="D70" t="str">
        <f t="shared" si="2"/>
        <v>XSHE_002156</v>
      </c>
      <c r="E70" t="str">
        <f t="shared" si="3"/>
        <v>XSHG_002156</v>
      </c>
    </row>
    <row r="71" spans="1:5" x14ac:dyDescent="0.2">
      <c r="A71" s="2" t="str">
        <f>"002185"</f>
        <v>002185</v>
      </c>
      <c r="B71" s="1" t="s">
        <v>0</v>
      </c>
      <c r="C71" s="1" t="s">
        <v>1</v>
      </c>
      <c r="D71" t="str">
        <f t="shared" si="2"/>
        <v>XSHE_002185</v>
      </c>
      <c r="E71" t="str">
        <f t="shared" si="3"/>
        <v>XSHG_002185</v>
      </c>
    </row>
    <row r="72" spans="1:5" x14ac:dyDescent="0.2">
      <c r="A72" s="2" t="str">
        <f>"002218"</f>
        <v>002218</v>
      </c>
      <c r="B72" s="1" t="s">
        <v>0</v>
      </c>
      <c r="C72" s="1" t="s">
        <v>1</v>
      </c>
      <c r="D72" t="str">
        <f t="shared" si="2"/>
        <v>XSHE_002218</v>
      </c>
      <c r="E72" t="str">
        <f t="shared" si="3"/>
        <v>XSHG_002218</v>
      </c>
    </row>
    <row r="73" spans="1:5" x14ac:dyDescent="0.2">
      <c r="A73" s="2" t="str">
        <f>"002371"</f>
        <v>002371</v>
      </c>
      <c r="B73" s="1" t="s">
        <v>0</v>
      </c>
      <c r="C73" s="1" t="s">
        <v>1</v>
      </c>
      <c r="D73" t="str">
        <f t="shared" si="2"/>
        <v>XSHE_002371</v>
      </c>
      <c r="E73" t="str">
        <f t="shared" si="3"/>
        <v>XSHG_002371</v>
      </c>
    </row>
    <row r="74" spans="1:5" x14ac:dyDescent="0.2">
      <c r="A74" s="2" t="str">
        <f>"002449"</f>
        <v>002449</v>
      </c>
      <c r="B74" s="1" t="s">
        <v>0</v>
      </c>
      <c r="C74" s="1" t="s">
        <v>1</v>
      </c>
      <c r="D74" t="str">
        <f t="shared" si="2"/>
        <v>XSHE_002449</v>
      </c>
      <c r="E74" t="str">
        <f t="shared" si="3"/>
        <v>XSHG_002449</v>
      </c>
    </row>
    <row r="75" spans="1:5" x14ac:dyDescent="0.2">
      <c r="A75" s="2" t="str">
        <f>"002506"</f>
        <v>002506</v>
      </c>
      <c r="B75" s="1" t="s">
        <v>0</v>
      </c>
      <c r="C75" s="1" t="s">
        <v>1</v>
      </c>
      <c r="D75" t="str">
        <f t="shared" si="2"/>
        <v>XSHE_002506</v>
      </c>
      <c r="E75" t="str">
        <f t="shared" si="3"/>
        <v>XSHG_002506</v>
      </c>
    </row>
    <row r="76" spans="1:5" x14ac:dyDescent="0.2">
      <c r="A76" s="2" t="str">
        <f>"002638"</f>
        <v>002638</v>
      </c>
      <c r="B76" s="1" t="s">
        <v>0</v>
      </c>
      <c r="C76" s="1" t="s">
        <v>1</v>
      </c>
      <c r="D76" t="str">
        <f t="shared" si="2"/>
        <v>XSHE_002638</v>
      </c>
      <c r="E76" t="str">
        <f t="shared" si="3"/>
        <v>XSHG_002638</v>
      </c>
    </row>
    <row r="77" spans="1:5" x14ac:dyDescent="0.2">
      <c r="A77" s="2" t="str">
        <f>"002654"</f>
        <v>002654</v>
      </c>
      <c r="B77" s="1" t="s">
        <v>0</v>
      </c>
      <c r="C77" s="1" t="s">
        <v>1</v>
      </c>
      <c r="D77" t="str">
        <f t="shared" si="2"/>
        <v>XSHE_002654</v>
      </c>
      <c r="E77" t="str">
        <f t="shared" si="3"/>
        <v>XSHG_002654</v>
      </c>
    </row>
    <row r="78" spans="1:5" x14ac:dyDescent="0.2">
      <c r="A78" s="2" t="str">
        <f>"002724"</f>
        <v>002724</v>
      </c>
      <c r="B78" s="1" t="s">
        <v>0</v>
      </c>
      <c r="C78" s="1" t="s">
        <v>1</v>
      </c>
      <c r="D78" t="str">
        <f t="shared" si="2"/>
        <v>XSHE_002724</v>
      </c>
      <c r="E78" t="str">
        <f t="shared" si="3"/>
        <v>XSHG_002724</v>
      </c>
    </row>
    <row r="79" spans="1:5" x14ac:dyDescent="0.2">
      <c r="A79" s="2" t="str">
        <f>"002745"</f>
        <v>002745</v>
      </c>
      <c r="B79" s="1" t="s">
        <v>0</v>
      </c>
      <c r="C79" s="1" t="s">
        <v>1</v>
      </c>
      <c r="D79" t="str">
        <f t="shared" si="2"/>
        <v>XSHE_002745</v>
      </c>
      <c r="E79" t="str">
        <f t="shared" si="3"/>
        <v>XSHG_002745</v>
      </c>
    </row>
    <row r="80" spans="1:5" x14ac:dyDescent="0.2">
      <c r="A80" s="2" t="str">
        <f>"002815"</f>
        <v>002815</v>
      </c>
      <c r="B80" s="1" t="s">
        <v>0</v>
      </c>
      <c r="C80" s="1" t="s">
        <v>1</v>
      </c>
      <c r="D80" t="str">
        <f t="shared" si="2"/>
        <v>XSHE_002815</v>
      </c>
      <c r="E80" t="str">
        <f t="shared" si="3"/>
        <v>XSHG_002815</v>
      </c>
    </row>
    <row r="81" spans="1:5" x14ac:dyDescent="0.2">
      <c r="A81" s="2" t="str">
        <f>"300046"</f>
        <v>300046</v>
      </c>
      <c r="B81" s="1" t="s">
        <v>0</v>
      </c>
      <c r="C81" s="1" t="s">
        <v>1</v>
      </c>
      <c r="D81" t="str">
        <f t="shared" si="2"/>
        <v>XSHE_300046</v>
      </c>
      <c r="E81" t="str">
        <f t="shared" si="3"/>
        <v>XSHG_300046</v>
      </c>
    </row>
    <row r="82" spans="1:5" x14ac:dyDescent="0.2">
      <c r="A82" s="2" t="str">
        <f>"300053"</f>
        <v>300053</v>
      </c>
      <c r="B82" s="1" t="s">
        <v>0</v>
      </c>
      <c r="C82" s="1" t="s">
        <v>1</v>
      </c>
      <c r="D82" t="str">
        <f t="shared" si="2"/>
        <v>XSHE_300053</v>
      </c>
      <c r="E82" t="str">
        <f t="shared" si="3"/>
        <v>XSHG_300053</v>
      </c>
    </row>
    <row r="83" spans="1:5" x14ac:dyDescent="0.2">
      <c r="A83" s="2" t="str">
        <f>"300077"</f>
        <v>300077</v>
      </c>
      <c r="B83" s="1" t="s">
        <v>0</v>
      </c>
      <c r="C83" s="1" t="s">
        <v>1</v>
      </c>
      <c r="D83" t="str">
        <f t="shared" si="2"/>
        <v>XSHE_300077</v>
      </c>
      <c r="E83" t="str">
        <f t="shared" si="3"/>
        <v>XSHG_300077</v>
      </c>
    </row>
    <row r="84" spans="1:5" x14ac:dyDescent="0.2">
      <c r="A84" s="2" t="str">
        <f>"300080"</f>
        <v>300080</v>
      </c>
      <c r="B84" s="1" t="s">
        <v>0</v>
      </c>
      <c r="C84" s="1" t="s">
        <v>1</v>
      </c>
      <c r="D84" t="str">
        <f t="shared" si="2"/>
        <v>XSHE_300080</v>
      </c>
      <c r="E84" t="str">
        <f t="shared" si="3"/>
        <v>XSHG_300080</v>
      </c>
    </row>
    <row r="85" spans="1:5" x14ac:dyDescent="0.2">
      <c r="A85" s="2" t="str">
        <f>"300102"</f>
        <v>300102</v>
      </c>
      <c r="B85" s="1" t="s">
        <v>0</v>
      </c>
      <c r="C85" s="1" t="s">
        <v>1</v>
      </c>
      <c r="D85" t="str">
        <f t="shared" si="2"/>
        <v>XSHE_300102</v>
      </c>
      <c r="E85" t="str">
        <f t="shared" si="3"/>
        <v>XSHG_300102</v>
      </c>
    </row>
    <row r="86" spans="1:5" x14ac:dyDescent="0.2">
      <c r="A86" s="2" t="str">
        <f>"300111"</f>
        <v>300111</v>
      </c>
      <c r="B86" s="1" t="s">
        <v>0</v>
      </c>
      <c r="C86" s="1" t="s">
        <v>1</v>
      </c>
      <c r="D86" t="str">
        <f t="shared" si="2"/>
        <v>XSHE_300111</v>
      </c>
      <c r="E86" t="str">
        <f t="shared" si="3"/>
        <v>XSHG_300111</v>
      </c>
    </row>
    <row r="87" spans="1:5" x14ac:dyDescent="0.2">
      <c r="A87" s="2" t="str">
        <f>"300118"</f>
        <v>300118</v>
      </c>
      <c r="B87" s="1" t="s">
        <v>0</v>
      </c>
      <c r="C87" s="1" t="s">
        <v>1</v>
      </c>
      <c r="D87" t="str">
        <f t="shared" si="2"/>
        <v>XSHE_300118</v>
      </c>
      <c r="E87" t="str">
        <f t="shared" si="3"/>
        <v>XSHG_300118</v>
      </c>
    </row>
    <row r="88" spans="1:5" x14ac:dyDescent="0.2">
      <c r="A88" s="2" t="str">
        <f>"300223"</f>
        <v>300223</v>
      </c>
      <c r="B88" s="1" t="s">
        <v>0</v>
      </c>
      <c r="C88" s="1" t="s">
        <v>1</v>
      </c>
      <c r="D88" t="str">
        <f t="shared" si="2"/>
        <v>XSHE_300223</v>
      </c>
      <c r="E88" t="str">
        <f t="shared" si="3"/>
        <v>XSHG_300223</v>
      </c>
    </row>
    <row r="89" spans="1:5" x14ac:dyDescent="0.2">
      <c r="A89" s="2" t="str">
        <f>"300232"</f>
        <v>300232</v>
      </c>
      <c r="B89" s="1" t="s">
        <v>0</v>
      </c>
      <c r="C89" s="1" t="s">
        <v>1</v>
      </c>
      <c r="D89" t="str">
        <f t="shared" si="2"/>
        <v>XSHE_300232</v>
      </c>
      <c r="E89" t="str">
        <f t="shared" si="3"/>
        <v>XSHG_300232</v>
      </c>
    </row>
    <row r="90" spans="1:5" x14ac:dyDescent="0.2">
      <c r="A90" s="2" t="str">
        <f>"300241"</f>
        <v>300241</v>
      </c>
      <c r="B90" s="1" t="s">
        <v>0</v>
      </c>
      <c r="C90" s="1" t="s">
        <v>1</v>
      </c>
      <c r="D90" t="str">
        <f t="shared" si="2"/>
        <v>XSHE_300241</v>
      </c>
      <c r="E90" t="str">
        <f t="shared" si="3"/>
        <v>XSHG_300241</v>
      </c>
    </row>
    <row r="91" spans="1:5" x14ac:dyDescent="0.2">
      <c r="A91" s="2" t="str">
        <f>"300269"</f>
        <v>300269</v>
      </c>
      <c r="B91" s="1" t="s">
        <v>0</v>
      </c>
      <c r="C91" s="1" t="s">
        <v>1</v>
      </c>
      <c r="D91" t="str">
        <f t="shared" si="2"/>
        <v>XSHE_300269</v>
      </c>
      <c r="E91" t="str">
        <f t="shared" si="3"/>
        <v>XSHG_300269</v>
      </c>
    </row>
    <row r="92" spans="1:5" x14ac:dyDescent="0.2">
      <c r="A92" s="2" t="str">
        <f>"300296"</f>
        <v>300296</v>
      </c>
      <c r="B92" s="1" t="s">
        <v>0</v>
      </c>
      <c r="C92" s="1" t="s">
        <v>1</v>
      </c>
      <c r="D92" t="str">
        <f t="shared" si="2"/>
        <v>XSHE_300296</v>
      </c>
      <c r="E92" t="str">
        <f t="shared" si="3"/>
        <v>XSHG_300296</v>
      </c>
    </row>
    <row r="93" spans="1:5" x14ac:dyDescent="0.2">
      <c r="A93" s="2" t="str">
        <f>"300301"</f>
        <v>300301</v>
      </c>
      <c r="B93" s="1" t="s">
        <v>0</v>
      </c>
      <c r="C93" s="1" t="s">
        <v>1</v>
      </c>
      <c r="D93" t="str">
        <f t="shared" si="2"/>
        <v>XSHE_300301</v>
      </c>
      <c r="E93" t="str">
        <f t="shared" si="3"/>
        <v>XSHG_300301</v>
      </c>
    </row>
    <row r="94" spans="1:5" x14ac:dyDescent="0.2">
      <c r="A94" s="2" t="str">
        <f>"300303"</f>
        <v>300303</v>
      </c>
      <c r="B94" s="1" t="s">
        <v>0</v>
      </c>
      <c r="C94" s="1" t="s">
        <v>1</v>
      </c>
      <c r="D94" t="str">
        <f t="shared" si="2"/>
        <v>XSHE_300303</v>
      </c>
      <c r="E94" t="str">
        <f t="shared" si="3"/>
        <v>XSHG_300303</v>
      </c>
    </row>
    <row r="95" spans="1:5" x14ac:dyDescent="0.2">
      <c r="A95" s="2" t="str">
        <f>"300317"</f>
        <v>300317</v>
      </c>
      <c r="B95" s="1" t="s">
        <v>0</v>
      </c>
      <c r="C95" s="1" t="s">
        <v>1</v>
      </c>
      <c r="D95" t="str">
        <f t="shared" si="2"/>
        <v>XSHE_300317</v>
      </c>
      <c r="E95" t="str">
        <f t="shared" si="3"/>
        <v>XSHG_300317</v>
      </c>
    </row>
    <row r="96" spans="1:5" x14ac:dyDescent="0.2">
      <c r="A96" s="2" t="str">
        <f>"300323"</f>
        <v>300323</v>
      </c>
      <c r="B96" s="1" t="s">
        <v>0</v>
      </c>
      <c r="C96" s="1" t="s">
        <v>1</v>
      </c>
      <c r="D96" t="str">
        <f t="shared" si="2"/>
        <v>XSHE_300323</v>
      </c>
      <c r="E96" t="str">
        <f t="shared" si="3"/>
        <v>XSHG_300323</v>
      </c>
    </row>
    <row r="97" spans="1:5" x14ac:dyDescent="0.2">
      <c r="A97" s="2" t="str">
        <f>"300327"</f>
        <v>300327</v>
      </c>
      <c r="B97" s="1" t="s">
        <v>0</v>
      </c>
      <c r="C97" s="1" t="s">
        <v>1</v>
      </c>
      <c r="D97" t="str">
        <f t="shared" si="2"/>
        <v>XSHE_300327</v>
      </c>
      <c r="E97" t="str">
        <f t="shared" si="3"/>
        <v>XSHG_300327</v>
      </c>
    </row>
    <row r="98" spans="1:5" x14ac:dyDescent="0.2">
      <c r="A98" s="2" t="str">
        <f>"300373"</f>
        <v>300373</v>
      </c>
      <c r="B98" s="1" t="s">
        <v>0</v>
      </c>
      <c r="C98" s="1" t="s">
        <v>1</v>
      </c>
      <c r="D98" t="str">
        <f t="shared" si="2"/>
        <v>XSHE_300373</v>
      </c>
      <c r="E98" t="str">
        <f t="shared" si="3"/>
        <v>XSHG_300373</v>
      </c>
    </row>
    <row r="99" spans="1:5" x14ac:dyDescent="0.2">
      <c r="A99" s="2" t="str">
        <f>"300389"</f>
        <v>300389</v>
      </c>
      <c r="B99" s="1" t="s">
        <v>0</v>
      </c>
      <c r="C99" s="1" t="s">
        <v>1</v>
      </c>
      <c r="D99" t="str">
        <f t="shared" si="2"/>
        <v>XSHE_300389</v>
      </c>
      <c r="E99" t="str">
        <f t="shared" si="3"/>
        <v>XSHG_300389</v>
      </c>
    </row>
    <row r="100" spans="1:5" x14ac:dyDescent="0.2">
      <c r="A100" s="2" t="str">
        <f>"300582"</f>
        <v>300582</v>
      </c>
      <c r="B100" s="1" t="s">
        <v>0</v>
      </c>
      <c r="C100" s="1" t="s">
        <v>1</v>
      </c>
      <c r="D100" t="str">
        <f t="shared" si="2"/>
        <v>XSHE_300582</v>
      </c>
      <c r="E100" t="str">
        <f t="shared" si="3"/>
        <v>XSHG_300582</v>
      </c>
    </row>
    <row r="101" spans="1:5" x14ac:dyDescent="0.2">
      <c r="A101" s="2" t="str">
        <f>"300613"</f>
        <v>300613</v>
      </c>
      <c r="B101" s="1" t="s">
        <v>0</v>
      </c>
      <c r="C101" s="1" t="s">
        <v>1</v>
      </c>
      <c r="D101" t="str">
        <f t="shared" si="2"/>
        <v>XSHE_300613</v>
      </c>
      <c r="E101" t="str">
        <f t="shared" si="3"/>
        <v>XSHG_300613</v>
      </c>
    </row>
    <row r="102" spans="1:5" x14ac:dyDescent="0.2">
      <c r="A102" s="2" t="str">
        <f>"300623"</f>
        <v>300623</v>
      </c>
      <c r="B102" s="1" t="s">
        <v>0</v>
      </c>
      <c r="C102" s="1" t="s">
        <v>1</v>
      </c>
      <c r="D102" t="str">
        <f t="shared" si="2"/>
        <v>XSHE_300623</v>
      </c>
      <c r="E102" t="str">
        <f t="shared" si="3"/>
        <v>XSHG_300623</v>
      </c>
    </row>
    <row r="103" spans="1:5" x14ac:dyDescent="0.2">
      <c r="A103" s="2" t="str">
        <f>"300625"</f>
        <v>300625</v>
      </c>
      <c r="B103" s="1" t="s">
        <v>0</v>
      </c>
      <c r="C103" s="1" t="s">
        <v>1</v>
      </c>
      <c r="D103" t="str">
        <f t="shared" si="2"/>
        <v>XSHE_300625</v>
      </c>
      <c r="E103" t="str">
        <f t="shared" si="3"/>
        <v>XSHG_300625</v>
      </c>
    </row>
    <row r="104" spans="1:5" x14ac:dyDescent="0.2">
      <c r="A104" s="2" t="str">
        <f>"300632"</f>
        <v>300632</v>
      </c>
      <c r="B104" s="1" t="s">
        <v>0</v>
      </c>
      <c r="C104" s="1" t="s">
        <v>1</v>
      </c>
      <c r="D104" t="str">
        <f t="shared" si="2"/>
        <v>XSHE_300632</v>
      </c>
      <c r="E104" t="str">
        <f t="shared" si="3"/>
        <v>XSHG_300632</v>
      </c>
    </row>
    <row r="105" spans="1:5" x14ac:dyDescent="0.2">
      <c r="A105" s="2" t="str">
        <f>"600151"</f>
        <v>600151</v>
      </c>
      <c r="B105" s="1" t="s">
        <v>0</v>
      </c>
      <c r="C105" s="1" t="s">
        <v>1</v>
      </c>
      <c r="D105" t="str">
        <f t="shared" si="2"/>
        <v>XSHE_600151</v>
      </c>
      <c r="E105" t="str">
        <f t="shared" si="3"/>
        <v>XSHG_600151</v>
      </c>
    </row>
    <row r="106" spans="1:5" x14ac:dyDescent="0.2">
      <c r="A106" s="2" t="str">
        <f>"600171"</f>
        <v>600171</v>
      </c>
      <c r="B106" s="1" t="s">
        <v>0</v>
      </c>
      <c r="C106" s="1" t="s">
        <v>1</v>
      </c>
      <c r="D106" t="str">
        <f t="shared" si="2"/>
        <v>XSHE_600171</v>
      </c>
      <c r="E106" t="str">
        <f t="shared" si="3"/>
        <v>XSHG_600171</v>
      </c>
    </row>
    <row r="107" spans="1:5" x14ac:dyDescent="0.2">
      <c r="A107" s="2" t="str">
        <f>"600206"</f>
        <v>600206</v>
      </c>
      <c r="B107" s="1" t="s">
        <v>0</v>
      </c>
      <c r="C107" s="1" t="s">
        <v>1</v>
      </c>
      <c r="D107" t="str">
        <f t="shared" si="2"/>
        <v>XSHE_600206</v>
      </c>
      <c r="E107" t="str">
        <f t="shared" si="3"/>
        <v>XSHG_600206</v>
      </c>
    </row>
    <row r="108" spans="1:5" x14ac:dyDescent="0.2">
      <c r="A108" s="2" t="str">
        <f>"600360"</f>
        <v>600360</v>
      </c>
      <c r="B108" s="1" t="s">
        <v>0</v>
      </c>
      <c r="C108" s="1" t="s">
        <v>1</v>
      </c>
      <c r="D108" t="str">
        <f t="shared" si="2"/>
        <v>XSHE_600360</v>
      </c>
      <c r="E108" t="str">
        <f t="shared" si="3"/>
        <v>XSHG_600360</v>
      </c>
    </row>
    <row r="109" spans="1:5" x14ac:dyDescent="0.2">
      <c r="A109" s="2" t="str">
        <f>"600401"</f>
        <v>600401</v>
      </c>
      <c r="B109" s="1" t="s">
        <v>0</v>
      </c>
      <c r="C109" s="1" t="s">
        <v>1</v>
      </c>
      <c r="D109" t="str">
        <f t="shared" si="2"/>
        <v>XSHE_600401</v>
      </c>
      <c r="E109" t="str">
        <f t="shared" si="3"/>
        <v>XSHG_600401</v>
      </c>
    </row>
    <row r="110" spans="1:5" x14ac:dyDescent="0.2">
      <c r="A110" s="2" t="str">
        <f>"600460"</f>
        <v>600460</v>
      </c>
      <c r="B110" s="1" t="s">
        <v>0</v>
      </c>
      <c r="C110" s="1" t="s">
        <v>1</v>
      </c>
      <c r="D110" t="str">
        <f t="shared" si="2"/>
        <v>XSHE_600460</v>
      </c>
      <c r="E110" t="str">
        <f t="shared" si="3"/>
        <v>XSHG_600460</v>
      </c>
    </row>
    <row r="111" spans="1:5" x14ac:dyDescent="0.2">
      <c r="A111" s="2" t="str">
        <f>"600537"</f>
        <v>600537</v>
      </c>
      <c r="B111" s="1" t="s">
        <v>0</v>
      </c>
      <c r="C111" s="1" t="s">
        <v>1</v>
      </c>
      <c r="D111" t="str">
        <f t="shared" si="2"/>
        <v>XSHE_600537</v>
      </c>
      <c r="E111" t="str">
        <f t="shared" si="3"/>
        <v>XSHG_600537</v>
      </c>
    </row>
    <row r="112" spans="1:5" x14ac:dyDescent="0.2">
      <c r="A112" s="2" t="str">
        <f>"600584"</f>
        <v>600584</v>
      </c>
      <c r="B112" s="1" t="s">
        <v>0</v>
      </c>
      <c r="C112" s="1" t="s">
        <v>1</v>
      </c>
      <c r="D112" t="str">
        <f t="shared" si="2"/>
        <v>XSHE_600584</v>
      </c>
      <c r="E112" t="str">
        <f t="shared" si="3"/>
        <v>XSHG_600584</v>
      </c>
    </row>
    <row r="113" spans="1:5" x14ac:dyDescent="0.2">
      <c r="A113" s="2" t="str">
        <f>"600667"</f>
        <v>600667</v>
      </c>
      <c r="B113" s="1" t="s">
        <v>0</v>
      </c>
      <c r="C113" s="1" t="s">
        <v>1</v>
      </c>
      <c r="D113" t="str">
        <f t="shared" si="2"/>
        <v>XSHE_600667</v>
      </c>
      <c r="E113" t="str">
        <f t="shared" si="3"/>
        <v>XSHG_600667</v>
      </c>
    </row>
    <row r="114" spans="1:5" x14ac:dyDescent="0.2">
      <c r="A114" s="2" t="str">
        <f>"600703"</f>
        <v>600703</v>
      </c>
      <c r="B114" s="1" t="s">
        <v>0</v>
      </c>
      <c r="C114" s="1" t="s">
        <v>1</v>
      </c>
      <c r="D114" t="str">
        <f t="shared" si="2"/>
        <v>XSHE_600703</v>
      </c>
      <c r="E114" t="str">
        <f t="shared" si="3"/>
        <v>XSHG_600703</v>
      </c>
    </row>
    <row r="115" spans="1:5" x14ac:dyDescent="0.2">
      <c r="A115" s="2" t="str">
        <f>"601012"</f>
        <v>601012</v>
      </c>
      <c r="B115" s="1" t="s">
        <v>0</v>
      </c>
      <c r="C115" s="1" t="s">
        <v>1</v>
      </c>
      <c r="D115" t="str">
        <f t="shared" si="2"/>
        <v>XSHE_601012</v>
      </c>
      <c r="E115" t="str">
        <f t="shared" si="3"/>
        <v>XSHG_601012</v>
      </c>
    </row>
    <row r="116" spans="1:5" x14ac:dyDescent="0.2">
      <c r="A116" s="2" t="str">
        <f>"601908"</f>
        <v>601908</v>
      </c>
      <c r="B116" s="1" t="s">
        <v>0</v>
      </c>
      <c r="C116" s="1" t="s">
        <v>1</v>
      </c>
      <c r="D116" t="str">
        <f t="shared" si="2"/>
        <v>XSHE_601908</v>
      </c>
      <c r="E116" t="str">
        <f t="shared" si="3"/>
        <v>XSHG_601908</v>
      </c>
    </row>
    <row r="117" spans="1:5" x14ac:dyDescent="0.2">
      <c r="A117" s="2" t="str">
        <f>"603005"</f>
        <v>603005</v>
      </c>
      <c r="B117" s="1" t="s">
        <v>0</v>
      </c>
      <c r="C117" s="1" t="s">
        <v>1</v>
      </c>
      <c r="D117" t="str">
        <f t="shared" si="2"/>
        <v>XSHE_603005</v>
      </c>
      <c r="E117" t="str">
        <f t="shared" si="3"/>
        <v>XSHG_603005</v>
      </c>
    </row>
    <row r="118" spans="1:5" x14ac:dyDescent="0.2">
      <c r="A118" s="2" t="str">
        <f>"603986"</f>
        <v>603986</v>
      </c>
      <c r="B118" s="1" t="s">
        <v>0</v>
      </c>
      <c r="C118" s="1" t="s">
        <v>1</v>
      </c>
      <c r="D118" t="str">
        <f t="shared" si="2"/>
        <v>XSHE_603986</v>
      </c>
      <c r="E118" t="str">
        <f t="shared" si="3"/>
        <v>XSHG_603986</v>
      </c>
    </row>
    <row r="119" spans="1:5" x14ac:dyDescent="0.2">
      <c r="A119" s="2" t="str">
        <f>"603303"</f>
        <v>603303</v>
      </c>
      <c r="B119" s="1" t="s">
        <v>0</v>
      </c>
      <c r="C119" s="1" t="s">
        <v>1</v>
      </c>
      <c r="D119" t="str">
        <f t="shared" si="2"/>
        <v>XSHE_603303</v>
      </c>
      <c r="E119" t="str">
        <f t="shared" si="3"/>
        <v>XSHG_603303</v>
      </c>
    </row>
    <row r="120" spans="1:5" x14ac:dyDescent="0.2">
      <c r="A120" s="2" t="str">
        <f>"000627"</f>
        <v>000627</v>
      </c>
      <c r="B120" s="1" t="s">
        <v>0</v>
      </c>
      <c r="C120" s="1" t="s">
        <v>1</v>
      </c>
      <c r="D120" t="str">
        <f t="shared" si="2"/>
        <v>XSHE_000627</v>
      </c>
      <c r="E120" t="str">
        <f t="shared" si="3"/>
        <v>XSHG_000627</v>
      </c>
    </row>
    <row r="121" spans="1:5" x14ac:dyDescent="0.2">
      <c r="A121" s="2" t="str">
        <f>"600291"</f>
        <v>600291</v>
      </c>
      <c r="B121" s="1" t="s">
        <v>0</v>
      </c>
      <c r="C121" s="1" t="s">
        <v>1</v>
      </c>
      <c r="D121" t="str">
        <f t="shared" si="2"/>
        <v>XSHE_600291</v>
      </c>
      <c r="E121" t="str">
        <f t="shared" si="3"/>
        <v>XSHG_600291</v>
      </c>
    </row>
    <row r="122" spans="1:5" x14ac:dyDescent="0.2">
      <c r="A122" s="2" t="str">
        <f>"601318"</f>
        <v>601318</v>
      </c>
      <c r="B122" s="1" t="s">
        <v>0</v>
      </c>
      <c r="C122" s="1" t="s">
        <v>1</v>
      </c>
      <c r="D122" t="str">
        <f t="shared" si="2"/>
        <v>XSHE_601318</v>
      </c>
      <c r="E122" t="str">
        <f t="shared" si="3"/>
        <v>XSHG_601318</v>
      </c>
    </row>
    <row r="123" spans="1:5" x14ac:dyDescent="0.2">
      <c r="A123" s="2" t="str">
        <f>"601336"</f>
        <v>601336</v>
      </c>
      <c r="B123" s="1" t="s">
        <v>0</v>
      </c>
      <c r="C123" s="1" t="s">
        <v>1</v>
      </c>
      <c r="D123" t="str">
        <f t="shared" si="2"/>
        <v>XSHE_601336</v>
      </c>
      <c r="E123" t="str">
        <f t="shared" si="3"/>
        <v>XSHG_601336</v>
      </c>
    </row>
    <row r="124" spans="1:5" x14ac:dyDescent="0.2">
      <c r="A124" s="2" t="str">
        <f>"601601"</f>
        <v>601601</v>
      </c>
      <c r="B124" s="1" t="s">
        <v>0</v>
      </c>
      <c r="C124" s="1" t="s">
        <v>1</v>
      </c>
      <c r="D124" t="str">
        <f t="shared" si="2"/>
        <v>XSHE_601601</v>
      </c>
      <c r="E124" t="str">
        <f t="shared" si="3"/>
        <v>XSHG_601601</v>
      </c>
    </row>
    <row r="125" spans="1:5" x14ac:dyDescent="0.2">
      <c r="A125" s="2" t="str">
        <f>"601628"</f>
        <v>601628</v>
      </c>
      <c r="B125" s="1" t="s">
        <v>0</v>
      </c>
      <c r="C125" s="1" t="s">
        <v>1</v>
      </c>
      <c r="D125" t="str">
        <f t="shared" si="2"/>
        <v>XSHE_601628</v>
      </c>
      <c r="E125" t="str">
        <f t="shared" si="3"/>
        <v>XSHG_601628</v>
      </c>
    </row>
    <row r="126" spans="1:5" x14ac:dyDescent="0.2">
      <c r="A126" s="2" t="str">
        <f>"000012"</f>
        <v>000012</v>
      </c>
      <c r="B126" s="1" t="s">
        <v>0</v>
      </c>
      <c r="C126" s="1" t="s">
        <v>1</v>
      </c>
      <c r="D126" t="str">
        <f t="shared" si="2"/>
        <v>XSHE_000012</v>
      </c>
      <c r="E126" t="str">
        <f t="shared" si="3"/>
        <v>XSHG_000012</v>
      </c>
    </row>
    <row r="127" spans="1:5" x14ac:dyDescent="0.2">
      <c r="A127" s="2" t="str">
        <f>"002201"</f>
        <v>002201</v>
      </c>
      <c r="B127" s="1" t="s">
        <v>0</v>
      </c>
      <c r="C127" s="1" t="s">
        <v>1</v>
      </c>
      <c r="D127" t="str">
        <f t="shared" si="2"/>
        <v>XSHE_002201</v>
      </c>
      <c r="E127" t="str">
        <f t="shared" si="3"/>
        <v>XSHG_002201</v>
      </c>
    </row>
    <row r="128" spans="1:5" x14ac:dyDescent="0.2">
      <c r="A128" s="2" t="str">
        <f>"002571"</f>
        <v>002571</v>
      </c>
      <c r="B128" s="1" t="s">
        <v>0</v>
      </c>
      <c r="C128" s="1" t="s">
        <v>1</v>
      </c>
      <c r="D128" t="str">
        <f t="shared" si="2"/>
        <v>XSHE_002571</v>
      </c>
      <c r="E128" t="str">
        <f t="shared" si="3"/>
        <v>XSHG_002571</v>
      </c>
    </row>
    <row r="129" spans="1:5" x14ac:dyDescent="0.2">
      <c r="A129" s="2" t="str">
        <f>"002623"</f>
        <v>002623</v>
      </c>
      <c r="B129" s="1" t="s">
        <v>0</v>
      </c>
      <c r="C129" s="1" t="s">
        <v>1</v>
      </c>
      <c r="D129" t="str">
        <f t="shared" si="2"/>
        <v>XSHE_002623</v>
      </c>
      <c r="E129" t="str">
        <f t="shared" si="3"/>
        <v>XSHG_002623</v>
      </c>
    </row>
    <row r="130" spans="1:5" x14ac:dyDescent="0.2">
      <c r="A130" s="2" t="str">
        <f>"300093"</f>
        <v>300093</v>
      </c>
      <c r="B130" s="1" t="s">
        <v>0</v>
      </c>
      <c r="C130" s="1" t="s">
        <v>1</v>
      </c>
      <c r="D130" t="str">
        <f t="shared" ref="D130:D193" si="4">B130&amp;"_"&amp;A130</f>
        <v>XSHE_300093</v>
      </c>
      <c r="E130" t="str">
        <f t="shared" ref="E130:E193" si="5">C130&amp;"_"&amp;A130</f>
        <v>XSHG_300093</v>
      </c>
    </row>
    <row r="131" spans="1:5" x14ac:dyDescent="0.2">
      <c r="A131" s="2" t="str">
        <f>"300160"</f>
        <v>300160</v>
      </c>
      <c r="B131" s="1" t="s">
        <v>0</v>
      </c>
      <c r="C131" s="1" t="s">
        <v>1</v>
      </c>
      <c r="D131" t="str">
        <f t="shared" si="4"/>
        <v>XSHE_300160</v>
      </c>
      <c r="E131" t="str">
        <f t="shared" si="5"/>
        <v>XSHG_300160</v>
      </c>
    </row>
    <row r="132" spans="1:5" x14ac:dyDescent="0.2">
      <c r="A132" s="2" t="str">
        <f>"300196"</f>
        <v>300196</v>
      </c>
      <c r="B132" s="1" t="s">
        <v>0</v>
      </c>
      <c r="C132" s="1" t="s">
        <v>1</v>
      </c>
      <c r="D132" t="str">
        <f t="shared" si="4"/>
        <v>XSHE_300196</v>
      </c>
      <c r="E132" t="str">
        <f t="shared" si="5"/>
        <v>XSHG_300196</v>
      </c>
    </row>
    <row r="133" spans="1:5" x14ac:dyDescent="0.2">
      <c r="A133" s="2" t="str">
        <f>"300395"</f>
        <v>300395</v>
      </c>
      <c r="B133" s="1" t="s">
        <v>0</v>
      </c>
      <c r="C133" s="1" t="s">
        <v>1</v>
      </c>
      <c r="D133" t="str">
        <f t="shared" si="4"/>
        <v>XSHE_300395</v>
      </c>
      <c r="E133" t="str">
        <f t="shared" si="5"/>
        <v>XSHG_300395</v>
      </c>
    </row>
    <row r="134" spans="1:5" x14ac:dyDescent="0.2">
      <c r="A134" s="2" t="str">
        <f>"600176"</f>
        <v>600176</v>
      </c>
      <c r="B134" s="1" t="s">
        <v>0</v>
      </c>
      <c r="C134" s="1" t="s">
        <v>1</v>
      </c>
      <c r="D134" t="str">
        <f t="shared" si="4"/>
        <v>XSHE_600176</v>
      </c>
      <c r="E134" t="str">
        <f t="shared" si="5"/>
        <v>XSHG_600176</v>
      </c>
    </row>
    <row r="135" spans="1:5" x14ac:dyDescent="0.2">
      <c r="A135" s="2" t="str">
        <f>"600293"</f>
        <v>600293</v>
      </c>
      <c r="B135" s="1" t="s">
        <v>0</v>
      </c>
      <c r="C135" s="1" t="s">
        <v>1</v>
      </c>
      <c r="D135" t="str">
        <f t="shared" si="4"/>
        <v>XSHE_600293</v>
      </c>
      <c r="E135" t="str">
        <f t="shared" si="5"/>
        <v>XSHG_600293</v>
      </c>
    </row>
    <row r="136" spans="1:5" x14ac:dyDescent="0.2">
      <c r="A136" s="2" t="str">
        <f>"600529"</f>
        <v>600529</v>
      </c>
      <c r="B136" s="1" t="s">
        <v>0</v>
      </c>
      <c r="C136" s="1" t="s">
        <v>1</v>
      </c>
      <c r="D136" t="str">
        <f t="shared" si="4"/>
        <v>XSHE_600529</v>
      </c>
      <c r="E136" t="str">
        <f t="shared" si="5"/>
        <v>XSHG_600529</v>
      </c>
    </row>
    <row r="137" spans="1:5" x14ac:dyDescent="0.2">
      <c r="A137" s="2" t="str">
        <f>"600552"</f>
        <v>600552</v>
      </c>
      <c r="B137" s="1" t="s">
        <v>0</v>
      </c>
      <c r="C137" s="1" t="s">
        <v>1</v>
      </c>
      <c r="D137" t="str">
        <f t="shared" si="4"/>
        <v>XSHE_600552</v>
      </c>
      <c r="E137" t="str">
        <f t="shared" si="5"/>
        <v>XSHG_600552</v>
      </c>
    </row>
    <row r="138" spans="1:5" x14ac:dyDescent="0.2">
      <c r="A138" s="2" t="str">
        <f>"600586"</f>
        <v>600586</v>
      </c>
      <c r="B138" s="1" t="s">
        <v>0</v>
      </c>
      <c r="C138" s="1" t="s">
        <v>1</v>
      </c>
      <c r="D138" t="str">
        <f t="shared" si="4"/>
        <v>XSHE_600586</v>
      </c>
      <c r="E138" t="str">
        <f t="shared" si="5"/>
        <v>XSHG_600586</v>
      </c>
    </row>
    <row r="139" spans="1:5" x14ac:dyDescent="0.2">
      <c r="A139" s="2" t="str">
        <f>"600819"</f>
        <v>600819</v>
      </c>
      <c r="B139" s="1" t="s">
        <v>0</v>
      </c>
      <c r="C139" s="1" t="s">
        <v>1</v>
      </c>
      <c r="D139" t="str">
        <f t="shared" si="4"/>
        <v>XSHE_600819</v>
      </c>
      <c r="E139" t="str">
        <f t="shared" si="5"/>
        <v>XSHG_600819</v>
      </c>
    </row>
    <row r="140" spans="1:5" x14ac:dyDescent="0.2">
      <c r="A140" s="2" t="str">
        <f>"600876"</f>
        <v>600876</v>
      </c>
      <c r="B140" s="1" t="s">
        <v>0</v>
      </c>
      <c r="C140" s="1" t="s">
        <v>1</v>
      </c>
      <c r="D140" t="str">
        <f t="shared" si="4"/>
        <v>XSHE_600876</v>
      </c>
      <c r="E140" t="str">
        <f t="shared" si="5"/>
        <v>XSHG_600876</v>
      </c>
    </row>
    <row r="141" spans="1:5" x14ac:dyDescent="0.2">
      <c r="A141" s="2" t="str">
        <f>"601636"</f>
        <v>601636</v>
      </c>
      <c r="B141" s="1" t="s">
        <v>0</v>
      </c>
      <c r="C141" s="1" t="s">
        <v>1</v>
      </c>
      <c r="D141" t="str">
        <f t="shared" si="4"/>
        <v>XSHE_601636</v>
      </c>
      <c r="E141" t="str">
        <f t="shared" si="5"/>
        <v>XSHG_601636</v>
      </c>
    </row>
    <row r="142" spans="1:5" x14ac:dyDescent="0.2">
      <c r="A142" s="2" t="str">
        <f>"603021"</f>
        <v>603021</v>
      </c>
      <c r="B142" s="1" t="s">
        <v>0</v>
      </c>
      <c r="C142" s="1" t="s">
        <v>1</v>
      </c>
      <c r="D142" t="str">
        <f t="shared" si="4"/>
        <v>XSHE_603021</v>
      </c>
      <c r="E142" t="str">
        <f t="shared" si="5"/>
        <v>XSHG_603021</v>
      </c>
    </row>
    <row r="143" spans="1:5" x14ac:dyDescent="0.2">
      <c r="A143" s="2" t="str">
        <f>"603578"</f>
        <v>603578</v>
      </c>
      <c r="B143" s="1" t="s">
        <v>0</v>
      </c>
      <c r="C143" s="1" t="s">
        <v>1</v>
      </c>
      <c r="D143" t="str">
        <f t="shared" si="4"/>
        <v>XSHE_603578</v>
      </c>
      <c r="E143" t="str">
        <f t="shared" si="5"/>
        <v>XSHG_603578</v>
      </c>
    </row>
    <row r="144" spans="1:5" x14ac:dyDescent="0.2">
      <c r="A144" s="2" t="str">
        <f>"603601"</f>
        <v>603601</v>
      </c>
      <c r="B144" s="1" t="s">
        <v>0</v>
      </c>
      <c r="C144" s="1" t="s">
        <v>1</v>
      </c>
      <c r="D144" t="str">
        <f t="shared" si="4"/>
        <v>XSHE_603601</v>
      </c>
      <c r="E144" t="str">
        <f t="shared" si="5"/>
        <v>XSHG_603601</v>
      </c>
    </row>
    <row r="145" spans="1:5" x14ac:dyDescent="0.2">
      <c r="A145" s="2" t="str">
        <f>"002120"</f>
        <v>002120</v>
      </c>
      <c r="B145" s="1" t="s">
        <v>0</v>
      </c>
      <c r="C145" s="1" t="s">
        <v>1</v>
      </c>
      <c r="D145" t="str">
        <f t="shared" si="4"/>
        <v>XSHE_002120</v>
      </c>
      <c r="E145" t="str">
        <f t="shared" si="5"/>
        <v>XSHG_002120</v>
      </c>
    </row>
    <row r="146" spans="1:5" x14ac:dyDescent="0.2">
      <c r="A146" s="2" t="str">
        <f>"002183"</f>
        <v>002183</v>
      </c>
      <c r="B146" s="1" t="s">
        <v>0</v>
      </c>
      <c r="C146" s="1" t="s">
        <v>1</v>
      </c>
      <c r="D146" t="str">
        <f t="shared" si="4"/>
        <v>XSHE_002183</v>
      </c>
      <c r="E146" t="str">
        <f t="shared" si="5"/>
        <v>XSHG_002183</v>
      </c>
    </row>
    <row r="147" spans="1:5" x14ac:dyDescent="0.2">
      <c r="A147" s="2" t="str">
        <f>"002210"</f>
        <v>002210</v>
      </c>
      <c r="B147" s="1" t="s">
        <v>0</v>
      </c>
      <c r="C147" s="1" t="s">
        <v>1</v>
      </c>
      <c r="D147" t="str">
        <f t="shared" si="4"/>
        <v>XSHE_002210</v>
      </c>
      <c r="E147" t="str">
        <f t="shared" si="5"/>
        <v>XSHG_002210</v>
      </c>
    </row>
    <row r="148" spans="1:5" x14ac:dyDescent="0.2">
      <c r="A148" s="2" t="str">
        <f>"002245"</f>
        <v>002245</v>
      </c>
      <c r="B148" s="1" t="s">
        <v>0</v>
      </c>
      <c r="C148" s="1" t="s">
        <v>1</v>
      </c>
      <c r="D148" t="str">
        <f t="shared" si="4"/>
        <v>XSHE_002245</v>
      </c>
      <c r="E148" t="str">
        <f t="shared" si="5"/>
        <v>XSHG_002245</v>
      </c>
    </row>
    <row r="149" spans="1:5" x14ac:dyDescent="0.2">
      <c r="A149" s="2" t="str">
        <f>"002352"</f>
        <v>002352</v>
      </c>
      <c r="B149" s="1" t="s">
        <v>0</v>
      </c>
      <c r="C149" s="1" t="s">
        <v>1</v>
      </c>
      <c r="D149" t="str">
        <f t="shared" si="4"/>
        <v>XSHE_002352</v>
      </c>
      <c r="E149" t="str">
        <f t="shared" si="5"/>
        <v>XSHG_002352</v>
      </c>
    </row>
    <row r="150" spans="1:5" x14ac:dyDescent="0.2">
      <c r="A150" s="2" t="str">
        <f>"002468"</f>
        <v>002468</v>
      </c>
      <c r="B150" s="1" t="s">
        <v>0</v>
      </c>
      <c r="C150" s="1" t="s">
        <v>1</v>
      </c>
      <c r="D150" t="str">
        <f t="shared" si="4"/>
        <v>XSHE_002468</v>
      </c>
      <c r="E150" t="str">
        <f t="shared" si="5"/>
        <v>XSHG_002468</v>
      </c>
    </row>
    <row r="151" spans="1:5" x14ac:dyDescent="0.2">
      <c r="A151" s="2" t="str">
        <f>"002492"</f>
        <v>002492</v>
      </c>
      <c r="B151" s="1" t="s">
        <v>0</v>
      </c>
      <c r="C151" s="1" t="s">
        <v>1</v>
      </c>
      <c r="D151" t="str">
        <f t="shared" si="4"/>
        <v>XSHE_002492</v>
      </c>
      <c r="E151" t="str">
        <f t="shared" si="5"/>
        <v>XSHG_002492</v>
      </c>
    </row>
    <row r="152" spans="1:5" x14ac:dyDescent="0.2">
      <c r="A152" s="2" t="str">
        <f>"002711"</f>
        <v>002711</v>
      </c>
      <c r="B152" s="1" t="s">
        <v>0</v>
      </c>
      <c r="C152" s="1" t="s">
        <v>1</v>
      </c>
      <c r="D152" t="str">
        <f t="shared" si="4"/>
        <v>XSHE_002711</v>
      </c>
      <c r="E152" t="str">
        <f t="shared" si="5"/>
        <v>XSHG_002711</v>
      </c>
    </row>
    <row r="153" spans="1:5" x14ac:dyDescent="0.2">
      <c r="A153" s="2" t="str">
        <f>"002769"</f>
        <v>002769</v>
      </c>
      <c r="B153" s="1" t="s">
        <v>0</v>
      </c>
      <c r="C153" s="1" t="s">
        <v>1</v>
      </c>
      <c r="D153" t="str">
        <f t="shared" si="4"/>
        <v>XSHE_002769</v>
      </c>
      <c r="E153" t="str">
        <f t="shared" si="5"/>
        <v>XSHG_002769</v>
      </c>
    </row>
    <row r="154" spans="1:5" x14ac:dyDescent="0.2">
      <c r="A154" s="2" t="str">
        <f>"002800"</f>
        <v>002800</v>
      </c>
      <c r="B154" s="1" t="s">
        <v>0</v>
      </c>
      <c r="C154" s="1" t="s">
        <v>1</v>
      </c>
      <c r="D154" t="str">
        <f t="shared" si="4"/>
        <v>XSHE_002800</v>
      </c>
      <c r="E154" t="str">
        <f t="shared" si="5"/>
        <v>XSHG_002800</v>
      </c>
    </row>
    <row r="155" spans="1:5" x14ac:dyDescent="0.2">
      <c r="A155" s="2" t="str">
        <f>"300013"</f>
        <v>300013</v>
      </c>
      <c r="B155" s="1" t="s">
        <v>0</v>
      </c>
      <c r="C155" s="1" t="s">
        <v>1</v>
      </c>
      <c r="D155" t="str">
        <f t="shared" si="4"/>
        <v>XSHE_300013</v>
      </c>
      <c r="E155" t="str">
        <f t="shared" si="5"/>
        <v>XSHG_300013</v>
      </c>
    </row>
    <row r="156" spans="1:5" x14ac:dyDescent="0.2">
      <c r="A156" s="2" t="str">
        <f>"300240"</f>
        <v>300240</v>
      </c>
      <c r="B156" s="1" t="s">
        <v>0</v>
      </c>
      <c r="C156" s="1" t="s">
        <v>1</v>
      </c>
      <c r="D156" t="str">
        <f t="shared" si="4"/>
        <v>XSHE_300240</v>
      </c>
      <c r="E156" t="str">
        <f t="shared" si="5"/>
        <v>XSHG_300240</v>
      </c>
    </row>
    <row r="157" spans="1:5" x14ac:dyDescent="0.2">
      <c r="A157" s="2" t="str">
        <f>"300350"</f>
        <v>300350</v>
      </c>
      <c r="B157" s="1" t="s">
        <v>0</v>
      </c>
      <c r="C157" s="1" t="s">
        <v>1</v>
      </c>
      <c r="D157" t="str">
        <f t="shared" si="4"/>
        <v>XSHE_300350</v>
      </c>
      <c r="E157" t="str">
        <f t="shared" si="5"/>
        <v>XSHG_300350</v>
      </c>
    </row>
    <row r="158" spans="1:5" x14ac:dyDescent="0.2">
      <c r="A158" s="2" t="str">
        <f>"600057"</f>
        <v>600057</v>
      </c>
      <c r="B158" s="1" t="s">
        <v>0</v>
      </c>
      <c r="C158" s="1" t="s">
        <v>1</v>
      </c>
      <c r="D158" t="str">
        <f t="shared" si="4"/>
        <v>XSHE_600057</v>
      </c>
      <c r="E158" t="str">
        <f t="shared" si="5"/>
        <v>XSHG_600057</v>
      </c>
    </row>
    <row r="159" spans="1:5" x14ac:dyDescent="0.2">
      <c r="A159" s="2" t="str">
        <f>"600119"</f>
        <v>600119</v>
      </c>
      <c r="B159" s="1" t="s">
        <v>0</v>
      </c>
      <c r="C159" s="1" t="s">
        <v>1</v>
      </c>
      <c r="D159" t="str">
        <f t="shared" si="4"/>
        <v>XSHE_600119</v>
      </c>
      <c r="E159" t="str">
        <f t="shared" si="5"/>
        <v>XSHG_600119</v>
      </c>
    </row>
    <row r="160" spans="1:5" x14ac:dyDescent="0.2">
      <c r="A160" s="2" t="str">
        <f>"600179"</f>
        <v>600179</v>
      </c>
      <c r="B160" s="1" t="s">
        <v>0</v>
      </c>
      <c r="C160" s="1" t="s">
        <v>1</v>
      </c>
      <c r="D160" t="str">
        <f t="shared" si="4"/>
        <v>XSHE_600179</v>
      </c>
      <c r="E160" t="str">
        <f t="shared" si="5"/>
        <v>XSHG_600179</v>
      </c>
    </row>
    <row r="161" spans="1:5" x14ac:dyDescent="0.2">
      <c r="A161" s="2" t="str">
        <f>"600180"</f>
        <v>600180</v>
      </c>
      <c r="B161" s="1" t="s">
        <v>0</v>
      </c>
      <c r="C161" s="1" t="s">
        <v>1</v>
      </c>
      <c r="D161" t="str">
        <f t="shared" si="4"/>
        <v>XSHE_600180</v>
      </c>
      <c r="E161" t="str">
        <f t="shared" si="5"/>
        <v>XSHG_600180</v>
      </c>
    </row>
    <row r="162" spans="1:5" x14ac:dyDescent="0.2">
      <c r="A162" s="2" t="str">
        <f>"600233"</f>
        <v>600233</v>
      </c>
      <c r="B162" s="1" t="s">
        <v>0</v>
      </c>
      <c r="C162" s="1" t="s">
        <v>1</v>
      </c>
      <c r="D162" t="str">
        <f t="shared" si="4"/>
        <v>XSHE_600233</v>
      </c>
      <c r="E162" t="str">
        <f t="shared" si="5"/>
        <v>XSHG_600233</v>
      </c>
    </row>
    <row r="163" spans="1:5" x14ac:dyDescent="0.2">
      <c r="A163" s="2" t="str">
        <f>"600270"</f>
        <v>600270</v>
      </c>
      <c r="B163" s="1" t="s">
        <v>0</v>
      </c>
      <c r="C163" s="1" t="s">
        <v>1</v>
      </c>
      <c r="D163" t="str">
        <f t="shared" si="4"/>
        <v>XSHE_600270</v>
      </c>
      <c r="E163" t="str">
        <f t="shared" si="5"/>
        <v>XSHG_600270</v>
      </c>
    </row>
    <row r="164" spans="1:5" x14ac:dyDescent="0.2">
      <c r="A164" s="2" t="str">
        <f>"600787"</f>
        <v>600787</v>
      </c>
      <c r="B164" s="1" t="s">
        <v>0</v>
      </c>
      <c r="C164" s="1" t="s">
        <v>1</v>
      </c>
      <c r="D164" t="str">
        <f t="shared" si="4"/>
        <v>XSHE_600787</v>
      </c>
      <c r="E164" t="str">
        <f t="shared" si="5"/>
        <v>XSHG_600787</v>
      </c>
    </row>
    <row r="165" spans="1:5" x14ac:dyDescent="0.2">
      <c r="A165" s="2" t="str">
        <f>"600794"</f>
        <v>600794</v>
      </c>
      <c r="B165" s="1" t="s">
        <v>0</v>
      </c>
      <c r="C165" s="1" t="s">
        <v>1</v>
      </c>
      <c r="D165" t="str">
        <f t="shared" si="4"/>
        <v>XSHE_600794</v>
      </c>
      <c r="E165" t="str">
        <f t="shared" si="5"/>
        <v>XSHG_600794</v>
      </c>
    </row>
    <row r="166" spans="1:5" x14ac:dyDescent="0.2">
      <c r="A166" s="2" t="str">
        <f>"603117"</f>
        <v>603117</v>
      </c>
      <c r="B166" s="1" t="s">
        <v>0</v>
      </c>
      <c r="C166" s="1" t="s">
        <v>1</v>
      </c>
      <c r="D166" t="str">
        <f t="shared" si="4"/>
        <v>XSHE_603117</v>
      </c>
      <c r="E166" t="str">
        <f t="shared" si="5"/>
        <v>XSHG_603117</v>
      </c>
    </row>
    <row r="167" spans="1:5" x14ac:dyDescent="0.2">
      <c r="A167" s="2" t="str">
        <f>"603128"</f>
        <v>603128</v>
      </c>
      <c r="B167" s="1" t="s">
        <v>0</v>
      </c>
      <c r="C167" s="1" t="s">
        <v>1</v>
      </c>
      <c r="D167" t="str">
        <f t="shared" si="4"/>
        <v>XSHE_603128</v>
      </c>
      <c r="E167" t="str">
        <f t="shared" si="5"/>
        <v>XSHG_603128</v>
      </c>
    </row>
    <row r="168" spans="1:5" x14ac:dyDescent="0.2">
      <c r="A168" s="2" t="str">
        <f>"603569"</f>
        <v>603569</v>
      </c>
      <c r="B168" s="1" t="s">
        <v>0</v>
      </c>
      <c r="C168" s="1" t="s">
        <v>1</v>
      </c>
      <c r="D168" t="str">
        <f t="shared" si="4"/>
        <v>XSHE_603569</v>
      </c>
      <c r="E168" t="str">
        <f t="shared" si="5"/>
        <v>XSHG_603569</v>
      </c>
    </row>
    <row r="169" spans="1:5" x14ac:dyDescent="0.2">
      <c r="A169" s="2" t="str">
        <f>"000759"</f>
        <v>000759</v>
      </c>
      <c r="B169" s="1" t="s">
        <v>0</v>
      </c>
      <c r="C169" s="1" t="s">
        <v>1</v>
      </c>
      <c r="D169" t="str">
        <f t="shared" si="4"/>
        <v>XSHE_000759</v>
      </c>
      <c r="E169" t="str">
        <f t="shared" si="5"/>
        <v>XSHG_000759</v>
      </c>
    </row>
    <row r="170" spans="1:5" x14ac:dyDescent="0.2">
      <c r="A170" s="2" t="str">
        <f>"002251"</f>
        <v>002251</v>
      </c>
      <c r="B170" s="1" t="s">
        <v>0</v>
      </c>
      <c r="C170" s="1" t="s">
        <v>1</v>
      </c>
      <c r="D170" t="str">
        <f t="shared" si="4"/>
        <v>XSHE_002251</v>
      </c>
      <c r="E170" t="str">
        <f t="shared" si="5"/>
        <v>XSHG_002251</v>
      </c>
    </row>
    <row r="171" spans="1:5" x14ac:dyDescent="0.2">
      <c r="A171" s="2" t="str">
        <f>"002264"</f>
        <v>002264</v>
      </c>
      <c r="B171" s="1" t="s">
        <v>0</v>
      </c>
      <c r="C171" s="1" t="s">
        <v>1</v>
      </c>
      <c r="D171" t="str">
        <f t="shared" si="4"/>
        <v>XSHE_002264</v>
      </c>
      <c r="E171" t="str">
        <f t="shared" si="5"/>
        <v>XSHG_002264</v>
      </c>
    </row>
    <row r="172" spans="1:5" x14ac:dyDescent="0.2">
      <c r="A172" s="2" t="str">
        <f>"002336"</f>
        <v>002336</v>
      </c>
      <c r="B172" s="1" t="s">
        <v>0</v>
      </c>
      <c r="C172" s="1" t="s">
        <v>1</v>
      </c>
      <c r="D172" t="str">
        <f t="shared" si="4"/>
        <v>XSHE_002336</v>
      </c>
      <c r="E172" t="str">
        <f t="shared" si="5"/>
        <v>XSHG_002336</v>
      </c>
    </row>
    <row r="173" spans="1:5" x14ac:dyDescent="0.2">
      <c r="A173" s="2" t="str">
        <f>"002697"</f>
        <v>002697</v>
      </c>
      <c r="B173" s="1" t="s">
        <v>0</v>
      </c>
      <c r="C173" s="1" t="s">
        <v>1</v>
      </c>
      <c r="D173" t="str">
        <f t="shared" si="4"/>
        <v>XSHE_002697</v>
      </c>
      <c r="E173" t="str">
        <f t="shared" si="5"/>
        <v>XSHG_002697</v>
      </c>
    </row>
    <row r="174" spans="1:5" x14ac:dyDescent="0.2">
      <c r="A174" s="2" t="str">
        <f>"600361"</f>
        <v>600361</v>
      </c>
      <c r="B174" s="1" t="s">
        <v>0</v>
      </c>
      <c r="C174" s="1" t="s">
        <v>1</v>
      </c>
      <c r="D174" t="str">
        <f t="shared" si="4"/>
        <v>XSHE_600361</v>
      </c>
      <c r="E174" t="str">
        <f t="shared" si="5"/>
        <v>XSHG_600361</v>
      </c>
    </row>
    <row r="175" spans="1:5" x14ac:dyDescent="0.2">
      <c r="A175" s="2" t="str">
        <f>"600827"</f>
        <v>600827</v>
      </c>
      <c r="B175" s="1" t="s">
        <v>0</v>
      </c>
      <c r="C175" s="1" t="s">
        <v>1</v>
      </c>
      <c r="D175" t="str">
        <f t="shared" si="4"/>
        <v>XSHE_600827</v>
      </c>
      <c r="E175" t="str">
        <f t="shared" si="5"/>
        <v>XSHG_600827</v>
      </c>
    </row>
    <row r="176" spans="1:5" x14ac:dyDescent="0.2">
      <c r="A176" s="2" t="str">
        <f>"601010"</f>
        <v>601010</v>
      </c>
      <c r="B176" s="1" t="s">
        <v>0</v>
      </c>
      <c r="C176" s="1" t="s">
        <v>1</v>
      </c>
      <c r="D176" t="str">
        <f t="shared" si="4"/>
        <v>XSHE_601010</v>
      </c>
      <c r="E176" t="str">
        <f t="shared" si="5"/>
        <v>XSHG_601010</v>
      </c>
    </row>
    <row r="177" spans="1:5" x14ac:dyDescent="0.2">
      <c r="A177" s="2" t="str">
        <f>"601116"</f>
        <v>601116</v>
      </c>
      <c r="B177" s="1" t="s">
        <v>0</v>
      </c>
      <c r="C177" s="1" t="s">
        <v>1</v>
      </c>
      <c r="D177" t="str">
        <f t="shared" si="4"/>
        <v>XSHE_601116</v>
      </c>
      <c r="E177" t="str">
        <f t="shared" si="5"/>
        <v>XSHG_601116</v>
      </c>
    </row>
    <row r="178" spans="1:5" x14ac:dyDescent="0.2">
      <c r="A178" s="2" t="str">
        <f>"601933"</f>
        <v>601933</v>
      </c>
      <c r="B178" s="1" t="s">
        <v>0</v>
      </c>
      <c r="C178" s="1" t="s">
        <v>1</v>
      </c>
      <c r="D178" t="str">
        <f t="shared" si="4"/>
        <v>XSHE_601933</v>
      </c>
      <c r="E178" t="str">
        <f t="shared" si="5"/>
        <v>XSHG_601933</v>
      </c>
    </row>
    <row r="179" spans="1:5" x14ac:dyDescent="0.2">
      <c r="A179" s="2" t="str">
        <f>"603708"</f>
        <v>603708</v>
      </c>
      <c r="B179" s="1" t="s">
        <v>0</v>
      </c>
      <c r="C179" s="1" t="s">
        <v>1</v>
      </c>
      <c r="D179" t="str">
        <f t="shared" si="4"/>
        <v>XSHE_603708</v>
      </c>
      <c r="E179" t="str">
        <f t="shared" si="5"/>
        <v>XSHG_603708</v>
      </c>
    </row>
    <row r="180" spans="1:5" x14ac:dyDescent="0.2">
      <c r="A180" s="2" t="str">
        <f>"000504"</f>
        <v>000504</v>
      </c>
      <c r="B180" s="1" t="s">
        <v>0</v>
      </c>
      <c r="C180" s="1" t="s">
        <v>1</v>
      </c>
      <c r="D180" t="str">
        <f t="shared" si="4"/>
        <v>XSHE_000504</v>
      </c>
      <c r="E180" t="str">
        <f t="shared" si="5"/>
        <v>XSHG_000504</v>
      </c>
    </row>
    <row r="181" spans="1:5" x14ac:dyDescent="0.2">
      <c r="A181" s="2" t="str">
        <f>"000719"</f>
        <v>000719</v>
      </c>
      <c r="B181" s="1" t="s">
        <v>0</v>
      </c>
      <c r="C181" s="1" t="s">
        <v>1</v>
      </c>
      <c r="D181" t="str">
        <f t="shared" si="4"/>
        <v>XSHE_000719</v>
      </c>
      <c r="E181" t="str">
        <f t="shared" si="5"/>
        <v>XSHG_000719</v>
      </c>
    </row>
    <row r="182" spans="1:5" x14ac:dyDescent="0.2">
      <c r="A182" s="2" t="str">
        <f>"000793"</f>
        <v>000793</v>
      </c>
      <c r="B182" s="1" t="s">
        <v>0</v>
      </c>
      <c r="C182" s="1" t="s">
        <v>1</v>
      </c>
      <c r="D182" t="str">
        <f t="shared" si="4"/>
        <v>XSHE_000793</v>
      </c>
      <c r="E182" t="str">
        <f t="shared" si="5"/>
        <v>XSHG_000793</v>
      </c>
    </row>
    <row r="183" spans="1:5" x14ac:dyDescent="0.2">
      <c r="A183" s="2" t="str">
        <f>"002181"</f>
        <v>002181</v>
      </c>
      <c r="B183" s="1" t="s">
        <v>0</v>
      </c>
      <c r="C183" s="1" t="s">
        <v>1</v>
      </c>
      <c r="D183" t="str">
        <f t="shared" si="4"/>
        <v>XSHE_002181</v>
      </c>
      <c r="E183" t="str">
        <f t="shared" si="5"/>
        <v>XSHG_002181</v>
      </c>
    </row>
    <row r="184" spans="1:5" x14ac:dyDescent="0.2">
      <c r="A184" s="2" t="str">
        <f>"300148"</f>
        <v>300148</v>
      </c>
      <c r="B184" s="1" t="s">
        <v>0</v>
      </c>
      <c r="C184" s="1" t="s">
        <v>1</v>
      </c>
      <c r="D184" t="str">
        <f t="shared" si="4"/>
        <v>XSHE_300148</v>
      </c>
      <c r="E184" t="str">
        <f t="shared" si="5"/>
        <v>XSHG_300148</v>
      </c>
    </row>
    <row r="185" spans="1:5" x14ac:dyDescent="0.2">
      <c r="A185" s="2" t="str">
        <f>"300364"</f>
        <v>300364</v>
      </c>
      <c r="B185" s="1" t="s">
        <v>0</v>
      </c>
      <c r="C185" s="1" t="s">
        <v>1</v>
      </c>
      <c r="D185" t="str">
        <f t="shared" si="4"/>
        <v>XSHE_300364</v>
      </c>
      <c r="E185" t="str">
        <f t="shared" si="5"/>
        <v>XSHG_300364</v>
      </c>
    </row>
    <row r="186" spans="1:5" x14ac:dyDescent="0.2">
      <c r="A186" s="2" t="str">
        <f>"600229"</f>
        <v>600229</v>
      </c>
      <c r="B186" s="1" t="s">
        <v>0</v>
      </c>
      <c r="C186" s="1" t="s">
        <v>1</v>
      </c>
      <c r="D186" t="str">
        <f t="shared" si="4"/>
        <v>XSHE_600229</v>
      </c>
      <c r="E186" t="str">
        <f t="shared" si="5"/>
        <v>XSHG_600229</v>
      </c>
    </row>
    <row r="187" spans="1:5" x14ac:dyDescent="0.2">
      <c r="A187" s="2" t="str">
        <f>"600373"</f>
        <v>600373</v>
      </c>
      <c r="B187" s="1" t="s">
        <v>0</v>
      </c>
      <c r="C187" s="1" t="s">
        <v>1</v>
      </c>
      <c r="D187" t="str">
        <f t="shared" si="4"/>
        <v>XSHE_600373</v>
      </c>
      <c r="E187" t="str">
        <f t="shared" si="5"/>
        <v>XSHG_600373</v>
      </c>
    </row>
    <row r="188" spans="1:5" x14ac:dyDescent="0.2">
      <c r="A188" s="2" t="str">
        <f>"600551"</f>
        <v>600551</v>
      </c>
      <c r="B188" s="1" t="s">
        <v>0</v>
      </c>
      <c r="C188" s="1" t="s">
        <v>1</v>
      </c>
      <c r="D188" t="str">
        <f t="shared" si="4"/>
        <v>XSHE_600551</v>
      </c>
      <c r="E188" t="str">
        <f t="shared" si="5"/>
        <v>XSHG_600551</v>
      </c>
    </row>
    <row r="189" spans="1:5" x14ac:dyDescent="0.2">
      <c r="A189" s="2" t="str">
        <f>"600633"</f>
        <v>600633</v>
      </c>
      <c r="B189" s="1" t="s">
        <v>0</v>
      </c>
      <c r="C189" s="1" t="s">
        <v>1</v>
      </c>
      <c r="D189" t="str">
        <f t="shared" si="4"/>
        <v>XSHE_600633</v>
      </c>
      <c r="E189" t="str">
        <f t="shared" si="5"/>
        <v>XSHG_600633</v>
      </c>
    </row>
    <row r="190" spans="1:5" x14ac:dyDescent="0.2">
      <c r="A190" s="2" t="str">
        <f>"600757"</f>
        <v>600757</v>
      </c>
      <c r="B190" s="1" t="s">
        <v>0</v>
      </c>
      <c r="C190" s="1" t="s">
        <v>1</v>
      </c>
      <c r="D190" t="str">
        <f t="shared" si="4"/>
        <v>XSHE_600757</v>
      </c>
      <c r="E190" t="str">
        <f t="shared" si="5"/>
        <v>XSHG_600757</v>
      </c>
    </row>
    <row r="191" spans="1:5" x14ac:dyDescent="0.2">
      <c r="A191" s="2" t="str">
        <f>"600825"</f>
        <v>600825</v>
      </c>
      <c r="B191" s="1" t="s">
        <v>0</v>
      </c>
      <c r="C191" s="1" t="s">
        <v>1</v>
      </c>
      <c r="D191" t="str">
        <f t="shared" si="4"/>
        <v>XSHE_600825</v>
      </c>
      <c r="E191" t="str">
        <f t="shared" si="5"/>
        <v>XSHG_600825</v>
      </c>
    </row>
    <row r="192" spans="1:5" x14ac:dyDescent="0.2">
      <c r="A192" s="2" t="str">
        <f>"601098"</f>
        <v>601098</v>
      </c>
      <c r="B192" s="1" t="s">
        <v>0</v>
      </c>
      <c r="C192" s="1" t="s">
        <v>1</v>
      </c>
      <c r="D192" t="str">
        <f t="shared" si="4"/>
        <v>XSHE_601098</v>
      </c>
      <c r="E192" t="str">
        <f t="shared" si="5"/>
        <v>XSHG_601098</v>
      </c>
    </row>
    <row r="193" spans="1:5" x14ac:dyDescent="0.2">
      <c r="A193" s="2" t="str">
        <f>"601801"</f>
        <v>601801</v>
      </c>
      <c r="B193" s="1" t="s">
        <v>0</v>
      </c>
      <c r="C193" s="1" t="s">
        <v>1</v>
      </c>
      <c r="D193" t="str">
        <f t="shared" si="4"/>
        <v>XSHE_601801</v>
      </c>
      <c r="E193" t="str">
        <f t="shared" si="5"/>
        <v>XSHG_601801</v>
      </c>
    </row>
    <row r="194" spans="1:5" x14ac:dyDescent="0.2">
      <c r="A194" s="2" t="str">
        <f>"601811"</f>
        <v>601811</v>
      </c>
      <c r="B194" s="1" t="s">
        <v>0</v>
      </c>
      <c r="C194" s="1" t="s">
        <v>1</v>
      </c>
      <c r="D194" t="str">
        <f t="shared" ref="D194:D257" si="6">B194&amp;"_"&amp;A194</f>
        <v>XSHE_601811</v>
      </c>
      <c r="E194" t="str">
        <f t="shared" ref="E194:E257" si="7">C194&amp;"_"&amp;A194</f>
        <v>XSHG_601811</v>
      </c>
    </row>
    <row r="195" spans="1:5" x14ac:dyDescent="0.2">
      <c r="A195" s="2" t="str">
        <f>"601858"</f>
        <v>601858</v>
      </c>
      <c r="B195" s="1" t="s">
        <v>0</v>
      </c>
      <c r="C195" s="1" t="s">
        <v>1</v>
      </c>
      <c r="D195" t="str">
        <f t="shared" si="6"/>
        <v>XSHE_601858</v>
      </c>
      <c r="E195" t="str">
        <f t="shared" si="7"/>
        <v>XSHG_601858</v>
      </c>
    </row>
    <row r="196" spans="1:5" x14ac:dyDescent="0.2">
      <c r="A196" s="2" t="str">
        <f>"601900"</f>
        <v>601900</v>
      </c>
      <c r="B196" s="1" t="s">
        <v>0</v>
      </c>
      <c r="C196" s="1" t="s">
        <v>1</v>
      </c>
      <c r="D196" t="str">
        <f t="shared" si="6"/>
        <v>XSHE_601900</v>
      </c>
      <c r="E196" t="str">
        <f t="shared" si="7"/>
        <v>XSHG_601900</v>
      </c>
    </row>
    <row r="197" spans="1:5" x14ac:dyDescent="0.2">
      <c r="A197" s="2" t="str">
        <f>"601928"</f>
        <v>601928</v>
      </c>
      <c r="B197" s="1" t="s">
        <v>0</v>
      </c>
      <c r="C197" s="1" t="s">
        <v>1</v>
      </c>
      <c r="D197" t="str">
        <f t="shared" si="6"/>
        <v>XSHE_601928</v>
      </c>
      <c r="E197" t="str">
        <f t="shared" si="7"/>
        <v>XSHG_601928</v>
      </c>
    </row>
    <row r="198" spans="1:5" x14ac:dyDescent="0.2">
      <c r="A198" s="2" t="str">
        <f>"601999"</f>
        <v>601999</v>
      </c>
      <c r="B198" s="1" t="s">
        <v>0</v>
      </c>
      <c r="C198" s="1" t="s">
        <v>1</v>
      </c>
      <c r="D198" t="str">
        <f t="shared" si="6"/>
        <v>XSHE_601999</v>
      </c>
      <c r="E198" t="str">
        <f t="shared" si="7"/>
        <v>XSHG_601999</v>
      </c>
    </row>
    <row r="199" spans="1:5" x14ac:dyDescent="0.2">
      <c r="A199" s="2" t="str">
        <f>"603999"</f>
        <v>603999</v>
      </c>
      <c r="B199" s="1" t="s">
        <v>0</v>
      </c>
      <c r="C199" s="1" t="s">
        <v>1</v>
      </c>
      <c r="D199" t="str">
        <f t="shared" si="6"/>
        <v>XSHE_603999</v>
      </c>
      <c r="E199" t="str">
        <f t="shared" si="7"/>
        <v>XSHG_603999</v>
      </c>
    </row>
    <row r="200" spans="1:5" x14ac:dyDescent="0.2">
      <c r="A200" s="2" t="str">
        <f>"002608"</f>
        <v>002608</v>
      </c>
      <c r="B200" s="1" t="s">
        <v>0</v>
      </c>
      <c r="C200" s="1" t="s">
        <v>1</v>
      </c>
      <c r="D200" t="str">
        <f t="shared" si="6"/>
        <v>XSHE_002608</v>
      </c>
      <c r="E200" t="str">
        <f t="shared" si="7"/>
        <v>XSHG_002608</v>
      </c>
    </row>
    <row r="201" spans="1:5" x14ac:dyDescent="0.2">
      <c r="A201" s="2" t="str">
        <f>"300008"</f>
        <v>300008</v>
      </c>
      <c r="B201" s="1" t="s">
        <v>0</v>
      </c>
      <c r="C201" s="1" t="s">
        <v>1</v>
      </c>
      <c r="D201" t="str">
        <f t="shared" si="6"/>
        <v>XSHE_300008</v>
      </c>
      <c r="E201" t="str">
        <f t="shared" si="7"/>
        <v>XSHG_300008</v>
      </c>
    </row>
    <row r="202" spans="1:5" x14ac:dyDescent="0.2">
      <c r="A202" s="2" t="str">
        <f>"300123"</f>
        <v>300123</v>
      </c>
      <c r="B202" s="1" t="s">
        <v>0</v>
      </c>
      <c r="C202" s="1" t="s">
        <v>1</v>
      </c>
      <c r="D202" t="str">
        <f t="shared" si="6"/>
        <v>XSHE_300123</v>
      </c>
      <c r="E202" t="str">
        <f t="shared" si="7"/>
        <v>XSHG_300123</v>
      </c>
    </row>
    <row r="203" spans="1:5" x14ac:dyDescent="0.2">
      <c r="A203" s="2" t="str">
        <f>"300589"</f>
        <v>300589</v>
      </c>
      <c r="B203" s="1" t="s">
        <v>0</v>
      </c>
      <c r="C203" s="1" t="s">
        <v>1</v>
      </c>
      <c r="D203" t="str">
        <f t="shared" si="6"/>
        <v>XSHE_300589</v>
      </c>
      <c r="E203" t="str">
        <f t="shared" si="7"/>
        <v>XSHG_300589</v>
      </c>
    </row>
    <row r="204" spans="1:5" x14ac:dyDescent="0.2">
      <c r="A204" s="2" t="str">
        <f>"600072"</f>
        <v>600072</v>
      </c>
      <c r="B204" s="1" t="s">
        <v>0</v>
      </c>
      <c r="C204" s="1" t="s">
        <v>1</v>
      </c>
      <c r="D204" t="str">
        <f t="shared" si="6"/>
        <v>XSHE_600072</v>
      </c>
      <c r="E204" t="str">
        <f t="shared" si="7"/>
        <v>XSHG_600072</v>
      </c>
    </row>
    <row r="205" spans="1:5" x14ac:dyDescent="0.2">
      <c r="A205" s="2" t="str">
        <f>"600150"</f>
        <v>600150</v>
      </c>
      <c r="B205" s="1" t="s">
        <v>0</v>
      </c>
      <c r="C205" s="1" t="s">
        <v>1</v>
      </c>
      <c r="D205" t="str">
        <f t="shared" si="6"/>
        <v>XSHE_600150</v>
      </c>
      <c r="E205" t="str">
        <f t="shared" si="7"/>
        <v>XSHG_600150</v>
      </c>
    </row>
    <row r="206" spans="1:5" x14ac:dyDescent="0.2">
      <c r="A206" s="2" t="str">
        <f>"600685"</f>
        <v>600685</v>
      </c>
      <c r="B206" s="1" t="s">
        <v>0</v>
      </c>
      <c r="C206" s="1" t="s">
        <v>1</v>
      </c>
      <c r="D206" t="str">
        <f t="shared" si="6"/>
        <v>XSHE_600685</v>
      </c>
      <c r="E206" t="str">
        <f t="shared" si="7"/>
        <v>XSHG_600685</v>
      </c>
    </row>
    <row r="207" spans="1:5" x14ac:dyDescent="0.2">
      <c r="A207" s="2" t="str">
        <f>"601890"</f>
        <v>601890</v>
      </c>
      <c r="B207" s="1" t="s">
        <v>0</v>
      </c>
      <c r="C207" s="1" t="s">
        <v>1</v>
      </c>
      <c r="D207" t="str">
        <f t="shared" si="6"/>
        <v>XSHE_601890</v>
      </c>
      <c r="E207" t="str">
        <f t="shared" si="7"/>
        <v>XSHG_601890</v>
      </c>
    </row>
    <row r="208" spans="1:5" x14ac:dyDescent="0.2">
      <c r="A208" s="2" t="str">
        <f>"601989"</f>
        <v>601989</v>
      </c>
      <c r="B208" s="1" t="s">
        <v>0</v>
      </c>
      <c r="C208" s="1" t="s">
        <v>1</v>
      </c>
      <c r="D208" t="str">
        <f t="shared" si="6"/>
        <v>XSHE_601989</v>
      </c>
      <c r="E208" t="str">
        <f t="shared" si="7"/>
        <v>XSHG_601989</v>
      </c>
    </row>
    <row r="209" spans="1:5" x14ac:dyDescent="0.2">
      <c r="A209" s="2" t="str">
        <f>"000021"</f>
        <v>000021</v>
      </c>
      <c r="B209" s="1" t="s">
        <v>0</v>
      </c>
      <c r="C209" s="1" t="s">
        <v>1</v>
      </c>
      <c r="D209" t="str">
        <f t="shared" si="6"/>
        <v>XSHE_000021</v>
      </c>
      <c r="E209" t="str">
        <f t="shared" si="7"/>
        <v>XSHG_000021</v>
      </c>
    </row>
    <row r="210" spans="1:5" x14ac:dyDescent="0.2">
      <c r="A210" s="2" t="str">
        <f>"000066"</f>
        <v>000066</v>
      </c>
      <c r="B210" s="1" t="s">
        <v>0</v>
      </c>
      <c r="C210" s="1" t="s">
        <v>1</v>
      </c>
      <c r="D210" t="str">
        <f t="shared" si="6"/>
        <v>XSHE_000066</v>
      </c>
      <c r="E210" t="str">
        <f t="shared" si="7"/>
        <v>XSHG_000066</v>
      </c>
    </row>
    <row r="211" spans="1:5" x14ac:dyDescent="0.2">
      <c r="A211" s="2" t="str">
        <f>"000977"</f>
        <v>000977</v>
      </c>
      <c r="B211" s="1" t="s">
        <v>0</v>
      </c>
      <c r="C211" s="1" t="s">
        <v>1</v>
      </c>
      <c r="D211" t="str">
        <f t="shared" si="6"/>
        <v>XSHE_000977</v>
      </c>
      <c r="E211" t="str">
        <f t="shared" si="7"/>
        <v>XSHG_000977</v>
      </c>
    </row>
    <row r="212" spans="1:5" x14ac:dyDescent="0.2">
      <c r="A212" s="2" t="str">
        <f>"002152"</f>
        <v>002152</v>
      </c>
      <c r="B212" s="1" t="s">
        <v>0</v>
      </c>
      <c r="C212" s="1" t="s">
        <v>1</v>
      </c>
      <c r="D212" t="str">
        <f t="shared" si="6"/>
        <v>XSHE_002152</v>
      </c>
      <c r="E212" t="str">
        <f t="shared" si="7"/>
        <v>XSHG_002152</v>
      </c>
    </row>
    <row r="213" spans="1:5" x14ac:dyDescent="0.2">
      <c r="A213" s="2" t="str">
        <f>"002177"</f>
        <v>002177</v>
      </c>
      <c r="B213" s="1" t="s">
        <v>0</v>
      </c>
      <c r="C213" s="1" t="s">
        <v>1</v>
      </c>
      <c r="D213" t="str">
        <f t="shared" si="6"/>
        <v>XSHE_002177</v>
      </c>
      <c r="E213" t="str">
        <f t="shared" si="7"/>
        <v>XSHG_002177</v>
      </c>
    </row>
    <row r="214" spans="1:5" x14ac:dyDescent="0.2">
      <c r="A214" s="2" t="str">
        <f>"002180"</f>
        <v>002180</v>
      </c>
      <c r="B214" s="1" t="s">
        <v>0</v>
      </c>
      <c r="C214" s="1" t="s">
        <v>1</v>
      </c>
      <c r="D214" t="str">
        <f t="shared" si="6"/>
        <v>XSHE_002180</v>
      </c>
      <c r="E214" t="str">
        <f t="shared" si="7"/>
        <v>XSHG_002180</v>
      </c>
    </row>
    <row r="215" spans="1:5" x14ac:dyDescent="0.2">
      <c r="A215" s="2" t="str">
        <f>"002308"</f>
        <v>002308</v>
      </c>
      <c r="B215" s="1" t="s">
        <v>0</v>
      </c>
      <c r="C215" s="1" t="s">
        <v>1</v>
      </c>
      <c r="D215" t="str">
        <f t="shared" si="6"/>
        <v>XSHE_002308</v>
      </c>
      <c r="E215" t="str">
        <f t="shared" si="7"/>
        <v>XSHG_002308</v>
      </c>
    </row>
    <row r="216" spans="1:5" x14ac:dyDescent="0.2">
      <c r="A216" s="2" t="str">
        <f>"002312"</f>
        <v>002312</v>
      </c>
      <c r="B216" s="1" t="s">
        <v>0</v>
      </c>
      <c r="C216" s="1" t="s">
        <v>1</v>
      </c>
      <c r="D216" t="str">
        <f t="shared" si="6"/>
        <v>XSHE_002312</v>
      </c>
      <c r="E216" t="str">
        <f t="shared" si="7"/>
        <v>XSHG_002312</v>
      </c>
    </row>
    <row r="217" spans="1:5" x14ac:dyDescent="0.2">
      <c r="A217" s="2" t="str">
        <f>"002351"</f>
        <v>002351</v>
      </c>
      <c r="B217" s="1" t="s">
        <v>0</v>
      </c>
      <c r="C217" s="1" t="s">
        <v>1</v>
      </c>
      <c r="D217" t="str">
        <f t="shared" si="6"/>
        <v>XSHE_002351</v>
      </c>
      <c r="E217" t="str">
        <f t="shared" si="7"/>
        <v>XSHG_002351</v>
      </c>
    </row>
    <row r="218" spans="1:5" x14ac:dyDescent="0.2">
      <c r="A218" s="2" t="str">
        <f>"002362"</f>
        <v>002362</v>
      </c>
      <c r="B218" s="1" t="s">
        <v>0</v>
      </c>
      <c r="C218" s="1" t="s">
        <v>1</v>
      </c>
      <c r="D218" t="str">
        <f t="shared" si="6"/>
        <v>XSHE_002362</v>
      </c>
      <c r="E218" t="str">
        <f t="shared" si="7"/>
        <v>XSHG_002362</v>
      </c>
    </row>
    <row r="219" spans="1:5" x14ac:dyDescent="0.2">
      <c r="A219" s="2" t="str">
        <f>"002376"</f>
        <v>002376</v>
      </c>
      <c r="B219" s="1" t="s">
        <v>0</v>
      </c>
      <c r="C219" s="1" t="s">
        <v>1</v>
      </c>
      <c r="D219" t="str">
        <f t="shared" si="6"/>
        <v>XSHE_002376</v>
      </c>
      <c r="E219" t="str">
        <f t="shared" si="7"/>
        <v>XSHG_002376</v>
      </c>
    </row>
    <row r="220" spans="1:5" x14ac:dyDescent="0.2">
      <c r="A220" s="2" t="str">
        <f>"002528"</f>
        <v>002528</v>
      </c>
      <c r="B220" s="1" t="s">
        <v>0</v>
      </c>
      <c r="C220" s="1" t="s">
        <v>1</v>
      </c>
      <c r="D220" t="str">
        <f t="shared" si="6"/>
        <v>XSHE_002528</v>
      </c>
      <c r="E220" t="str">
        <f t="shared" si="7"/>
        <v>XSHG_002528</v>
      </c>
    </row>
    <row r="221" spans="1:5" x14ac:dyDescent="0.2">
      <c r="A221" s="2" t="str">
        <f>"002577"</f>
        <v>002577</v>
      </c>
      <c r="B221" s="1" t="s">
        <v>0</v>
      </c>
      <c r="C221" s="1" t="s">
        <v>1</v>
      </c>
      <c r="D221" t="str">
        <f t="shared" si="6"/>
        <v>XSHE_002577</v>
      </c>
      <c r="E221" t="str">
        <f t="shared" si="7"/>
        <v>XSHG_002577</v>
      </c>
    </row>
    <row r="222" spans="1:5" x14ac:dyDescent="0.2">
      <c r="A222" s="2" t="str">
        <f>"002635"</f>
        <v>002635</v>
      </c>
      <c r="B222" s="1" t="s">
        <v>0</v>
      </c>
      <c r="C222" s="1" t="s">
        <v>1</v>
      </c>
      <c r="D222" t="str">
        <f t="shared" si="6"/>
        <v>XSHE_002635</v>
      </c>
      <c r="E222" t="str">
        <f t="shared" si="7"/>
        <v>XSHG_002635</v>
      </c>
    </row>
    <row r="223" spans="1:5" x14ac:dyDescent="0.2">
      <c r="A223" s="2" t="str">
        <f>"300042"</f>
        <v>300042</v>
      </c>
      <c r="B223" s="1" t="s">
        <v>0</v>
      </c>
      <c r="C223" s="1" t="s">
        <v>1</v>
      </c>
      <c r="D223" t="str">
        <f t="shared" si="6"/>
        <v>XSHE_300042</v>
      </c>
      <c r="E223" t="str">
        <f t="shared" si="7"/>
        <v>XSHG_300042</v>
      </c>
    </row>
    <row r="224" spans="1:5" x14ac:dyDescent="0.2">
      <c r="A224" s="2" t="str">
        <f>"300045"</f>
        <v>300045</v>
      </c>
      <c r="B224" s="1" t="s">
        <v>0</v>
      </c>
      <c r="C224" s="1" t="s">
        <v>1</v>
      </c>
      <c r="D224" t="str">
        <f t="shared" si="6"/>
        <v>XSHE_300045</v>
      </c>
      <c r="E224" t="str">
        <f t="shared" si="7"/>
        <v>XSHG_300045</v>
      </c>
    </row>
    <row r="225" spans="1:5" x14ac:dyDescent="0.2">
      <c r="A225" s="2" t="str">
        <f>"300076"</f>
        <v>300076</v>
      </c>
      <c r="B225" s="1" t="s">
        <v>0</v>
      </c>
      <c r="C225" s="1" t="s">
        <v>1</v>
      </c>
      <c r="D225" t="str">
        <f t="shared" si="6"/>
        <v>XSHE_300076</v>
      </c>
      <c r="E225" t="str">
        <f t="shared" si="7"/>
        <v>XSHG_300076</v>
      </c>
    </row>
    <row r="226" spans="1:5" x14ac:dyDescent="0.2">
      <c r="A226" s="2" t="str">
        <f>"300130"</f>
        <v>300130</v>
      </c>
      <c r="B226" s="1" t="s">
        <v>0</v>
      </c>
      <c r="C226" s="1" t="s">
        <v>1</v>
      </c>
      <c r="D226" t="str">
        <f t="shared" si="6"/>
        <v>XSHE_300130</v>
      </c>
      <c r="E226" t="str">
        <f t="shared" si="7"/>
        <v>XSHG_300130</v>
      </c>
    </row>
    <row r="227" spans="1:5" x14ac:dyDescent="0.2">
      <c r="A227" s="2" t="str">
        <f>"300282"</f>
        <v>300282</v>
      </c>
      <c r="B227" s="1" t="s">
        <v>0</v>
      </c>
      <c r="C227" s="1" t="s">
        <v>1</v>
      </c>
      <c r="D227" t="str">
        <f t="shared" si="6"/>
        <v>XSHE_300282</v>
      </c>
      <c r="E227" t="str">
        <f t="shared" si="7"/>
        <v>XSHG_300282</v>
      </c>
    </row>
    <row r="228" spans="1:5" x14ac:dyDescent="0.2">
      <c r="A228" s="2" t="str">
        <f>"300367"</f>
        <v>300367</v>
      </c>
      <c r="B228" s="1" t="s">
        <v>0</v>
      </c>
      <c r="C228" s="1" t="s">
        <v>1</v>
      </c>
      <c r="D228" t="str">
        <f t="shared" si="6"/>
        <v>XSHE_300367</v>
      </c>
      <c r="E228" t="str">
        <f t="shared" si="7"/>
        <v>XSHG_300367</v>
      </c>
    </row>
    <row r="229" spans="1:5" x14ac:dyDescent="0.2">
      <c r="A229" s="2" t="str">
        <f>"300390"</f>
        <v>300390</v>
      </c>
      <c r="B229" s="1" t="s">
        <v>0</v>
      </c>
      <c r="C229" s="1" t="s">
        <v>1</v>
      </c>
      <c r="D229" t="str">
        <f t="shared" si="6"/>
        <v>XSHE_300390</v>
      </c>
      <c r="E229" t="str">
        <f t="shared" si="7"/>
        <v>XSHG_300390</v>
      </c>
    </row>
    <row r="230" spans="1:5" x14ac:dyDescent="0.2">
      <c r="A230" s="2" t="str">
        <f>"300449"</f>
        <v>300449</v>
      </c>
      <c r="B230" s="1" t="s">
        <v>0</v>
      </c>
      <c r="C230" s="1" t="s">
        <v>1</v>
      </c>
      <c r="D230" t="str">
        <f t="shared" si="6"/>
        <v>XSHE_300449</v>
      </c>
      <c r="E230" t="str">
        <f t="shared" si="7"/>
        <v>XSHG_300449</v>
      </c>
    </row>
    <row r="231" spans="1:5" x14ac:dyDescent="0.2">
      <c r="A231" s="2" t="str">
        <f>"600074"</f>
        <v>600074</v>
      </c>
      <c r="B231" s="1" t="s">
        <v>0</v>
      </c>
      <c r="C231" s="1" t="s">
        <v>1</v>
      </c>
      <c r="D231" t="str">
        <f t="shared" si="6"/>
        <v>XSHE_600074</v>
      </c>
      <c r="E231" t="str">
        <f t="shared" si="7"/>
        <v>XSHG_600074</v>
      </c>
    </row>
    <row r="232" spans="1:5" x14ac:dyDescent="0.2">
      <c r="A232" s="2" t="str">
        <f>"600100"</f>
        <v>600100</v>
      </c>
      <c r="B232" s="1" t="s">
        <v>0</v>
      </c>
      <c r="C232" s="1" t="s">
        <v>1</v>
      </c>
      <c r="D232" t="str">
        <f t="shared" si="6"/>
        <v>XSHE_600100</v>
      </c>
      <c r="E232" t="str">
        <f t="shared" si="7"/>
        <v>XSHG_600100</v>
      </c>
    </row>
    <row r="233" spans="1:5" x14ac:dyDescent="0.2">
      <c r="A233" s="2" t="str">
        <f>"600271"</f>
        <v>600271</v>
      </c>
      <c r="B233" s="1" t="s">
        <v>0</v>
      </c>
      <c r="C233" s="1" t="s">
        <v>1</v>
      </c>
      <c r="D233" t="str">
        <f t="shared" si="6"/>
        <v>XSHE_600271</v>
      </c>
      <c r="E233" t="str">
        <f t="shared" si="7"/>
        <v>XSHG_600271</v>
      </c>
    </row>
    <row r="234" spans="1:5" x14ac:dyDescent="0.2">
      <c r="A234" s="2" t="str">
        <f>"600601"</f>
        <v>600601</v>
      </c>
      <c r="B234" s="1" t="s">
        <v>0</v>
      </c>
      <c r="C234" s="1" t="s">
        <v>1</v>
      </c>
      <c r="D234" t="str">
        <f t="shared" si="6"/>
        <v>XSHE_600601</v>
      </c>
      <c r="E234" t="str">
        <f t="shared" si="7"/>
        <v>XSHG_600601</v>
      </c>
    </row>
    <row r="235" spans="1:5" x14ac:dyDescent="0.2">
      <c r="A235" s="2" t="str">
        <f>"600734"</f>
        <v>600734</v>
      </c>
      <c r="B235" s="1" t="s">
        <v>0</v>
      </c>
      <c r="C235" s="1" t="s">
        <v>1</v>
      </c>
      <c r="D235" t="str">
        <f t="shared" si="6"/>
        <v>XSHE_600734</v>
      </c>
      <c r="E235" t="str">
        <f t="shared" si="7"/>
        <v>XSHG_600734</v>
      </c>
    </row>
    <row r="236" spans="1:5" x14ac:dyDescent="0.2">
      <c r="A236" s="2" t="str">
        <f>"603019"</f>
        <v>603019</v>
      </c>
      <c r="B236" s="1" t="s">
        <v>0</v>
      </c>
      <c r="C236" s="1" t="s">
        <v>1</v>
      </c>
      <c r="D236" t="str">
        <f t="shared" si="6"/>
        <v>XSHE_603019</v>
      </c>
      <c r="E236" t="str">
        <f t="shared" si="7"/>
        <v>XSHG_603019</v>
      </c>
    </row>
    <row r="237" spans="1:5" x14ac:dyDescent="0.2">
      <c r="A237" s="2" t="str">
        <f>"603025"</f>
        <v>603025</v>
      </c>
      <c r="B237" s="1" t="s">
        <v>0</v>
      </c>
      <c r="C237" s="1" t="s">
        <v>1</v>
      </c>
      <c r="D237" t="str">
        <f t="shared" si="6"/>
        <v>XSHE_603025</v>
      </c>
      <c r="E237" t="str">
        <f t="shared" si="7"/>
        <v>XSHG_603025</v>
      </c>
    </row>
    <row r="238" spans="1:5" x14ac:dyDescent="0.2">
      <c r="A238" s="2" t="str">
        <f>"000049"</f>
        <v>000049</v>
      </c>
      <c r="B238" s="1" t="s">
        <v>0</v>
      </c>
      <c r="C238" s="1" t="s">
        <v>1</v>
      </c>
      <c r="D238" t="str">
        <f t="shared" si="6"/>
        <v>XSHE_000049</v>
      </c>
      <c r="E238" t="str">
        <f t="shared" si="7"/>
        <v>XSHG_000049</v>
      </c>
    </row>
    <row r="239" spans="1:5" x14ac:dyDescent="0.2">
      <c r="A239" s="2" t="str">
        <f>"000400"</f>
        <v>000400</v>
      </c>
      <c r="B239" s="1" t="s">
        <v>0</v>
      </c>
      <c r="C239" s="1" t="s">
        <v>1</v>
      </c>
      <c r="D239" t="str">
        <f t="shared" si="6"/>
        <v>XSHE_000400</v>
      </c>
      <c r="E239" t="str">
        <f t="shared" si="7"/>
        <v>XSHG_000400</v>
      </c>
    </row>
    <row r="240" spans="1:5" x14ac:dyDescent="0.2">
      <c r="A240" s="2" t="str">
        <f>"000585"</f>
        <v>000585</v>
      </c>
      <c r="B240" s="1" t="s">
        <v>0</v>
      </c>
      <c r="C240" s="1" t="s">
        <v>1</v>
      </c>
      <c r="D240" t="str">
        <f t="shared" si="6"/>
        <v>XSHE_000585</v>
      </c>
      <c r="E240" t="str">
        <f t="shared" si="7"/>
        <v>XSHG_000585</v>
      </c>
    </row>
    <row r="241" spans="1:5" x14ac:dyDescent="0.2">
      <c r="A241" s="2" t="str">
        <f>"000682"</f>
        <v>000682</v>
      </c>
      <c r="B241" s="1" t="s">
        <v>0</v>
      </c>
      <c r="C241" s="1" t="s">
        <v>1</v>
      </c>
      <c r="D241" t="str">
        <f t="shared" si="6"/>
        <v>XSHE_000682</v>
      </c>
      <c r="E241" t="str">
        <f t="shared" si="7"/>
        <v>XSHG_000682</v>
      </c>
    </row>
    <row r="242" spans="1:5" x14ac:dyDescent="0.2">
      <c r="A242" s="2" t="str">
        <f>"000922"</f>
        <v>000922</v>
      </c>
      <c r="B242" s="1" t="s">
        <v>0</v>
      </c>
      <c r="C242" s="1" t="s">
        <v>1</v>
      </c>
      <c r="D242" t="str">
        <f t="shared" si="6"/>
        <v>XSHE_000922</v>
      </c>
      <c r="E242" t="str">
        <f t="shared" si="7"/>
        <v>XSHG_000922</v>
      </c>
    </row>
    <row r="243" spans="1:5" x14ac:dyDescent="0.2">
      <c r="A243" s="2" t="str">
        <f>"000967"</f>
        <v>000967</v>
      </c>
      <c r="B243" s="1" t="s">
        <v>0</v>
      </c>
      <c r="C243" s="1" t="s">
        <v>1</v>
      </c>
      <c r="D243" t="str">
        <f t="shared" si="6"/>
        <v>XSHE_000967</v>
      </c>
      <c r="E243" t="str">
        <f t="shared" si="7"/>
        <v>XSHG_000967</v>
      </c>
    </row>
    <row r="244" spans="1:5" x14ac:dyDescent="0.2">
      <c r="A244" s="2" t="str">
        <f>"002028"</f>
        <v>002028</v>
      </c>
      <c r="B244" s="1" t="s">
        <v>0</v>
      </c>
      <c r="C244" s="1" t="s">
        <v>1</v>
      </c>
      <c r="D244" t="str">
        <f t="shared" si="6"/>
        <v>XSHE_002028</v>
      </c>
      <c r="E244" t="str">
        <f t="shared" si="7"/>
        <v>XSHG_002028</v>
      </c>
    </row>
    <row r="245" spans="1:5" x14ac:dyDescent="0.2">
      <c r="A245" s="2" t="str">
        <f>"002074"</f>
        <v>002074</v>
      </c>
      <c r="B245" s="1" t="s">
        <v>0</v>
      </c>
      <c r="C245" s="1" t="s">
        <v>1</v>
      </c>
      <c r="D245" t="str">
        <f t="shared" si="6"/>
        <v>XSHE_002074</v>
      </c>
      <c r="E245" t="str">
        <f t="shared" si="7"/>
        <v>XSHG_002074</v>
      </c>
    </row>
    <row r="246" spans="1:5" x14ac:dyDescent="0.2">
      <c r="A246" s="2" t="str">
        <f>"002112"</f>
        <v>002112</v>
      </c>
      <c r="B246" s="1" t="s">
        <v>0</v>
      </c>
      <c r="C246" s="1" t="s">
        <v>1</v>
      </c>
      <c r="D246" t="str">
        <f t="shared" si="6"/>
        <v>XSHE_002112</v>
      </c>
      <c r="E246" t="str">
        <f t="shared" si="7"/>
        <v>XSHG_002112</v>
      </c>
    </row>
    <row r="247" spans="1:5" x14ac:dyDescent="0.2">
      <c r="A247" s="2" t="str">
        <f>"002130"</f>
        <v>002130</v>
      </c>
      <c r="B247" s="1" t="s">
        <v>0</v>
      </c>
      <c r="C247" s="1" t="s">
        <v>1</v>
      </c>
      <c r="D247" t="str">
        <f t="shared" si="6"/>
        <v>XSHE_002130</v>
      </c>
      <c r="E247" t="str">
        <f t="shared" si="7"/>
        <v>XSHG_002130</v>
      </c>
    </row>
    <row r="248" spans="1:5" x14ac:dyDescent="0.2">
      <c r="A248" s="2" t="str">
        <f>"002164"</f>
        <v>002164</v>
      </c>
      <c r="B248" s="1" t="s">
        <v>0</v>
      </c>
      <c r="C248" s="1" t="s">
        <v>1</v>
      </c>
      <c r="D248" t="str">
        <f t="shared" si="6"/>
        <v>XSHE_002164</v>
      </c>
      <c r="E248" t="str">
        <f t="shared" si="7"/>
        <v>XSHG_002164</v>
      </c>
    </row>
    <row r="249" spans="1:5" x14ac:dyDescent="0.2">
      <c r="A249" s="2" t="str">
        <f>"002168"</f>
        <v>002168</v>
      </c>
      <c r="B249" s="1" t="s">
        <v>0</v>
      </c>
      <c r="C249" s="1" t="s">
        <v>1</v>
      </c>
      <c r="D249" t="str">
        <f t="shared" si="6"/>
        <v>XSHE_002168</v>
      </c>
      <c r="E249" t="str">
        <f t="shared" si="7"/>
        <v>XSHG_002168</v>
      </c>
    </row>
    <row r="250" spans="1:5" x14ac:dyDescent="0.2">
      <c r="A250" s="2" t="str">
        <f>"002169"</f>
        <v>002169</v>
      </c>
      <c r="B250" s="1" t="s">
        <v>0</v>
      </c>
      <c r="C250" s="1" t="s">
        <v>1</v>
      </c>
      <c r="D250" t="str">
        <f t="shared" si="6"/>
        <v>XSHE_002169</v>
      </c>
      <c r="E250" t="str">
        <f t="shared" si="7"/>
        <v>XSHG_002169</v>
      </c>
    </row>
    <row r="251" spans="1:5" x14ac:dyDescent="0.2">
      <c r="A251" s="2" t="str">
        <f>"002176"</f>
        <v>002176</v>
      </c>
      <c r="B251" s="1" t="s">
        <v>0</v>
      </c>
      <c r="C251" s="1" t="s">
        <v>1</v>
      </c>
      <c r="D251" t="str">
        <f t="shared" si="6"/>
        <v>XSHE_002176</v>
      </c>
      <c r="E251" t="str">
        <f t="shared" si="7"/>
        <v>XSHG_002176</v>
      </c>
    </row>
    <row r="252" spans="1:5" x14ac:dyDescent="0.2">
      <c r="A252" s="2" t="str">
        <f>"002202"</f>
        <v>002202</v>
      </c>
      <c r="B252" s="1" t="s">
        <v>0</v>
      </c>
      <c r="C252" s="1" t="s">
        <v>1</v>
      </c>
      <c r="D252" t="str">
        <f t="shared" si="6"/>
        <v>XSHE_002202</v>
      </c>
      <c r="E252" t="str">
        <f t="shared" si="7"/>
        <v>XSHG_002202</v>
      </c>
    </row>
    <row r="253" spans="1:5" x14ac:dyDescent="0.2">
      <c r="A253" s="2" t="str">
        <f>"002212"</f>
        <v>002212</v>
      </c>
      <c r="B253" s="1" t="s">
        <v>0</v>
      </c>
      <c r="C253" s="1" t="s">
        <v>1</v>
      </c>
      <c r="D253" t="str">
        <f t="shared" si="6"/>
        <v>XSHE_002212</v>
      </c>
      <c r="E253" t="str">
        <f t="shared" si="7"/>
        <v>XSHG_002212</v>
      </c>
    </row>
    <row r="254" spans="1:5" x14ac:dyDescent="0.2">
      <c r="A254" s="2" t="str">
        <f>"002227"</f>
        <v>002227</v>
      </c>
      <c r="B254" s="1" t="s">
        <v>0</v>
      </c>
      <c r="C254" s="1" t="s">
        <v>1</v>
      </c>
      <c r="D254" t="str">
        <f t="shared" si="6"/>
        <v>XSHE_002227</v>
      </c>
      <c r="E254" t="str">
        <f t="shared" si="7"/>
        <v>XSHG_002227</v>
      </c>
    </row>
    <row r="255" spans="1:5" x14ac:dyDescent="0.2">
      <c r="A255" s="2" t="str">
        <f>"002249"</f>
        <v>002249</v>
      </c>
      <c r="B255" s="1" t="s">
        <v>0</v>
      </c>
      <c r="C255" s="1" t="s">
        <v>1</v>
      </c>
      <c r="D255" t="str">
        <f t="shared" si="6"/>
        <v>XSHE_002249</v>
      </c>
      <c r="E255" t="str">
        <f t="shared" si="7"/>
        <v>XSHG_002249</v>
      </c>
    </row>
    <row r="256" spans="1:5" x14ac:dyDescent="0.2">
      <c r="A256" s="2" t="str">
        <f>"002266"</f>
        <v>002266</v>
      </c>
      <c r="B256" s="1" t="s">
        <v>0</v>
      </c>
      <c r="C256" s="1" t="s">
        <v>1</v>
      </c>
      <c r="D256" t="str">
        <f t="shared" si="6"/>
        <v>XSHE_002266</v>
      </c>
      <c r="E256" t="str">
        <f t="shared" si="7"/>
        <v>XSHG_002266</v>
      </c>
    </row>
    <row r="257" spans="1:5" x14ac:dyDescent="0.2">
      <c r="A257" s="2" t="str">
        <f>"002270"</f>
        <v>002270</v>
      </c>
      <c r="B257" s="1" t="s">
        <v>0</v>
      </c>
      <c r="C257" s="1" t="s">
        <v>1</v>
      </c>
      <c r="D257" t="str">
        <f t="shared" si="6"/>
        <v>XSHE_002270</v>
      </c>
      <c r="E257" t="str">
        <f t="shared" si="7"/>
        <v>XSHG_002270</v>
      </c>
    </row>
    <row r="258" spans="1:5" x14ac:dyDescent="0.2">
      <c r="A258" s="2" t="str">
        <f>"002276"</f>
        <v>002276</v>
      </c>
      <c r="B258" s="1" t="s">
        <v>0</v>
      </c>
      <c r="C258" s="1" t="s">
        <v>1</v>
      </c>
      <c r="D258" t="str">
        <f t="shared" ref="D258:D321" si="8">B258&amp;"_"&amp;A258</f>
        <v>XSHE_002276</v>
      </c>
      <c r="E258" t="str">
        <f t="shared" ref="E258:E321" si="9">C258&amp;"_"&amp;A258</f>
        <v>XSHG_002276</v>
      </c>
    </row>
    <row r="259" spans="1:5" x14ac:dyDescent="0.2">
      <c r="A259" s="2" t="str">
        <f>"002300"</f>
        <v>002300</v>
      </c>
      <c r="B259" s="1" t="s">
        <v>0</v>
      </c>
      <c r="C259" s="1" t="s">
        <v>1</v>
      </c>
      <c r="D259" t="str">
        <f t="shared" si="8"/>
        <v>XSHE_002300</v>
      </c>
      <c r="E259" t="str">
        <f t="shared" si="9"/>
        <v>XSHG_002300</v>
      </c>
    </row>
    <row r="260" spans="1:5" x14ac:dyDescent="0.2">
      <c r="A260" s="2" t="str">
        <f>"002309"</f>
        <v>002309</v>
      </c>
      <c r="B260" s="1" t="s">
        <v>0</v>
      </c>
      <c r="C260" s="1" t="s">
        <v>1</v>
      </c>
      <c r="D260" t="str">
        <f t="shared" si="8"/>
        <v>XSHE_002309</v>
      </c>
      <c r="E260" t="str">
        <f t="shared" si="9"/>
        <v>XSHG_002309</v>
      </c>
    </row>
    <row r="261" spans="1:5" x14ac:dyDescent="0.2">
      <c r="A261" s="2" t="str">
        <f>"002334"</f>
        <v>002334</v>
      </c>
      <c r="B261" s="1" t="s">
        <v>0</v>
      </c>
      <c r="C261" s="1" t="s">
        <v>1</v>
      </c>
      <c r="D261" t="str">
        <f t="shared" si="8"/>
        <v>XSHE_002334</v>
      </c>
      <c r="E261" t="str">
        <f t="shared" si="9"/>
        <v>XSHG_002334</v>
      </c>
    </row>
    <row r="262" spans="1:5" x14ac:dyDescent="0.2">
      <c r="A262" s="2" t="str">
        <f>"002335"</f>
        <v>002335</v>
      </c>
      <c r="B262" s="1" t="s">
        <v>0</v>
      </c>
      <c r="C262" s="1" t="s">
        <v>1</v>
      </c>
      <c r="D262" t="str">
        <f t="shared" si="8"/>
        <v>XSHE_002335</v>
      </c>
      <c r="E262" t="str">
        <f t="shared" si="9"/>
        <v>XSHG_002335</v>
      </c>
    </row>
    <row r="263" spans="1:5" x14ac:dyDescent="0.2">
      <c r="A263" s="2" t="str">
        <f>"002339"</f>
        <v>002339</v>
      </c>
      <c r="B263" s="1" t="s">
        <v>0</v>
      </c>
      <c r="C263" s="1" t="s">
        <v>1</v>
      </c>
      <c r="D263" t="str">
        <f t="shared" si="8"/>
        <v>XSHE_002339</v>
      </c>
      <c r="E263" t="str">
        <f t="shared" si="9"/>
        <v>XSHG_002339</v>
      </c>
    </row>
    <row r="264" spans="1:5" x14ac:dyDescent="0.2">
      <c r="A264" s="2" t="str">
        <f>"002346"</f>
        <v>002346</v>
      </c>
      <c r="B264" s="1" t="s">
        <v>0</v>
      </c>
      <c r="C264" s="1" t="s">
        <v>1</v>
      </c>
      <c r="D264" t="str">
        <f t="shared" si="8"/>
        <v>XSHE_002346</v>
      </c>
      <c r="E264" t="str">
        <f t="shared" si="9"/>
        <v>XSHG_002346</v>
      </c>
    </row>
    <row r="265" spans="1:5" x14ac:dyDescent="0.2">
      <c r="A265" s="2" t="str">
        <f>"002350"</f>
        <v>002350</v>
      </c>
      <c r="B265" s="1" t="s">
        <v>0</v>
      </c>
      <c r="C265" s="1" t="s">
        <v>1</v>
      </c>
      <c r="D265" t="str">
        <f t="shared" si="8"/>
        <v>XSHE_002350</v>
      </c>
      <c r="E265" t="str">
        <f t="shared" si="9"/>
        <v>XSHG_002350</v>
      </c>
    </row>
    <row r="266" spans="1:5" x14ac:dyDescent="0.2">
      <c r="A266" s="2" t="str">
        <f>"002358"</f>
        <v>002358</v>
      </c>
      <c r="B266" s="1" t="s">
        <v>0</v>
      </c>
      <c r="C266" s="1" t="s">
        <v>1</v>
      </c>
      <c r="D266" t="str">
        <f t="shared" si="8"/>
        <v>XSHE_002358</v>
      </c>
      <c r="E266" t="str">
        <f t="shared" si="9"/>
        <v>XSHG_002358</v>
      </c>
    </row>
    <row r="267" spans="1:5" x14ac:dyDescent="0.2">
      <c r="A267" s="2" t="str">
        <f>"002364"</f>
        <v>002364</v>
      </c>
      <c r="B267" s="1" t="s">
        <v>0</v>
      </c>
      <c r="C267" s="1" t="s">
        <v>1</v>
      </c>
      <c r="D267" t="str">
        <f t="shared" si="8"/>
        <v>XSHE_002364</v>
      </c>
      <c r="E267" t="str">
        <f t="shared" si="9"/>
        <v>XSHG_002364</v>
      </c>
    </row>
    <row r="268" spans="1:5" x14ac:dyDescent="0.2">
      <c r="A268" s="2" t="str">
        <f>"002380"</f>
        <v>002380</v>
      </c>
      <c r="B268" s="1" t="s">
        <v>0</v>
      </c>
      <c r="C268" s="1" t="s">
        <v>1</v>
      </c>
      <c r="D268" t="str">
        <f t="shared" si="8"/>
        <v>XSHE_002380</v>
      </c>
      <c r="E268" t="str">
        <f t="shared" si="9"/>
        <v>XSHG_002380</v>
      </c>
    </row>
    <row r="269" spans="1:5" x14ac:dyDescent="0.2">
      <c r="A269" s="2" t="str">
        <f>"002451"</f>
        <v>002451</v>
      </c>
      <c r="B269" s="1" t="s">
        <v>0</v>
      </c>
      <c r="C269" s="1" t="s">
        <v>1</v>
      </c>
      <c r="D269" t="str">
        <f t="shared" si="8"/>
        <v>XSHE_002451</v>
      </c>
      <c r="E269" t="str">
        <f t="shared" si="9"/>
        <v>XSHG_002451</v>
      </c>
    </row>
    <row r="270" spans="1:5" x14ac:dyDescent="0.2">
      <c r="A270" s="2" t="str">
        <f>"002452"</f>
        <v>002452</v>
      </c>
      <c r="B270" s="1" t="s">
        <v>0</v>
      </c>
      <c r="C270" s="1" t="s">
        <v>1</v>
      </c>
      <c r="D270" t="str">
        <f t="shared" si="8"/>
        <v>XSHE_002452</v>
      </c>
      <c r="E270" t="str">
        <f t="shared" si="9"/>
        <v>XSHG_002452</v>
      </c>
    </row>
    <row r="271" spans="1:5" x14ac:dyDescent="0.2">
      <c r="A271" s="2" t="str">
        <f>"002471"</f>
        <v>002471</v>
      </c>
      <c r="B271" s="1" t="s">
        <v>0</v>
      </c>
      <c r="C271" s="1" t="s">
        <v>1</v>
      </c>
      <c r="D271" t="str">
        <f t="shared" si="8"/>
        <v>XSHE_002471</v>
      </c>
      <c r="E271" t="str">
        <f t="shared" si="9"/>
        <v>XSHG_002471</v>
      </c>
    </row>
    <row r="272" spans="1:5" x14ac:dyDescent="0.2">
      <c r="A272" s="2" t="str">
        <f>"002498"</f>
        <v>002498</v>
      </c>
      <c r="B272" s="1" t="s">
        <v>0</v>
      </c>
      <c r="C272" s="1" t="s">
        <v>1</v>
      </c>
      <c r="D272" t="str">
        <f t="shared" si="8"/>
        <v>XSHE_002498</v>
      </c>
      <c r="E272" t="str">
        <f t="shared" si="9"/>
        <v>XSHG_002498</v>
      </c>
    </row>
    <row r="273" spans="1:5" x14ac:dyDescent="0.2">
      <c r="A273" s="2" t="str">
        <f>"002531"</f>
        <v>002531</v>
      </c>
      <c r="B273" s="1" t="s">
        <v>0</v>
      </c>
      <c r="C273" s="1" t="s">
        <v>1</v>
      </c>
      <c r="D273" t="str">
        <f t="shared" si="8"/>
        <v>XSHE_002531</v>
      </c>
      <c r="E273" t="str">
        <f t="shared" si="9"/>
        <v>XSHG_002531</v>
      </c>
    </row>
    <row r="274" spans="1:5" x14ac:dyDescent="0.2">
      <c r="A274" s="2" t="str">
        <f>"002533"</f>
        <v>002533</v>
      </c>
      <c r="B274" s="1" t="s">
        <v>0</v>
      </c>
      <c r="C274" s="1" t="s">
        <v>1</v>
      </c>
      <c r="D274" t="str">
        <f t="shared" si="8"/>
        <v>XSHE_002533</v>
      </c>
      <c r="E274" t="str">
        <f t="shared" si="9"/>
        <v>XSHG_002533</v>
      </c>
    </row>
    <row r="275" spans="1:5" x14ac:dyDescent="0.2">
      <c r="A275" s="2" t="str">
        <f>"002546"</f>
        <v>002546</v>
      </c>
      <c r="B275" s="1" t="s">
        <v>0</v>
      </c>
      <c r="C275" s="1" t="s">
        <v>1</v>
      </c>
      <c r="D275" t="str">
        <f t="shared" si="8"/>
        <v>XSHE_002546</v>
      </c>
      <c r="E275" t="str">
        <f t="shared" si="9"/>
        <v>XSHG_002546</v>
      </c>
    </row>
    <row r="276" spans="1:5" x14ac:dyDescent="0.2">
      <c r="A276" s="2" t="str">
        <f>"002560"</f>
        <v>002560</v>
      </c>
      <c r="B276" s="1" t="s">
        <v>0</v>
      </c>
      <c r="C276" s="1" t="s">
        <v>1</v>
      </c>
      <c r="D276" t="str">
        <f t="shared" si="8"/>
        <v>XSHE_002560</v>
      </c>
      <c r="E276" t="str">
        <f t="shared" si="9"/>
        <v>XSHG_002560</v>
      </c>
    </row>
    <row r="277" spans="1:5" x14ac:dyDescent="0.2">
      <c r="A277" s="2" t="str">
        <f>"002576"</f>
        <v>002576</v>
      </c>
      <c r="B277" s="1" t="s">
        <v>0</v>
      </c>
      <c r="C277" s="1" t="s">
        <v>1</v>
      </c>
      <c r="D277" t="str">
        <f t="shared" si="8"/>
        <v>XSHE_002576</v>
      </c>
      <c r="E277" t="str">
        <f t="shared" si="9"/>
        <v>XSHG_002576</v>
      </c>
    </row>
    <row r="278" spans="1:5" x14ac:dyDescent="0.2">
      <c r="A278" s="2" t="str">
        <f>"002580"</f>
        <v>002580</v>
      </c>
      <c r="B278" s="1" t="s">
        <v>0</v>
      </c>
      <c r="C278" s="1" t="s">
        <v>1</v>
      </c>
      <c r="D278" t="str">
        <f t="shared" si="8"/>
        <v>XSHE_002580</v>
      </c>
      <c r="E278" t="str">
        <f t="shared" si="9"/>
        <v>XSHG_002580</v>
      </c>
    </row>
    <row r="279" spans="1:5" x14ac:dyDescent="0.2">
      <c r="A279" s="2" t="str">
        <f>"002606"</f>
        <v>002606</v>
      </c>
      <c r="B279" s="1" t="s">
        <v>0</v>
      </c>
      <c r="C279" s="1" t="s">
        <v>1</v>
      </c>
      <c r="D279" t="str">
        <f t="shared" si="8"/>
        <v>XSHE_002606</v>
      </c>
      <c r="E279" t="str">
        <f t="shared" si="9"/>
        <v>XSHG_002606</v>
      </c>
    </row>
    <row r="280" spans="1:5" x14ac:dyDescent="0.2">
      <c r="A280" s="2" t="str">
        <f>"002610"</f>
        <v>002610</v>
      </c>
      <c r="B280" s="1" t="s">
        <v>0</v>
      </c>
      <c r="C280" s="1" t="s">
        <v>1</v>
      </c>
      <c r="D280" t="str">
        <f t="shared" si="8"/>
        <v>XSHE_002610</v>
      </c>
      <c r="E280" t="str">
        <f t="shared" si="9"/>
        <v>XSHG_002610</v>
      </c>
    </row>
    <row r="281" spans="1:5" x14ac:dyDescent="0.2">
      <c r="A281" s="2" t="str">
        <f>"002617"</f>
        <v>002617</v>
      </c>
      <c r="B281" s="1" t="s">
        <v>0</v>
      </c>
      <c r="C281" s="1" t="s">
        <v>1</v>
      </c>
      <c r="D281" t="str">
        <f t="shared" si="8"/>
        <v>XSHE_002617</v>
      </c>
      <c r="E281" t="str">
        <f t="shared" si="9"/>
        <v>XSHG_002617</v>
      </c>
    </row>
    <row r="282" spans="1:5" x14ac:dyDescent="0.2">
      <c r="A282" s="2" t="str">
        <f>"002622"</f>
        <v>002622</v>
      </c>
      <c r="B282" s="1" t="s">
        <v>0</v>
      </c>
      <c r="C282" s="1" t="s">
        <v>1</v>
      </c>
      <c r="D282" t="str">
        <f t="shared" si="8"/>
        <v>XSHE_002622</v>
      </c>
      <c r="E282" t="str">
        <f t="shared" si="9"/>
        <v>XSHG_002622</v>
      </c>
    </row>
    <row r="283" spans="1:5" x14ac:dyDescent="0.2">
      <c r="A283" s="2" t="str">
        <f>"002647"</f>
        <v>002647</v>
      </c>
      <c r="B283" s="1" t="s">
        <v>0</v>
      </c>
      <c r="C283" s="1" t="s">
        <v>1</v>
      </c>
      <c r="D283" t="str">
        <f t="shared" si="8"/>
        <v>XSHE_002647</v>
      </c>
      <c r="E283" t="str">
        <f t="shared" si="9"/>
        <v>XSHG_002647</v>
      </c>
    </row>
    <row r="284" spans="1:5" x14ac:dyDescent="0.2">
      <c r="A284" s="2" t="str">
        <f>"002660"</f>
        <v>002660</v>
      </c>
      <c r="B284" s="1" t="s">
        <v>0</v>
      </c>
      <c r="C284" s="1" t="s">
        <v>1</v>
      </c>
      <c r="D284" t="str">
        <f t="shared" si="8"/>
        <v>XSHE_002660</v>
      </c>
      <c r="E284" t="str">
        <f t="shared" si="9"/>
        <v>XSHG_002660</v>
      </c>
    </row>
    <row r="285" spans="1:5" x14ac:dyDescent="0.2">
      <c r="A285" s="2" t="str">
        <f>"002665"</f>
        <v>002665</v>
      </c>
      <c r="B285" s="1" t="s">
        <v>0</v>
      </c>
      <c r="C285" s="1" t="s">
        <v>1</v>
      </c>
      <c r="D285" t="str">
        <f t="shared" si="8"/>
        <v>XSHE_002665</v>
      </c>
      <c r="E285" t="str">
        <f t="shared" si="9"/>
        <v>XSHG_002665</v>
      </c>
    </row>
    <row r="286" spans="1:5" x14ac:dyDescent="0.2">
      <c r="A286" s="2" t="str">
        <f>"002684"</f>
        <v>002684</v>
      </c>
      <c r="B286" s="1" t="s">
        <v>0</v>
      </c>
      <c r="C286" s="1" t="s">
        <v>1</v>
      </c>
      <c r="D286" t="str">
        <f t="shared" si="8"/>
        <v>XSHE_002684</v>
      </c>
      <c r="E286" t="str">
        <f t="shared" si="9"/>
        <v>XSHG_002684</v>
      </c>
    </row>
    <row r="287" spans="1:5" x14ac:dyDescent="0.2">
      <c r="A287" s="2" t="str">
        <f>"002692"</f>
        <v>002692</v>
      </c>
      <c r="B287" s="1" t="s">
        <v>0</v>
      </c>
      <c r="C287" s="1" t="s">
        <v>1</v>
      </c>
      <c r="D287" t="str">
        <f t="shared" si="8"/>
        <v>XSHE_002692</v>
      </c>
      <c r="E287" t="str">
        <f t="shared" si="9"/>
        <v>XSHG_002692</v>
      </c>
    </row>
    <row r="288" spans="1:5" x14ac:dyDescent="0.2">
      <c r="A288" s="2" t="str">
        <f>"002706"</f>
        <v>002706</v>
      </c>
      <c r="B288" s="1" t="s">
        <v>0</v>
      </c>
      <c r="C288" s="1" t="s">
        <v>1</v>
      </c>
      <c r="D288" t="str">
        <f t="shared" si="8"/>
        <v>XSHE_002706</v>
      </c>
      <c r="E288" t="str">
        <f t="shared" si="9"/>
        <v>XSHG_002706</v>
      </c>
    </row>
    <row r="289" spans="1:5" x14ac:dyDescent="0.2">
      <c r="A289" s="2" t="str">
        <f>"002730"</f>
        <v>002730</v>
      </c>
      <c r="B289" s="1" t="s">
        <v>0</v>
      </c>
      <c r="C289" s="1" t="s">
        <v>1</v>
      </c>
      <c r="D289" t="str">
        <f t="shared" si="8"/>
        <v>XSHE_002730</v>
      </c>
      <c r="E289" t="str">
        <f t="shared" si="9"/>
        <v>XSHG_002730</v>
      </c>
    </row>
    <row r="290" spans="1:5" x14ac:dyDescent="0.2">
      <c r="A290" s="2" t="str">
        <f>"002733"</f>
        <v>002733</v>
      </c>
      <c r="B290" s="1" t="s">
        <v>0</v>
      </c>
      <c r="C290" s="1" t="s">
        <v>1</v>
      </c>
      <c r="D290" t="str">
        <f t="shared" si="8"/>
        <v>XSHE_002733</v>
      </c>
      <c r="E290" t="str">
        <f t="shared" si="9"/>
        <v>XSHG_002733</v>
      </c>
    </row>
    <row r="291" spans="1:5" x14ac:dyDescent="0.2">
      <c r="A291" s="2" t="str">
        <f>"002782"</f>
        <v>002782</v>
      </c>
      <c r="B291" s="1" t="s">
        <v>0</v>
      </c>
      <c r="C291" s="1" t="s">
        <v>1</v>
      </c>
      <c r="D291" t="str">
        <f t="shared" si="8"/>
        <v>XSHE_002782</v>
      </c>
      <c r="E291" t="str">
        <f t="shared" si="9"/>
        <v>XSHG_002782</v>
      </c>
    </row>
    <row r="292" spans="1:5" x14ac:dyDescent="0.2">
      <c r="A292" s="2" t="str">
        <f>"002801"</f>
        <v>002801</v>
      </c>
      <c r="B292" s="1" t="s">
        <v>0</v>
      </c>
      <c r="C292" s="1" t="s">
        <v>1</v>
      </c>
      <c r="D292" t="str">
        <f t="shared" si="8"/>
        <v>XSHE_002801</v>
      </c>
      <c r="E292" t="str">
        <f t="shared" si="9"/>
        <v>XSHG_002801</v>
      </c>
    </row>
    <row r="293" spans="1:5" x14ac:dyDescent="0.2">
      <c r="A293" s="2" t="str">
        <f>"002851"</f>
        <v>002851</v>
      </c>
      <c r="B293" s="1" t="s">
        <v>0</v>
      </c>
      <c r="C293" s="1" t="s">
        <v>1</v>
      </c>
      <c r="D293" t="str">
        <f t="shared" si="8"/>
        <v>XSHE_002851</v>
      </c>
      <c r="E293" t="str">
        <f t="shared" si="9"/>
        <v>XSHG_002851</v>
      </c>
    </row>
    <row r="294" spans="1:5" x14ac:dyDescent="0.2">
      <c r="A294" s="2" t="str">
        <f>"300001"</f>
        <v>300001</v>
      </c>
      <c r="B294" s="1" t="s">
        <v>0</v>
      </c>
      <c r="C294" s="1" t="s">
        <v>1</v>
      </c>
      <c r="D294" t="str">
        <f t="shared" si="8"/>
        <v>XSHE_300001</v>
      </c>
      <c r="E294" t="str">
        <f t="shared" si="9"/>
        <v>XSHG_300001</v>
      </c>
    </row>
    <row r="295" spans="1:5" x14ac:dyDescent="0.2">
      <c r="A295" s="2" t="str">
        <f>"300004"</f>
        <v>300004</v>
      </c>
      <c r="B295" s="1" t="s">
        <v>0</v>
      </c>
      <c r="C295" s="1" t="s">
        <v>1</v>
      </c>
      <c r="D295" t="str">
        <f t="shared" si="8"/>
        <v>XSHE_300004</v>
      </c>
      <c r="E295" t="str">
        <f t="shared" si="9"/>
        <v>XSHG_300004</v>
      </c>
    </row>
    <row r="296" spans="1:5" x14ac:dyDescent="0.2">
      <c r="A296" s="2" t="str">
        <f>"300018"</f>
        <v>300018</v>
      </c>
      <c r="B296" s="1" t="s">
        <v>0</v>
      </c>
      <c r="C296" s="1" t="s">
        <v>1</v>
      </c>
      <c r="D296" t="str">
        <f t="shared" si="8"/>
        <v>XSHE_300018</v>
      </c>
      <c r="E296" t="str">
        <f t="shared" si="9"/>
        <v>XSHG_300018</v>
      </c>
    </row>
    <row r="297" spans="1:5" x14ac:dyDescent="0.2">
      <c r="A297" s="2" t="str">
        <f>"300040"</f>
        <v>300040</v>
      </c>
      <c r="B297" s="1" t="s">
        <v>0</v>
      </c>
      <c r="C297" s="1" t="s">
        <v>1</v>
      </c>
      <c r="D297" t="str">
        <f t="shared" si="8"/>
        <v>XSHE_300040</v>
      </c>
      <c r="E297" t="str">
        <f t="shared" si="9"/>
        <v>XSHG_300040</v>
      </c>
    </row>
    <row r="298" spans="1:5" x14ac:dyDescent="0.2">
      <c r="A298" s="2" t="str">
        <f>"300048"</f>
        <v>300048</v>
      </c>
      <c r="B298" s="1" t="s">
        <v>0</v>
      </c>
      <c r="C298" s="1" t="s">
        <v>1</v>
      </c>
      <c r="D298" t="str">
        <f t="shared" si="8"/>
        <v>XSHE_300048</v>
      </c>
      <c r="E298" t="str">
        <f t="shared" si="9"/>
        <v>XSHG_300048</v>
      </c>
    </row>
    <row r="299" spans="1:5" x14ac:dyDescent="0.2">
      <c r="A299" s="2" t="str">
        <f>"300062"</f>
        <v>300062</v>
      </c>
      <c r="B299" s="1" t="s">
        <v>0</v>
      </c>
      <c r="C299" s="1" t="s">
        <v>1</v>
      </c>
      <c r="D299" t="str">
        <f t="shared" si="8"/>
        <v>XSHE_300062</v>
      </c>
      <c r="E299" t="str">
        <f t="shared" si="9"/>
        <v>XSHG_300062</v>
      </c>
    </row>
    <row r="300" spans="1:5" x14ac:dyDescent="0.2">
      <c r="A300" s="2" t="str">
        <f>"300068"</f>
        <v>300068</v>
      </c>
      <c r="B300" s="1" t="s">
        <v>0</v>
      </c>
      <c r="C300" s="1" t="s">
        <v>1</v>
      </c>
      <c r="D300" t="str">
        <f t="shared" si="8"/>
        <v>XSHE_300068</v>
      </c>
      <c r="E300" t="str">
        <f t="shared" si="9"/>
        <v>XSHG_300068</v>
      </c>
    </row>
    <row r="301" spans="1:5" x14ac:dyDescent="0.2">
      <c r="A301" s="2" t="str">
        <f>"300069"</f>
        <v>300069</v>
      </c>
      <c r="B301" s="1" t="s">
        <v>0</v>
      </c>
      <c r="C301" s="1" t="s">
        <v>1</v>
      </c>
      <c r="D301" t="str">
        <f t="shared" si="8"/>
        <v>XSHE_300069</v>
      </c>
      <c r="E301" t="str">
        <f t="shared" si="9"/>
        <v>XSHG_300069</v>
      </c>
    </row>
    <row r="302" spans="1:5" x14ac:dyDescent="0.2">
      <c r="A302" s="2" t="str">
        <f>"300120"</f>
        <v>300120</v>
      </c>
      <c r="B302" s="1" t="s">
        <v>0</v>
      </c>
      <c r="C302" s="1" t="s">
        <v>1</v>
      </c>
      <c r="D302" t="str">
        <f t="shared" si="8"/>
        <v>XSHE_300120</v>
      </c>
      <c r="E302" t="str">
        <f t="shared" si="9"/>
        <v>XSHG_300120</v>
      </c>
    </row>
    <row r="303" spans="1:5" x14ac:dyDescent="0.2">
      <c r="A303" s="2" t="str">
        <f>"300125"</f>
        <v>300125</v>
      </c>
      <c r="B303" s="1" t="s">
        <v>0</v>
      </c>
      <c r="C303" s="1" t="s">
        <v>1</v>
      </c>
      <c r="D303" t="str">
        <f t="shared" si="8"/>
        <v>XSHE_300125</v>
      </c>
      <c r="E303" t="str">
        <f t="shared" si="9"/>
        <v>XSHG_300125</v>
      </c>
    </row>
    <row r="304" spans="1:5" x14ac:dyDescent="0.2">
      <c r="A304" s="2" t="str">
        <f>"300129"</f>
        <v>300129</v>
      </c>
      <c r="B304" s="1" t="s">
        <v>0</v>
      </c>
      <c r="C304" s="1" t="s">
        <v>1</v>
      </c>
      <c r="D304" t="str">
        <f t="shared" si="8"/>
        <v>XSHE_300129</v>
      </c>
      <c r="E304" t="str">
        <f t="shared" si="9"/>
        <v>XSHG_300129</v>
      </c>
    </row>
    <row r="305" spans="1:5" x14ac:dyDescent="0.2">
      <c r="A305" s="2" t="str">
        <f>"300140"</f>
        <v>300140</v>
      </c>
      <c r="B305" s="1" t="s">
        <v>0</v>
      </c>
      <c r="C305" s="1" t="s">
        <v>1</v>
      </c>
      <c r="D305" t="str">
        <f t="shared" si="8"/>
        <v>XSHE_300140</v>
      </c>
      <c r="E305" t="str">
        <f t="shared" si="9"/>
        <v>XSHG_300140</v>
      </c>
    </row>
    <row r="306" spans="1:5" x14ac:dyDescent="0.2">
      <c r="A306" s="2" t="str">
        <f>"300141"</f>
        <v>300141</v>
      </c>
      <c r="B306" s="1" t="s">
        <v>0</v>
      </c>
      <c r="C306" s="1" t="s">
        <v>1</v>
      </c>
      <c r="D306" t="str">
        <f t="shared" si="8"/>
        <v>XSHE_300141</v>
      </c>
      <c r="E306" t="str">
        <f t="shared" si="9"/>
        <v>XSHG_300141</v>
      </c>
    </row>
    <row r="307" spans="1:5" x14ac:dyDescent="0.2">
      <c r="A307" s="2" t="str">
        <f>"300153"</f>
        <v>300153</v>
      </c>
      <c r="B307" s="1" t="s">
        <v>0</v>
      </c>
      <c r="C307" s="1" t="s">
        <v>1</v>
      </c>
      <c r="D307" t="str">
        <f t="shared" si="8"/>
        <v>XSHE_300153</v>
      </c>
      <c r="E307" t="str">
        <f t="shared" si="9"/>
        <v>XSHG_300153</v>
      </c>
    </row>
    <row r="308" spans="1:5" x14ac:dyDescent="0.2">
      <c r="A308" s="2" t="str">
        <f>"300208"</f>
        <v>300208</v>
      </c>
      <c r="B308" s="1" t="s">
        <v>0</v>
      </c>
      <c r="C308" s="1" t="s">
        <v>1</v>
      </c>
      <c r="D308" t="str">
        <f t="shared" si="8"/>
        <v>XSHE_300208</v>
      </c>
      <c r="E308" t="str">
        <f t="shared" si="9"/>
        <v>XSHG_300208</v>
      </c>
    </row>
    <row r="309" spans="1:5" x14ac:dyDescent="0.2">
      <c r="A309" s="2" t="str">
        <f>"300215"</f>
        <v>300215</v>
      </c>
      <c r="B309" s="1" t="s">
        <v>0</v>
      </c>
      <c r="C309" s="1" t="s">
        <v>1</v>
      </c>
      <c r="D309" t="str">
        <f t="shared" si="8"/>
        <v>XSHE_300215</v>
      </c>
      <c r="E309" t="str">
        <f t="shared" si="9"/>
        <v>XSHG_300215</v>
      </c>
    </row>
    <row r="310" spans="1:5" x14ac:dyDescent="0.2">
      <c r="A310" s="2" t="str">
        <f>"300222"</f>
        <v>300222</v>
      </c>
      <c r="B310" s="1" t="s">
        <v>0</v>
      </c>
      <c r="C310" s="1" t="s">
        <v>1</v>
      </c>
      <c r="D310" t="str">
        <f t="shared" si="8"/>
        <v>XSHE_300222</v>
      </c>
      <c r="E310" t="str">
        <f t="shared" si="9"/>
        <v>XSHG_300222</v>
      </c>
    </row>
    <row r="311" spans="1:5" x14ac:dyDescent="0.2">
      <c r="A311" s="2" t="str">
        <f>"300252"</f>
        <v>300252</v>
      </c>
      <c r="B311" s="1" t="s">
        <v>0</v>
      </c>
      <c r="C311" s="1" t="s">
        <v>1</v>
      </c>
      <c r="D311" t="str">
        <f t="shared" si="8"/>
        <v>XSHE_300252</v>
      </c>
      <c r="E311" t="str">
        <f t="shared" si="9"/>
        <v>XSHG_300252</v>
      </c>
    </row>
    <row r="312" spans="1:5" x14ac:dyDescent="0.2">
      <c r="A312" s="2" t="str">
        <f>"300265"</f>
        <v>300265</v>
      </c>
      <c r="B312" s="1" t="s">
        <v>0</v>
      </c>
      <c r="C312" s="1" t="s">
        <v>1</v>
      </c>
      <c r="D312" t="str">
        <f t="shared" si="8"/>
        <v>XSHE_300265</v>
      </c>
      <c r="E312" t="str">
        <f t="shared" si="9"/>
        <v>XSHG_300265</v>
      </c>
    </row>
    <row r="313" spans="1:5" x14ac:dyDescent="0.2">
      <c r="A313" s="2" t="str">
        <f>"300274"</f>
        <v>300274</v>
      </c>
      <c r="B313" s="1" t="s">
        <v>0</v>
      </c>
      <c r="C313" s="1" t="s">
        <v>1</v>
      </c>
      <c r="D313" t="str">
        <f t="shared" si="8"/>
        <v>XSHE_300274</v>
      </c>
      <c r="E313" t="str">
        <f t="shared" si="9"/>
        <v>XSHG_300274</v>
      </c>
    </row>
    <row r="314" spans="1:5" x14ac:dyDescent="0.2">
      <c r="A314" s="2" t="str">
        <f>"300283"</f>
        <v>300283</v>
      </c>
      <c r="B314" s="1" t="s">
        <v>0</v>
      </c>
      <c r="C314" s="1" t="s">
        <v>1</v>
      </c>
      <c r="D314" t="str">
        <f t="shared" si="8"/>
        <v>XSHE_300283</v>
      </c>
      <c r="E314" t="str">
        <f t="shared" si="9"/>
        <v>XSHG_300283</v>
      </c>
    </row>
    <row r="315" spans="1:5" x14ac:dyDescent="0.2">
      <c r="A315" s="2" t="str">
        <f>"300341"</f>
        <v>300341</v>
      </c>
      <c r="B315" s="1" t="s">
        <v>0</v>
      </c>
      <c r="C315" s="1" t="s">
        <v>1</v>
      </c>
      <c r="D315" t="str">
        <f t="shared" si="8"/>
        <v>XSHE_300341</v>
      </c>
      <c r="E315" t="str">
        <f t="shared" si="9"/>
        <v>XSHG_300341</v>
      </c>
    </row>
    <row r="316" spans="1:5" x14ac:dyDescent="0.2">
      <c r="A316" s="2" t="str">
        <f>"300356"</f>
        <v>300356</v>
      </c>
      <c r="B316" s="1" t="s">
        <v>0</v>
      </c>
      <c r="C316" s="1" t="s">
        <v>1</v>
      </c>
      <c r="D316" t="str">
        <f t="shared" si="8"/>
        <v>XSHE_300356</v>
      </c>
      <c r="E316" t="str">
        <f t="shared" si="9"/>
        <v>XSHG_300356</v>
      </c>
    </row>
    <row r="317" spans="1:5" x14ac:dyDescent="0.2">
      <c r="A317" s="2" t="str">
        <f>"300376"</f>
        <v>300376</v>
      </c>
      <c r="B317" s="1" t="s">
        <v>0</v>
      </c>
      <c r="C317" s="1" t="s">
        <v>1</v>
      </c>
      <c r="D317" t="str">
        <f t="shared" si="8"/>
        <v>XSHE_300376</v>
      </c>
      <c r="E317" t="str">
        <f t="shared" si="9"/>
        <v>XSHG_300376</v>
      </c>
    </row>
    <row r="318" spans="1:5" x14ac:dyDescent="0.2">
      <c r="A318" s="2" t="str">
        <f>"300407"</f>
        <v>300407</v>
      </c>
      <c r="B318" s="1" t="s">
        <v>0</v>
      </c>
      <c r="C318" s="1" t="s">
        <v>1</v>
      </c>
      <c r="D318" t="str">
        <f t="shared" si="8"/>
        <v>XSHE_300407</v>
      </c>
      <c r="E318" t="str">
        <f t="shared" si="9"/>
        <v>XSHG_300407</v>
      </c>
    </row>
    <row r="319" spans="1:5" x14ac:dyDescent="0.2">
      <c r="A319" s="2" t="str">
        <f>"300423"</f>
        <v>300423</v>
      </c>
      <c r="B319" s="1" t="s">
        <v>0</v>
      </c>
      <c r="C319" s="1" t="s">
        <v>1</v>
      </c>
      <c r="D319" t="str">
        <f t="shared" si="8"/>
        <v>XSHE_300423</v>
      </c>
      <c r="E319" t="str">
        <f t="shared" si="9"/>
        <v>XSHG_300423</v>
      </c>
    </row>
    <row r="320" spans="1:5" x14ac:dyDescent="0.2">
      <c r="A320" s="2" t="str">
        <f>"300427"</f>
        <v>300427</v>
      </c>
      <c r="B320" s="1" t="s">
        <v>0</v>
      </c>
      <c r="C320" s="1" t="s">
        <v>1</v>
      </c>
      <c r="D320" t="str">
        <f t="shared" si="8"/>
        <v>XSHE_300427</v>
      </c>
      <c r="E320" t="str">
        <f t="shared" si="9"/>
        <v>XSHG_300427</v>
      </c>
    </row>
    <row r="321" spans="1:5" x14ac:dyDescent="0.2">
      <c r="A321" s="2" t="str">
        <f>"300438"</f>
        <v>300438</v>
      </c>
      <c r="B321" s="1" t="s">
        <v>0</v>
      </c>
      <c r="C321" s="1" t="s">
        <v>1</v>
      </c>
      <c r="D321" t="str">
        <f t="shared" si="8"/>
        <v>XSHE_300438</v>
      </c>
      <c r="E321" t="str">
        <f t="shared" si="9"/>
        <v>XSHG_300438</v>
      </c>
    </row>
    <row r="322" spans="1:5" x14ac:dyDescent="0.2">
      <c r="A322" s="2" t="str">
        <f>"300444"</f>
        <v>300444</v>
      </c>
      <c r="B322" s="1" t="s">
        <v>0</v>
      </c>
      <c r="C322" s="1" t="s">
        <v>1</v>
      </c>
      <c r="D322" t="str">
        <f t="shared" ref="D322:D385" si="10">B322&amp;"_"&amp;A322</f>
        <v>XSHE_300444</v>
      </c>
      <c r="E322" t="str">
        <f t="shared" ref="E322:E385" si="11">C322&amp;"_"&amp;A322</f>
        <v>XSHG_300444</v>
      </c>
    </row>
    <row r="323" spans="1:5" x14ac:dyDescent="0.2">
      <c r="A323" s="2" t="str">
        <f>"300447"</f>
        <v>300447</v>
      </c>
      <c r="B323" s="1" t="s">
        <v>0</v>
      </c>
      <c r="C323" s="1" t="s">
        <v>1</v>
      </c>
      <c r="D323" t="str">
        <f t="shared" si="10"/>
        <v>XSHE_300447</v>
      </c>
      <c r="E323" t="str">
        <f t="shared" si="11"/>
        <v>XSHG_300447</v>
      </c>
    </row>
    <row r="324" spans="1:5" x14ac:dyDescent="0.2">
      <c r="A324" s="2" t="str">
        <f>"300477"</f>
        <v>300477</v>
      </c>
      <c r="B324" s="1" t="s">
        <v>0</v>
      </c>
      <c r="C324" s="1" t="s">
        <v>1</v>
      </c>
      <c r="D324" t="str">
        <f t="shared" si="10"/>
        <v>XSHE_300477</v>
      </c>
      <c r="E324" t="str">
        <f t="shared" si="11"/>
        <v>XSHG_300477</v>
      </c>
    </row>
    <row r="325" spans="1:5" x14ac:dyDescent="0.2">
      <c r="A325" s="2" t="str">
        <f>"300484"</f>
        <v>300484</v>
      </c>
      <c r="B325" s="1" t="s">
        <v>0</v>
      </c>
      <c r="C325" s="1" t="s">
        <v>1</v>
      </c>
      <c r="D325" t="str">
        <f t="shared" si="10"/>
        <v>XSHE_300484</v>
      </c>
      <c r="E325" t="str">
        <f t="shared" si="11"/>
        <v>XSHG_300484</v>
      </c>
    </row>
    <row r="326" spans="1:5" x14ac:dyDescent="0.2">
      <c r="A326" s="2" t="str">
        <f>"300490"</f>
        <v>300490</v>
      </c>
      <c r="B326" s="1" t="s">
        <v>0</v>
      </c>
      <c r="C326" s="1" t="s">
        <v>1</v>
      </c>
      <c r="D326" t="str">
        <f t="shared" si="10"/>
        <v>XSHE_300490</v>
      </c>
      <c r="E326" t="str">
        <f t="shared" si="11"/>
        <v>XSHG_300490</v>
      </c>
    </row>
    <row r="327" spans="1:5" x14ac:dyDescent="0.2">
      <c r="A327" s="2" t="str">
        <f>"300491"</f>
        <v>300491</v>
      </c>
      <c r="B327" s="1" t="s">
        <v>0</v>
      </c>
      <c r="C327" s="1" t="s">
        <v>1</v>
      </c>
      <c r="D327" t="str">
        <f t="shared" si="10"/>
        <v>XSHE_300491</v>
      </c>
      <c r="E327" t="str">
        <f t="shared" si="11"/>
        <v>XSHG_300491</v>
      </c>
    </row>
    <row r="328" spans="1:5" x14ac:dyDescent="0.2">
      <c r="A328" s="2" t="str">
        <f>"300510"</f>
        <v>300510</v>
      </c>
      <c r="B328" s="1" t="s">
        <v>0</v>
      </c>
      <c r="C328" s="1" t="s">
        <v>1</v>
      </c>
      <c r="D328" t="str">
        <f t="shared" si="10"/>
        <v>XSHE_300510</v>
      </c>
      <c r="E328" t="str">
        <f t="shared" si="11"/>
        <v>XSHG_300510</v>
      </c>
    </row>
    <row r="329" spans="1:5" x14ac:dyDescent="0.2">
      <c r="A329" s="2" t="str">
        <f>"300543"</f>
        <v>300543</v>
      </c>
      <c r="B329" s="1" t="s">
        <v>0</v>
      </c>
      <c r="C329" s="1" t="s">
        <v>1</v>
      </c>
      <c r="D329" t="str">
        <f t="shared" si="10"/>
        <v>XSHE_300543</v>
      </c>
      <c r="E329" t="str">
        <f t="shared" si="11"/>
        <v>XSHG_300543</v>
      </c>
    </row>
    <row r="330" spans="1:5" x14ac:dyDescent="0.2">
      <c r="A330" s="2" t="str">
        <f>"300593"</f>
        <v>300593</v>
      </c>
      <c r="B330" s="1" t="s">
        <v>0</v>
      </c>
      <c r="C330" s="1" t="s">
        <v>1</v>
      </c>
      <c r="D330" t="str">
        <f t="shared" si="10"/>
        <v>XSHE_300593</v>
      </c>
      <c r="E330" t="str">
        <f t="shared" si="11"/>
        <v>XSHG_300593</v>
      </c>
    </row>
    <row r="331" spans="1:5" x14ac:dyDescent="0.2">
      <c r="A331" s="2" t="str">
        <f>"300600"</f>
        <v>300600</v>
      </c>
      <c r="B331" s="1" t="s">
        <v>0</v>
      </c>
      <c r="C331" s="1" t="s">
        <v>1</v>
      </c>
      <c r="D331" t="str">
        <f t="shared" si="10"/>
        <v>XSHE_300600</v>
      </c>
      <c r="E331" t="str">
        <f t="shared" si="11"/>
        <v>XSHG_300600</v>
      </c>
    </row>
    <row r="332" spans="1:5" x14ac:dyDescent="0.2">
      <c r="A332" s="2" t="str">
        <f>"300617"</f>
        <v>300617</v>
      </c>
      <c r="B332" s="1" t="s">
        <v>0</v>
      </c>
      <c r="C332" s="1" t="s">
        <v>1</v>
      </c>
      <c r="D332" t="str">
        <f t="shared" si="10"/>
        <v>XSHE_300617</v>
      </c>
      <c r="E332" t="str">
        <f t="shared" si="11"/>
        <v>XSHG_300617</v>
      </c>
    </row>
    <row r="333" spans="1:5" x14ac:dyDescent="0.2">
      <c r="A333" s="2" t="str">
        <f>"300626"</f>
        <v>300626</v>
      </c>
      <c r="B333" s="1" t="s">
        <v>0</v>
      </c>
      <c r="C333" s="1" t="s">
        <v>1</v>
      </c>
      <c r="D333" t="str">
        <f t="shared" si="10"/>
        <v>XSHE_300626</v>
      </c>
      <c r="E333" t="str">
        <f t="shared" si="11"/>
        <v>XSHG_300626</v>
      </c>
    </row>
    <row r="334" spans="1:5" x14ac:dyDescent="0.2">
      <c r="A334" s="2" t="str">
        <f>"002860"</f>
        <v>002860</v>
      </c>
      <c r="B334" s="1" t="s">
        <v>0</v>
      </c>
      <c r="C334" s="1" t="s">
        <v>1</v>
      </c>
      <c r="D334" t="str">
        <f t="shared" si="10"/>
        <v>XSHE_002860</v>
      </c>
      <c r="E334" t="str">
        <f t="shared" si="11"/>
        <v>XSHG_002860</v>
      </c>
    </row>
    <row r="335" spans="1:5" x14ac:dyDescent="0.2">
      <c r="A335" s="2" t="str">
        <f>"300372"</f>
        <v>300372</v>
      </c>
      <c r="B335" s="1" t="s">
        <v>0</v>
      </c>
      <c r="C335" s="1" t="s">
        <v>1</v>
      </c>
      <c r="D335" t="str">
        <f t="shared" si="10"/>
        <v>XSHE_300372</v>
      </c>
      <c r="E335" t="str">
        <f t="shared" si="11"/>
        <v>XSHG_300372</v>
      </c>
    </row>
    <row r="336" spans="1:5" x14ac:dyDescent="0.2">
      <c r="A336" s="2" t="str">
        <f>"600089"</f>
        <v>600089</v>
      </c>
      <c r="B336" s="1" t="s">
        <v>0</v>
      </c>
      <c r="C336" s="1" t="s">
        <v>1</v>
      </c>
      <c r="D336" t="str">
        <f t="shared" si="10"/>
        <v>XSHE_600089</v>
      </c>
      <c r="E336" t="str">
        <f t="shared" si="11"/>
        <v>XSHG_600089</v>
      </c>
    </row>
    <row r="337" spans="1:5" x14ac:dyDescent="0.2">
      <c r="A337" s="2" t="str">
        <f>"600110"</f>
        <v>600110</v>
      </c>
      <c r="B337" s="1" t="s">
        <v>0</v>
      </c>
      <c r="C337" s="1" t="s">
        <v>1</v>
      </c>
      <c r="D337" t="str">
        <f t="shared" si="10"/>
        <v>XSHE_600110</v>
      </c>
      <c r="E337" t="str">
        <f t="shared" si="11"/>
        <v>XSHG_600110</v>
      </c>
    </row>
    <row r="338" spans="1:5" x14ac:dyDescent="0.2">
      <c r="A338" s="2" t="str">
        <f>"600112"</f>
        <v>600112</v>
      </c>
      <c r="B338" s="1" t="s">
        <v>0</v>
      </c>
      <c r="C338" s="1" t="s">
        <v>1</v>
      </c>
      <c r="D338" t="str">
        <f t="shared" si="10"/>
        <v>XSHE_600112</v>
      </c>
      <c r="E338" t="str">
        <f t="shared" si="11"/>
        <v>XSHG_600112</v>
      </c>
    </row>
    <row r="339" spans="1:5" x14ac:dyDescent="0.2">
      <c r="A339" s="2" t="str">
        <f>"600192"</f>
        <v>600192</v>
      </c>
      <c r="B339" s="1" t="s">
        <v>0</v>
      </c>
      <c r="C339" s="1" t="s">
        <v>1</v>
      </c>
      <c r="D339" t="str">
        <f t="shared" si="10"/>
        <v>XSHE_600192</v>
      </c>
      <c r="E339" t="str">
        <f t="shared" si="11"/>
        <v>XSHG_600192</v>
      </c>
    </row>
    <row r="340" spans="1:5" x14ac:dyDescent="0.2">
      <c r="A340" s="2" t="str">
        <f>"600202"</f>
        <v>600202</v>
      </c>
      <c r="B340" s="1" t="s">
        <v>0</v>
      </c>
      <c r="C340" s="1" t="s">
        <v>1</v>
      </c>
      <c r="D340" t="str">
        <f t="shared" si="10"/>
        <v>XSHE_600202</v>
      </c>
      <c r="E340" t="str">
        <f t="shared" si="11"/>
        <v>XSHG_600202</v>
      </c>
    </row>
    <row r="341" spans="1:5" x14ac:dyDescent="0.2">
      <c r="A341" s="2" t="str">
        <f>"600268"</f>
        <v>600268</v>
      </c>
      <c r="B341" s="1" t="s">
        <v>0</v>
      </c>
      <c r="C341" s="1" t="s">
        <v>1</v>
      </c>
      <c r="D341" t="str">
        <f t="shared" si="10"/>
        <v>XSHE_600268</v>
      </c>
      <c r="E341" t="str">
        <f t="shared" si="11"/>
        <v>XSHG_600268</v>
      </c>
    </row>
    <row r="342" spans="1:5" x14ac:dyDescent="0.2">
      <c r="A342" s="2" t="str">
        <f>"600290"</f>
        <v>600290</v>
      </c>
      <c r="B342" s="1" t="s">
        <v>0</v>
      </c>
      <c r="C342" s="1" t="s">
        <v>1</v>
      </c>
      <c r="D342" t="str">
        <f t="shared" si="10"/>
        <v>XSHE_600290</v>
      </c>
      <c r="E342" t="str">
        <f t="shared" si="11"/>
        <v>XSHG_600290</v>
      </c>
    </row>
    <row r="343" spans="1:5" x14ac:dyDescent="0.2">
      <c r="A343" s="2" t="str">
        <f>"600312"</f>
        <v>600312</v>
      </c>
      <c r="B343" s="1" t="s">
        <v>0</v>
      </c>
      <c r="C343" s="1" t="s">
        <v>1</v>
      </c>
      <c r="D343" t="str">
        <f t="shared" si="10"/>
        <v>XSHE_600312</v>
      </c>
      <c r="E343" t="str">
        <f t="shared" si="11"/>
        <v>XSHG_600312</v>
      </c>
    </row>
    <row r="344" spans="1:5" x14ac:dyDescent="0.2">
      <c r="A344" s="2" t="str">
        <f>"600379"</f>
        <v>600379</v>
      </c>
      <c r="B344" s="1" t="s">
        <v>0</v>
      </c>
      <c r="C344" s="1" t="s">
        <v>1</v>
      </c>
      <c r="D344" t="str">
        <f t="shared" si="10"/>
        <v>XSHE_600379</v>
      </c>
      <c r="E344" t="str">
        <f t="shared" si="11"/>
        <v>XSHG_600379</v>
      </c>
    </row>
    <row r="345" spans="1:5" x14ac:dyDescent="0.2">
      <c r="A345" s="2" t="str">
        <f>"600405"</f>
        <v>600405</v>
      </c>
      <c r="B345" s="1" t="s">
        <v>0</v>
      </c>
      <c r="C345" s="1" t="s">
        <v>1</v>
      </c>
      <c r="D345" t="str">
        <f t="shared" si="10"/>
        <v>XSHE_600405</v>
      </c>
      <c r="E345" t="str">
        <f t="shared" si="11"/>
        <v>XSHG_600405</v>
      </c>
    </row>
    <row r="346" spans="1:5" x14ac:dyDescent="0.2">
      <c r="A346" s="2" t="str">
        <f>"600416"</f>
        <v>600416</v>
      </c>
      <c r="B346" s="1" t="s">
        <v>0</v>
      </c>
      <c r="C346" s="1" t="s">
        <v>1</v>
      </c>
      <c r="D346" t="str">
        <f t="shared" si="10"/>
        <v>XSHE_600416</v>
      </c>
      <c r="E346" t="str">
        <f t="shared" si="11"/>
        <v>XSHG_600416</v>
      </c>
    </row>
    <row r="347" spans="1:5" x14ac:dyDescent="0.2">
      <c r="A347" s="2" t="str">
        <f>"600468"</f>
        <v>600468</v>
      </c>
      <c r="B347" s="1" t="s">
        <v>0</v>
      </c>
      <c r="C347" s="1" t="s">
        <v>1</v>
      </c>
      <c r="D347" t="str">
        <f t="shared" si="10"/>
        <v>XSHE_600468</v>
      </c>
      <c r="E347" t="str">
        <f t="shared" si="11"/>
        <v>XSHG_600468</v>
      </c>
    </row>
    <row r="348" spans="1:5" x14ac:dyDescent="0.2">
      <c r="A348" s="2" t="str">
        <f>"600482"</f>
        <v>600482</v>
      </c>
      <c r="B348" s="1" t="s">
        <v>0</v>
      </c>
      <c r="C348" s="1" t="s">
        <v>1</v>
      </c>
      <c r="D348" t="str">
        <f t="shared" si="10"/>
        <v>XSHE_600482</v>
      </c>
      <c r="E348" t="str">
        <f t="shared" si="11"/>
        <v>XSHG_600482</v>
      </c>
    </row>
    <row r="349" spans="1:5" x14ac:dyDescent="0.2">
      <c r="A349" s="2" t="str">
        <f>"600517"</f>
        <v>600517</v>
      </c>
      <c r="B349" s="1" t="s">
        <v>0</v>
      </c>
      <c r="C349" s="1" t="s">
        <v>1</v>
      </c>
      <c r="D349" t="str">
        <f t="shared" si="10"/>
        <v>XSHE_600517</v>
      </c>
      <c r="E349" t="str">
        <f t="shared" si="11"/>
        <v>XSHG_600517</v>
      </c>
    </row>
    <row r="350" spans="1:5" x14ac:dyDescent="0.2">
      <c r="A350" s="2" t="str">
        <f>"600525"</f>
        <v>600525</v>
      </c>
      <c r="B350" s="1" t="s">
        <v>0</v>
      </c>
      <c r="C350" s="1" t="s">
        <v>1</v>
      </c>
      <c r="D350" t="str">
        <f t="shared" si="10"/>
        <v>XSHE_600525</v>
      </c>
      <c r="E350" t="str">
        <f t="shared" si="11"/>
        <v>XSHG_600525</v>
      </c>
    </row>
    <row r="351" spans="1:5" x14ac:dyDescent="0.2">
      <c r="A351" s="2" t="str">
        <f>"600550"</f>
        <v>600550</v>
      </c>
      <c r="B351" s="1" t="s">
        <v>0</v>
      </c>
      <c r="C351" s="1" t="s">
        <v>1</v>
      </c>
      <c r="D351" t="str">
        <f t="shared" si="10"/>
        <v>XSHE_600550</v>
      </c>
      <c r="E351" t="str">
        <f t="shared" si="11"/>
        <v>XSHG_600550</v>
      </c>
    </row>
    <row r="352" spans="1:5" x14ac:dyDescent="0.2">
      <c r="A352" s="2" t="str">
        <f>"600560"</f>
        <v>600560</v>
      </c>
      <c r="B352" s="1" t="s">
        <v>0</v>
      </c>
      <c r="C352" s="1" t="s">
        <v>1</v>
      </c>
      <c r="D352" t="str">
        <f t="shared" si="10"/>
        <v>XSHE_600560</v>
      </c>
      <c r="E352" t="str">
        <f t="shared" si="11"/>
        <v>XSHG_600560</v>
      </c>
    </row>
    <row r="353" spans="1:5" x14ac:dyDescent="0.2">
      <c r="A353" s="2" t="str">
        <f>"600577"</f>
        <v>600577</v>
      </c>
      <c r="B353" s="1" t="s">
        <v>0</v>
      </c>
      <c r="C353" s="1" t="s">
        <v>1</v>
      </c>
      <c r="D353" t="str">
        <f t="shared" si="10"/>
        <v>XSHE_600577</v>
      </c>
      <c r="E353" t="str">
        <f t="shared" si="11"/>
        <v>XSHG_600577</v>
      </c>
    </row>
    <row r="354" spans="1:5" x14ac:dyDescent="0.2">
      <c r="A354" s="2" t="str">
        <f>"600580"</f>
        <v>600580</v>
      </c>
      <c r="B354" s="1" t="s">
        <v>0</v>
      </c>
      <c r="C354" s="1" t="s">
        <v>1</v>
      </c>
      <c r="D354" t="str">
        <f t="shared" si="10"/>
        <v>XSHE_600580</v>
      </c>
      <c r="E354" t="str">
        <f t="shared" si="11"/>
        <v>XSHG_600580</v>
      </c>
    </row>
    <row r="355" spans="1:5" x14ac:dyDescent="0.2">
      <c r="A355" s="2" t="str">
        <f>"600590"</f>
        <v>600590</v>
      </c>
      <c r="B355" s="1" t="s">
        <v>0</v>
      </c>
      <c r="C355" s="1" t="s">
        <v>1</v>
      </c>
      <c r="D355" t="str">
        <f t="shared" si="10"/>
        <v>XSHE_600590</v>
      </c>
      <c r="E355" t="str">
        <f t="shared" si="11"/>
        <v>XSHG_600590</v>
      </c>
    </row>
    <row r="356" spans="1:5" x14ac:dyDescent="0.2">
      <c r="A356" s="2" t="str">
        <f>"600847"</f>
        <v>600847</v>
      </c>
      <c r="B356" s="1" t="s">
        <v>0</v>
      </c>
      <c r="C356" s="1" t="s">
        <v>1</v>
      </c>
      <c r="D356" t="str">
        <f t="shared" si="10"/>
        <v>XSHE_600847</v>
      </c>
      <c r="E356" t="str">
        <f t="shared" si="11"/>
        <v>XSHG_600847</v>
      </c>
    </row>
    <row r="357" spans="1:5" x14ac:dyDescent="0.2">
      <c r="A357" s="2" t="str">
        <f>"600869"</f>
        <v>600869</v>
      </c>
      <c r="B357" s="1" t="s">
        <v>0</v>
      </c>
      <c r="C357" s="1" t="s">
        <v>1</v>
      </c>
      <c r="D357" t="str">
        <f t="shared" si="10"/>
        <v>XSHE_600869</v>
      </c>
      <c r="E357" t="str">
        <f t="shared" si="11"/>
        <v>XSHG_600869</v>
      </c>
    </row>
    <row r="358" spans="1:5" x14ac:dyDescent="0.2">
      <c r="A358" s="2" t="str">
        <f>"600875"</f>
        <v>600875</v>
      </c>
      <c r="B358" s="1" t="s">
        <v>0</v>
      </c>
      <c r="C358" s="1" t="s">
        <v>1</v>
      </c>
      <c r="D358" t="str">
        <f t="shared" si="10"/>
        <v>XSHE_600875</v>
      </c>
      <c r="E358" t="str">
        <f t="shared" si="11"/>
        <v>XSHG_600875</v>
      </c>
    </row>
    <row r="359" spans="1:5" x14ac:dyDescent="0.2">
      <c r="A359" s="2" t="str">
        <f>"600885"</f>
        <v>600885</v>
      </c>
      <c r="B359" s="1" t="s">
        <v>0</v>
      </c>
      <c r="C359" s="1" t="s">
        <v>1</v>
      </c>
      <c r="D359" t="str">
        <f t="shared" si="10"/>
        <v>XSHE_600885</v>
      </c>
      <c r="E359" t="str">
        <f t="shared" si="11"/>
        <v>XSHG_600885</v>
      </c>
    </row>
    <row r="360" spans="1:5" x14ac:dyDescent="0.2">
      <c r="A360" s="2" t="str">
        <f>"600973"</f>
        <v>600973</v>
      </c>
      <c r="B360" s="1" t="s">
        <v>0</v>
      </c>
      <c r="C360" s="1" t="s">
        <v>1</v>
      </c>
      <c r="D360" t="str">
        <f t="shared" si="10"/>
        <v>XSHE_600973</v>
      </c>
      <c r="E360" t="str">
        <f t="shared" si="11"/>
        <v>XSHG_600973</v>
      </c>
    </row>
    <row r="361" spans="1:5" x14ac:dyDescent="0.2">
      <c r="A361" s="2" t="str">
        <f>"601126"</f>
        <v>601126</v>
      </c>
      <c r="B361" s="1" t="s">
        <v>0</v>
      </c>
      <c r="C361" s="1" t="s">
        <v>1</v>
      </c>
      <c r="D361" t="str">
        <f t="shared" si="10"/>
        <v>XSHE_601126</v>
      </c>
      <c r="E361" t="str">
        <f t="shared" si="11"/>
        <v>XSHG_601126</v>
      </c>
    </row>
    <row r="362" spans="1:5" x14ac:dyDescent="0.2">
      <c r="A362" s="2" t="str">
        <f>"601179"</f>
        <v>601179</v>
      </c>
      <c r="B362" s="1" t="s">
        <v>0</v>
      </c>
      <c r="C362" s="1" t="s">
        <v>1</v>
      </c>
      <c r="D362" t="str">
        <f t="shared" si="10"/>
        <v>XSHE_601179</v>
      </c>
      <c r="E362" t="str">
        <f t="shared" si="11"/>
        <v>XSHG_601179</v>
      </c>
    </row>
    <row r="363" spans="1:5" x14ac:dyDescent="0.2">
      <c r="A363" s="2" t="str">
        <f>"601311"</f>
        <v>601311</v>
      </c>
      <c r="B363" s="1" t="s">
        <v>0</v>
      </c>
      <c r="C363" s="1" t="s">
        <v>1</v>
      </c>
      <c r="D363" t="str">
        <f t="shared" si="10"/>
        <v>XSHE_601311</v>
      </c>
      <c r="E363" t="str">
        <f t="shared" si="11"/>
        <v>XSHG_601311</v>
      </c>
    </row>
    <row r="364" spans="1:5" x14ac:dyDescent="0.2">
      <c r="A364" s="2" t="str">
        <f>"601558"</f>
        <v>601558</v>
      </c>
      <c r="B364" s="1" t="s">
        <v>0</v>
      </c>
      <c r="C364" s="1" t="s">
        <v>1</v>
      </c>
      <c r="D364" t="str">
        <f t="shared" si="10"/>
        <v>XSHE_601558</v>
      </c>
      <c r="E364" t="str">
        <f t="shared" si="11"/>
        <v>XSHG_601558</v>
      </c>
    </row>
    <row r="365" spans="1:5" x14ac:dyDescent="0.2">
      <c r="A365" s="2" t="str">
        <f>"601616"</f>
        <v>601616</v>
      </c>
      <c r="B365" s="1" t="s">
        <v>0</v>
      </c>
      <c r="C365" s="1" t="s">
        <v>1</v>
      </c>
      <c r="D365" t="str">
        <f t="shared" si="10"/>
        <v>XSHE_601616</v>
      </c>
      <c r="E365" t="str">
        <f t="shared" si="11"/>
        <v>XSHG_601616</v>
      </c>
    </row>
    <row r="366" spans="1:5" x14ac:dyDescent="0.2">
      <c r="A366" s="2" t="str">
        <f>"601700"</f>
        <v>601700</v>
      </c>
      <c r="B366" s="1" t="s">
        <v>0</v>
      </c>
      <c r="C366" s="1" t="s">
        <v>1</v>
      </c>
      <c r="D366" t="str">
        <f t="shared" si="10"/>
        <v>XSHE_601700</v>
      </c>
      <c r="E366" t="str">
        <f t="shared" si="11"/>
        <v>XSHG_601700</v>
      </c>
    </row>
    <row r="367" spans="1:5" x14ac:dyDescent="0.2">
      <c r="A367" s="2" t="str">
        <f>"601727"</f>
        <v>601727</v>
      </c>
      <c r="B367" s="1" t="s">
        <v>0</v>
      </c>
      <c r="C367" s="1" t="s">
        <v>1</v>
      </c>
      <c r="D367" t="str">
        <f t="shared" si="10"/>
        <v>XSHE_601727</v>
      </c>
      <c r="E367" t="str">
        <f t="shared" si="11"/>
        <v>XSHG_601727</v>
      </c>
    </row>
    <row r="368" spans="1:5" x14ac:dyDescent="0.2">
      <c r="A368" s="2" t="str">
        <f>"601877"</f>
        <v>601877</v>
      </c>
      <c r="B368" s="1" t="s">
        <v>0</v>
      </c>
      <c r="C368" s="1" t="s">
        <v>1</v>
      </c>
      <c r="D368" t="str">
        <f t="shared" si="10"/>
        <v>XSHE_601877</v>
      </c>
      <c r="E368" t="str">
        <f t="shared" si="11"/>
        <v>XSHG_601877</v>
      </c>
    </row>
    <row r="369" spans="1:5" x14ac:dyDescent="0.2">
      <c r="A369" s="2" t="str">
        <f>"603015"</f>
        <v>603015</v>
      </c>
      <c r="B369" s="1" t="s">
        <v>0</v>
      </c>
      <c r="C369" s="1" t="s">
        <v>1</v>
      </c>
      <c r="D369" t="str">
        <f t="shared" si="10"/>
        <v>XSHE_603015</v>
      </c>
      <c r="E369" t="str">
        <f t="shared" si="11"/>
        <v>XSHG_603015</v>
      </c>
    </row>
    <row r="370" spans="1:5" x14ac:dyDescent="0.2">
      <c r="A370" s="2" t="str">
        <f>"603016"</f>
        <v>603016</v>
      </c>
      <c r="B370" s="1" t="s">
        <v>0</v>
      </c>
      <c r="C370" s="1" t="s">
        <v>1</v>
      </c>
      <c r="D370" t="str">
        <f t="shared" si="10"/>
        <v>XSHE_603016</v>
      </c>
      <c r="E370" t="str">
        <f t="shared" si="11"/>
        <v>XSHG_603016</v>
      </c>
    </row>
    <row r="371" spans="1:5" x14ac:dyDescent="0.2">
      <c r="A371" s="2" t="str">
        <f>"603333"</f>
        <v>603333</v>
      </c>
      <c r="B371" s="1" t="s">
        <v>0</v>
      </c>
      <c r="C371" s="1" t="s">
        <v>1</v>
      </c>
      <c r="D371" t="str">
        <f t="shared" si="10"/>
        <v>XSHE_603333</v>
      </c>
      <c r="E371" t="str">
        <f t="shared" si="11"/>
        <v>XSHG_603333</v>
      </c>
    </row>
    <row r="372" spans="1:5" x14ac:dyDescent="0.2">
      <c r="A372" s="2" t="str">
        <f>"603416"</f>
        <v>603416</v>
      </c>
      <c r="B372" s="1" t="s">
        <v>0</v>
      </c>
      <c r="C372" s="1" t="s">
        <v>1</v>
      </c>
      <c r="D372" t="str">
        <f t="shared" si="10"/>
        <v>XSHE_603416</v>
      </c>
      <c r="E372" t="str">
        <f t="shared" si="11"/>
        <v>XSHG_603416</v>
      </c>
    </row>
    <row r="373" spans="1:5" x14ac:dyDescent="0.2">
      <c r="A373" s="2" t="str">
        <f>"603515"</f>
        <v>603515</v>
      </c>
      <c r="B373" s="1" t="s">
        <v>0</v>
      </c>
      <c r="C373" s="1" t="s">
        <v>1</v>
      </c>
      <c r="D373" t="str">
        <f t="shared" si="10"/>
        <v>XSHE_603515</v>
      </c>
      <c r="E373" t="str">
        <f t="shared" si="11"/>
        <v>XSHG_603515</v>
      </c>
    </row>
    <row r="374" spans="1:5" x14ac:dyDescent="0.2">
      <c r="A374" s="2" t="str">
        <f>"603606"</f>
        <v>603606</v>
      </c>
      <c r="B374" s="1" t="s">
        <v>0</v>
      </c>
      <c r="C374" s="1" t="s">
        <v>1</v>
      </c>
      <c r="D374" t="str">
        <f t="shared" si="10"/>
        <v>XSHE_603606</v>
      </c>
      <c r="E374" t="str">
        <f t="shared" si="11"/>
        <v>XSHG_603606</v>
      </c>
    </row>
    <row r="375" spans="1:5" x14ac:dyDescent="0.2">
      <c r="A375" s="2" t="str">
        <f>"603618"</f>
        <v>603618</v>
      </c>
      <c r="B375" s="1" t="s">
        <v>0</v>
      </c>
      <c r="C375" s="1" t="s">
        <v>1</v>
      </c>
      <c r="D375" t="str">
        <f t="shared" si="10"/>
        <v>XSHE_603618</v>
      </c>
      <c r="E375" t="str">
        <f t="shared" si="11"/>
        <v>XSHG_603618</v>
      </c>
    </row>
    <row r="376" spans="1:5" x14ac:dyDescent="0.2">
      <c r="A376" s="2" t="str">
        <f>"603628"</f>
        <v>603628</v>
      </c>
      <c r="B376" s="1" t="s">
        <v>0</v>
      </c>
      <c r="C376" s="1" t="s">
        <v>1</v>
      </c>
      <c r="D376" t="str">
        <f t="shared" si="10"/>
        <v>XSHE_603628</v>
      </c>
      <c r="E376" t="str">
        <f t="shared" si="11"/>
        <v>XSHG_603628</v>
      </c>
    </row>
    <row r="377" spans="1:5" x14ac:dyDescent="0.2">
      <c r="A377" s="2" t="str">
        <f>"603703"</f>
        <v>603703</v>
      </c>
      <c r="B377" s="1" t="s">
        <v>0</v>
      </c>
      <c r="C377" s="1" t="s">
        <v>1</v>
      </c>
      <c r="D377" t="str">
        <f t="shared" si="10"/>
        <v>XSHE_603703</v>
      </c>
      <c r="E377" t="str">
        <f t="shared" si="11"/>
        <v>XSHG_603703</v>
      </c>
    </row>
    <row r="378" spans="1:5" x14ac:dyDescent="0.2">
      <c r="A378" s="2" t="str">
        <f>"603819"</f>
        <v>603819</v>
      </c>
      <c r="B378" s="1" t="s">
        <v>0</v>
      </c>
      <c r="C378" s="1" t="s">
        <v>1</v>
      </c>
      <c r="D378" t="str">
        <f t="shared" si="10"/>
        <v>XSHE_603819</v>
      </c>
      <c r="E378" t="str">
        <f t="shared" si="11"/>
        <v>XSHG_603819</v>
      </c>
    </row>
    <row r="379" spans="1:5" x14ac:dyDescent="0.2">
      <c r="A379" s="2" t="str">
        <f>"603861"</f>
        <v>603861</v>
      </c>
      <c r="B379" s="1" t="s">
        <v>0</v>
      </c>
      <c r="C379" s="1" t="s">
        <v>1</v>
      </c>
      <c r="D379" t="str">
        <f t="shared" si="10"/>
        <v>XSHE_603861</v>
      </c>
      <c r="E379" t="str">
        <f t="shared" si="11"/>
        <v>XSHG_603861</v>
      </c>
    </row>
    <row r="380" spans="1:5" x14ac:dyDescent="0.2">
      <c r="A380" s="2" t="str">
        <f>"603988"</f>
        <v>603988</v>
      </c>
      <c r="B380" s="1" t="s">
        <v>0</v>
      </c>
      <c r="C380" s="1" t="s">
        <v>1</v>
      </c>
      <c r="D380" t="str">
        <f t="shared" si="10"/>
        <v>XSHE_603988</v>
      </c>
      <c r="E380" t="str">
        <f t="shared" si="11"/>
        <v>XSHG_603988</v>
      </c>
    </row>
    <row r="381" spans="1:5" x14ac:dyDescent="0.2">
      <c r="A381" s="2" t="str">
        <f>"603050"</f>
        <v>603050</v>
      </c>
      <c r="B381" s="1" t="s">
        <v>0</v>
      </c>
      <c r="C381" s="1" t="s">
        <v>1</v>
      </c>
      <c r="D381" t="str">
        <f t="shared" si="10"/>
        <v>XSHE_603050</v>
      </c>
      <c r="E381" t="str">
        <f t="shared" si="11"/>
        <v>XSHG_603050</v>
      </c>
    </row>
    <row r="382" spans="1:5" x14ac:dyDescent="0.2">
      <c r="A382" s="2" t="str">
        <f>"002024"</f>
        <v>002024</v>
      </c>
      <c r="B382" s="1" t="s">
        <v>0</v>
      </c>
      <c r="C382" s="1" t="s">
        <v>1</v>
      </c>
      <c r="D382" t="str">
        <f t="shared" si="10"/>
        <v>XSHE_002024</v>
      </c>
      <c r="E382" t="str">
        <f t="shared" si="11"/>
        <v>XSHG_002024</v>
      </c>
    </row>
    <row r="383" spans="1:5" x14ac:dyDescent="0.2">
      <c r="A383" s="2" t="str">
        <f>"002416"</f>
        <v>002416</v>
      </c>
      <c r="B383" s="1" t="s">
        <v>0</v>
      </c>
      <c r="C383" s="1" t="s">
        <v>1</v>
      </c>
      <c r="D383" t="str">
        <f t="shared" si="10"/>
        <v>XSHE_002416</v>
      </c>
      <c r="E383" t="str">
        <f t="shared" si="11"/>
        <v>XSHG_002416</v>
      </c>
    </row>
    <row r="384" spans="1:5" x14ac:dyDescent="0.2">
      <c r="A384" s="2" t="str">
        <f>"600898"</f>
        <v>600898</v>
      </c>
      <c r="B384" s="1" t="s">
        <v>0</v>
      </c>
      <c r="C384" s="1" t="s">
        <v>1</v>
      </c>
      <c r="D384" t="str">
        <f t="shared" si="10"/>
        <v>XSHE_600898</v>
      </c>
      <c r="E384" t="str">
        <f t="shared" si="11"/>
        <v>XSHG_600898</v>
      </c>
    </row>
    <row r="385" spans="1:5" x14ac:dyDescent="0.2">
      <c r="A385" s="2" t="str">
        <f>"000988"</f>
        <v>000988</v>
      </c>
      <c r="B385" s="1" t="s">
        <v>0</v>
      </c>
      <c r="C385" s="1" t="s">
        <v>1</v>
      </c>
      <c r="D385" t="str">
        <f t="shared" si="10"/>
        <v>XSHE_000988</v>
      </c>
      <c r="E385" t="str">
        <f t="shared" si="11"/>
        <v>XSHG_000988</v>
      </c>
    </row>
    <row r="386" spans="1:5" x14ac:dyDescent="0.2">
      <c r="A386" s="2" t="str">
        <f>"002008"</f>
        <v>002008</v>
      </c>
      <c r="B386" s="1" t="s">
        <v>0</v>
      </c>
      <c r="C386" s="1" t="s">
        <v>1</v>
      </c>
      <c r="D386" t="str">
        <f t="shared" ref="D386:D449" si="12">B386&amp;"_"&amp;A386</f>
        <v>XSHE_002008</v>
      </c>
      <c r="E386" t="str">
        <f t="shared" ref="E386:E449" si="13">C386&amp;"_"&amp;A386</f>
        <v>XSHG_002008</v>
      </c>
    </row>
    <row r="387" spans="1:5" x14ac:dyDescent="0.2">
      <c r="A387" s="2" t="str">
        <f>"002058"</f>
        <v>002058</v>
      </c>
      <c r="B387" s="1" t="s">
        <v>0</v>
      </c>
      <c r="C387" s="1" t="s">
        <v>1</v>
      </c>
      <c r="D387" t="str">
        <f t="shared" si="12"/>
        <v>XSHE_002058</v>
      </c>
      <c r="E387" t="str">
        <f t="shared" si="13"/>
        <v>XSHG_002058</v>
      </c>
    </row>
    <row r="388" spans="1:5" x14ac:dyDescent="0.2">
      <c r="A388" s="2" t="str">
        <f>"002121"</f>
        <v>002121</v>
      </c>
      <c r="B388" s="1" t="s">
        <v>0</v>
      </c>
      <c r="C388" s="1" t="s">
        <v>1</v>
      </c>
      <c r="D388" t="str">
        <f t="shared" si="12"/>
        <v>XSHE_002121</v>
      </c>
      <c r="E388" t="str">
        <f t="shared" si="13"/>
        <v>XSHG_002121</v>
      </c>
    </row>
    <row r="389" spans="1:5" x14ac:dyDescent="0.2">
      <c r="A389" s="2" t="str">
        <f>"002175"</f>
        <v>002175</v>
      </c>
      <c r="B389" s="1" t="s">
        <v>0</v>
      </c>
      <c r="C389" s="1" t="s">
        <v>1</v>
      </c>
      <c r="D389" t="str">
        <f t="shared" si="12"/>
        <v>XSHE_002175</v>
      </c>
      <c r="E389" t="str">
        <f t="shared" si="13"/>
        <v>XSHG_002175</v>
      </c>
    </row>
    <row r="390" spans="1:5" x14ac:dyDescent="0.2">
      <c r="A390" s="2" t="str">
        <f>"002197"</f>
        <v>002197</v>
      </c>
      <c r="B390" s="1" t="s">
        <v>0</v>
      </c>
      <c r="C390" s="1" t="s">
        <v>1</v>
      </c>
      <c r="D390" t="str">
        <f t="shared" si="12"/>
        <v>XSHE_002197</v>
      </c>
      <c r="E390" t="str">
        <f t="shared" si="13"/>
        <v>XSHG_002197</v>
      </c>
    </row>
    <row r="391" spans="1:5" x14ac:dyDescent="0.2">
      <c r="A391" s="2" t="str">
        <f>"002214"</f>
        <v>002214</v>
      </c>
      <c r="B391" s="1" t="s">
        <v>0</v>
      </c>
      <c r="C391" s="1" t="s">
        <v>1</v>
      </c>
      <c r="D391" t="str">
        <f t="shared" si="12"/>
        <v>XSHE_002214</v>
      </c>
      <c r="E391" t="str">
        <f t="shared" si="13"/>
        <v>XSHG_002214</v>
      </c>
    </row>
    <row r="392" spans="1:5" x14ac:dyDescent="0.2">
      <c r="A392" s="2" t="str">
        <f>"002236"</f>
        <v>002236</v>
      </c>
      <c r="B392" s="1" t="s">
        <v>0</v>
      </c>
      <c r="C392" s="1" t="s">
        <v>1</v>
      </c>
      <c r="D392" t="str">
        <f t="shared" si="12"/>
        <v>XSHE_002236</v>
      </c>
      <c r="E392" t="str">
        <f t="shared" si="13"/>
        <v>XSHG_002236</v>
      </c>
    </row>
    <row r="393" spans="1:5" x14ac:dyDescent="0.2">
      <c r="A393" s="2" t="str">
        <f>"002338"</f>
        <v>002338</v>
      </c>
      <c r="B393" s="1" t="s">
        <v>0</v>
      </c>
      <c r="C393" s="1" t="s">
        <v>1</v>
      </c>
      <c r="D393" t="str">
        <f t="shared" si="12"/>
        <v>XSHE_002338</v>
      </c>
      <c r="E393" t="str">
        <f t="shared" si="13"/>
        <v>XSHG_002338</v>
      </c>
    </row>
    <row r="394" spans="1:5" x14ac:dyDescent="0.2">
      <c r="A394" s="2" t="str">
        <f>"002414"</f>
        <v>002414</v>
      </c>
      <c r="B394" s="1" t="s">
        <v>0</v>
      </c>
      <c r="C394" s="1" t="s">
        <v>1</v>
      </c>
      <c r="D394" t="str">
        <f t="shared" si="12"/>
        <v>XSHE_002414</v>
      </c>
      <c r="E394" t="str">
        <f t="shared" si="13"/>
        <v>XSHG_002414</v>
      </c>
    </row>
    <row r="395" spans="1:5" x14ac:dyDescent="0.2">
      <c r="A395" s="2" t="str">
        <f>"002415"</f>
        <v>002415</v>
      </c>
      <c r="B395" s="1" t="s">
        <v>0</v>
      </c>
      <c r="C395" s="1" t="s">
        <v>1</v>
      </c>
      <c r="D395" t="str">
        <f t="shared" si="12"/>
        <v>XSHE_002415</v>
      </c>
      <c r="E395" t="str">
        <f t="shared" si="13"/>
        <v>XSHG_002415</v>
      </c>
    </row>
    <row r="396" spans="1:5" x14ac:dyDescent="0.2">
      <c r="A396" s="2" t="str">
        <f>"002518"</f>
        <v>002518</v>
      </c>
      <c r="B396" s="1" t="s">
        <v>0</v>
      </c>
      <c r="C396" s="1" t="s">
        <v>1</v>
      </c>
      <c r="D396" t="str">
        <f t="shared" si="12"/>
        <v>XSHE_002518</v>
      </c>
      <c r="E396" t="str">
        <f t="shared" si="13"/>
        <v>XSHG_002518</v>
      </c>
    </row>
    <row r="397" spans="1:5" x14ac:dyDescent="0.2">
      <c r="A397" s="2" t="str">
        <f>"002527"</f>
        <v>002527</v>
      </c>
      <c r="B397" s="1" t="s">
        <v>0</v>
      </c>
      <c r="C397" s="1" t="s">
        <v>1</v>
      </c>
      <c r="D397" t="str">
        <f t="shared" si="12"/>
        <v>XSHE_002527</v>
      </c>
      <c r="E397" t="str">
        <f t="shared" si="13"/>
        <v>XSHG_002527</v>
      </c>
    </row>
    <row r="398" spans="1:5" x14ac:dyDescent="0.2">
      <c r="A398" s="2" t="str">
        <f>"002767"</f>
        <v>002767</v>
      </c>
      <c r="B398" s="1" t="s">
        <v>0</v>
      </c>
      <c r="C398" s="1" t="s">
        <v>1</v>
      </c>
      <c r="D398" t="str">
        <f t="shared" si="12"/>
        <v>XSHE_002767</v>
      </c>
      <c r="E398" t="str">
        <f t="shared" si="13"/>
        <v>XSHG_002767</v>
      </c>
    </row>
    <row r="399" spans="1:5" x14ac:dyDescent="0.2">
      <c r="A399" s="2" t="str">
        <f>"002819"</f>
        <v>002819</v>
      </c>
      <c r="B399" s="1" t="s">
        <v>0</v>
      </c>
      <c r="C399" s="1" t="s">
        <v>1</v>
      </c>
      <c r="D399" t="str">
        <f t="shared" si="12"/>
        <v>XSHE_002819</v>
      </c>
      <c r="E399" t="str">
        <f t="shared" si="13"/>
        <v>XSHG_002819</v>
      </c>
    </row>
    <row r="400" spans="1:5" x14ac:dyDescent="0.2">
      <c r="A400" s="2" t="str">
        <f>"002849"</f>
        <v>002849</v>
      </c>
      <c r="B400" s="1" t="s">
        <v>0</v>
      </c>
      <c r="C400" s="1" t="s">
        <v>1</v>
      </c>
      <c r="D400" t="str">
        <f t="shared" si="12"/>
        <v>XSHE_002849</v>
      </c>
      <c r="E400" t="str">
        <f t="shared" si="13"/>
        <v>XSHG_002849</v>
      </c>
    </row>
    <row r="401" spans="1:5" x14ac:dyDescent="0.2">
      <c r="A401" s="2" t="str">
        <f>"002857"</f>
        <v>002857</v>
      </c>
      <c r="B401" s="1" t="s">
        <v>0</v>
      </c>
      <c r="C401" s="1" t="s">
        <v>1</v>
      </c>
      <c r="D401" t="str">
        <f t="shared" si="12"/>
        <v>XSHE_002857</v>
      </c>
      <c r="E401" t="str">
        <f t="shared" si="13"/>
        <v>XSHG_002857</v>
      </c>
    </row>
    <row r="402" spans="1:5" x14ac:dyDescent="0.2">
      <c r="A402" s="2" t="str">
        <f>"300007"</f>
        <v>300007</v>
      </c>
      <c r="B402" s="1" t="s">
        <v>0</v>
      </c>
      <c r="C402" s="1" t="s">
        <v>1</v>
      </c>
      <c r="D402" t="str">
        <f t="shared" si="12"/>
        <v>XSHE_300007</v>
      </c>
      <c r="E402" t="str">
        <f t="shared" si="13"/>
        <v>XSHG_300007</v>
      </c>
    </row>
    <row r="403" spans="1:5" x14ac:dyDescent="0.2">
      <c r="A403" s="2" t="str">
        <f>"300012"</f>
        <v>300012</v>
      </c>
      <c r="B403" s="1" t="s">
        <v>0</v>
      </c>
      <c r="C403" s="1" t="s">
        <v>1</v>
      </c>
      <c r="D403" t="str">
        <f t="shared" si="12"/>
        <v>XSHE_300012</v>
      </c>
      <c r="E403" t="str">
        <f t="shared" si="13"/>
        <v>XSHG_300012</v>
      </c>
    </row>
    <row r="404" spans="1:5" x14ac:dyDescent="0.2">
      <c r="A404" s="2" t="str">
        <f>"300066"</f>
        <v>300066</v>
      </c>
      <c r="B404" s="1" t="s">
        <v>0</v>
      </c>
      <c r="C404" s="1" t="s">
        <v>1</v>
      </c>
      <c r="D404" t="str">
        <f t="shared" si="12"/>
        <v>XSHE_300066</v>
      </c>
      <c r="E404" t="str">
        <f t="shared" si="13"/>
        <v>XSHG_300066</v>
      </c>
    </row>
    <row r="405" spans="1:5" x14ac:dyDescent="0.2">
      <c r="A405" s="2" t="str">
        <f>"300097"</f>
        <v>300097</v>
      </c>
      <c r="B405" s="1" t="s">
        <v>0</v>
      </c>
      <c r="C405" s="1" t="s">
        <v>1</v>
      </c>
      <c r="D405" t="str">
        <f t="shared" si="12"/>
        <v>XSHE_300097</v>
      </c>
      <c r="E405" t="str">
        <f t="shared" si="13"/>
        <v>XSHG_300097</v>
      </c>
    </row>
    <row r="406" spans="1:5" x14ac:dyDescent="0.2">
      <c r="A406" s="2" t="str">
        <f>"300099"</f>
        <v>300099</v>
      </c>
      <c r="B406" s="1" t="s">
        <v>0</v>
      </c>
      <c r="C406" s="1" t="s">
        <v>1</v>
      </c>
      <c r="D406" t="str">
        <f t="shared" si="12"/>
        <v>XSHE_300099</v>
      </c>
      <c r="E406" t="str">
        <f t="shared" si="13"/>
        <v>XSHG_300099</v>
      </c>
    </row>
    <row r="407" spans="1:5" x14ac:dyDescent="0.2">
      <c r="A407" s="2" t="str">
        <f>"300105"</f>
        <v>300105</v>
      </c>
      <c r="B407" s="1" t="s">
        <v>0</v>
      </c>
      <c r="C407" s="1" t="s">
        <v>1</v>
      </c>
      <c r="D407" t="str">
        <f t="shared" si="12"/>
        <v>XSHE_300105</v>
      </c>
      <c r="E407" t="str">
        <f t="shared" si="13"/>
        <v>XSHG_300105</v>
      </c>
    </row>
    <row r="408" spans="1:5" x14ac:dyDescent="0.2">
      <c r="A408" s="2" t="str">
        <f>"300112"</f>
        <v>300112</v>
      </c>
      <c r="B408" s="1" t="s">
        <v>0</v>
      </c>
      <c r="C408" s="1" t="s">
        <v>1</v>
      </c>
      <c r="D408" t="str">
        <f t="shared" si="12"/>
        <v>XSHE_300112</v>
      </c>
      <c r="E408" t="str">
        <f t="shared" si="13"/>
        <v>XSHG_300112</v>
      </c>
    </row>
    <row r="409" spans="1:5" x14ac:dyDescent="0.2">
      <c r="A409" s="2" t="str">
        <f>"300124"</f>
        <v>300124</v>
      </c>
      <c r="B409" s="1" t="s">
        <v>0</v>
      </c>
      <c r="C409" s="1" t="s">
        <v>1</v>
      </c>
      <c r="D409" t="str">
        <f t="shared" si="12"/>
        <v>XSHE_300124</v>
      </c>
      <c r="E409" t="str">
        <f t="shared" si="13"/>
        <v>XSHG_300124</v>
      </c>
    </row>
    <row r="410" spans="1:5" x14ac:dyDescent="0.2">
      <c r="A410" s="2" t="str">
        <f>"300165"</f>
        <v>300165</v>
      </c>
      <c r="B410" s="1" t="s">
        <v>0</v>
      </c>
      <c r="C410" s="1" t="s">
        <v>1</v>
      </c>
      <c r="D410" t="str">
        <f t="shared" si="12"/>
        <v>XSHE_300165</v>
      </c>
      <c r="E410" t="str">
        <f t="shared" si="13"/>
        <v>XSHG_300165</v>
      </c>
    </row>
    <row r="411" spans="1:5" x14ac:dyDescent="0.2">
      <c r="A411" s="2" t="str">
        <f>"300217"</f>
        <v>300217</v>
      </c>
      <c r="B411" s="1" t="s">
        <v>0</v>
      </c>
      <c r="C411" s="1" t="s">
        <v>1</v>
      </c>
      <c r="D411" t="str">
        <f t="shared" si="12"/>
        <v>XSHE_300217</v>
      </c>
      <c r="E411" t="str">
        <f t="shared" si="13"/>
        <v>XSHG_300217</v>
      </c>
    </row>
    <row r="412" spans="1:5" x14ac:dyDescent="0.2">
      <c r="A412" s="2" t="str">
        <f>"300259"</f>
        <v>300259</v>
      </c>
      <c r="B412" s="1" t="s">
        <v>0</v>
      </c>
      <c r="C412" s="1" t="s">
        <v>1</v>
      </c>
      <c r="D412" t="str">
        <f t="shared" si="12"/>
        <v>XSHE_300259</v>
      </c>
      <c r="E412" t="str">
        <f t="shared" si="13"/>
        <v>XSHG_300259</v>
      </c>
    </row>
    <row r="413" spans="1:5" x14ac:dyDescent="0.2">
      <c r="A413" s="2" t="str">
        <f>"300286"</f>
        <v>300286</v>
      </c>
      <c r="B413" s="1" t="s">
        <v>0</v>
      </c>
      <c r="C413" s="1" t="s">
        <v>1</v>
      </c>
      <c r="D413" t="str">
        <f t="shared" si="12"/>
        <v>XSHE_300286</v>
      </c>
      <c r="E413" t="str">
        <f t="shared" si="13"/>
        <v>XSHG_300286</v>
      </c>
    </row>
    <row r="414" spans="1:5" x14ac:dyDescent="0.2">
      <c r="A414" s="2" t="str">
        <f>"300306"</f>
        <v>300306</v>
      </c>
      <c r="B414" s="1" t="s">
        <v>0</v>
      </c>
      <c r="C414" s="1" t="s">
        <v>1</v>
      </c>
      <c r="D414" t="str">
        <f t="shared" si="12"/>
        <v>XSHE_300306</v>
      </c>
      <c r="E414" t="str">
        <f t="shared" si="13"/>
        <v>XSHG_300306</v>
      </c>
    </row>
    <row r="415" spans="1:5" x14ac:dyDescent="0.2">
      <c r="A415" s="2" t="str">
        <f>"300338"</f>
        <v>300338</v>
      </c>
      <c r="B415" s="1" t="s">
        <v>0</v>
      </c>
      <c r="C415" s="1" t="s">
        <v>1</v>
      </c>
      <c r="D415" t="str">
        <f t="shared" si="12"/>
        <v>XSHE_300338</v>
      </c>
      <c r="E415" t="str">
        <f t="shared" si="13"/>
        <v>XSHG_300338</v>
      </c>
    </row>
    <row r="416" spans="1:5" x14ac:dyDescent="0.2">
      <c r="A416" s="2" t="str">
        <f>"300349"</f>
        <v>300349</v>
      </c>
      <c r="B416" s="1" t="s">
        <v>0</v>
      </c>
      <c r="C416" s="1" t="s">
        <v>1</v>
      </c>
      <c r="D416" t="str">
        <f t="shared" si="12"/>
        <v>XSHE_300349</v>
      </c>
      <c r="E416" t="str">
        <f t="shared" si="13"/>
        <v>XSHG_300349</v>
      </c>
    </row>
    <row r="417" spans="1:5" x14ac:dyDescent="0.2">
      <c r="A417" s="2" t="str">
        <f>"300354"</f>
        <v>300354</v>
      </c>
      <c r="B417" s="1" t="s">
        <v>0</v>
      </c>
      <c r="C417" s="1" t="s">
        <v>1</v>
      </c>
      <c r="D417" t="str">
        <f t="shared" si="12"/>
        <v>XSHE_300354</v>
      </c>
      <c r="E417" t="str">
        <f t="shared" si="13"/>
        <v>XSHG_300354</v>
      </c>
    </row>
    <row r="418" spans="1:5" x14ac:dyDescent="0.2">
      <c r="A418" s="2" t="str">
        <f>"300360"</f>
        <v>300360</v>
      </c>
      <c r="B418" s="1" t="s">
        <v>0</v>
      </c>
      <c r="C418" s="1" t="s">
        <v>1</v>
      </c>
      <c r="D418" t="str">
        <f t="shared" si="12"/>
        <v>XSHE_300360</v>
      </c>
      <c r="E418" t="str">
        <f t="shared" si="13"/>
        <v>XSHG_300360</v>
      </c>
    </row>
    <row r="419" spans="1:5" x14ac:dyDescent="0.2">
      <c r="A419" s="2" t="str">
        <f>"300370"</f>
        <v>300370</v>
      </c>
      <c r="B419" s="1" t="s">
        <v>0</v>
      </c>
      <c r="C419" s="1" t="s">
        <v>1</v>
      </c>
      <c r="D419" t="str">
        <f t="shared" si="12"/>
        <v>XSHE_300370</v>
      </c>
      <c r="E419" t="str">
        <f t="shared" si="13"/>
        <v>XSHG_300370</v>
      </c>
    </row>
    <row r="420" spans="1:5" x14ac:dyDescent="0.2">
      <c r="A420" s="2" t="str">
        <f>"300371"</f>
        <v>300371</v>
      </c>
      <c r="B420" s="1" t="s">
        <v>0</v>
      </c>
      <c r="C420" s="1" t="s">
        <v>1</v>
      </c>
      <c r="D420" t="str">
        <f t="shared" si="12"/>
        <v>XSHE_300371</v>
      </c>
      <c r="E420" t="str">
        <f t="shared" si="13"/>
        <v>XSHG_300371</v>
      </c>
    </row>
    <row r="421" spans="1:5" x14ac:dyDescent="0.2">
      <c r="A421" s="2" t="str">
        <f>"300410"</f>
        <v>300410</v>
      </c>
      <c r="B421" s="1" t="s">
        <v>0</v>
      </c>
      <c r="C421" s="1" t="s">
        <v>1</v>
      </c>
      <c r="D421" t="str">
        <f t="shared" si="12"/>
        <v>XSHE_300410</v>
      </c>
      <c r="E421" t="str">
        <f t="shared" si="13"/>
        <v>XSHG_300410</v>
      </c>
    </row>
    <row r="422" spans="1:5" x14ac:dyDescent="0.2">
      <c r="A422" s="2" t="str">
        <f>"300416"</f>
        <v>300416</v>
      </c>
      <c r="B422" s="1" t="s">
        <v>0</v>
      </c>
      <c r="C422" s="1" t="s">
        <v>1</v>
      </c>
      <c r="D422" t="str">
        <f t="shared" si="12"/>
        <v>XSHE_300416</v>
      </c>
      <c r="E422" t="str">
        <f t="shared" si="13"/>
        <v>XSHG_300416</v>
      </c>
    </row>
    <row r="423" spans="1:5" x14ac:dyDescent="0.2">
      <c r="A423" s="2" t="str">
        <f>"300417"</f>
        <v>300417</v>
      </c>
      <c r="B423" s="1" t="s">
        <v>0</v>
      </c>
      <c r="C423" s="1" t="s">
        <v>1</v>
      </c>
      <c r="D423" t="str">
        <f t="shared" si="12"/>
        <v>XSHE_300417</v>
      </c>
      <c r="E423" t="str">
        <f t="shared" si="13"/>
        <v>XSHG_300417</v>
      </c>
    </row>
    <row r="424" spans="1:5" x14ac:dyDescent="0.2">
      <c r="A424" s="2" t="str">
        <f>"300430"</f>
        <v>300430</v>
      </c>
      <c r="B424" s="1" t="s">
        <v>0</v>
      </c>
      <c r="C424" s="1" t="s">
        <v>1</v>
      </c>
      <c r="D424" t="str">
        <f t="shared" si="12"/>
        <v>XSHE_300430</v>
      </c>
      <c r="E424" t="str">
        <f t="shared" si="13"/>
        <v>XSHG_300430</v>
      </c>
    </row>
    <row r="425" spans="1:5" x14ac:dyDescent="0.2">
      <c r="A425" s="2" t="str">
        <f>"300445"</f>
        <v>300445</v>
      </c>
      <c r="B425" s="1" t="s">
        <v>0</v>
      </c>
      <c r="C425" s="1" t="s">
        <v>1</v>
      </c>
      <c r="D425" t="str">
        <f t="shared" si="12"/>
        <v>XSHE_300445</v>
      </c>
      <c r="E425" t="str">
        <f t="shared" si="13"/>
        <v>XSHG_300445</v>
      </c>
    </row>
    <row r="426" spans="1:5" x14ac:dyDescent="0.2">
      <c r="A426" s="2" t="str">
        <f>"300466"</f>
        <v>300466</v>
      </c>
      <c r="B426" s="1" t="s">
        <v>0</v>
      </c>
      <c r="C426" s="1" t="s">
        <v>1</v>
      </c>
      <c r="D426" t="str">
        <f t="shared" si="12"/>
        <v>XSHE_300466</v>
      </c>
      <c r="E426" t="str">
        <f t="shared" si="13"/>
        <v>XSHG_300466</v>
      </c>
    </row>
    <row r="427" spans="1:5" x14ac:dyDescent="0.2">
      <c r="A427" s="2" t="str">
        <f>"300480"</f>
        <v>300480</v>
      </c>
      <c r="B427" s="1" t="s">
        <v>0</v>
      </c>
      <c r="C427" s="1" t="s">
        <v>1</v>
      </c>
      <c r="D427" t="str">
        <f t="shared" si="12"/>
        <v>XSHE_300480</v>
      </c>
      <c r="E427" t="str">
        <f t="shared" si="13"/>
        <v>XSHG_300480</v>
      </c>
    </row>
    <row r="428" spans="1:5" x14ac:dyDescent="0.2">
      <c r="A428" s="2" t="str">
        <f>"300515"</f>
        <v>300515</v>
      </c>
      <c r="B428" s="1" t="s">
        <v>0</v>
      </c>
      <c r="C428" s="1" t="s">
        <v>1</v>
      </c>
      <c r="D428" t="str">
        <f t="shared" si="12"/>
        <v>XSHE_300515</v>
      </c>
      <c r="E428" t="str">
        <f t="shared" si="13"/>
        <v>XSHG_300515</v>
      </c>
    </row>
    <row r="429" spans="1:5" x14ac:dyDescent="0.2">
      <c r="A429" s="2" t="str">
        <f>"300516"</f>
        <v>300516</v>
      </c>
      <c r="B429" s="1" t="s">
        <v>0</v>
      </c>
      <c r="C429" s="1" t="s">
        <v>1</v>
      </c>
      <c r="D429" t="str">
        <f t="shared" si="12"/>
        <v>XSHE_300516</v>
      </c>
      <c r="E429" t="str">
        <f t="shared" si="13"/>
        <v>XSHG_300516</v>
      </c>
    </row>
    <row r="430" spans="1:5" x14ac:dyDescent="0.2">
      <c r="A430" s="2" t="str">
        <f>"300553"</f>
        <v>300553</v>
      </c>
      <c r="B430" s="1" t="s">
        <v>0</v>
      </c>
      <c r="C430" s="1" t="s">
        <v>1</v>
      </c>
      <c r="D430" t="str">
        <f t="shared" si="12"/>
        <v>XSHE_300553</v>
      </c>
      <c r="E430" t="str">
        <f t="shared" si="13"/>
        <v>XSHG_300553</v>
      </c>
    </row>
    <row r="431" spans="1:5" x14ac:dyDescent="0.2">
      <c r="A431" s="2" t="str">
        <f>"300557"</f>
        <v>300557</v>
      </c>
      <c r="B431" s="1" t="s">
        <v>0</v>
      </c>
      <c r="C431" s="1" t="s">
        <v>1</v>
      </c>
      <c r="D431" t="str">
        <f t="shared" si="12"/>
        <v>XSHE_300557</v>
      </c>
      <c r="E431" t="str">
        <f t="shared" si="13"/>
        <v>XSHG_300557</v>
      </c>
    </row>
    <row r="432" spans="1:5" x14ac:dyDescent="0.2">
      <c r="A432" s="2" t="str">
        <f>"300567"</f>
        <v>300567</v>
      </c>
      <c r="B432" s="1" t="s">
        <v>0</v>
      </c>
      <c r="C432" s="1" t="s">
        <v>1</v>
      </c>
      <c r="D432" t="str">
        <f t="shared" si="12"/>
        <v>XSHE_300567</v>
      </c>
      <c r="E432" t="str">
        <f t="shared" si="13"/>
        <v>XSHG_300567</v>
      </c>
    </row>
    <row r="433" spans="1:5" x14ac:dyDescent="0.2">
      <c r="A433" s="2" t="str">
        <f>"300572"</f>
        <v>300572</v>
      </c>
      <c r="B433" s="1" t="s">
        <v>0</v>
      </c>
      <c r="C433" s="1" t="s">
        <v>1</v>
      </c>
      <c r="D433" t="str">
        <f t="shared" si="12"/>
        <v>XSHE_300572</v>
      </c>
      <c r="E433" t="str">
        <f t="shared" si="13"/>
        <v>XSHG_300572</v>
      </c>
    </row>
    <row r="434" spans="1:5" x14ac:dyDescent="0.2">
      <c r="A434" s="2" t="str">
        <f>"600366"</f>
        <v>600366</v>
      </c>
      <c r="B434" s="1" t="s">
        <v>0</v>
      </c>
      <c r="C434" s="1" t="s">
        <v>1</v>
      </c>
      <c r="D434" t="str">
        <f t="shared" si="12"/>
        <v>XSHE_600366</v>
      </c>
      <c r="E434" t="str">
        <f t="shared" si="13"/>
        <v>XSHG_600366</v>
      </c>
    </row>
    <row r="435" spans="1:5" x14ac:dyDescent="0.2">
      <c r="A435" s="2" t="str">
        <f>"600651"</f>
        <v>600651</v>
      </c>
      <c r="B435" s="1" t="s">
        <v>0</v>
      </c>
      <c r="C435" s="1" t="s">
        <v>1</v>
      </c>
      <c r="D435" t="str">
        <f t="shared" si="12"/>
        <v>XSHE_600651</v>
      </c>
      <c r="E435" t="str">
        <f t="shared" si="13"/>
        <v>XSHG_600651</v>
      </c>
    </row>
    <row r="436" spans="1:5" x14ac:dyDescent="0.2">
      <c r="A436" s="2" t="str">
        <f>"601222"</f>
        <v>601222</v>
      </c>
      <c r="B436" s="1" t="s">
        <v>0</v>
      </c>
      <c r="C436" s="1" t="s">
        <v>1</v>
      </c>
      <c r="D436" t="str">
        <f t="shared" si="12"/>
        <v>XSHE_601222</v>
      </c>
      <c r="E436" t="str">
        <f t="shared" si="13"/>
        <v>XSHG_601222</v>
      </c>
    </row>
    <row r="437" spans="1:5" x14ac:dyDescent="0.2">
      <c r="A437" s="2" t="str">
        <f>"601567"</f>
        <v>601567</v>
      </c>
      <c r="B437" s="1" t="s">
        <v>0</v>
      </c>
      <c r="C437" s="1" t="s">
        <v>1</v>
      </c>
      <c r="D437" t="str">
        <f t="shared" si="12"/>
        <v>XSHE_601567</v>
      </c>
      <c r="E437" t="str">
        <f t="shared" si="13"/>
        <v>XSHG_601567</v>
      </c>
    </row>
    <row r="438" spans="1:5" x14ac:dyDescent="0.2">
      <c r="A438" s="2" t="str">
        <f>"603100"</f>
        <v>603100</v>
      </c>
      <c r="B438" s="1" t="s">
        <v>0</v>
      </c>
      <c r="C438" s="1" t="s">
        <v>1</v>
      </c>
      <c r="D438" t="str">
        <f t="shared" si="12"/>
        <v>XSHE_603100</v>
      </c>
      <c r="E438" t="str">
        <f t="shared" si="13"/>
        <v>XSHG_603100</v>
      </c>
    </row>
    <row r="439" spans="1:5" x14ac:dyDescent="0.2">
      <c r="A439" s="2" t="str">
        <f>"603556"</f>
        <v>603556</v>
      </c>
      <c r="B439" s="1" t="s">
        <v>0</v>
      </c>
      <c r="C439" s="1" t="s">
        <v>1</v>
      </c>
      <c r="D439" t="str">
        <f t="shared" si="12"/>
        <v>XSHE_603556</v>
      </c>
      <c r="E439" t="str">
        <f t="shared" si="13"/>
        <v>XSHG_603556</v>
      </c>
    </row>
    <row r="440" spans="1:5" x14ac:dyDescent="0.2">
      <c r="A440" s="2" t="str">
        <f>"002093"</f>
        <v>002093</v>
      </c>
      <c r="B440" s="1" t="s">
        <v>0</v>
      </c>
      <c r="C440" s="1" t="s">
        <v>1</v>
      </c>
      <c r="D440" t="str">
        <f t="shared" si="12"/>
        <v>XSHE_002093</v>
      </c>
      <c r="E440" t="str">
        <f t="shared" si="13"/>
        <v>XSHG_002093</v>
      </c>
    </row>
    <row r="441" spans="1:5" x14ac:dyDescent="0.2">
      <c r="A441" s="2" t="str">
        <f>"002467"</f>
        <v>002467</v>
      </c>
      <c r="B441" s="1" t="s">
        <v>0</v>
      </c>
      <c r="C441" s="1" t="s">
        <v>1</v>
      </c>
      <c r="D441" t="str">
        <f t="shared" si="12"/>
        <v>XSHE_002467</v>
      </c>
      <c r="E441" t="str">
        <f t="shared" si="13"/>
        <v>XSHG_002467</v>
      </c>
    </row>
    <row r="442" spans="1:5" x14ac:dyDescent="0.2">
      <c r="A442" s="2" t="str">
        <f>"300017"</f>
        <v>300017</v>
      </c>
      <c r="B442" s="1" t="s">
        <v>0</v>
      </c>
      <c r="C442" s="1" t="s">
        <v>1</v>
      </c>
      <c r="D442" t="str">
        <f t="shared" si="12"/>
        <v>XSHE_300017</v>
      </c>
      <c r="E442" t="str">
        <f t="shared" si="13"/>
        <v>XSHG_300017</v>
      </c>
    </row>
    <row r="443" spans="1:5" x14ac:dyDescent="0.2">
      <c r="A443" s="2" t="str">
        <f>"300383"</f>
        <v>300383</v>
      </c>
      <c r="B443" s="1" t="s">
        <v>0</v>
      </c>
      <c r="C443" s="1" t="s">
        <v>1</v>
      </c>
      <c r="D443" t="str">
        <f t="shared" si="12"/>
        <v>XSHE_300383</v>
      </c>
      <c r="E443" t="str">
        <f t="shared" si="13"/>
        <v>XSHG_300383</v>
      </c>
    </row>
    <row r="444" spans="1:5" x14ac:dyDescent="0.2">
      <c r="A444" s="2" t="str">
        <f>"600050"</f>
        <v>600050</v>
      </c>
      <c r="B444" s="1" t="s">
        <v>0</v>
      </c>
      <c r="C444" s="1" t="s">
        <v>1</v>
      </c>
      <c r="D444" t="str">
        <f t="shared" si="12"/>
        <v>XSHE_600050</v>
      </c>
      <c r="E444" t="str">
        <f t="shared" si="13"/>
        <v>XSHG_600050</v>
      </c>
    </row>
    <row r="445" spans="1:5" x14ac:dyDescent="0.2">
      <c r="A445" s="2" t="str">
        <f>"600804"</f>
        <v>600804</v>
      </c>
      <c r="B445" s="1" t="s">
        <v>0</v>
      </c>
      <c r="C445" s="1" t="s">
        <v>1</v>
      </c>
      <c r="D445" t="str">
        <f t="shared" si="12"/>
        <v>XSHE_600804</v>
      </c>
      <c r="E445" t="str">
        <f t="shared" si="13"/>
        <v>XSHG_600804</v>
      </c>
    </row>
    <row r="446" spans="1:5" x14ac:dyDescent="0.2">
      <c r="A446" s="2" t="str">
        <f>"000415"</f>
        <v>000415</v>
      </c>
      <c r="B446" s="1" t="s">
        <v>0</v>
      </c>
      <c r="C446" s="1" t="s">
        <v>1</v>
      </c>
      <c r="D446" t="str">
        <f t="shared" si="12"/>
        <v>XSHE_000415</v>
      </c>
      <c r="E446" t="str">
        <f t="shared" si="13"/>
        <v>XSHG_000415</v>
      </c>
    </row>
    <row r="447" spans="1:5" x14ac:dyDescent="0.2">
      <c r="A447" s="2" t="str">
        <f>"000416"</f>
        <v>000416</v>
      </c>
      <c r="B447" s="1" t="s">
        <v>0</v>
      </c>
      <c r="C447" s="1" t="s">
        <v>1</v>
      </c>
      <c r="D447" t="str">
        <f t="shared" si="12"/>
        <v>XSHE_000416</v>
      </c>
      <c r="E447" t="str">
        <f t="shared" si="13"/>
        <v>XSHG_000416</v>
      </c>
    </row>
    <row r="448" spans="1:5" x14ac:dyDescent="0.2">
      <c r="A448" s="2" t="str">
        <f>"000563"</f>
        <v>000563</v>
      </c>
      <c r="B448" s="1" t="s">
        <v>0</v>
      </c>
      <c r="C448" s="1" t="s">
        <v>1</v>
      </c>
      <c r="D448" t="str">
        <f t="shared" si="12"/>
        <v>XSHE_000563</v>
      </c>
      <c r="E448" t="str">
        <f t="shared" si="13"/>
        <v>XSHG_000563</v>
      </c>
    </row>
    <row r="449" spans="1:5" x14ac:dyDescent="0.2">
      <c r="A449" s="2" t="str">
        <f>"000617"</f>
        <v>000617</v>
      </c>
      <c r="B449" s="1" t="s">
        <v>0</v>
      </c>
      <c r="C449" s="1" t="s">
        <v>1</v>
      </c>
      <c r="D449" t="str">
        <f t="shared" si="12"/>
        <v>XSHE_000617</v>
      </c>
      <c r="E449" t="str">
        <f t="shared" si="13"/>
        <v>XSHG_000617</v>
      </c>
    </row>
    <row r="450" spans="1:5" x14ac:dyDescent="0.2">
      <c r="A450" s="2" t="str">
        <f>"000712"</f>
        <v>000712</v>
      </c>
      <c r="B450" s="1" t="s">
        <v>0</v>
      </c>
      <c r="C450" s="1" t="s">
        <v>1</v>
      </c>
      <c r="D450" t="str">
        <f t="shared" ref="D450:D513" si="14">B450&amp;"_"&amp;A450</f>
        <v>XSHE_000712</v>
      </c>
      <c r="E450" t="str">
        <f t="shared" ref="E450:E513" si="15">C450&amp;"_"&amp;A450</f>
        <v>XSHG_000712</v>
      </c>
    </row>
    <row r="451" spans="1:5" x14ac:dyDescent="0.2">
      <c r="A451" s="2" t="str">
        <f>"000987"</f>
        <v>000987</v>
      </c>
      <c r="B451" s="1" t="s">
        <v>0</v>
      </c>
      <c r="C451" s="1" t="s">
        <v>1</v>
      </c>
      <c r="D451" t="str">
        <f t="shared" si="14"/>
        <v>XSHE_000987</v>
      </c>
      <c r="E451" t="str">
        <f t="shared" si="15"/>
        <v>XSHG_000987</v>
      </c>
    </row>
    <row r="452" spans="1:5" x14ac:dyDescent="0.2">
      <c r="A452" s="2" t="str">
        <f>"002670"</f>
        <v>002670</v>
      </c>
      <c r="B452" s="1" t="s">
        <v>0</v>
      </c>
      <c r="C452" s="1" t="s">
        <v>1</v>
      </c>
      <c r="D452" t="str">
        <f t="shared" si="14"/>
        <v>XSHE_002670</v>
      </c>
      <c r="E452" t="str">
        <f t="shared" si="15"/>
        <v>XSHG_002670</v>
      </c>
    </row>
    <row r="453" spans="1:5" x14ac:dyDescent="0.2">
      <c r="A453" s="2" t="str">
        <f>"600318"</f>
        <v>600318</v>
      </c>
      <c r="B453" s="1" t="s">
        <v>0</v>
      </c>
      <c r="C453" s="1" t="s">
        <v>1</v>
      </c>
      <c r="D453" t="str">
        <f t="shared" si="14"/>
        <v>XSHE_600318</v>
      </c>
      <c r="E453" t="str">
        <f t="shared" si="15"/>
        <v>XSHG_600318</v>
      </c>
    </row>
    <row r="454" spans="1:5" x14ac:dyDescent="0.2">
      <c r="A454" s="2" t="str">
        <f>"600599"</f>
        <v>600599</v>
      </c>
      <c r="B454" s="1" t="s">
        <v>0</v>
      </c>
      <c r="C454" s="1" t="s">
        <v>1</v>
      </c>
      <c r="D454" t="str">
        <f t="shared" si="14"/>
        <v>XSHE_600599</v>
      </c>
      <c r="E454" t="str">
        <f t="shared" si="15"/>
        <v>XSHG_600599</v>
      </c>
    </row>
    <row r="455" spans="1:5" x14ac:dyDescent="0.2">
      <c r="A455" s="2" t="str">
        <f>"600643"</f>
        <v>600643</v>
      </c>
      <c r="B455" s="1" t="s">
        <v>0</v>
      </c>
      <c r="C455" s="1" t="s">
        <v>1</v>
      </c>
      <c r="D455" t="str">
        <f t="shared" si="14"/>
        <v>XSHE_600643</v>
      </c>
      <c r="E455" t="str">
        <f t="shared" si="15"/>
        <v>XSHG_600643</v>
      </c>
    </row>
    <row r="456" spans="1:5" x14ac:dyDescent="0.2">
      <c r="A456" s="2" t="str">
        <f>"600695"</f>
        <v>600695</v>
      </c>
      <c r="B456" s="1" t="s">
        <v>0</v>
      </c>
      <c r="C456" s="1" t="s">
        <v>1</v>
      </c>
      <c r="D456" t="str">
        <f t="shared" si="14"/>
        <v>XSHE_600695</v>
      </c>
      <c r="E456" t="str">
        <f t="shared" si="15"/>
        <v>XSHG_600695</v>
      </c>
    </row>
    <row r="457" spans="1:5" x14ac:dyDescent="0.2">
      <c r="A457" s="2" t="str">
        <f>"600705"</f>
        <v>600705</v>
      </c>
      <c r="B457" s="1" t="s">
        <v>0</v>
      </c>
      <c r="C457" s="1" t="s">
        <v>1</v>
      </c>
      <c r="D457" t="str">
        <f t="shared" si="14"/>
        <v>XSHE_600705</v>
      </c>
      <c r="E457" t="str">
        <f t="shared" si="15"/>
        <v>XSHG_600705</v>
      </c>
    </row>
    <row r="458" spans="1:5" x14ac:dyDescent="0.2">
      <c r="A458" s="2" t="str">
        <f>"600747"</f>
        <v>600747</v>
      </c>
      <c r="B458" s="1" t="s">
        <v>0</v>
      </c>
      <c r="C458" s="1" t="s">
        <v>1</v>
      </c>
      <c r="D458" t="str">
        <f t="shared" si="14"/>
        <v>XSHE_600747</v>
      </c>
      <c r="E458" t="str">
        <f t="shared" si="15"/>
        <v>XSHG_600747</v>
      </c>
    </row>
    <row r="459" spans="1:5" x14ac:dyDescent="0.2">
      <c r="A459" s="2" t="str">
        <f>"600816"</f>
        <v>600816</v>
      </c>
      <c r="B459" s="1" t="s">
        <v>0</v>
      </c>
      <c r="C459" s="1" t="s">
        <v>1</v>
      </c>
      <c r="D459" t="str">
        <f t="shared" si="14"/>
        <v>XSHE_600816</v>
      </c>
      <c r="E459" t="str">
        <f t="shared" si="15"/>
        <v>XSHG_600816</v>
      </c>
    </row>
    <row r="460" spans="1:5" x14ac:dyDescent="0.2">
      <c r="A460" s="2" t="str">
        <f>"600817"</f>
        <v>600817</v>
      </c>
      <c r="B460" s="1" t="s">
        <v>0</v>
      </c>
      <c r="C460" s="1" t="s">
        <v>1</v>
      </c>
      <c r="D460" t="str">
        <f t="shared" si="14"/>
        <v>XSHE_600817</v>
      </c>
      <c r="E460" t="str">
        <f t="shared" si="15"/>
        <v>XSHG_600817</v>
      </c>
    </row>
    <row r="461" spans="1:5" x14ac:dyDescent="0.2">
      <c r="A461" s="2" t="str">
        <f>"600830"</f>
        <v>600830</v>
      </c>
      <c r="B461" s="1" t="s">
        <v>0</v>
      </c>
      <c r="C461" s="1" t="s">
        <v>1</v>
      </c>
      <c r="D461" t="str">
        <f t="shared" si="14"/>
        <v>XSHE_600830</v>
      </c>
      <c r="E461" t="str">
        <f t="shared" si="15"/>
        <v>XSHG_600830</v>
      </c>
    </row>
    <row r="462" spans="1:5" x14ac:dyDescent="0.2">
      <c r="A462" s="2" t="str">
        <f>"000005"</f>
        <v>000005</v>
      </c>
      <c r="B462" s="1" t="s">
        <v>0</v>
      </c>
      <c r="C462" s="1" t="s">
        <v>1</v>
      </c>
      <c r="D462" t="str">
        <f t="shared" si="14"/>
        <v>XSHE_000005</v>
      </c>
      <c r="E462" t="str">
        <f t="shared" si="15"/>
        <v>XSHG_000005</v>
      </c>
    </row>
    <row r="463" spans="1:5" x14ac:dyDescent="0.2">
      <c r="A463" s="2" t="str">
        <f>"000056"</f>
        <v>000056</v>
      </c>
      <c r="B463" s="1" t="s">
        <v>0</v>
      </c>
      <c r="C463" s="1" t="s">
        <v>1</v>
      </c>
      <c r="D463" t="str">
        <f t="shared" si="14"/>
        <v>XSHE_000056</v>
      </c>
      <c r="E463" t="str">
        <f t="shared" si="15"/>
        <v>XSHG_000056</v>
      </c>
    </row>
    <row r="464" spans="1:5" x14ac:dyDescent="0.2">
      <c r="A464" s="2" t="str">
        <f>"000505"</f>
        <v>000505</v>
      </c>
      <c r="B464" s="1" t="s">
        <v>0</v>
      </c>
      <c r="C464" s="1" t="s">
        <v>1</v>
      </c>
      <c r="D464" t="str">
        <f t="shared" si="14"/>
        <v>XSHE_000505</v>
      </c>
      <c r="E464" t="str">
        <f t="shared" si="15"/>
        <v>XSHG_000505</v>
      </c>
    </row>
    <row r="465" spans="1:5" x14ac:dyDescent="0.2">
      <c r="A465" s="2" t="str">
        <f>"000861"</f>
        <v>000861</v>
      </c>
      <c r="B465" s="1" t="s">
        <v>0</v>
      </c>
      <c r="C465" s="1" t="s">
        <v>1</v>
      </c>
      <c r="D465" t="str">
        <f t="shared" si="14"/>
        <v>XSHE_000861</v>
      </c>
      <c r="E465" t="str">
        <f t="shared" si="15"/>
        <v>XSHG_000861</v>
      </c>
    </row>
    <row r="466" spans="1:5" x14ac:dyDescent="0.2">
      <c r="A466" s="2" t="str">
        <f>"002285"</f>
        <v>002285</v>
      </c>
      <c r="B466" s="1" t="s">
        <v>0</v>
      </c>
      <c r="C466" s="1" t="s">
        <v>1</v>
      </c>
      <c r="D466" t="str">
        <f t="shared" si="14"/>
        <v>XSHE_002285</v>
      </c>
      <c r="E466" t="str">
        <f t="shared" si="15"/>
        <v>XSHG_002285</v>
      </c>
    </row>
    <row r="467" spans="1:5" x14ac:dyDescent="0.2">
      <c r="A467" s="2" t="str">
        <f>"002818"</f>
        <v>002818</v>
      </c>
      <c r="B467" s="1" t="s">
        <v>0</v>
      </c>
      <c r="C467" s="1" t="s">
        <v>1</v>
      </c>
      <c r="D467" t="str">
        <f t="shared" si="14"/>
        <v>XSHE_002818</v>
      </c>
      <c r="E467" t="str">
        <f t="shared" si="15"/>
        <v>XSHG_002818</v>
      </c>
    </row>
    <row r="468" spans="1:5" x14ac:dyDescent="0.2">
      <c r="A468" s="2" t="str">
        <f>"300635"</f>
        <v>300635</v>
      </c>
      <c r="B468" s="1" t="s">
        <v>0</v>
      </c>
      <c r="C468" s="1" t="s">
        <v>1</v>
      </c>
      <c r="D468" t="str">
        <f t="shared" si="14"/>
        <v>XSHE_300635</v>
      </c>
      <c r="E468" t="str">
        <f t="shared" si="15"/>
        <v>XSHG_300635</v>
      </c>
    </row>
    <row r="469" spans="1:5" x14ac:dyDescent="0.2">
      <c r="A469" s="2" t="str">
        <f>"000045"</f>
        <v>000045</v>
      </c>
      <c r="B469" s="1" t="s">
        <v>0</v>
      </c>
      <c r="C469" s="1" t="s">
        <v>1</v>
      </c>
      <c r="D469" t="str">
        <f t="shared" si="14"/>
        <v>XSHE_000045</v>
      </c>
      <c r="E469" t="str">
        <f t="shared" si="15"/>
        <v>XSHG_000045</v>
      </c>
    </row>
    <row r="470" spans="1:5" x14ac:dyDescent="0.2">
      <c r="A470" s="2" t="str">
        <f>"000158"</f>
        <v>000158</v>
      </c>
      <c r="B470" s="1" t="s">
        <v>0</v>
      </c>
      <c r="C470" s="1" t="s">
        <v>1</v>
      </c>
      <c r="D470" t="str">
        <f t="shared" si="14"/>
        <v>XSHE_000158</v>
      </c>
      <c r="E470" t="str">
        <f t="shared" si="15"/>
        <v>XSHG_000158</v>
      </c>
    </row>
    <row r="471" spans="1:5" x14ac:dyDescent="0.2">
      <c r="A471" s="2" t="str">
        <f>"000611"</f>
        <v>000611</v>
      </c>
      <c r="B471" s="1" t="s">
        <v>0</v>
      </c>
      <c r="C471" s="1" t="s">
        <v>1</v>
      </c>
      <c r="D471" t="str">
        <f t="shared" si="14"/>
        <v>XSHE_000611</v>
      </c>
      <c r="E471" t="str">
        <f t="shared" si="15"/>
        <v>XSHG_000611</v>
      </c>
    </row>
    <row r="472" spans="1:5" x14ac:dyDescent="0.2">
      <c r="A472" s="2" t="str">
        <f>"000726"</f>
        <v>000726</v>
      </c>
      <c r="B472" s="1" t="s">
        <v>0</v>
      </c>
      <c r="C472" s="1" t="s">
        <v>1</v>
      </c>
      <c r="D472" t="str">
        <f t="shared" si="14"/>
        <v>XSHE_000726</v>
      </c>
      <c r="E472" t="str">
        <f t="shared" si="15"/>
        <v>XSHG_000726</v>
      </c>
    </row>
    <row r="473" spans="1:5" x14ac:dyDescent="0.2">
      <c r="A473" s="2" t="str">
        <f>"000779"</f>
        <v>000779</v>
      </c>
      <c r="B473" s="1" t="s">
        <v>0</v>
      </c>
      <c r="C473" s="1" t="s">
        <v>1</v>
      </c>
      <c r="D473" t="str">
        <f t="shared" si="14"/>
        <v>XSHE_000779</v>
      </c>
      <c r="E473" t="str">
        <f t="shared" si="15"/>
        <v>XSHG_000779</v>
      </c>
    </row>
    <row r="474" spans="1:5" x14ac:dyDescent="0.2">
      <c r="A474" s="2" t="str">
        <f>"000803"</f>
        <v>000803</v>
      </c>
      <c r="B474" s="1" t="s">
        <v>0</v>
      </c>
      <c r="C474" s="1" t="s">
        <v>1</v>
      </c>
      <c r="D474" t="str">
        <f t="shared" si="14"/>
        <v>XSHE_000803</v>
      </c>
      <c r="E474" t="str">
        <f t="shared" si="15"/>
        <v>XSHG_000803</v>
      </c>
    </row>
    <row r="475" spans="1:5" x14ac:dyDescent="0.2">
      <c r="A475" s="2" t="str">
        <f>"000850"</f>
        <v>000850</v>
      </c>
      <c r="B475" s="1" t="s">
        <v>0</v>
      </c>
      <c r="C475" s="1" t="s">
        <v>1</v>
      </c>
      <c r="D475" t="str">
        <f t="shared" si="14"/>
        <v>XSHE_000850</v>
      </c>
      <c r="E475" t="str">
        <f t="shared" si="15"/>
        <v>XSHG_000850</v>
      </c>
    </row>
    <row r="476" spans="1:5" x14ac:dyDescent="0.2">
      <c r="A476" s="2" t="str">
        <f>"000955"</f>
        <v>000955</v>
      </c>
      <c r="B476" s="1" t="s">
        <v>0</v>
      </c>
      <c r="C476" s="1" t="s">
        <v>1</v>
      </c>
      <c r="D476" t="str">
        <f t="shared" si="14"/>
        <v>XSHE_000955</v>
      </c>
      <c r="E476" t="str">
        <f t="shared" si="15"/>
        <v>XSHG_000955</v>
      </c>
    </row>
    <row r="477" spans="1:5" x14ac:dyDescent="0.2">
      <c r="A477" s="2" t="str">
        <f>"000982"</f>
        <v>000982</v>
      </c>
      <c r="B477" s="1" t="s">
        <v>0</v>
      </c>
      <c r="C477" s="1" t="s">
        <v>1</v>
      </c>
      <c r="D477" t="str">
        <f t="shared" si="14"/>
        <v>XSHE_000982</v>
      </c>
      <c r="E477" t="str">
        <f t="shared" si="15"/>
        <v>XSHG_000982</v>
      </c>
    </row>
    <row r="478" spans="1:5" x14ac:dyDescent="0.2">
      <c r="A478" s="2" t="str">
        <f>"002034"</f>
        <v>002034</v>
      </c>
      <c r="B478" s="1" t="s">
        <v>0</v>
      </c>
      <c r="C478" s="1" t="s">
        <v>1</v>
      </c>
      <c r="D478" t="str">
        <f t="shared" si="14"/>
        <v>XSHE_002034</v>
      </c>
      <c r="E478" t="str">
        <f t="shared" si="15"/>
        <v>XSHG_002034</v>
      </c>
    </row>
    <row r="479" spans="1:5" x14ac:dyDescent="0.2">
      <c r="A479" s="2" t="str">
        <f>"002042"</f>
        <v>002042</v>
      </c>
      <c r="B479" s="1" t="s">
        <v>0</v>
      </c>
      <c r="C479" s="1" t="s">
        <v>1</v>
      </c>
      <c r="D479" t="str">
        <f t="shared" si="14"/>
        <v>XSHE_002042</v>
      </c>
      <c r="E479" t="str">
        <f t="shared" si="15"/>
        <v>XSHG_002042</v>
      </c>
    </row>
    <row r="480" spans="1:5" x14ac:dyDescent="0.2">
      <c r="A480" s="2" t="str">
        <f>"002070"</f>
        <v>002070</v>
      </c>
      <c r="B480" s="1" t="s">
        <v>0</v>
      </c>
      <c r="C480" s="1" t="s">
        <v>1</v>
      </c>
      <c r="D480" t="str">
        <f t="shared" si="14"/>
        <v>XSHE_002070</v>
      </c>
      <c r="E480" t="str">
        <f t="shared" si="15"/>
        <v>XSHG_002070</v>
      </c>
    </row>
    <row r="481" spans="1:5" x14ac:dyDescent="0.2">
      <c r="A481" s="2" t="str">
        <f>"002072"</f>
        <v>002072</v>
      </c>
      <c r="B481" s="1" t="s">
        <v>0</v>
      </c>
      <c r="C481" s="1" t="s">
        <v>1</v>
      </c>
      <c r="D481" t="str">
        <f t="shared" si="14"/>
        <v>XSHE_002072</v>
      </c>
      <c r="E481" t="str">
        <f t="shared" si="15"/>
        <v>XSHG_002072</v>
      </c>
    </row>
    <row r="482" spans="1:5" x14ac:dyDescent="0.2">
      <c r="A482" s="2" t="str">
        <f>"002083"</f>
        <v>002083</v>
      </c>
      <c r="B482" s="1" t="s">
        <v>0</v>
      </c>
      <c r="C482" s="1" t="s">
        <v>1</v>
      </c>
      <c r="D482" t="str">
        <f t="shared" si="14"/>
        <v>XSHE_002083</v>
      </c>
      <c r="E482" t="str">
        <f t="shared" si="15"/>
        <v>XSHG_002083</v>
      </c>
    </row>
    <row r="483" spans="1:5" x14ac:dyDescent="0.2">
      <c r="A483" s="2" t="str">
        <f>"002087"</f>
        <v>002087</v>
      </c>
      <c r="B483" s="1" t="s">
        <v>0</v>
      </c>
      <c r="C483" s="1" t="s">
        <v>1</v>
      </c>
      <c r="D483" t="str">
        <f t="shared" si="14"/>
        <v>XSHE_002087</v>
      </c>
      <c r="E483" t="str">
        <f t="shared" si="15"/>
        <v>XSHG_002087</v>
      </c>
    </row>
    <row r="484" spans="1:5" x14ac:dyDescent="0.2">
      <c r="A484" s="2" t="str">
        <f>"002144"</f>
        <v>002144</v>
      </c>
      <c r="B484" s="1" t="s">
        <v>0</v>
      </c>
      <c r="C484" s="1" t="s">
        <v>1</v>
      </c>
      <c r="D484" t="str">
        <f t="shared" si="14"/>
        <v>XSHE_002144</v>
      </c>
      <c r="E484" t="str">
        <f t="shared" si="15"/>
        <v>XSHG_002144</v>
      </c>
    </row>
    <row r="485" spans="1:5" x14ac:dyDescent="0.2">
      <c r="A485" s="2" t="str">
        <f>"002193"</f>
        <v>002193</v>
      </c>
      <c r="B485" s="1" t="s">
        <v>0</v>
      </c>
      <c r="C485" s="1" t="s">
        <v>1</v>
      </c>
      <c r="D485" t="str">
        <f t="shared" si="14"/>
        <v>XSHE_002193</v>
      </c>
      <c r="E485" t="str">
        <f t="shared" si="15"/>
        <v>XSHG_002193</v>
      </c>
    </row>
    <row r="486" spans="1:5" x14ac:dyDescent="0.2">
      <c r="A486" s="2" t="str">
        <f>"002293"</f>
        <v>002293</v>
      </c>
      <c r="B486" s="1" t="s">
        <v>0</v>
      </c>
      <c r="C486" s="1" t="s">
        <v>1</v>
      </c>
      <c r="D486" t="str">
        <f t="shared" si="14"/>
        <v>XSHE_002293</v>
      </c>
      <c r="E486" t="str">
        <f t="shared" si="15"/>
        <v>XSHG_002293</v>
      </c>
    </row>
    <row r="487" spans="1:5" x14ac:dyDescent="0.2">
      <c r="A487" s="2" t="str">
        <f>"002327"</f>
        <v>002327</v>
      </c>
      <c r="B487" s="1" t="s">
        <v>0</v>
      </c>
      <c r="C487" s="1" t="s">
        <v>1</v>
      </c>
      <c r="D487" t="str">
        <f t="shared" si="14"/>
        <v>XSHE_002327</v>
      </c>
      <c r="E487" t="str">
        <f t="shared" si="15"/>
        <v>XSHG_002327</v>
      </c>
    </row>
    <row r="488" spans="1:5" x14ac:dyDescent="0.2">
      <c r="A488" s="2" t="str">
        <f>"002394"</f>
        <v>002394</v>
      </c>
      <c r="B488" s="1" t="s">
        <v>0</v>
      </c>
      <c r="C488" s="1" t="s">
        <v>1</v>
      </c>
      <c r="D488" t="str">
        <f t="shared" si="14"/>
        <v>XSHE_002394</v>
      </c>
      <c r="E488" t="str">
        <f t="shared" si="15"/>
        <v>XSHG_002394</v>
      </c>
    </row>
    <row r="489" spans="1:5" x14ac:dyDescent="0.2">
      <c r="A489" s="2" t="str">
        <f>"002397"</f>
        <v>002397</v>
      </c>
      <c r="B489" s="1" t="s">
        <v>0</v>
      </c>
      <c r="C489" s="1" t="s">
        <v>1</v>
      </c>
      <c r="D489" t="str">
        <f t="shared" si="14"/>
        <v>XSHE_002397</v>
      </c>
      <c r="E489" t="str">
        <f t="shared" si="15"/>
        <v>XSHG_002397</v>
      </c>
    </row>
    <row r="490" spans="1:5" x14ac:dyDescent="0.2">
      <c r="A490" s="2" t="str">
        <f>"002404"</f>
        <v>002404</v>
      </c>
      <c r="B490" s="1" t="s">
        <v>0</v>
      </c>
      <c r="C490" s="1" t="s">
        <v>1</v>
      </c>
      <c r="D490" t="str">
        <f t="shared" si="14"/>
        <v>XSHE_002404</v>
      </c>
      <c r="E490" t="str">
        <f t="shared" si="15"/>
        <v>XSHG_002404</v>
      </c>
    </row>
    <row r="491" spans="1:5" x14ac:dyDescent="0.2">
      <c r="A491" s="2" t="str">
        <f>"002516"</f>
        <v>002516</v>
      </c>
      <c r="B491" s="1" t="s">
        <v>0</v>
      </c>
      <c r="C491" s="1" t="s">
        <v>1</v>
      </c>
      <c r="D491" t="str">
        <f t="shared" si="14"/>
        <v>XSHE_002516</v>
      </c>
      <c r="E491" t="str">
        <f t="shared" si="15"/>
        <v>XSHG_002516</v>
      </c>
    </row>
    <row r="492" spans="1:5" x14ac:dyDescent="0.2">
      <c r="A492" s="2" t="str">
        <f>"002674"</f>
        <v>002674</v>
      </c>
      <c r="B492" s="1" t="s">
        <v>0</v>
      </c>
      <c r="C492" s="1" t="s">
        <v>1</v>
      </c>
      <c r="D492" t="str">
        <f t="shared" si="14"/>
        <v>XSHE_002674</v>
      </c>
      <c r="E492" t="str">
        <f t="shared" si="15"/>
        <v>XSHG_002674</v>
      </c>
    </row>
    <row r="493" spans="1:5" x14ac:dyDescent="0.2">
      <c r="A493" s="2" t="str">
        <f>"002761"</f>
        <v>002761</v>
      </c>
      <c r="B493" s="1" t="s">
        <v>0</v>
      </c>
      <c r="C493" s="1" t="s">
        <v>1</v>
      </c>
      <c r="D493" t="str">
        <f t="shared" si="14"/>
        <v>XSHE_002761</v>
      </c>
      <c r="E493" t="str">
        <f t="shared" si="15"/>
        <v>XSHG_002761</v>
      </c>
    </row>
    <row r="494" spans="1:5" x14ac:dyDescent="0.2">
      <c r="A494" s="2" t="str">
        <f>"300577"</f>
        <v>300577</v>
      </c>
      <c r="B494" s="1" t="s">
        <v>0</v>
      </c>
      <c r="C494" s="1" t="s">
        <v>1</v>
      </c>
      <c r="D494" t="str">
        <f t="shared" si="14"/>
        <v>XSHE_300577</v>
      </c>
      <c r="E494" t="str">
        <f t="shared" si="15"/>
        <v>XSHG_300577</v>
      </c>
    </row>
    <row r="495" spans="1:5" x14ac:dyDescent="0.2">
      <c r="A495" s="2" t="str">
        <f>"600070"</f>
        <v>600070</v>
      </c>
      <c r="B495" s="1" t="s">
        <v>0</v>
      </c>
      <c r="C495" s="1" t="s">
        <v>1</v>
      </c>
      <c r="D495" t="str">
        <f t="shared" si="14"/>
        <v>XSHE_600070</v>
      </c>
      <c r="E495" t="str">
        <f t="shared" si="15"/>
        <v>XSHG_600070</v>
      </c>
    </row>
    <row r="496" spans="1:5" x14ac:dyDescent="0.2">
      <c r="A496" s="2" t="str">
        <f>"600152"</f>
        <v>600152</v>
      </c>
      <c r="B496" s="1" t="s">
        <v>0</v>
      </c>
      <c r="C496" s="1" t="s">
        <v>1</v>
      </c>
      <c r="D496" t="str">
        <f t="shared" si="14"/>
        <v>XSHE_600152</v>
      </c>
      <c r="E496" t="str">
        <f t="shared" si="15"/>
        <v>XSHG_600152</v>
      </c>
    </row>
    <row r="497" spans="1:5" x14ac:dyDescent="0.2">
      <c r="A497" s="2" t="str">
        <f>"600156"</f>
        <v>600156</v>
      </c>
      <c r="B497" s="1" t="s">
        <v>0</v>
      </c>
      <c r="C497" s="1" t="s">
        <v>1</v>
      </c>
      <c r="D497" t="str">
        <f t="shared" si="14"/>
        <v>XSHE_600156</v>
      </c>
      <c r="E497" t="str">
        <f t="shared" si="15"/>
        <v>XSHG_600156</v>
      </c>
    </row>
    <row r="498" spans="1:5" x14ac:dyDescent="0.2">
      <c r="A498" s="2" t="str">
        <f>"600220"</f>
        <v>600220</v>
      </c>
      <c r="B498" s="1" t="s">
        <v>0</v>
      </c>
      <c r="C498" s="1" t="s">
        <v>1</v>
      </c>
      <c r="D498" t="str">
        <f t="shared" si="14"/>
        <v>XSHE_600220</v>
      </c>
      <c r="E498" t="str">
        <f t="shared" si="15"/>
        <v>XSHG_600220</v>
      </c>
    </row>
    <row r="499" spans="1:5" x14ac:dyDescent="0.2">
      <c r="A499" s="2" t="str">
        <f>"600232"</f>
        <v>600232</v>
      </c>
      <c r="B499" s="1" t="s">
        <v>0</v>
      </c>
      <c r="C499" s="1" t="s">
        <v>1</v>
      </c>
      <c r="D499" t="str">
        <f t="shared" si="14"/>
        <v>XSHE_600232</v>
      </c>
      <c r="E499" t="str">
        <f t="shared" si="15"/>
        <v>XSHG_600232</v>
      </c>
    </row>
    <row r="500" spans="1:5" x14ac:dyDescent="0.2">
      <c r="A500" s="2" t="str">
        <f>"600370"</f>
        <v>600370</v>
      </c>
      <c r="B500" s="1" t="s">
        <v>0</v>
      </c>
      <c r="C500" s="1" t="s">
        <v>1</v>
      </c>
      <c r="D500" t="str">
        <f t="shared" si="14"/>
        <v>XSHE_600370</v>
      </c>
      <c r="E500" t="str">
        <f t="shared" si="15"/>
        <v>XSHG_600370</v>
      </c>
    </row>
    <row r="501" spans="1:5" x14ac:dyDescent="0.2">
      <c r="A501" s="2" t="str">
        <f>"600448"</f>
        <v>600448</v>
      </c>
      <c r="B501" s="1" t="s">
        <v>0</v>
      </c>
      <c r="C501" s="1" t="s">
        <v>1</v>
      </c>
      <c r="D501" t="str">
        <f t="shared" si="14"/>
        <v>XSHE_600448</v>
      </c>
      <c r="E501" t="str">
        <f t="shared" si="15"/>
        <v>XSHG_600448</v>
      </c>
    </row>
    <row r="502" spans="1:5" x14ac:dyDescent="0.2">
      <c r="A502" s="2" t="str">
        <f>"600493"</f>
        <v>600493</v>
      </c>
      <c r="B502" s="1" t="s">
        <v>0</v>
      </c>
      <c r="C502" s="1" t="s">
        <v>1</v>
      </c>
      <c r="D502" t="str">
        <f t="shared" si="14"/>
        <v>XSHE_600493</v>
      </c>
      <c r="E502" t="str">
        <f t="shared" si="15"/>
        <v>XSHG_600493</v>
      </c>
    </row>
    <row r="503" spans="1:5" x14ac:dyDescent="0.2">
      <c r="A503" s="2" t="str">
        <f>"600626"</f>
        <v>600626</v>
      </c>
      <c r="B503" s="1" t="s">
        <v>0</v>
      </c>
      <c r="C503" s="1" t="s">
        <v>1</v>
      </c>
      <c r="D503" t="str">
        <f t="shared" si="14"/>
        <v>XSHE_600626</v>
      </c>
      <c r="E503" t="str">
        <f t="shared" si="15"/>
        <v>XSHG_600626</v>
      </c>
    </row>
    <row r="504" spans="1:5" x14ac:dyDescent="0.2">
      <c r="A504" s="2" t="str">
        <f>"600630"</f>
        <v>600630</v>
      </c>
      <c r="B504" s="1" t="s">
        <v>0</v>
      </c>
      <c r="C504" s="1" t="s">
        <v>1</v>
      </c>
      <c r="D504" t="str">
        <f t="shared" si="14"/>
        <v>XSHE_600630</v>
      </c>
      <c r="E504" t="str">
        <f t="shared" si="15"/>
        <v>XSHG_600630</v>
      </c>
    </row>
    <row r="505" spans="1:5" x14ac:dyDescent="0.2">
      <c r="A505" s="2" t="str">
        <f>"600689"</f>
        <v>600689</v>
      </c>
      <c r="B505" s="1" t="s">
        <v>0</v>
      </c>
      <c r="C505" s="1" t="s">
        <v>1</v>
      </c>
      <c r="D505" t="str">
        <f t="shared" si="14"/>
        <v>XSHE_600689</v>
      </c>
      <c r="E505" t="str">
        <f t="shared" si="15"/>
        <v>XSHG_600689</v>
      </c>
    </row>
    <row r="506" spans="1:5" x14ac:dyDescent="0.2">
      <c r="A506" s="2" t="str">
        <f>"600851"</f>
        <v>600851</v>
      </c>
      <c r="B506" s="1" t="s">
        <v>0</v>
      </c>
      <c r="C506" s="1" t="s">
        <v>1</v>
      </c>
      <c r="D506" t="str">
        <f t="shared" si="14"/>
        <v>XSHE_600851</v>
      </c>
      <c r="E506" t="str">
        <f t="shared" si="15"/>
        <v>XSHG_600851</v>
      </c>
    </row>
    <row r="507" spans="1:5" x14ac:dyDescent="0.2">
      <c r="A507" s="2" t="str">
        <f>"600987"</f>
        <v>600987</v>
      </c>
      <c r="B507" s="1" t="s">
        <v>0</v>
      </c>
      <c r="C507" s="1" t="s">
        <v>1</v>
      </c>
      <c r="D507" t="str">
        <f t="shared" si="14"/>
        <v>XSHE_600987</v>
      </c>
      <c r="E507" t="str">
        <f t="shared" si="15"/>
        <v>XSHG_600987</v>
      </c>
    </row>
    <row r="508" spans="1:5" x14ac:dyDescent="0.2">
      <c r="A508" s="2" t="str">
        <f>"601339"</f>
        <v>601339</v>
      </c>
      <c r="B508" s="1" t="s">
        <v>0</v>
      </c>
      <c r="C508" s="1" t="s">
        <v>1</v>
      </c>
      <c r="D508" t="str">
        <f t="shared" si="14"/>
        <v>XSHE_601339</v>
      </c>
      <c r="E508" t="str">
        <f t="shared" si="15"/>
        <v>XSHG_601339</v>
      </c>
    </row>
    <row r="509" spans="1:5" x14ac:dyDescent="0.2">
      <c r="A509" s="2" t="str">
        <f>"603238"</f>
        <v>603238</v>
      </c>
      <c r="B509" s="1" t="s">
        <v>0</v>
      </c>
      <c r="C509" s="1" t="s">
        <v>1</v>
      </c>
      <c r="D509" t="str">
        <f t="shared" si="14"/>
        <v>XSHE_603238</v>
      </c>
      <c r="E509" t="str">
        <f t="shared" si="15"/>
        <v>XSHG_603238</v>
      </c>
    </row>
    <row r="510" spans="1:5" x14ac:dyDescent="0.2">
      <c r="A510" s="2" t="str">
        <f>"603558"</f>
        <v>603558</v>
      </c>
      <c r="B510" s="1" t="s">
        <v>0</v>
      </c>
      <c r="C510" s="1" t="s">
        <v>1</v>
      </c>
      <c r="D510" t="str">
        <f t="shared" si="14"/>
        <v>XSHE_603558</v>
      </c>
      <c r="E510" t="str">
        <f t="shared" si="15"/>
        <v>XSHG_603558</v>
      </c>
    </row>
    <row r="511" spans="1:5" x14ac:dyDescent="0.2">
      <c r="A511" s="2" t="str">
        <f>"603665"</f>
        <v>603665</v>
      </c>
      <c r="B511" s="1" t="s">
        <v>0</v>
      </c>
      <c r="C511" s="1" t="s">
        <v>1</v>
      </c>
      <c r="D511" t="str">
        <f t="shared" si="14"/>
        <v>XSHE_603665</v>
      </c>
      <c r="E511" t="str">
        <f t="shared" si="15"/>
        <v>XSHG_603665</v>
      </c>
    </row>
    <row r="512" spans="1:5" x14ac:dyDescent="0.2">
      <c r="A512" s="2" t="str">
        <f>"603889"</f>
        <v>603889</v>
      </c>
      <c r="B512" s="1" t="s">
        <v>0</v>
      </c>
      <c r="C512" s="1" t="s">
        <v>1</v>
      </c>
      <c r="D512" t="str">
        <f t="shared" si="14"/>
        <v>XSHE_603889</v>
      </c>
      <c r="E512" t="str">
        <f t="shared" si="15"/>
        <v>XSHG_603889</v>
      </c>
    </row>
    <row r="513" spans="1:5" x14ac:dyDescent="0.2">
      <c r="A513" s="2" t="str">
        <f>"603908"</f>
        <v>603908</v>
      </c>
      <c r="B513" s="1" t="s">
        <v>0</v>
      </c>
      <c r="C513" s="1" t="s">
        <v>1</v>
      </c>
      <c r="D513" t="str">
        <f t="shared" si="14"/>
        <v>XSHE_603908</v>
      </c>
      <c r="E513" t="str">
        <f t="shared" si="15"/>
        <v>XSHG_603908</v>
      </c>
    </row>
    <row r="514" spans="1:5" x14ac:dyDescent="0.2">
      <c r="A514" s="2" t="str">
        <f>"000666"</f>
        <v>000666</v>
      </c>
      <c r="B514" s="1" t="s">
        <v>0</v>
      </c>
      <c r="C514" s="1" t="s">
        <v>1</v>
      </c>
      <c r="D514" t="str">
        <f t="shared" ref="D514:D577" si="16">B514&amp;"_"&amp;A514</f>
        <v>XSHE_000666</v>
      </c>
      <c r="E514" t="str">
        <f t="shared" ref="E514:E577" si="17">C514&amp;"_"&amp;A514</f>
        <v>XSHG_000666</v>
      </c>
    </row>
    <row r="515" spans="1:5" x14ac:dyDescent="0.2">
      <c r="A515" s="2" t="str">
        <f>"002021"</f>
        <v>002021</v>
      </c>
      <c r="B515" s="1" t="s">
        <v>0</v>
      </c>
      <c r="C515" s="1" t="s">
        <v>1</v>
      </c>
      <c r="D515" t="str">
        <f t="shared" si="16"/>
        <v>XSHE_002021</v>
      </c>
      <c r="E515" t="str">
        <f t="shared" si="17"/>
        <v>XSHG_002021</v>
      </c>
    </row>
    <row r="516" spans="1:5" x14ac:dyDescent="0.2">
      <c r="A516" s="2" t="str">
        <f>"002196"</f>
        <v>002196</v>
      </c>
      <c r="B516" s="1" t="s">
        <v>0</v>
      </c>
      <c r="C516" s="1" t="s">
        <v>1</v>
      </c>
      <c r="D516" t="str">
        <f t="shared" si="16"/>
        <v>XSHE_002196</v>
      </c>
      <c r="E516" t="str">
        <f t="shared" si="17"/>
        <v>XSHG_002196</v>
      </c>
    </row>
    <row r="517" spans="1:5" x14ac:dyDescent="0.2">
      <c r="A517" s="2" t="str">
        <f>"002722"</f>
        <v>002722</v>
      </c>
      <c r="B517" s="1" t="s">
        <v>0</v>
      </c>
      <c r="C517" s="1" t="s">
        <v>1</v>
      </c>
      <c r="D517" t="str">
        <f t="shared" si="16"/>
        <v>XSHE_002722</v>
      </c>
      <c r="E517" t="str">
        <f t="shared" si="17"/>
        <v>XSHG_002722</v>
      </c>
    </row>
    <row r="518" spans="1:5" x14ac:dyDescent="0.2">
      <c r="A518" s="2" t="str">
        <f>"300307"</f>
        <v>300307</v>
      </c>
      <c r="B518" s="1" t="s">
        <v>0</v>
      </c>
      <c r="C518" s="1" t="s">
        <v>1</v>
      </c>
      <c r="D518" t="str">
        <f t="shared" si="16"/>
        <v>XSHE_300307</v>
      </c>
      <c r="E518" t="str">
        <f t="shared" si="17"/>
        <v>XSHG_300307</v>
      </c>
    </row>
    <row r="519" spans="1:5" x14ac:dyDescent="0.2">
      <c r="A519" s="2" t="str">
        <f>"300384"</f>
        <v>300384</v>
      </c>
      <c r="B519" s="1" t="s">
        <v>0</v>
      </c>
      <c r="C519" s="1" t="s">
        <v>1</v>
      </c>
      <c r="D519" t="str">
        <f t="shared" si="16"/>
        <v>XSHE_300384</v>
      </c>
      <c r="E519" t="str">
        <f t="shared" si="17"/>
        <v>XSHG_300384</v>
      </c>
    </row>
    <row r="520" spans="1:5" x14ac:dyDescent="0.2">
      <c r="A520" s="2" t="str">
        <f>"600302"</f>
        <v>600302</v>
      </c>
      <c r="B520" s="1" t="s">
        <v>0</v>
      </c>
      <c r="C520" s="1" t="s">
        <v>1</v>
      </c>
      <c r="D520" t="str">
        <f t="shared" si="16"/>
        <v>XSHE_600302</v>
      </c>
      <c r="E520" t="str">
        <f t="shared" si="17"/>
        <v>XSHG_600302</v>
      </c>
    </row>
    <row r="521" spans="1:5" x14ac:dyDescent="0.2">
      <c r="A521" s="2" t="str">
        <f>"600843"</f>
        <v>600843</v>
      </c>
      <c r="B521" s="1" t="s">
        <v>0</v>
      </c>
      <c r="C521" s="1" t="s">
        <v>1</v>
      </c>
      <c r="D521" t="str">
        <f t="shared" si="16"/>
        <v>XSHE_600843</v>
      </c>
      <c r="E521" t="str">
        <f t="shared" si="17"/>
        <v>XSHG_600843</v>
      </c>
    </row>
    <row r="522" spans="1:5" x14ac:dyDescent="0.2">
      <c r="A522" s="2" t="str">
        <f>"603337"</f>
        <v>603337</v>
      </c>
      <c r="B522" s="1" t="s">
        <v>0</v>
      </c>
      <c r="C522" s="1" t="s">
        <v>1</v>
      </c>
      <c r="D522" t="str">
        <f t="shared" si="16"/>
        <v>XSHE_603337</v>
      </c>
      <c r="E522" t="str">
        <f t="shared" si="17"/>
        <v>XSHG_603337</v>
      </c>
    </row>
    <row r="523" spans="1:5" x14ac:dyDescent="0.2">
      <c r="A523" s="2" t="str">
        <f>"002003"</f>
        <v>002003</v>
      </c>
      <c r="B523" s="1" t="s">
        <v>0</v>
      </c>
      <c r="C523" s="1" t="s">
        <v>1</v>
      </c>
      <c r="D523" t="str">
        <f t="shared" si="16"/>
        <v>XSHE_002003</v>
      </c>
      <c r="E523" t="str">
        <f t="shared" si="17"/>
        <v>XSHG_002003</v>
      </c>
    </row>
    <row r="524" spans="1:5" x14ac:dyDescent="0.2">
      <c r="A524" s="2" t="str">
        <f>"002029"</f>
        <v>002029</v>
      </c>
      <c r="B524" s="1" t="s">
        <v>0</v>
      </c>
      <c r="C524" s="1" t="s">
        <v>1</v>
      </c>
      <c r="D524" t="str">
        <f t="shared" si="16"/>
        <v>XSHE_002029</v>
      </c>
      <c r="E524" t="str">
        <f t="shared" si="17"/>
        <v>XSHG_002029</v>
      </c>
    </row>
    <row r="525" spans="1:5" x14ac:dyDescent="0.2">
      <c r="A525" s="2" t="str">
        <f>"002098"</f>
        <v>002098</v>
      </c>
      <c r="B525" s="1" t="s">
        <v>0</v>
      </c>
      <c r="C525" s="1" t="s">
        <v>1</v>
      </c>
      <c r="D525" t="str">
        <f t="shared" si="16"/>
        <v>XSHE_002098</v>
      </c>
      <c r="E525" t="str">
        <f t="shared" si="17"/>
        <v>XSHG_002098</v>
      </c>
    </row>
    <row r="526" spans="1:5" x14ac:dyDescent="0.2">
      <c r="A526" s="2" t="str">
        <f>"002154"</f>
        <v>002154</v>
      </c>
      <c r="B526" s="1" t="s">
        <v>0</v>
      </c>
      <c r="C526" s="1" t="s">
        <v>1</v>
      </c>
      <c r="D526" t="str">
        <f t="shared" si="16"/>
        <v>XSHE_002154</v>
      </c>
      <c r="E526" t="str">
        <f t="shared" si="17"/>
        <v>XSHG_002154</v>
      </c>
    </row>
    <row r="527" spans="1:5" x14ac:dyDescent="0.2">
      <c r="A527" s="2" t="str">
        <f>"002269"</f>
        <v>002269</v>
      </c>
      <c r="B527" s="1" t="s">
        <v>0</v>
      </c>
      <c r="C527" s="1" t="s">
        <v>1</v>
      </c>
      <c r="D527" t="str">
        <f t="shared" si="16"/>
        <v>XSHE_002269</v>
      </c>
      <c r="E527" t="str">
        <f t="shared" si="17"/>
        <v>XSHG_002269</v>
      </c>
    </row>
    <row r="528" spans="1:5" x14ac:dyDescent="0.2">
      <c r="A528" s="2" t="str">
        <f>"002291"</f>
        <v>002291</v>
      </c>
      <c r="B528" s="1" t="s">
        <v>0</v>
      </c>
      <c r="C528" s="1" t="s">
        <v>1</v>
      </c>
      <c r="D528" t="str">
        <f t="shared" si="16"/>
        <v>XSHE_002291</v>
      </c>
      <c r="E528" t="str">
        <f t="shared" si="17"/>
        <v>XSHG_002291</v>
      </c>
    </row>
    <row r="529" spans="1:5" x14ac:dyDescent="0.2">
      <c r="A529" s="2" t="str">
        <f>"002345"</f>
        <v>002345</v>
      </c>
      <c r="B529" s="1" t="s">
        <v>0</v>
      </c>
      <c r="C529" s="1" t="s">
        <v>1</v>
      </c>
      <c r="D529" t="str">
        <f t="shared" si="16"/>
        <v>XSHE_002345</v>
      </c>
      <c r="E529" t="str">
        <f t="shared" si="17"/>
        <v>XSHG_002345</v>
      </c>
    </row>
    <row r="530" spans="1:5" x14ac:dyDescent="0.2">
      <c r="A530" s="2" t="str">
        <f>"002356"</f>
        <v>002356</v>
      </c>
      <c r="B530" s="1" t="s">
        <v>0</v>
      </c>
      <c r="C530" s="1" t="s">
        <v>1</v>
      </c>
      <c r="D530" t="str">
        <f t="shared" si="16"/>
        <v>XSHE_002356</v>
      </c>
      <c r="E530" t="str">
        <f t="shared" si="17"/>
        <v>XSHG_002356</v>
      </c>
    </row>
    <row r="531" spans="1:5" x14ac:dyDescent="0.2">
      <c r="A531" s="2" t="str">
        <f>"002425"</f>
        <v>002425</v>
      </c>
      <c r="B531" s="1" t="s">
        <v>0</v>
      </c>
      <c r="C531" s="1" t="s">
        <v>1</v>
      </c>
      <c r="D531" t="str">
        <f t="shared" si="16"/>
        <v>XSHE_002425</v>
      </c>
      <c r="E531" t="str">
        <f t="shared" si="17"/>
        <v>XSHG_002425</v>
      </c>
    </row>
    <row r="532" spans="1:5" x14ac:dyDescent="0.2">
      <c r="A532" s="2" t="str">
        <f>"002485"</f>
        <v>002485</v>
      </c>
      <c r="B532" s="1" t="s">
        <v>0</v>
      </c>
      <c r="C532" s="1" t="s">
        <v>1</v>
      </c>
      <c r="D532" t="str">
        <f t="shared" si="16"/>
        <v>XSHE_002485</v>
      </c>
      <c r="E532" t="str">
        <f t="shared" si="17"/>
        <v>XSHG_002485</v>
      </c>
    </row>
    <row r="533" spans="1:5" x14ac:dyDescent="0.2">
      <c r="A533" s="2" t="str">
        <f>"002486"</f>
        <v>002486</v>
      </c>
      <c r="B533" s="1" t="s">
        <v>0</v>
      </c>
      <c r="C533" s="1" t="s">
        <v>1</v>
      </c>
      <c r="D533" t="str">
        <f t="shared" si="16"/>
        <v>XSHE_002486</v>
      </c>
      <c r="E533" t="str">
        <f t="shared" si="17"/>
        <v>XSHG_002486</v>
      </c>
    </row>
    <row r="534" spans="1:5" x14ac:dyDescent="0.2">
      <c r="A534" s="2" t="str">
        <f>"002494"</f>
        <v>002494</v>
      </c>
      <c r="B534" s="1" t="s">
        <v>0</v>
      </c>
      <c r="C534" s="1" t="s">
        <v>1</v>
      </c>
      <c r="D534" t="str">
        <f t="shared" si="16"/>
        <v>XSHE_002494</v>
      </c>
      <c r="E534" t="str">
        <f t="shared" si="17"/>
        <v>XSHG_002494</v>
      </c>
    </row>
    <row r="535" spans="1:5" x14ac:dyDescent="0.2">
      <c r="A535" s="2" t="str">
        <f>"002503"</f>
        <v>002503</v>
      </c>
      <c r="B535" s="1" t="s">
        <v>0</v>
      </c>
      <c r="C535" s="1" t="s">
        <v>1</v>
      </c>
      <c r="D535" t="str">
        <f t="shared" si="16"/>
        <v>XSHE_002503</v>
      </c>
      <c r="E535" t="str">
        <f t="shared" si="17"/>
        <v>XSHG_002503</v>
      </c>
    </row>
    <row r="536" spans="1:5" x14ac:dyDescent="0.2">
      <c r="A536" s="2" t="str">
        <f>"002563"</f>
        <v>002563</v>
      </c>
      <c r="B536" s="1" t="s">
        <v>0</v>
      </c>
      <c r="C536" s="1" t="s">
        <v>1</v>
      </c>
      <c r="D536" t="str">
        <f t="shared" si="16"/>
        <v>XSHE_002563</v>
      </c>
      <c r="E536" t="str">
        <f t="shared" si="17"/>
        <v>XSHG_002563</v>
      </c>
    </row>
    <row r="537" spans="1:5" x14ac:dyDescent="0.2">
      <c r="A537" s="2" t="str">
        <f>"002569"</f>
        <v>002569</v>
      </c>
      <c r="B537" s="1" t="s">
        <v>0</v>
      </c>
      <c r="C537" s="1" t="s">
        <v>1</v>
      </c>
      <c r="D537" t="str">
        <f t="shared" si="16"/>
        <v>XSHE_002569</v>
      </c>
      <c r="E537" t="str">
        <f t="shared" si="17"/>
        <v>XSHG_002569</v>
      </c>
    </row>
    <row r="538" spans="1:5" x14ac:dyDescent="0.2">
      <c r="A538" s="2" t="str">
        <f>"002574"</f>
        <v>002574</v>
      </c>
      <c r="B538" s="1" t="s">
        <v>0</v>
      </c>
      <c r="C538" s="1" t="s">
        <v>1</v>
      </c>
      <c r="D538" t="str">
        <f t="shared" si="16"/>
        <v>XSHE_002574</v>
      </c>
      <c r="E538" t="str">
        <f t="shared" si="17"/>
        <v>XSHG_002574</v>
      </c>
    </row>
    <row r="539" spans="1:5" x14ac:dyDescent="0.2">
      <c r="A539" s="2" t="str">
        <f>"002612"</f>
        <v>002612</v>
      </c>
      <c r="B539" s="1" t="s">
        <v>0</v>
      </c>
      <c r="C539" s="1" t="s">
        <v>1</v>
      </c>
      <c r="D539" t="str">
        <f t="shared" si="16"/>
        <v>XSHE_002612</v>
      </c>
      <c r="E539" t="str">
        <f t="shared" si="17"/>
        <v>XSHG_002612</v>
      </c>
    </row>
    <row r="540" spans="1:5" x14ac:dyDescent="0.2">
      <c r="A540" s="2" t="str">
        <f>"002634"</f>
        <v>002634</v>
      </c>
      <c r="B540" s="1" t="s">
        <v>0</v>
      </c>
      <c r="C540" s="1" t="s">
        <v>1</v>
      </c>
      <c r="D540" t="str">
        <f t="shared" si="16"/>
        <v>XSHE_002634</v>
      </c>
      <c r="E540" t="str">
        <f t="shared" si="17"/>
        <v>XSHG_002634</v>
      </c>
    </row>
    <row r="541" spans="1:5" x14ac:dyDescent="0.2">
      <c r="A541" s="2" t="str">
        <f>"002640"</f>
        <v>002640</v>
      </c>
      <c r="B541" s="1" t="s">
        <v>0</v>
      </c>
      <c r="C541" s="1" t="s">
        <v>1</v>
      </c>
      <c r="D541" t="str">
        <f t="shared" si="16"/>
        <v>XSHE_002640</v>
      </c>
      <c r="E541" t="str">
        <f t="shared" si="17"/>
        <v>XSHG_002640</v>
      </c>
    </row>
    <row r="542" spans="1:5" x14ac:dyDescent="0.2">
      <c r="A542" s="2" t="str">
        <f>"002656"</f>
        <v>002656</v>
      </c>
      <c r="B542" s="1" t="s">
        <v>0</v>
      </c>
      <c r="C542" s="1" t="s">
        <v>1</v>
      </c>
      <c r="D542" t="str">
        <f t="shared" si="16"/>
        <v>XSHE_002656</v>
      </c>
      <c r="E542" t="str">
        <f t="shared" si="17"/>
        <v>XSHG_002656</v>
      </c>
    </row>
    <row r="543" spans="1:5" x14ac:dyDescent="0.2">
      <c r="A543" s="2" t="str">
        <f>"002687"</f>
        <v>002687</v>
      </c>
      <c r="B543" s="1" t="s">
        <v>0</v>
      </c>
      <c r="C543" s="1" t="s">
        <v>1</v>
      </c>
      <c r="D543" t="str">
        <f t="shared" si="16"/>
        <v>XSHE_002687</v>
      </c>
      <c r="E543" t="str">
        <f t="shared" si="17"/>
        <v>XSHG_002687</v>
      </c>
    </row>
    <row r="544" spans="1:5" x14ac:dyDescent="0.2">
      <c r="A544" s="2" t="str">
        <f>"002699"</f>
        <v>002699</v>
      </c>
      <c r="B544" s="1" t="s">
        <v>0</v>
      </c>
      <c r="C544" s="1" t="s">
        <v>1</v>
      </c>
      <c r="D544" t="str">
        <f t="shared" si="16"/>
        <v>XSHE_002699</v>
      </c>
      <c r="E544" t="str">
        <f t="shared" si="17"/>
        <v>XSHG_002699</v>
      </c>
    </row>
    <row r="545" spans="1:5" x14ac:dyDescent="0.2">
      <c r="A545" s="2" t="str">
        <f>"002721"</f>
        <v>002721</v>
      </c>
      <c r="B545" s="1" t="s">
        <v>0</v>
      </c>
      <c r="C545" s="1" t="s">
        <v>1</v>
      </c>
      <c r="D545" t="str">
        <f t="shared" si="16"/>
        <v>XSHE_002721</v>
      </c>
      <c r="E545" t="str">
        <f t="shared" si="17"/>
        <v>XSHG_002721</v>
      </c>
    </row>
    <row r="546" spans="1:5" x14ac:dyDescent="0.2">
      <c r="A546" s="2" t="str">
        <f>"002731"</f>
        <v>002731</v>
      </c>
      <c r="B546" s="1" t="s">
        <v>0</v>
      </c>
      <c r="C546" s="1" t="s">
        <v>1</v>
      </c>
      <c r="D546" t="str">
        <f t="shared" si="16"/>
        <v>XSHE_002731</v>
      </c>
      <c r="E546" t="str">
        <f t="shared" si="17"/>
        <v>XSHG_002731</v>
      </c>
    </row>
    <row r="547" spans="1:5" x14ac:dyDescent="0.2">
      <c r="A547" s="2" t="str">
        <f>"002740"</f>
        <v>002740</v>
      </c>
      <c r="B547" s="1" t="s">
        <v>0</v>
      </c>
      <c r="C547" s="1" t="s">
        <v>1</v>
      </c>
      <c r="D547" t="str">
        <f t="shared" si="16"/>
        <v>XSHE_002740</v>
      </c>
      <c r="E547" t="str">
        <f t="shared" si="17"/>
        <v>XSHG_002740</v>
      </c>
    </row>
    <row r="548" spans="1:5" x14ac:dyDescent="0.2">
      <c r="A548" s="2" t="str">
        <f>"002762"</f>
        <v>002762</v>
      </c>
      <c r="B548" s="1" t="s">
        <v>0</v>
      </c>
      <c r="C548" s="1" t="s">
        <v>1</v>
      </c>
      <c r="D548" t="str">
        <f t="shared" si="16"/>
        <v>XSHE_002762</v>
      </c>
      <c r="E548" t="str">
        <f t="shared" si="17"/>
        <v>XSHG_002762</v>
      </c>
    </row>
    <row r="549" spans="1:5" x14ac:dyDescent="0.2">
      <c r="A549" s="2" t="str">
        <f>"002763"</f>
        <v>002763</v>
      </c>
      <c r="B549" s="1" t="s">
        <v>0</v>
      </c>
      <c r="C549" s="1" t="s">
        <v>1</v>
      </c>
      <c r="D549" t="str">
        <f t="shared" si="16"/>
        <v>XSHE_002763</v>
      </c>
      <c r="E549" t="str">
        <f t="shared" si="17"/>
        <v>XSHG_002763</v>
      </c>
    </row>
    <row r="550" spans="1:5" x14ac:dyDescent="0.2">
      <c r="A550" s="2" t="str">
        <f>"002776"</f>
        <v>002776</v>
      </c>
      <c r="B550" s="1" t="s">
        <v>0</v>
      </c>
      <c r="C550" s="1" t="s">
        <v>1</v>
      </c>
      <c r="D550" t="str">
        <f t="shared" si="16"/>
        <v>XSHE_002776</v>
      </c>
      <c r="E550" t="str">
        <f t="shared" si="17"/>
        <v>XSHG_002776</v>
      </c>
    </row>
    <row r="551" spans="1:5" x14ac:dyDescent="0.2">
      <c r="A551" s="2" t="str">
        <f>"002832"</f>
        <v>002832</v>
      </c>
      <c r="B551" s="1" t="s">
        <v>0</v>
      </c>
      <c r="C551" s="1" t="s">
        <v>1</v>
      </c>
      <c r="D551" t="str">
        <f t="shared" si="16"/>
        <v>XSHE_002832</v>
      </c>
      <c r="E551" t="str">
        <f t="shared" si="17"/>
        <v>XSHG_002832</v>
      </c>
    </row>
    <row r="552" spans="1:5" x14ac:dyDescent="0.2">
      <c r="A552" s="2" t="str">
        <f>"300005"</f>
        <v>300005</v>
      </c>
      <c r="B552" s="1" t="s">
        <v>0</v>
      </c>
      <c r="C552" s="1" t="s">
        <v>1</v>
      </c>
      <c r="D552" t="str">
        <f t="shared" si="16"/>
        <v>XSHE_300005</v>
      </c>
      <c r="E552" t="str">
        <f t="shared" si="17"/>
        <v>XSHG_300005</v>
      </c>
    </row>
    <row r="553" spans="1:5" x14ac:dyDescent="0.2">
      <c r="A553" s="2" t="str">
        <f>"300591"</f>
        <v>300591</v>
      </c>
      <c r="B553" s="1" t="s">
        <v>0</v>
      </c>
      <c r="C553" s="1" t="s">
        <v>1</v>
      </c>
      <c r="D553" t="str">
        <f t="shared" si="16"/>
        <v>XSHE_300591</v>
      </c>
      <c r="E553" t="str">
        <f t="shared" si="17"/>
        <v>XSHG_300591</v>
      </c>
    </row>
    <row r="554" spans="1:5" x14ac:dyDescent="0.2">
      <c r="A554" s="2" t="str">
        <f>"600086"</f>
        <v>600086</v>
      </c>
      <c r="B554" s="1" t="s">
        <v>0</v>
      </c>
      <c r="C554" s="1" t="s">
        <v>1</v>
      </c>
      <c r="D554" t="str">
        <f t="shared" si="16"/>
        <v>XSHE_600086</v>
      </c>
      <c r="E554" t="str">
        <f t="shared" si="17"/>
        <v>XSHG_600086</v>
      </c>
    </row>
    <row r="555" spans="1:5" x14ac:dyDescent="0.2">
      <c r="A555" s="2" t="str">
        <f>"600107"</f>
        <v>600107</v>
      </c>
      <c r="B555" s="1" t="s">
        <v>0</v>
      </c>
      <c r="C555" s="1" t="s">
        <v>1</v>
      </c>
      <c r="D555" t="str">
        <f t="shared" si="16"/>
        <v>XSHE_600107</v>
      </c>
      <c r="E555" t="str">
        <f t="shared" si="17"/>
        <v>XSHG_600107</v>
      </c>
    </row>
    <row r="556" spans="1:5" x14ac:dyDescent="0.2">
      <c r="A556" s="2" t="str">
        <f>"600137"</f>
        <v>600137</v>
      </c>
      <c r="B556" s="1" t="s">
        <v>0</v>
      </c>
      <c r="C556" s="1" t="s">
        <v>1</v>
      </c>
      <c r="D556" t="str">
        <f t="shared" si="16"/>
        <v>XSHE_600137</v>
      </c>
      <c r="E556" t="str">
        <f t="shared" si="17"/>
        <v>XSHG_600137</v>
      </c>
    </row>
    <row r="557" spans="1:5" x14ac:dyDescent="0.2">
      <c r="A557" s="2" t="str">
        <f>"600177"</f>
        <v>600177</v>
      </c>
      <c r="B557" s="1" t="s">
        <v>0</v>
      </c>
      <c r="C557" s="1" t="s">
        <v>1</v>
      </c>
      <c r="D557" t="str">
        <f t="shared" si="16"/>
        <v>XSHE_600177</v>
      </c>
      <c r="E557" t="str">
        <f t="shared" si="17"/>
        <v>XSHG_600177</v>
      </c>
    </row>
    <row r="558" spans="1:5" x14ac:dyDescent="0.2">
      <c r="A558" s="2" t="str">
        <f>"600272"</f>
        <v>600272</v>
      </c>
      <c r="B558" s="1" t="s">
        <v>0</v>
      </c>
      <c r="C558" s="1" t="s">
        <v>1</v>
      </c>
      <c r="D558" t="str">
        <f t="shared" si="16"/>
        <v>XSHE_600272</v>
      </c>
      <c r="E558" t="str">
        <f t="shared" si="17"/>
        <v>XSHG_600272</v>
      </c>
    </row>
    <row r="559" spans="1:5" x14ac:dyDescent="0.2">
      <c r="A559" s="2" t="str">
        <f>"600398"</f>
        <v>600398</v>
      </c>
      <c r="B559" s="1" t="s">
        <v>0</v>
      </c>
      <c r="C559" s="1" t="s">
        <v>1</v>
      </c>
      <c r="D559" t="str">
        <f t="shared" si="16"/>
        <v>XSHE_600398</v>
      </c>
      <c r="E559" t="str">
        <f t="shared" si="17"/>
        <v>XSHG_600398</v>
      </c>
    </row>
    <row r="560" spans="1:5" x14ac:dyDescent="0.2">
      <c r="A560" s="2" t="str">
        <f>"600400"</f>
        <v>600400</v>
      </c>
      <c r="B560" s="1" t="s">
        <v>0</v>
      </c>
      <c r="C560" s="1" t="s">
        <v>1</v>
      </c>
      <c r="D560" t="str">
        <f t="shared" si="16"/>
        <v>XSHE_600400</v>
      </c>
      <c r="E560" t="str">
        <f t="shared" si="17"/>
        <v>XSHG_600400</v>
      </c>
    </row>
    <row r="561" spans="1:5" x14ac:dyDescent="0.2">
      <c r="A561" s="2" t="str">
        <f>"600439"</f>
        <v>600439</v>
      </c>
      <c r="B561" s="1" t="s">
        <v>0</v>
      </c>
      <c r="C561" s="1" t="s">
        <v>1</v>
      </c>
      <c r="D561" t="str">
        <f t="shared" si="16"/>
        <v>XSHE_600439</v>
      </c>
      <c r="E561" t="str">
        <f t="shared" si="17"/>
        <v>XSHG_600439</v>
      </c>
    </row>
    <row r="562" spans="1:5" x14ac:dyDescent="0.2">
      <c r="A562" s="2" t="str">
        <f>"600612"</f>
        <v>600612</v>
      </c>
      <c r="B562" s="1" t="s">
        <v>0</v>
      </c>
      <c r="C562" s="1" t="s">
        <v>1</v>
      </c>
      <c r="D562" t="str">
        <f t="shared" si="16"/>
        <v>XSHE_600612</v>
      </c>
      <c r="E562" t="str">
        <f t="shared" si="17"/>
        <v>XSHG_600612</v>
      </c>
    </row>
    <row r="563" spans="1:5" x14ac:dyDescent="0.2">
      <c r="A563" s="2" t="str">
        <f>"600884"</f>
        <v>600884</v>
      </c>
      <c r="B563" s="1" t="s">
        <v>0</v>
      </c>
      <c r="C563" s="1" t="s">
        <v>1</v>
      </c>
      <c r="D563" t="str">
        <f t="shared" si="16"/>
        <v>XSHE_600884</v>
      </c>
      <c r="E563" t="str">
        <f t="shared" si="17"/>
        <v>XSHG_600884</v>
      </c>
    </row>
    <row r="564" spans="1:5" x14ac:dyDescent="0.2">
      <c r="A564" s="2" t="str">
        <f>"601566"</f>
        <v>601566</v>
      </c>
      <c r="B564" s="1" t="s">
        <v>0</v>
      </c>
      <c r="C564" s="1" t="s">
        <v>1</v>
      </c>
      <c r="D564" t="str">
        <f t="shared" si="16"/>
        <v>XSHE_601566</v>
      </c>
      <c r="E564" t="str">
        <f t="shared" si="17"/>
        <v>XSHG_601566</v>
      </c>
    </row>
    <row r="565" spans="1:5" x14ac:dyDescent="0.2">
      <c r="A565" s="2" t="str">
        <f>"601718"</f>
        <v>601718</v>
      </c>
      <c r="B565" s="1" t="s">
        <v>0</v>
      </c>
      <c r="C565" s="1" t="s">
        <v>1</v>
      </c>
      <c r="D565" t="str">
        <f t="shared" si="16"/>
        <v>XSHE_601718</v>
      </c>
      <c r="E565" t="str">
        <f t="shared" si="17"/>
        <v>XSHG_601718</v>
      </c>
    </row>
    <row r="566" spans="1:5" x14ac:dyDescent="0.2">
      <c r="A566" s="2" t="str">
        <f>"603001"</f>
        <v>603001</v>
      </c>
      <c r="B566" s="1" t="s">
        <v>0</v>
      </c>
      <c r="C566" s="1" t="s">
        <v>1</v>
      </c>
      <c r="D566" t="str">
        <f t="shared" si="16"/>
        <v>XSHE_603001</v>
      </c>
      <c r="E566" t="str">
        <f t="shared" si="17"/>
        <v>XSHG_603001</v>
      </c>
    </row>
    <row r="567" spans="1:5" x14ac:dyDescent="0.2">
      <c r="A567" s="2" t="str">
        <f>"603116"</f>
        <v>603116</v>
      </c>
      <c r="B567" s="1" t="s">
        <v>0</v>
      </c>
      <c r="C567" s="1" t="s">
        <v>1</v>
      </c>
      <c r="D567" t="str">
        <f t="shared" si="16"/>
        <v>XSHE_603116</v>
      </c>
      <c r="E567" t="str">
        <f t="shared" si="17"/>
        <v>XSHG_603116</v>
      </c>
    </row>
    <row r="568" spans="1:5" x14ac:dyDescent="0.2">
      <c r="A568" s="2" t="str">
        <f>"603518"</f>
        <v>603518</v>
      </c>
      <c r="B568" s="1" t="s">
        <v>0</v>
      </c>
      <c r="C568" s="1" t="s">
        <v>1</v>
      </c>
      <c r="D568" t="str">
        <f t="shared" si="16"/>
        <v>XSHE_603518</v>
      </c>
      <c r="E568" t="str">
        <f t="shared" si="17"/>
        <v>XSHG_603518</v>
      </c>
    </row>
    <row r="569" spans="1:5" x14ac:dyDescent="0.2">
      <c r="A569" s="2" t="str">
        <f>"603555"</f>
        <v>603555</v>
      </c>
      <c r="B569" s="1" t="s">
        <v>0</v>
      </c>
      <c r="C569" s="1" t="s">
        <v>1</v>
      </c>
      <c r="D569" t="str">
        <f t="shared" si="16"/>
        <v>XSHE_603555</v>
      </c>
      <c r="E569" t="str">
        <f t="shared" si="17"/>
        <v>XSHG_603555</v>
      </c>
    </row>
    <row r="570" spans="1:5" x14ac:dyDescent="0.2">
      <c r="A570" s="2" t="str">
        <f>"603608"</f>
        <v>603608</v>
      </c>
      <c r="B570" s="1" t="s">
        <v>0</v>
      </c>
      <c r="C570" s="1" t="s">
        <v>1</v>
      </c>
      <c r="D570" t="str">
        <f t="shared" si="16"/>
        <v>XSHE_603608</v>
      </c>
      <c r="E570" t="str">
        <f t="shared" si="17"/>
        <v>XSHG_603608</v>
      </c>
    </row>
    <row r="571" spans="1:5" x14ac:dyDescent="0.2">
      <c r="A571" s="2" t="str">
        <f>"603808"</f>
        <v>603808</v>
      </c>
      <c r="B571" s="1" t="s">
        <v>0</v>
      </c>
      <c r="C571" s="1" t="s">
        <v>1</v>
      </c>
      <c r="D571" t="str">
        <f t="shared" si="16"/>
        <v>XSHE_603808</v>
      </c>
      <c r="E571" t="str">
        <f t="shared" si="17"/>
        <v>XSHG_603808</v>
      </c>
    </row>
    <row r="572" spans="1:5" x14ac:dyDescent="0.2">
      <c r="A572" s="2" t="str">
        <f>"603839"</f>
        <v>603839</v>
      </c>
      <c r="B572" s="1" t="s">
        <v>0</v>
      </c>
      <c r="C572" s="1" t="s">
        <v>1</v>
      </c>
      <c r="D572" t="str">
        <f t="shared" si="16"/>
        <v>XSHE_603839</v>
      </c>
      <c r="E572" t="str">
        <f t="shared" si="17"/>
        <v>XSHG_603839</v>
      </c>
    </row>
    <row r="573" spans="1:5" x14ac:dyDescent="0.2">
      <c r="A573" s="2" t="str">
        <f>"603877"</f>
        <v>603877</v>
      </c>
      <c r="B573" s="1" t="s">
        <v>0</v>
      </c>
      <c r="C573" s="1" t="s">
        <v>1</v>
      </c>
      <c r="D573" t="str">
        <f t="shared" si="16"/>
        <v>XSHE_603877</v>
      </c>
      <c r="E573" t="str">
        <f t="shared" si="17"/>
        <v>XSHG_603877</v>
      </c>
    </row>
    <row r="574" spans="1:5" x14ac:dyDescent="0.2">
      <c r="A574" s="2" t="str">
        <f>"603900"</f>
        <v>603900</v>
      </c>
      <c r="B574" s="1" t="s">
        <v>0</v>
      </c>
      <c r="C574" s="1" t="s">
        <v>1</v>
      </c>
      <c r="D574" t="str">
        <f t="shared" si="16"/>
        <v>XSHE_603900</v>
      </c>
      <c r="E574" t="str">
        <f t="shared" si="17"/>
        <v>XSHG_603900</v>
      </c>
    </row>
    <row r="575" spans="1:5" x14ac:dyDescent="0.2">
      <c r="A575" s="2" t="str">
        <f>"603958"</f>
        <v>603958</v>
      </c>
      <c r="B575" s="1" t="s">
        <v>0</v>
      </c>
      <c r="C575" s="1" t="s">
        <v>1</v>
      </c>
      <c r="D575" t="str">
        <f t="shared" si="16"/>
        <v>XSHE_603958</v>
      </c>
      <c r="E575" t="str">
        <f t="shared" si="17"/>
        <v>XSHG_603958</v>
      </c>
    </row>
    <row r="576" spans="1:5" x14ac:dyDescent="0.2">
      <c r="A576" s="2" t="str">
        <f>"000717"</f>
        <v>000717</v>
      </c>
      <c r="B576" s="1" t="s">
        <v>0</v>
      </c>
      <c r="C576" s="1" t="s">
        <v>1</v>
      </c>
      <c r="D576" t="str">
        <f t="shared" si="16"/>
        <v>XSHE_000717</v>
      </c>
      <c r="E576" t="str">
        <f t="shared" si="17"/>
        <v>XSHG_000717</v>
      </c>
    </row>
    <row r="577" spans="1:5" x14ac:dyDescent="0.2">
      <c r="A577" s="2" t="str">
        <f>"000761"</f>
        <v>000761</v>
      </c>
      <c r="B577" s="1" t="s">
        <v>0</v>
      </c>
      <c r="C577" s="1" t="s">
        <v>1</v>
      </c>
      <c r="D577" t="str">
        <f t="shared" si="16"/>
        <v>XSHE_000761</v>
      </c>
      <c r="E577" t="str">
        <f t="shared" si="17"/>
        <v>XSHG_000761</v>
      </c>
    </row>
    <row r="578" spans="1:5" x14ac:dyDescent="0.2">
      <c r="A578" s="2" t="str">
        <f>"000778"</f>
        <v>000778</v>
      </c>
      <c r="B578" s="1" t="s">
        <v>0</v>
      </c>
      <c r="C578" s="1" t="s">
        <v>1</v>
      </c>
      <c r="D578" t="str">
        <f t="shared" ref="D578:D641" si="18">B578&amp;"_"&amp;A578</f>
        <v>XSHE_000778</v>
      </c>
      <c r="E578" t="str">
        <f t="shared" ref="E578:E641" si="19">C578&amp;"_"&amp;A578</f>
        <v>XSHG_000778</v>
      </c>
    </row>
    <row r="579" spans="1:5" x14ac:dyDescent="0.2">
      <c r="A579" s="2" t="str">
        <f>"000890"</f>
        <v>000890</v>
      </c>
      <c r="B579" s="1" t="s">
        <v>0</v>
      </c>
      <c r="C579" s="1" t="s">
        <v>1</v>
      </c>
      <c r="D579" t="str">
        <f t="shared" si="18"/>
        <v>XSHE_000890</v>
      </c>
      <c r="E579" t="str">
        <f t="shared" si="19"/>
        <v>XSHG_000890</v>
      </c>
    </row>
    <row r="580" spans="1:5" x14ac:dyDescent="0.2">
      <c r="A580" s="2" t="str">
        <f>"000969"</f>
        <v>000969</v>
      </c>
      <c r="B580" s="1" t="s">
        <v>0</v>
      </c>
      <c r="C580" s="1" t="s">
        <v>1</v>
      </c>
      <c r="D580" t="str">
        <f t="shared" si="18"/>
        <v>XSHE_000969</v>
      </c>
      <c r="E580" t="str">
        <f t="shared" si="19"/>
        <v>XSHG_000969</v>
      </c>
    </row>
    <row r="581" spans="1:5" x14ac:dyDescent="0.2">
      <c r="A581" s="2" t="str">
        <f>"002132"</f>
        <v>002132</v>
      </c>
      <c r="B581" s="1" t="s">
        <v>0</v>
      </c>
      <c r="C581" s="1" t="s">
        <v>1</v>
      </c>
      <c r="D581" t="str">
        <f t="shared" si="18"/>
        <v>XSHE_002132</v>
      </c>
      <c r="E581" t="str">
        <f t="shared" si="19"/>
        <v>XSHG_002132</v>
      </c>
    </row>
    <row r="582" spans="1:5" x14ac:dyDescent="0.2">
      <c r="A582" s="2" t="str">
        <f>"002359"</f>
        <v>002359</v>
      </c>
      <c r="B582" s="1" t="s">
        <v>0</v>
      </c>
      <c r="C582" s="1" t="s">
        <v>1</v>
      </c>
      <c r="D582" t="str">
        <f t="shared" si="18"/>
        <v>XSHE_002359</v>
      </c>
      <c r="E582" t="str">
        <f t="shared" si="19"/>
        <v>XSHG_002359</v>
      </c>
    </row>
    <row r="583" spans="1:5" x14ac:dyDescent="0.2">
      <c r="A583" s="2" t="str">
        <f>"002443"</f>
        <v>002443</v>
      </c>
      <c r="B583" s="1" t="s">
        <v>0</v>
      </c>
      <c r="C583" s="1" t="s">
        <v>1</v>
      </c>
      <c r="D583" t="str">
        <f t="shared" si="18"/>
        <v>XSHE_002443</v>
      </c>
      <c r="E583" t="str">
        <f t="shared" si="19"/>
        <v>XSHG_002443</v>
      </c>
    </row>
    <row r="584" spans="1:5" x14ac:dyDescent="0.2">
      <c r="A584" s="2" t="str">
        <f>"002487"</f>
        <v>002487</v>
      </c>
      <c r="B584" s="1" t="s">
        <v>0</v>
      </c>
      <c r="C584" s="1" t="s">
        <v>1</v>
      </c>
      <c r="D584" t="str">
        <f t="shared" si="18"/>
        <v>XSHE_002487</v>
      </c>
      <c r="E584" t="str">
        <f t="shared" si="19"/>
        <v>XSHG_002487</v>
      </c>
    </row>
    <row r="585" spans="1:5" x14ac:dyDescent="0.2">
      <c r="A585" s="2" t="str">
        <f>"002541"</f>
        <v>002541</v>
      </c>
      <c r="B585" s="1" t="s">
        <v>0</v>
      </c>
      <c r="C585" s="1" t="s">
        <v>1</v>
      </c>
      <c r="D585" t="str">
        <f t="shared" si="18"/>
        <v>XSHE_002541</v>
      </c>
      <c r="E585" t="str">
        <f t="shared" si="19"/>
        <v>XSHG_002541</v>
      </c>
    </row>
    <row r="586" spans="1:5" x14ac:dyDescent="0.2">
      <c r="A586" s="2" t="str">
        <f>"002545"</f>
        <v>002545</v>
      </c>
      <c r="B586" s="1" t="s">
        <v>0</v>
      </c>
      <c r="C586" s="1" t="s">
        <v>1</v>
      </c>
      <c r="D586" t="str">
        <f t="shared" si="18"/>
        <v>XSHE_002545</v>
      </c>
      <c r="E586" t="str">
        <f t="shared" si="19"/>
        <v>XSHG_002545</v>
      </c>
    </row>
    <row r="587" spans="1:5" x14ac:dyDescent="0.2">
      <c r="A587" s="2" t="str">
        <f>"002743"</f>
        <v>002743</v>
      </c>
      <c r="B587" s="1" t="s">
        <v>0</v>
      </c>
      <c r="C587" s="1" t="s">
        <v>1</v>
      </c>
      <c r="D587" t="str">
        <f t="shared" si="18"/>
        <v>XSHE_002743</v>
      </c>
      <c r="E587" t="str">
        <f t="shared" si="19"/>
        <v>XSHG_002743</v>
      </c>
    </row>
    <row r="588" spans="1:5" x14ac:dyDescent="0.2">
      <c r="A588" s="2" t="str">
        <f>"002843"</f>
        <v>002843</v>
      </c>
      <c r="B588" s="1" t="s">
        <v>0</v>
      </c>
      <c r="C588" s="1" t="s">
        <v>1</v>
      </c>
      <c r="D588" t="str">
        <f t="shared" si="18"/>
        <v>XSHE_002843</v>
      </c>
      <c r="E588" t="str">
        <f t="shared" si="19"/>
        <v>XSHG_002843</v>
      </c>
    </row>
    <row r="589" spans="1:5" x14ac:dyDescent="0.2">
      <c r="A589" s="2" t="str">
        <f>"300345"</f>
        <v>300345</v>
      </c>
      <c r="B589" s="1" t="s">
        <v>0</v>
      </c>
      <c r="C589" s="1" t="s">
        <v>1</v>
      </c>
      <c r="D589" t="str">
        <f t="shared" si="18"/>
        <v>XSHE_300345</v>
      </c>
      <c r="E589" t="str">
        <f t="shared" si="19"/>
        <v>XSHG_300345</v>
      </c>
    </row>
    <row r="590" spans="1:5" x14ac:dyDescent="0.2">
      <c r="A590" s="2" t="str">
        <f>"600165"</f>
        <v>600165</v>
      </c>
      <c r="B590" s="1" t="s">
        <v>0</v>
      </c>
      <c r="C590" s="1" t="s">
        <v>1</v>
      </c>
      <c r="D590" t="str">
        <f t="shared" si="18"/>
        <v>XSHE_600165</v>
      </c>
      <c r="E590" t="str">
        <f t="shared" si="19"/>
        <v>XSHG_600165</v>
      </c>
    </row>
    <row r="591" spans="1:5" x14ac:dyDescent="0.2">
      <c r="A591" s="2" t="str">
        <f>"600477"</f>
        <v>600477</v>
      </c>
      <c r="B591" s="1" t="s">
        <v>0</v>
      </c>
      <c r="C591" s="1" t="s">
        <v>1</v>
      </c>
      <c r="D591" t="str">
        <f t="shared" si="18"/>
        <v>XSHE_600477</v>
      </c>
      <c r="E591" t="str">
        <f t="shared" si="19"/>
        <v>XSHG_600477</v>
      </c>
    </row>
    <row r="592" spans="1:5" x14ac:dyDescent="0.2">
      <c r="A592" s="2" t="str">
        <f>"600496"</f>
        <v>600496</v>
      </c>
      <c r="B592" s="1" t="s">
        <v>0</v>
      </c>
      <c r="C592" s="1" t="s">
        <v>1</v>
      </c>
      <c r="D592" t="str">
        <f t="shared" si="18"/>
        <v>XSHE_600496</v>
      </c>
      <c r="E592" t="str">
        <f t="shared" si="19"/>
        <v>XSHG_600496</v>
      </c>
    </row>
    <row r="593" spans="1:5" x14ac:dyDescent="0.2">
      <c r="A593" s="2" t="str">
        <f>"600558"</f>
        <v>600558</v>
      </c>
      <c r="B593" s="1" t="s">
        <v>0</v>
      </c>
      <c r="C593" s="1" t="s">
        <v>1</v>
      </c>
      <c r="D593" t="str">
        <f t="shared" si="18"/>
        <v>XSHE_600558</v>
      </c>
      <c r="E593" t="str">
        <f t="shared" si="19"/>
        <v>XSHG_600558</v>
      </c>
    </row>
    <row r="594" spans="1:5" x14ac:dyDescent="0.2">
      <c r="A594" s="2" t="str">
        <f>"600782"</f>
        <v>600782</v>
      </c>
      <c r="B594" s="1" t="s">
        <v>0</v>
      </c>
      <c r="C594" s="1" t="s">
        <v>1</v>
      </c>
      <c r="D594" t="str">
        <f t="shared" si="18"/>
        <v>XSHE_600782</v>
      </c>
      <c r="E594" t="str">
        <f t="shared" si="19"/>
        <v>XSHG_600782</v>
      </c>
    </row>
    <row r="595" spans="1:5" x14ac:dyDescent="0.2">
      <c r="A595" s="2" t="str">
        <f>"600992"</f>
        <v>600992</v>
      </c>
      <c r="B595" s="1" t="s">
        <v>0</v>
      </c>
      <c r="C595" s="1" t="s">
        <v>1</v>
      </c>
      <c r="D595" t="str">
        <f t="shared" si="18"/>
        <v>XSHE_600992</v>
      </c>
      <c r="E595" t="str">
        <f t="shared" si="19"/>
        <v>XSHG_600992</v>
      </c>
    </row>
    <row r="596" spans="1:5" x14ac:dyDescent="0.2">
      <c r="A596" s="2" t="str">
        <f>"601028"</f>
        <v>601028</v>
      </c>
      <c r="B596" s="1" t="s">
        <v>0</v>
      </c>
      <c r="C596" s="1" t="s">
        <v>1</v>
      </c>
      <c r="D596" t="str">
        <f t="shared" si="18"/>
        <v>XSHE_601028</v>
      </c>
      <c r="E596" t="str">
        <f t="shared" si="19"/>
        <v>XSHG_601028</v>
      </c>
    </row>
    <row r="597" spans="1:5" x14ac:dyDescent="0.2">
      <c r="A597" s="2" t="str">
        <f>"603028"</f>
        <v>603028</v>
      </c>
      <c r="B597" s="1" t="s">
        <v>0</v>
      </c>
      <c r="C597" s="1" t="s">
        <v>1</v>
      </c>
      <c r="D597" t="str">
        <f t="shared" si="18"/>
        <v>XSHE_603028</v>
      </c>
      <c r="E597" t="str">
        <f t="shared" si="19"/>
        <v>XSHG_603028</v>
      </c>
    </row>
    <row r="598" spans="1:5" x14ac:dyDescent="0.2">
      <c r="A598" s="2" t="str">
        <f>"603300"</f>
        <v>603300</v>
      </c>
      <c r="B598" s="1" t="s">
        <v>0</v>
      </c>
      <c r="C598" s="1" t="s">
        <v>1</v>
      </c>
      <c r="D598" t="str">
        <f t="shared" si="18"/>
        <v>XSHE_603300</v>
      </c>
      <c r="E598" t="str">
        <f t="shared" si="19"/>
        <v>XSHG_603300</v>
      </c>
    </row>
    <row r="599" spans="1:5" x14ac:dyDescent="0.2">
      <c r="A599" s="2" t="str">
        <f>"603577"</f>
        <v>603577</v>
      </c>
      <c r="B599" s="1" t="s">
        <v>0</v>
      </c>
      <c r="C599" s="1" t="s">
        <v>1</v>
      </c>
      <c r="D599" t="str">
        <f t="shared" si="18"/>
        <v>XSHE_603577</v>
      </c>
      <c r="E599" t="str">
        <f t="shared" si="19"/>
        <v>XSHG_603577</v>
      </c>
    </row>
    <row r="600" spans="1:5" x14ac:dyDescent="0.2">
      <c r="A600" s="2" t="str">
        <f>"603878"</f>
        <v>603878</v>
      </c>
      <c r="B600" s="1" t="s">
        <v>0</v>
      </c>
      <c r="C600" s="1" t="s">
        <v>1</v>
      </c>
      <c r="D600" t="str">
        <f t="shared" si="18"/>
        <v>XSHE_603878</v>
      </c>
      <c r="E600" t="str">
        <f t="shared" si="19"/>
        <v>XSHG_603878</v>
      </c>
    </row>
    <row r="601" spans="1:5" x14ac:dyDescent="0.2">
      <c r="A601" s="2" t="str">
        <f>"000022"</f>
        <v>000022</v>
      </c>
      <c r="B601" s="1" t="s">
        <v>0</v>
      </c>
      <c r="C601" s="1" t="s">
        <v>1</v>
      </c>
      <c r="D601" t="str">
        <f t="shared" si="18"/>
        <v>XSHE_000022</v>
      </c>
      <c r="E601" t="str">
        <f t="shared" si="19"/>
        <v>XSHG_000022</v>
      </c>
    </row>
    <row r="602" spans="1:5" x14ac:dyDescent="0.2">
      <c r="A602" s="2" t="str">
        <f>"000088"</f>
        <v>000088</v>
      </c>
      <c r="B602" s="1" t="s">
        <v>0</v>
      </c>
      <c r="C602" s="1" t="s">
        <v>1</v>
      </c>
      <c r="D602" t="str">
        <f t="shared" si="18"/>
        <v>XSHE_000088</v>
      </c>
      <c r="E602" t="str">
        <f t="shared" si="19"/>
        <v>XSHG_000088</v>
      </c>
    </row>
    <row r="603" spans="1:5" x14ac:dyDescent="0.2">
      <c r="A603" s="2" t="str">
        <f>"000507"</f>
        <v>000507</v>
      </c>
      <c r="B603" s="1" t="s">
        <v>0</v>
      </c>
      <c r="C603" s="1" t="s">
        <v>1</v>
      </c>
      <c r="D603" t="str">
        <f t="shared" si="18"/>
        <v>XSHE_000507</v>
      </c>
      <c r="E603" t="str">
        <f t="shared" si="19"/>
        <v>XSHG_000507</v>
      </c>
    </row>
    <row r="604" spans="1:5" x14ac:dyDescent="0.2">
      <c r="A604" s="2" t="str">
        <f>"000582"</f>
        <v>000582</v>
      </c>
      <c r="B604" s="1" t="s">
        <v>0</v>
      </c>
      <c r="C604" s="1" t="s">
        <v>1</v>
      </c>
      <c r="D604" t="str">
        <f t="shared" si="18"/>
        <v>XSHE_000582</v>
      </c>
      <c r="E604" t="str">
        <f t="shared" si="19"/>
        <v>XSHG_000582</v>
      </c>
    </row>
    <row r="605" spans="1:5" x14ac:dyDescent="0.2">
      <c r="A605" s="2" t="str">
        <f>"000905"</f>
        <v>000905</v>
      </c>
      <c r="B605" s="1" t="s">
        <v>0</v>
      </c>
      <c r="C605" s="1" t="s">
        <v>1</v>
      </c>
      <c r="D605" t="str">
        <f t="shared" si="18"/>
        <v>XSHE_000905</v>
      </c>
      <c r="E605" t="str">
        <f t="shared" si="19"/>
        <v>XSHG_000905</v>
      </c>
    </row>
    <row r="606" spans="1:5" x14ac:dyDescent="0.2">
      <c r="A606" s="2" t="str">
        <f>"002040"</f>
        <v>002040</v>
      </c>
      <c r="B606" s="1" t="s">
        <v>0</v>
      </c>
      <c r="C606" s="1" t="s">
        <v>1</v>
      </c>
      <c r="D606" t="str">
        <f t="shared" si="18"/>
        <v>XSHE_002040</v>
      </c>
      <c r="E606" t="str">
        <f t="shared" si="19"/>
        <v>XSHG_002040</v>
      </c>
    </row>
    <row r="607" spans="1:5" x14ac:dyDescent="0.2">
      <c r="A607" s="2" t="str">
        <f>"600017"</f>
        <v>600017</v>
      </c>
      <c r="B607" s="1" t="s">
        <v>0</v>
      </c>
      <c r="C607" s="1" t="s">
        <v>1</v>
      </c>
      <c r="D607" t="str">
        <f t="shared" si="18"/>
        <v>XSHE_600017</v>
      </c>
      <c r="E607" t="str">
        <f t="shared" si="19"/>
        <v>XSHG_600017</v>
      </c>
    </row>
    <row r="608" spans="1:5" x14ac:dyDescent="0.2">
      <c r="A608" s="2" t="str">
        <f>"600018"</f>
        <v>600018</v>
      </c>
      <c r="B608" s="1" t="s">
        <v>0</v>
      </c>
      <c r="C608" s="1" t="s">
        <v>1</v>
      </c>
      <c r="D608" t="str">
        <f t="shared" si="18"/>
        <v>XSHE_600018</v>
      </c>
      <c r="E608" t="str">
        <f t="shared" si="19"/>
        <v>XSHG_600018</v>
      </c>
    </row>
    <row r="609" spans="1:5" x14ac:dyDescent="0.2">
      <c r="A609" s="2" t="str">
        <f>"600190"</f>
        <v>600190</v>
      </c>
      <c r="B609" s="1" t="s">
        <v>0</v>
      </c>
      <c r="C609" s="1" t="s">
        <v>1</v>
      </c>
      <c r="D609" t="str">
        <f t="shared" si="18"/>
        <v>XSHE_600190</v>
      </c>
      <c r="E609" t="str">
        <f t="shared" si="19"/>
        <v>XSHG_600190</v>
      </c>
    </row>
    <row r="610" spans="1:5" x14ac:dyDescent="0.2">
      <c r="A610" s="2" t="str">
        <f>"600279"</f>
        <v>600279</v>
      </c>
      <c r="B610" s="1" t="s">
        <v>0</v>
      </c>
      <c r="C610" s="1" t="s">
        <v>1</v>
      </c>
      <c r="D610" t="str">
        <f t="shared" si="18"/>
        <v>XSHE_600279</v>
      </c>
      <c r="E610" t="str">
        <f t="shared" si="19"/>
        <v>XSHG_600279</v>
      </c>
    </row>
    <row r="611" spans="1:5" x14ac:dyDescent="0.2">
      <c r="A611" s="2" t="str">
        <f>"600317"</f>
        <v>600317</v>
      </c>
      <c r="B611" s="1" t="s">
        <v>0</v>
      </c>
      <c r="C611" s="1" t="s">
        <v>1</v>
      </c>
      <c r="D611" t="str">
        <f t="shared" si="18"/>
        <v>XSHE_600317</v>
      </c>
      <c r="E611" t="str">
        <f t="shared" si="19"/>
        <v>XSHG_600317</v>
      </c>
    </row>
    <row r="612" spans="1:5" x14ac:dyDescent="0.2">
      <c r="A612" s="2" t="str">
        <f>"600717"</f>
        <v>600717</v>
      </c>
      <c r="B612" s="1" t="s">
        <v>0</v>
      </c>
      <c r="C612" s="1" t="s">
        <v>1</v>
      </c>
      <c r="D612" t="str">
        <f t="shared" si="18"/>
        <v>XSHE_600717</v>
      </c>
      <c r="E612" t="str">
        <f t="shared" si="19"/>
        <v>XSHG_600717</v>
      </c>
    </row>
    <row r="613" spans="1:5" x14ac:dyDescent="0.2">
      <c r="A613" s="2" t="str">
        <f>"601000"</f>
        <v>601000</v>
      </c>
      <c r="B613" s="1" t="s">
        <v>0</v>
      </c>
      <c r="C613" s="1" t="s">
        <v>1</v>
      </c>
      <c r="D613" t="str">
        <f t="shared" si="18"/>
        <v>XSHE_601000</v>
      </c>
      <c r="E613" t="str">
        <f t="shared" si="19"/>
        <v>XSHG_601000</v>
      </c>
    </row>
    <row r="614" spans="1:5" x14ac:dyDescent="0.2">
      <c r="A614" s="2" t="str">
        <f>"601008"</f>
        <v>601008</v>
      </c>
      <c r="B614" s="1" t="s">
        <v>0</v>
      </c>
      <c r="C614" s="1" t="s">
        <v>1</v>
      </c>
      <c r="D614" t="str">
        <f t="shared" si="18"/>
        <v>XSHE_601008</v>
      </c>
      <c r="E614" t="str">
        <f t="shared" si="19"/>
        <v>XSHG_601008</v>
      </c>
    </row>
    <row r="615" spans="1:5" x14ac:dyDescent="0.2">
      <c r="A615" s="2" t="str">
        <f>"601018"</f>
        <v>601018</v>
      </c>
      <c r="B615" s="1" t="s">
        <v>0</v>
      </c>
      <c r="C615" s="1" t="s">
        <v>1</v>
      </c>
      <c r="D615" t="str">
        <f t="shared" si="18"/>
        <v>XSHE_601018</v>
      </c>
      <c r="E615" t="str">
        <f t="shared" si="19"/>
        <v>XSHG_601018</v>
      </c>
    </row>
    <row r="616" spans="1:5" x14ac:dyDescent="0.2">
      <c r="A616" s="2" t="str">
        <f>"601880"</f>
        <v>601880</v>
      </c>
      <c r="B616" s="1" t="s">
        <v>0</v>
      </c>
      <c r="C616" s="1" t="s">
        <v>1</v>
      </c>
      <c r="D616" t="str">
        <f t="shared" si="18"/>
        <v>XSHE_601880</v>
      </c>
      <c r="E616" t="str">
        <f t="shared" si="19"/>
        <v>XSHG_601880</v>
      </c>
    </row>
    <row r="617" spans="1:5" x14ac:dyDescent="0.2">
      <c r="A617" s="2" t="str">
        <f>"601228"</f>
        <v>601228</v>
      </c>
      <c r="B617" s="1" t="s">
        <v>0</v>
      </c>
      <c r="C617" s="1" t="s">
        <v>1</v>
      </c>
      <c r="D617" t="str">
        <f t="shared" si="18"/>
        <v>XSHE_601228</v>
      </c>
      <c r="E617" t="str">
        <f t="shared" si="19"/>
        <v>XSHG_601228</v>
      </c>
    </row>
    <row r="618" spans="1:5" x14ac:dyDescent="0.2">
      <c r="A618" s="2" t="str">
        <f>"000157"</f>
        <v>000157</v>
      </c>
      <c r="B618" s="1" t="s">
        <v>0</v>
      </c>
      <c r="C618" s="1" t="s">
        <v>1</v>
      </c>
      <c r="D618" t="str">
        <f t="shared" si="18"/>
        <v>XSHE_000157</v>
      </c>
      <c r="E618" t="str">
        <f t="shared" si="19"/>
        <v>XSHG_000157</v>
      </c>
    </row>
    <row r="619" spans="1:5" x14ac:dyDescent="0.2">
      <c r="A619" s="2" t="str">
        <f>"000425"</f>
        <v>000425</v>
      </c>
      <c r="B619" s="1" t="s">
        <v>0</v>
      </c>
      <c r="C619" s="1" t="s">
        <v>1</v>
      </c>
      <c r="D619" t="str">
        <f t="shared" si="18"/>
        <v>XSHE_000425</v>
      </c>
      <c r="E619" t="str">
        <f t="shared" si="19"/>
        <v>XSHG_000425</v>
      </c>
    </row>
    <row r="620" spans="1:5" x14ac:dyDescent="0.2">
      <c r="A620" s="2" t="str">
        <f>"000528"</f>
        <v>000528</v>
      </c>
      <c r="B620" s="1" t="s">
        <v>0</v>
      </c>
      <c r="C620" s="1" t="s">
        <v>1</v>
      </c>
      <c r="D620" t="str">
        <f t="shared" si="18"/>
        <v>XSHE_000528</v>
      </c>
      <c r="E620" t="str">
        <f t="shared" si="19"/>
        <v>XSHG_000528</v>
      </c>
    </row>
    <row r="621" spans="1:5" x14ac:dyDescent="0.2">
      <c r="A621" s="2" t="str">
        <f>"000680"</f>
        <v>000680</v>
      </c>
      <c r="B621" s="1" t="s">
        <v>0</v>
      </c>
      <c r="C621" s="1" t="s">
        <v>1</v>
      </c>
      <c r="D621" t="str">
        <f t="shared" si="18"/>
        <v>XSHE_000680</v>
      </c>
      <c r="E621" t="str">
        <f t="shared" si="19"/>
        <v>XSHG_000680</v>
      </c>
    </row>
    <row r="622" spans="1:5" x14ac:dyDescent="0.2">
      <c r="A622" s="2" t="str">
        <f>"000811"</f>
        <v>000811</v>
      </c>
      <c r="B622" s="1" t="s">
        <v>0</v>
      </c>
      <c r="C622" s="1" t="s">
        <v>1</v>
      </c>
      <c r="D622" t="str">
        <f t="shared" si="18"/>
        <v>XSHE_000811</v>
      </c>
      <c r="E622" t="str">
        <f t="shared" si="19"/>
        <v>XSHG_000811</v>
      </c>
    </row>
    <row r="623" spans="1:5" x14ac:dyDescent="0.2">
      <c r="A623" s="2" t="str">
        <f>"000923"</f>
        <v>000923</v>
      </c>
      <c r="B623" s="1" t="s">
        <v>0</v>
      </c>
      <c r="C623" s="1" t="s">
        <v>1</v>
      </c>
      <c r="D623" t="str">
        <f t="shared" si="18"/>
        <v>XSHE_000923</v>
      </c>
      <c r="E623" t="str">
        <f t="shared" si="19"/>
        <v>XSHG_000923</v>
      </c>
    </row>
    <row r="624" spans="1:5" x14ac:dyDescent="0.2">
      <c r="A624" s="2" t="str">
        <f>"002009"</f>
        <v>002009</v>
      </c>
      <c r="B624" s="1" t="s">
        <v>0</v>
      </c>
      <c r="C624" s="1" t="s">
        <v>1</v>
      </c>
      <c r="D624" t="str">
        <f t="shared" si="18"/>
        <v>XSHE_002009</v>
      </c>
      <c r="E624" t="str">
        <f t="shared" si="19"/>
        <v>XSHG_002009</v>
      </c>
    </row>
    <row r="625" spans="1:5" x14ac:dyDescent="0.2">
      <c r="A625" s="2" t="str">
        <f>"002011"</f>
        <v>002011</v>
      </c>
      <c r="B625" s="1" t="s">
        <v>0</v>
      </c>
      <c r="C625" s="1" t="s">
        <v>1</v>
      </c>
      <c r="D625" t="str">
        <f t="shared" si="18"/>
        <v>XSHE_002011</v>
      </c>
      <c r="E625" t="str">
        <f t="shared" si="19"/>
        <v>XSHG_002011</v>
      </c>
    </row>
    <row r="626" spans="1:5" x14ac:dyDescent="0.2">
      <c r="A626" s="2" t="str">
        <f>"002097"</f>
        <v>002097</v>
      </c>
      <c r="B626" s="1" t="s">
        <v>0</v>
      </c>
      <c r="C626" s="1" t="s">
        <v>1</v>
      </c>
      <c r="D626" t="str">
        <f t="shared" si="18"/>
        <v>XSHE_002097</v>
      </c>
      <c r="E626" t="str">
        <f t="shared" si="19"/>
        <v>XSHG_002097</v>
      </c>
    </row>
    <row r="627" spans="1:5" x14ac:dyDescent="0.2">
      <c r="A627" s="2" t="str">
        <f>"002158"</f>
        <v>002158</v>
      </c>
      <c r="B627" s="1" t="s">
        <v>0</v>
      </c>
      <c r="C627" s="1" t="s">
        <v>1</v>
      </c>
      <c r="D627" t="str">
        <f t="shared" si="18"/>
        <v>XSHE_002158</v>
      </c>
      <c r="E627" t="str">
        <f t="shared" si="19"/>
        <v>XSHG_002158</v>
      </c>
    </row>
    <row r="628" spans="1:5" x14ac:dyDescent="0.2">
      <c r="A628" s="2" t="str">
        <f>"002459"</f>
        <v>002459</v>
      </c>
      <c r="B628" s="1" t="s">
        <v>0</v>
      </c>
      <c r="C628" s="1" t="s">
        <v>1</v>
      </c>
      <c r="D628" t="str">
        <f t="shared" si="18"/>
        <v>XSHE_002459</v>
      </c>
      <c r="E628" t="str">
        <f t="shared" si="19"/>
        <v>XSHG_002459</v>
      </c>
    </row>
    <row r="629" spans="1:5" x14ac:dyDescent="0.2">
      <c r="A629" s="2" t="str">
        <f>"002483"</f>
        <v>002483</v>
      </c>
      <c r="B629" s="1" t="s">
        <v>0</v>
      </c>
      <c r="C629" s="1" t="s">
        <v>1</v>
      </c>
      <c r="D629" t="str">
        <f t="shared" si="18"/>
        <v>XSHE_002483</v>
      </c>
      <c r="E629" t="str">
        <f t="shared" si="19"/>
        <v>XSHG_002483</v>
      </c>
    </row>
    <row r="630" spans="1:5" x14ac:dyDescent="0.2">
      <c r="A630" s="2" t="str">
        <f>"002523"</f>
        <v>002523</v>
      </c>
      <c r="B630" s="1" t="s">
        <v>0</v>
      </c>
      <c r="C630" s="1" t="s">
        <v>1</v>
      </c>
      <c r="D630" t="str">
        <f t="shared" si="18"/>
        <v>XSHE_002523</v>
      </c>
      <c r="E630" t="str">
        <f t="shared" si="19"/>
        <v>XSHG_002523</v>
      </c>
    </row>
    <row r="631" spans="1:5" x14ac:dyDescent="0.2">
      <c r="A631" s="2" t="str">
        <f>"002526"</f>
        <v>002526</v>
      </c>
      <c r="B631" s="1" t="s">
        <v>0</v>
      </c>
      <c r="C631" s="1" t="s">
        <v>1</v>
      </c>
      <c r="D631" t="str">
        <f t="shared" si="18"/>
        <v>XSHE_002526</v>
      </c>
      <c r="E631" t="str">
        <f t="shared" si="19"/>
        <v>XSHG_002526</v>
      </c>
    </row>
    <row r="632" spans="1:5" x14ac:dyDescent="0.2">
      <c r="A632" s="2" t="str">
        <f>"002535"</f>
        <v>002535</v>
      </c>
      <c r="B632" s="1" t="s">
        <v>0</v>
      </c>
      <c r="C632" s="1" t="s">
        <v>1</v>
      </c>
      <c r="D632" t="str">
        <f t="shared" si="18"/>
        <v>XSHE_002535</v>
      </c>
      <c r="E632" t="str">
        <f t="shared" si="19"/>
        <v>XSHG_002535</v>
      </c>
    </row>
    <row r="633" spans="1:5" x14ac:dyDescent="0.2">
      <c r="A633" s="2" t="str">
        <f>"002667"</f>
        <v>002667</v>
      </c>
      <c r="B633" s="1" t="s">
        <v>0</v>
      </c>
      <c r="C633" s="1" t="s">
        <v>1</v>
      </c>
      <c r="D633" t="str">
        <f t="shared" si="18"/>
        <v>XSHE_002667</v>
      </c>
      <c r="E633" t="str">
        <f t="shared" si="19"/>
        <v>XSHG_002667</v>
      </c>
    </row>
    <row r="634" spans="1:5" x14ac:dyDescent="0.2">
      <c r="A634" s="2" t="str">
        <f>"002685"</f>
        <v>002685</v>
      </c>
      <c r="B634" s="1" t="s">
        <v>0</v>
      </c>
      <c r="C634" s="1" t="s">
        <v>1</v>
      </c>
      <c r="D634" t="str">
        <f t="shared" si="18"/>
        <v>XSHE_002685</v>
      </c>
      <c r="E634" t="str">
        <f t="shared" si="19"/>
        <v>XSHG_002685</v>
      </c>
    </row>
    <row r="635" spans="1:5" x14ac:dyDescent="0.2">
      <c r="A635" s="2" t="str">
        <f>"300035"</f>
        <v>300035</v>
      </c>
      <c r="B635" s="1" t="s">
        <v>0</v>
      </c>
      <c r="C635" s="1" t="s">
        <v>1</v>
      </c>
      <c r="D635" t="str">
        <f t="shared" si="18"/>
        <v>XSHE_300035</v>
      </c>
      <c r="E635" t="str">
        <f t="shared" si="19"/>
        <v>XSHG_300035</v>
      </c>
    </row>
    <row r="636" spans="1:5" x14ac:dyDescent="0.2">
      <c r="A636" s="2" t="str">
        <f>"300103"</f>
        <v>300103</v>
      </c>
      <c r="B636" s="1" t="s">
        <v>0</v>
      </c>
      <c r="C636" s="1" t="s">
        <v>1</v>
      </c>
      <c r="D636" t="str">
        <f t="shared" si="18"/>
        <v>XSHE_300103</v>
      </c>
      <c r="E636" t="str">
        <f t="shared" si="19"/>
        <v>XSHG_300103</v>
      </c>
    </row>
    <row r="637" spans="1:5" x14ac:dyDescent="0.2">
      <c r="A637" s="2" t="str">
        <f>"300185"</f>
        <v>300185</v>
      </c>
      <c r="B637" s="1" t="s">
        <v>0</v>
      </c>
      <c r="C637" s="1" t="s">
        <v>1</v>
      </c>
      <c r="D637" t="str">
        <f t="shared" si="18"/>
        <v>XSHE_300185</v>
      </c>
      <c r="E637" t="str">
        <f t="shared" si="19"/>
        <v>XSHG_300185</v>
      </c>
    </row>
    <row r="638" spans="1:5" x14ac:dyDescent="0.2">
      <c r="A638" s="2" t="str">
        <f>"300308"</f>
        <v>300308</v>
      </c>
      <c r="B638" s="1" t="s">
        <v>0</v>
      </c>
      <c r="C638" s="1" t="s">
        <v>1</v>
      </c>
      <c r="D638" t="str">
        <f t="shared" si="18"/>
        <v>XSHE_300308</v>
      </c>
      <c r="E638" t="str">
        <f t="shared" si="19"/>
        <v>XSHG_300308</v>
      </c>
    </row>
    <row r="639" spans="1:5" x14ac:dyDescent="0.2">
      <c r="A639" s="2" t="str">
        <f>"600031"</f>
        <v>600031</v>
      </c>
      <c r="B639" s="1" t="s">
        <v>0</v>
      </c>
      <c r="C639" s="1" t="s">
        <v>1</v>
      </c>
      <c r="D639" t="str">
        <f t="shared" si="18"/>
        <v>XSHE_600031</v>
      </c>
      <c r="E639" t="str">
        <f t="shared" si="19"/>
        <v>XSHG_600031</v>
      </c>
    </row>
    <row r="640" spans="1:5" x14ac:dyDescent="0.2">
      <c r="A640" s="2" t="str">
        <f>"600169"</f>
        <v>600169</v>
      </c>
      <c r="B640" s="1" t="s">
        <v>0</v>
      </c>
      <c r="C640" s="1" t="s">
        <v>1</v>
      </c>
      <c r="D640" t="str">
        <f t="shared" si="18"/>
        <v>XSHE_600169</v>
      </c>
      <c r="E640" t="str">
        <f t="shared" si="19"/>
        <v>XSHG_600169</v>
      </c>
    </row>
    <row r="641" spans="1:5" x14ac:dyDescent="0.2">
      <c r="A641" s="2" t="str">
        <f>"600320"</f>
        <v>600320</v>
      </c>
      <c r="B641" s="1" t="s">
        <v>0</v>
      </c>
      <c r="C641" s="1" t="s">
        <v>1</v>
      </c>
      <c r="D641" t="str">
        <f t="shared" si="18"/>
        <v>XSHE_600320</v>
      </c>
      <c r="E641" t="str">
        <f t="shared" si="19"/>
        <v>XSHG_600320</v>
      </c>
    </row>
    <row r="642" spans="1:5" x14ac:dyDescent="0.2">
      <c r="A642" s="2" t="str">
        <f>"600582"</f>
        <v>600582</v>
      </c>
      <c r="B642" s="1" t="s">
        <v>0</v>
      </c>
      <c r="C642" s="1" t="s">
        <v>1</v>
      </c>
      <c r="D642" t="str">
        <f t="shared" ref="D642:D705" si="20">B642&amp;"_"&amp;A642</f>
        <v>XSHE_600582</v>
      </c>
      <c r="E642" t="str">
        <f t="shared" ref="E642:E705" si="21">C642&amp;"_"&amp;A642</f>
        <v>XSHG_600582</v>
      </c>
    </row>
    <row r="643" spans="1:5" x14ac:dyDescent="0.2">
      <c r="A643" s="2" t="str">
        <f>"600761"</f>
        <v>600761</v>
      </c>
      <c r="B643" s="1" t="s">
        <v>0</v>
      </c>
      <c r="C643" s="1" t="s">
        <v>1</v>
      </c>
      <c r="D643" t="str">
        <f t="shared" si="20"/>
        <v>XSHE_600761</v>
      </c>
      <c r="E643" t="str">
        <f t="shared" si="21"/>
        <v>XSHG_600761</v>
      </c>
    </row>
    <row r="644" spans="1:5" x14ac:dyDescent="0.2">
      <c r="A644" s="2" t="str">
        <f>"600815"</f>
        <v>600815</v>
      </c>
      <c r="B644" s="1" t="s">
        <v>0</v>
      </c>
      <c r="C644" s="1" t="s">
        <v>1</v>
      </c>
      <c r="D644" t="str">
        <f t="shared" si="20"/>
        <v>XSHE_600815</v>
      </c>
      <c r="E644" t="str">
        <f t="shared" si="21"/>
        <v>XSHG_600815</v>
      </c>
    </row>
    <row r="645" spans="1:5" x14ac:dyDescent="0.2">
      <c r="A645" s="2" t="str">
        <f>"600984"</f>
        <v>600984</v>
      </c>
      <c r="B645" s="1" t="s">
        <v>0</v>
      </c>
      <c r="C645" s="1" t="s">
        <v>1</v>
      </c>
      <c r="D645" t="str">
        <f t="shared" si="20"/>
        <v>XSHE_600984</v>
      </c>
      <c r="E645" t="str">
        <f t="shared" si="21"/>
        <v>XSHG_600984</v>
      </c>
    </row>
    <row r="646" spans="1:5" x14ac:dyDescent="0.2">
      <c r="A646" s="2" t="str">
        <f>"601100"</f>
        <v>601100</v>
      </c>
      <c r="B646" s="1" t="s">
        <v>0</v>
      </c>
      <c r="C646" s="1" t="s">
        <v>1</v>
      </c>
      <c r="D646" t="str">
        <f t="shared" si="20"/>
        <v>XSHE_601100</v>
      </c>
      <c r="E646" t="str">
        <f t="shared" si="21"/>
        <v>XSHG_601100</v>
      </c>
    </row>
    <row r="647" spans="1:5" x14ac:dyDescent="0.2">
      <c r="A647" s="2" t="str">
        <f>"601106"</f>
        <v>601106</v>
      </c>
      <c r="B647" s="1" t="s">
        <v>0</v>
      </c>
      <c r="C647" s="1" t="s">
        <v>1</v>
      </c>
      <c r="D647" t="str">
        <f t="shared" si="20"/>
        <v>XSHE_601106</v>
      </c>
      <c r="E647" t="str">
        <f t="shared" si="21"/>
        <v>XSHG_601106</v>
      </c>
    </row>
    <row r="648" spans="1:5" x14ac:dyDescent="0.2">
      <c r="A648" s="2" t="str">
        <f>"601717"</f>
        <v>601717</v>
      </c>
      <c r="B648" s="1" t="s">
        <v>0</v>
      </c>
      <c r="C648" s="1" t="s">
        <v>1</v>
      </c>
      <c r="D648" t="str">
        <f t="shared" si="20"/>
        <v>XSHE_601717</v>
      </c>
      <c r="E648" t="str">
        <f t="shared" si="21"/>
        <v>XSHG_601717</v>
      </c>
    </row>
    <row r="649" spans="1:5" x14ac:dyDescent="0.2">
      <c r="A649" s="2" t="str">
        <f>"603218"</f>
        <v>603218</v>
      </c>
      <c r="B649" s="1" t="s">
        <v>0</v>
      </c>
      <c r="C649" s="1" t="s">
        <v>1</v>
      </c>
      <c r="D649" t="str">
        <f t="shared" si="20"/>
        <v>XSHE_603218</v>
      </c>
      <c r="E649" t="str">
        <f t="shared" si="21"/>
        <v>XSHG_603218</v>
      </c>
    </row>
    <row r="650" spans="1:5" x14ac:dyDescent="0.2">
      <c r="A650" s="2" t="str">
        <f>"600710"</f>
        <v>600710</v>
      </c>
      <c r="B650" s="1" t="s">
        <v>0</v>
      </c>
      <c r="C650" s="1" t="s">
        <v>1</v>
      </c>
      <c r="D650" t="str">
        <f t="shared" si="20"/>
        <v>XSHE_600710</v>
      </c>
      <c r="E650" t="str">
        <f t="shared" si="21"/>
        <v>XSHG_600710</v>
      </c>
    </row>
    <row r="651" spans="1:5" x14ac:dyDescent="0.2">
      <c r="A651" s="2" t="str">
        <f>"600386"</f>
        <v>600386</v>
      </c>
      <c r="B651" s="1" t="s">
        <v>0</v>
      </c>
      <c r="C651" s="1" t="s">
        <v>1</v>
      </c>
      <c r="D651" t="str">
        <f t="shared" si="20"/>
        <v>XSHE_600386</v>
      </c>
      <c r="E651" t="str">
        <f t="shared" si="21"/>
        <v>XSHG_600386</v>
      </c>
    </row>
    <row r="652" spans="1:5" x14ac:dyDescent="0.2">
      <c r="A652" s="2" t="str">
        <f>"600611"</f>
        <v>600611</v>
      </c>
      <c r="B652" s="1" t="s">
        <v>0</v>
      </c>
      <c r="C652" s="1" t="s">
        <v>1</v>
      </c>
      <c r="D652" t="str">
        <f t="shared" si="20"/>
        <v>XSHE_600611</v>
      </c>
      <c r="E652" t="str">
        <f t="shared" si="21"/>
        <v>XSHG_600611</v>
      </c>
    </row>
    <row r="653" spans="1:5" x14ac:dyDescent="0.2">
      <c r="A653" s="2" t="str">
        <f>"600650"</f>
        <v>600650</v>
      </c>
      <c r="B653" s="1" t="s">
        <v>0</v>
      </c>
      <c r="C653" s="1" t="s">
        <v>1</v>
      </c>
      <c r="D653" t="str">
        <f t="shared" si="20"/>
        <v>XSHE_600650</v>
      </c>
      <c r="E653" t="str">
        <f t="shared" si="21"/>
        <v>XSHG_600650</v>
      </c>
    </row>
    <row r="654" spans="1:5" x14ac:dyDescent="0.2">
      <c r="A654" s="2" t="str">
        <f>"600662"</f>
        <v>600662</v>
      </c>
      <c r="B654" s="1" t="s">
        <v>0</v>
      </c>
      <c r="C654" s="1" t="s">
        <v>1</v>
      </c>
      <c r="D654" t="str">
        <f t="shared" si="20"/>
        <v>XSHE_600662</v>
      </c>
      <c r="E654" t="str">
        <f t="shared" si="21"/>
        <v>XSHG_600662</v>
      </c>
    </row>
    <row r="655" spans="1:5" x14ac:dyDescent="0.2">
      <c r="A655" s="2" t="str">
        <f>"600676"</f>
        <v>600676</v>
      </c>
      <c r="B655" s="1" t="s">
        <v>0</v>
      </c>
      <c r="C655" s="1" t="s">
        <v>1</v>
      </c>
      <c r="D655" t="str">
        <f t="shared" si="20"/>
        <v>XSHE_600676</v>
      </c>
      <c r="E655" t="str">
        <f t="shared" si="21"/>
        <v>XSHG_600676</v>
      </c>
    </row>
    <row r="656" spans="1:5" x14ac:dyDescent="0.2">
      <c r="A656" s="2" t="str">
        <f>"600834"</f>
        <v>600834</v>
      </c>
      <c r="B656" s="1" t="s">
        <v>0</v>
      </c>
      <c r="C656" s="1" t="s">
        <v>1</v>
      </c>
      <c r="D656" t="str">
        <f t="shared" si="20"/>
        <v>XSHE_600834</v>
      </c>
      <c r="E656" t="str">
        <f t="shared" si="21"/>
        <v>XSHG_600834</v>
      </c>
    </row>
    <row r="657" spans="1:5" x14ac:dyDescent="0.2">
      <c r="A657" s="2" t="str">
        <f>"000996"</f>
        <v>000996</v>
      </c>
      <c r="B657" s="1" t="s">
        <v>0</v>
      </c>
      <c r="C657" s="1" t="s">
        <v>1</v>
      </c>
      <c r="D657" t="str">
        <f t="shared" si="20"/>
        <v>XSHE_000996</v>
      </c>
      <c r="E657" t="str">
        <f t="shared" si="21"/>
        <v>XSHG_000996</v>
      </c>
    </row>
    <row r="658" spans="1:5" x14ac:dyDescent="0.2">
      <c r="A658" s="2" t="str">
        <f>"002357"</f>
        <v>002357</v>
      </c>
      <c r="B658" s="1" t="s">
        <v>0</v>
      </c>
      <c r="C658" s="1" t="s">
        <v>1</v>
      </c>
      <c r="D658" t="str">
        <f t="shared" si="20"/>
        <v>XSHE_002357</v>
      </c>
      <c r="E658" t="str">
        <f t="shared" si="21"/>
        <v>XSHG_002357</v>
      </c>
    </row>
    <row r="659" spans="1:5" x14ac:dyDescent="0.2">
      <c r="A659" s="2" t="str">
        <f>"002627"</f>
        <v>002627</v>
      </c>
      <c r="B659" s="1" t="s">
        <v>0</v>
      </c>
      <c r="C659" s="1" t="s">
        <v>1</v>
      </c>
      <c r="D659" t="str">
        <f t="shared" si="20"/>
        <v>XSHE_002627</v>
      </c>
      <c r="E659" t="str">
        <f t="shared" si="21"/>
        <v>XSHG_002627</v>
      </c>
    </row>
    <row r="660" spans="1:5" x14ac:dyDescent="0.2">
      <c r="A660" s="2" t="str">
        <f>"002682"</f>
        <v>002682</v>
      </c>
      <c r="B660" s="1" t="s">
        <v>0</v>
      </c>
      <c r="C660" s="1" t="s">
        <v>1</v>
      </c>
      <c r="D660" t="str">
        <f t="shared" si="20"/>
        <v>XSHE_002682</v>
      </c>
      <c r="E660" t="str">
        <f t="shared" si="21"/>
        <v>XSHG_002682</v>
      </c>
    </row>
    <row r="661" spans="1:5" x14ac:dyDescent="0.2">
      <c r="A661" s="2" t="str">
        <f>"600561"</f>
        <v>600561</v>
      </c>
      <c r="B661" s="1" t="s">
        <v>0</v>
      </c>
      <c r="C661" s="1" t="s">
        <v>1</v>
      </c>
      <c r="D661" t="str">
        <f t="shared" si="20"/>
        <v>XSHE_600561</v>
      </c>
      <c r="E661" t="str">
        <f t="shared" si="21"/>
        <v>XSHG_600561</v>
      </c>
    </row>
    <row r="662" spans="1:5" x14ac:dyDescent="0.2">
      <c r="A662" s="2" t="str">
        <f>"603032"</f>
        <v>603032</v>
      </c>
      <c r="B662" s="1" t="s">
        <v>0</v>
      </c>
      <c r="C662" s="1" t="s">
        <v>1</v>
      </c>
      <c r="D662" t="str">
        <f t="shared" si="20"/>
        <v>XSHE_603032</v>
      </c>
      <c r="E662" t="str">
        <f t="shared" si="21"/>
        <v>XSHG_603032</v>
      </c>
    </row>
    <row r="663" spans="1:5" x14ac:dyDescent="0.2">
      <c r="A663" s="2" t="str">
        <f>"603069"</f>
        <v>603069</v>
      </c>
      <c r="B663" s="1" t="s">
        <v>0</v>
      </c>
      <c r="C663" s="1" t="s">
        <v>1</v>
      </c>
      <c r="D663" t="str">
        <f t="shared" si="20"/>
        <v>XSHE_603069</v>
      </c>
      <c r="E663" t="str">
        <f t="shared" si="21"/>
        <v>XSHG_603069</v>
      </c>
    </row>
    <row r="664" spans="1:5" x14ac:dyDescent="0.2">
      <c r="A664" s="2" t="str">
        <f>"603223"</f>
        <v>603223</v>
      </c>
      <c r="B664" s="1" t="s">
        <v>0</v>
      </c>
      <c r="C664" s="1" t="s">
        <v>1</v>
      </c>
      <c r="D664" t="str">
        <f t="shared" si="20"/>
        <v>XSHE_603223</v>
      </c>
      <c r="E664" t="str">
        <f t="shared" si="21"/>
        <v>XSHG_603223</v>
      </c>
    </row>
    <row r="665" spans="1:5" x14ac:dyDescent="0.2">
      <c r="A665" s="2" t="str">
        <f>"000407"</f>
        <v>000407</v>
      </c>
      <c r="B665" s="1" t="s">
        <v>0</v>
      </c>
      <c r="C665" s="1" t="s">
        <v>1</v>
      </c>
      <c r="D665" t="str">
        <f t="shared" si="20"/>
        <v>XSHE_000407</v>
      </c>
      <c r="E665" t="str">
        <f t="shared" si="21"/>
        <v>XSHG_000407</v>
      </c>
    </row>
    <row r="666" spans="1:5" x14ac:dyDescent="0.2">
      <c r="A666" s="2" t="str">
        <f>"000421"</f>
        <v>000421</v>
      </c>
      <c r="B666" s="1" t="s">
        <v>0</v>
      </c>
      <c r="C666" s="1" t="s">
        <v>1</v>
      </c>
      <c r="D666" t="str">
        <f t="shared" si="20"/>
        <v>XSHE_000421</v>
      </c>
      <c r="E666" t="str">
        <f t="shared" si="21"/>
        <v>XSHG_000421</v>
      </c>
    </row>
    <row r="667" spans="1:5" x14ac:dyDescent="0.2">
      <c r="A667" s="2" t="str">
        <f>"000593"</f>
        <v>000593</v>
      </c>
      <c r="B667" s="1" t="s">
        <v>0</v>
      </c>
      <c r="C667" s="1" t="s">
        <v>1</v>
      </c>
      <c r="D667" t="str">
        <f t="shared" si="20"/>
        <v>XSHE_000593</v>
      </c>
      <c r="E667" t="str">
        <f t="shared" si="21"/>
        <v>XSHG_000593</v>
      </c>
    </row>
    <row r="668" spans="1:5" x14ac:dyDescent="0.2">
      <c r="A668" s="2" t="str">
        <f>"000669"</f>
        <v>000669</v>
      </c>
      <c r="B668" s="1" t="s">
        <v>0</v>
      </c>
      <c r="C668" s="1" t="s">
        <v>1</v>
      </c>
      <c r="D668" t="str">
        <f t="shared" si="20"/>
        <v>XSHE_000669</v>
      </c>
      <c r="E668" t="str">
        <f t="shared" si="21"/>
        <v>XSHG_000669</v>
      </c>
    </row>
    <row r="669" spans="1:5" x14ac:dyDescent="0.2">
      <c r="A669" s="2" t="str">
        <f>"000692"</f>
        <v>000692</v>
      </c>
      <c r="B669" s="1" t="s">
        <v>0</v>
      </c>
      <c r="C669" s="1" t="s">
        <v>1</v>
      </c>
      <c r="D669" t="str">
        <f t="shared" si="20"/>
        <v>XSHE_000692</v>
      </c>
      <c r="E669" t="str">
        <f t="shared" si="21"/>
        <v>XSHG_000692</v>
      </c>
    </row>
    <row r="670" spans="1:5" x14ac:dyDescent="0.2">
      <c r="A670" s="2" t="str">
        <f>"000695"</f>
        <v>000695</v>
      </c>
      <c r="B670" s="1" t="s">
        <v>0</v>
      </c>
      <c r="C670" s="1" t="s">
        <v>1</v>
      </c>
      <c r="D670" t="str">
        <f t="shared" si="20"/>
        <v>XSHE_000695</v>
      </c>
      <c r="E670" t="str">
        <f t="shared" si="21"/>
        <v>XSHG_000695</v>
      </c>
    </row>
    <row r="671" spans="1:5" x14ac:dyDescent="0.2">
      <c r="A671" s="2" t="str">
        <f>"002267"</f>
        <v>002267</v>
      </c>
      <c r="B671" s="1" t="s">
        <v>0</v>
      </c>
      <c r="C671" s="1" t="s">
        <v>1</v>
      </c>
      <c r="D671" t="str">
        <f t="shared" si="20"/>
        <v>XSHE_002267</v>
      </c>
      <c r="E671" t="str">
        <f t="shared" si="21"/>
        <v>XSHG_002267</v>
      </c>
    </row>
    <row r="672" spans="1:5" x14ac:dyDescent="0.2">
      <c r="A672" s="2" t="str">
        <f>"002524"</f>
        <v>002524</v>
      </c>
      <c r="B672" s="1" t="s">
        <v>0</v>
      </c>
      <c r="C672" s="1" t="s">
        <v>1</v>
      </c>
      <c r="D672" t="str">
        <f t="shared" si="20"/>
        <v>XSHE_002524</v>
      </c>
      <c r="E672" t="str">
        <f t="shared" si="21"/>
        <v>XSHG_002524</v>
      </c>
    </row>
    <row r="673" spans="1:5" x14ac:dyDescent="0.2">
      <c r="A673" s="2" t="str">
        <f>"002700"</f>
        <v>002700</v>
      </c>
      <c r="B673" s="1" t="s">
        <v>0</v>
      </c>
      <c r="C673" s="1" t="s">
        <v>1</v>
      </c>
      <c r="D673" t="str">
        <f t="shared" si="20"/>
        <v>XSHE_002700</v>
      </c>
      <c r="E673" t="str">
        <f t="shared" si="21"/>
        <v>XSHG_002700</v>
      </c>
    </row>
    <row r="674" spans="1:5" x14ac:dyDescent="0.2">
      <c r="A674" s="2" t="str">
        <f>"300335"</f>
        <v>300335</v>
      </c>
      <c r="B674" s="1" t="s">
        <v>0</v>
      </c>
      <c r="C674" s="1" t="s">
        <v>1</v>
      </c>
      <c r="D674" t="str">
        <f t="shared" si="20"/>
        <v>XSHE_300335</v>
      </c>
      <c r="E674" t="str">
        <f t="shared" si="21"/>
        <v>XSHG_300335</v>
      </c>
    </row>
    <row r="675" spans="1:5" x14ac:dyDescent="0.2">
      <c r="A675" s="2" t="str">
        <f>"600167"</f>
        <v>600167</v>
      </c>
      <c r="B675" s="1" t="s">
        <v>0</v>
      </c>
      <c r="C675" s="1" t="s">
        <v>1</v>
      </c>
      <c r="D675" t="str">
        <f t="shared" si="20"/>
        <v>XSHE_600167</v>
      </c>
      <c r="E675" t="str">
        <f t="shared" si="21"/>
        <v>XSHG_600167</v>
      </c>
    </row>
    <row r="676" spans="1:5" x14ac:dyDescent="0.2">
      <c r="A676" s="2" t="str">
        <f>"600333"</f>
        <v>600333</v>
      </c>
      <c r="B676" s="1" t="s">
        <v>0</v>
      </c>
      <c r="C676" s="1" t="s">
        <v>1</v>
      </c>
      <c r="D676" t="str">
        <f t="shared" si="20"/>
        <v>XSHE_600333</v>
      </c>
      <c r="E676" t="str">
        <f t="shared" si="21"/>
        <v>XSHG_600333</v>
      </c>
    </row>
    <row r="677" spans="1:5" x14ac:dyDescent="0.2">
      <c r="A677" s="2" t="str">
        <f>"600617"</f>
        <v>600617</v>
      </c>
      <c r="B677" s="1" t="s">
        <v>0</v>
      </c>
      <c r="C677" s="1" t="s">
        <v>1</v>
      </c>
      <c r="D677" t="str">
        <f t="shared" si="20"/>
        <v>XSHE_600617</v>
      </c>
      <c r="E677" t="str">
        <f t="shared" si="21"/>
        <v>XSHG_600617</v>
      </c>
    </row>
    <row r="678" spans="1:5" x14ac:dyDescent="0.2">
      <c r="A678" s="2" t="str">
        <f>"600635"</f>
        <v>600635</v>
      </c>
      <c r="B678" s="1" t="s">
        <v>0</v>
      </c>
      <c r="C678" s="1" t="s">
        <v>1</v>
      </c>
      <c r="D678" t="str">
        <f t="shared" si="20"/>
        <v>XSHE_600635</v>
      </c>
      <c r="E678" t="str">
        <f t="shared" si="21"/>
        <v>XSHG_600635</v>
      </c>
    </row>
    <row r="679" spans="1:5" x14ac:dyDescent="0.2">
      <c r="A679" s="2" t="str">
        <f>"600681"</f>
        <v>600681</v>
      </c>
      <c r="B679" s="1" t="s">
        <v>0</v>
      </c>
      <c r="C679" s="1" t="s">
        <v>1</v>
      </c>
      <c r="D679" t="str">
        <f t="shared" si="20"/>
        <v>XSHE_600681</v>
      </c>
      <c r="E679" t="str">
        <f t="shared" si="21"/>
        <v>XSHG_600681</v>
      </c>
    </row>
    <row r="680" spans="1:5" x14ac:dyDescent="0.2">
      <c r="A680" s="2" t="str">
        <f>"600719"</f>
        <v>600719</v>
      </c>
      <c r="B680" s="1" t="s">
        <v>0</v>
      </c>
      <c r="C680" s="1" t="s">
        <v>1</v>
      </c>
      <c r="D680" t="str">
        <f t="shared" si="20"/>
        <v>XSHE_600719</v>
      </c>
      <c r="E680" t="str">
        <f t="shared" si="21"/>
        <v>XSHG_600719</v>
      </c>
    </row>
    <row r="681" spans="1:5" x14ac:dyDescent="0.2">
      <c r="A681" s="2" t="str">
        <f>"600856"</f>
        <v>600856</v>
      </c>
      <c r="B681" s="1" t="s">
        <v>0</v>
      </c>
      <c r="C681" s="1" t="s">
        <v>1</v>
      </c>
      <c r="D681" t="str">
        <f t="shared" si="20"/>
        <v>XSHE_600856</v>
      </c>
      <c r="E681" t="str">
        <f t="shared" si="21"/>
        <v>XSHG_600856</v>
      </c>
    </row>
    <row r="682" spans="1:5" x14ac:dyDescent="0.2">
      <c r="A682" s="2" t="str">
        <f>"600917"</f>
        <v>600917</v>
      </c>
      <c r="B682" s="1" t="s">
        <v>0</v>
      </c>
      <c r="C682" s="1" t="s">
        <v>1</v>
      </c>
      <c r="D682" t="str">
        <f t="shared" si="20"/>
        <v>XSHE_600917</v>
      </c>
      <c r="E682" t="str">
        <f t="shared" si="21"/>
        <v>XSHG_600917</v>
      </c>
    </row>
    <row r="683" spans="1:5" x14ac:dyDescent="0.2">
      <c r="A683" s="2" t="str">
        <f>"600982"</f>
        <v>600982</v>
      </c>
      <c r="B683" s="1" t="s">
        <v>0</v>
      </c>
      <c r="C683" s="1" t="s">
        <v>1</v>
      </c>
      <c r="D683" t="str">
        <f t="shared" si="20"/>
        <v>XSHE_600982</v>
      </c>
      <c r="E683" t="str">
        <f t="shared" si="21"/>
        <v>XSHG_600982</v>
      </c>
    </row>
    <row r="684" spans="1:5" x14ac:dyDescent="0.2">
      <c r="A684" s="2" t="str">
        <f>"601139"</f>
        <v>601139</v>
      </c>
      <c r="B684" s="1" t="s">
        <v>0</v>
      </c>
      <c r="C684" s="1" t="s">
        <v>1</v>
      </c>
      <c r="D684" t="str">
        <f t="shared" si="20"/>
        <v>XSHE_601139</v>
      </c>
      <c r="E684" t="str">
        <f t="shared" si="21"/>
        <v>XSHG_601139</v>
      </c>
    </row>
    <row r="685" spans="1:5" x14ac:dyDescent="0.2">
      <c r="A685" s="2" t="str">
        <f>"603393"</f>
        <v>603393</v>
      </c>
      <c r="B685" s="1" t="s">
        <v>0</v>
      </c>
      <c r="C685" s="1" t="s">
        <v>1</v>
      </c>
      <c r="D685" t="str">
        <f t="shared" si="20"/>
        <v>XSHE_603393</v>
      </c>
      <c r="E685" t="str">
        <f t="shared" si="21"/>
        <v>XSHG_603393</v>
      </c>
    </row>
    <row r="686" spans="1:5" x14ac:dyDescent="0.2">
      <c r="A686" s="2" t="str">
        <f>"603689"</f>
        <v>603689</v>
      </c>
      <c r="B686" s="1" t="s">
        <v>0</v>
      </c>
      <c r="C686" s="1" t="s">
        <v>1</v>
      </c>
      <c r="D686" t="str">
        <f t="shared" si="20"/>
        <v>XSHE_603689</v>
      </c>
      <c r="E686" t="str">
        <f t="shared" si="21"/>
        <v>XSHG_603689</v>
      </c>
    </row>
    <row r="687" spans="1:5" x14ac:dyDescent="0.2">
      <c r="A687" s="2" t="str">
        <f>"000038"</f>
        <v>000038</v>
      </c>
      <c r="B687" s="1" t="s">
        <v>0</v>
      </c>
      <c r="C687" s="1" t="s">
        <v>1</v>
      </c>
      <c r="D687" t="str">
        <f t="shared" si="20"/>
        <v>XSHE_000038</v>
      </c>
      <c r="E687" t="str">
        <f t="shared" si="21"/>
        <v>XSHG_000038</v>
      </c>
    </row>
    <row r="688" spans="1:5" x14ac:dyDescent="0.2">
      <c r="A688" s="2" t="str">
        <f>"000607"</f>
        <v>000607</v>
      </c>
      <c r="B688" s="1" t="s">
        <v>0</v>
      </c>
      <c r="C688" s="1" t="s">
        <v>1</v>
      </c>
      <c r="D688" t="str">
        <f t="shared" si="20"/>
        <v>XSHE_000607</v>
      </c>
      <c r="E688" t="str">
        <f t="shared" si="21"/>
        <v>XSHG_000607</v>
      </c>
    </row>
    <row r="689" spans="1:5" x14ac:dyDescent="0.2">
      <c r="A689" s="2" t="str">
        <f>"000659"</f>
        <v>000659</v>
      </c>
      <c r="B689" s="1" t="s">
        <v>0</v>
      </c>
      <c r="C689" s="1" t="s">
        <v>1</v>
      </c>
      <c r="D689" t="str">
        <f t="shared" si="20"/>
        <v>XSHE_000659</v>
      </c>
      <c r="E689" t="str">
        <f t="shared" si="21"/>
        <v>XSHG_000659</v>
      </c>
    </row>
    <row r="690" spans="1:5" x14ac:dyDescent="0.2">
      <c r="A690" s="2" t="str">
        <f>"000812"</f>
        <v>000812</v>
      </c>
      <c r="B690" s="1" t="s">
        <v>0</v>
      </c>
      <c r="C690" s="1" t="s">
        <v>1</v>
      </c>
      <c r="D690" t="str">
        <f t="shared" si="20"/>
        <v>XSHE_000812</v>
      </c>
      <c r="E690" t="str">
        <f t="shared" si="21"/>
        <v>XSHG_000812</v>
      </c>
    </row>
    <row r="691" spans="1:5" x14ac:dyDescent="0.2">
      <c r="A691" s="2" t="str">
        <f>"002117"</f>
        <v>002117</v>
      </c>
      <c r="B691" s="1" t="s">
        <v>0</v>
      </c>
      <c r="C691" s="1" t="s">
        <v>1</v>
      </c>
      <c r="D691" t="str">
        <f t="shared" si="20"/>
        <v>XSHE_002117</v>
      </c>
      <c r="E691" t="str">
        <f t="shared" si="21"/>
        <v>XSHG_002117</v>
      </c>
    </row>
    <row r="692" spans="1:5" x14ac:dyDescent="0.2">
      <c r="A692" s="2" t="str">
        <f>"002188"</f>
        <v>002188</v>
      </c>
      <c r="B692" s="1" t="s">
        <v>0</v>
      </c>
      <c r="C692" s="1" t="s">
        <v>1</v>
      </c>
      <c r="D692" t="str">
        <f t="shared" si="20"/>
        <v>XSHE_002188</v>
      </c>
      <c r="E692" t="str">
        <f t="shared" si="21"/>
        <v>XSHG_002188</v>
      </c>
    </row>
    <row r="693" spans="1:5" x14ac:dyDescent="0.2">
      <c r="A693" s="2" t="str">
        <f>"002191"</f>
        <v>002191</v>
      </c>
      <c r="B693" s="1" t="s">
        <v>0</v>
      </c>
      <c r="C693" s="1" t="s">
        <v>1</v>
      </c>
      <c r="D693" t="str">
        <f t="shared" si="20"/>
        <v>XSHE_002191</v>
      </c>
      <c r="E693" t="str">
        <f t="shared" si="21"/>
        <v>XSHG_002191</v>
      </c>
    </row>
    <row r="694" spans="1:5" x14ac:dyDescent="0.2">
      <c r="A694" s="2" t="str">
        <f>"002228"</f>
        <v>002228</v>
      </c>
      <c r="B694" s="1" t="s">
        <v>0</v>
      </c>
      <c r="C694" s="1" t="s">
        <v>1</v>
      </c>
      <c r="D694" t="str">
        <f t="shared" si="20"/>
        <v>XSHE_002228</v>
      </c>
      <c r="E694" t="str">
        <f t="shared" si="21"/>
        <v>XSHG_002228</v>
      </c>
    </row>
    <row r="695" spans="1:5" x14ac:dyDescent="0.2">
      <c r="A695" s="2" t="str">
        <f>"002229"</f>
        <v>002229</v>
      </c>
      <c r="B695" s="1" t="s">
        <v>0</v>
      </c>
      <c r="C695" s="1" t="s">
        <v>1</v>
      </c>
      <c r="D695" t="str">
        <f t="shared" si="20"/>
        <v>XSHE_002229</v>
      </c>
      <c r="E695" t="str">
        <f t="shared" si="21"/>
        <v>XSHG_002229</v>
      </c>
    </row>
    <row r="696" spans="1:5" x14ac:dyDescent="0.2">
      <c r="A696" s="2" t="str">
        <f>"002400"</f>
        <v>002400</v>
      </c>
      <c r="B696" s="1" t="s">
        <v>0</v>
      </c>
      <c r="C696" s="1" t="s">
        <v>1</v>
      </c>
      <c r="D696" t="str">
        <f t="shared" si="20"/>
        <v>XSHE_002400</v>
      </c>
      <c r="E696" t="str">
        <f t="shared" si="21"/>
        <v>XSHG_002400</v>
      </c>
    </row>
    <row r="697" spans="1:5" x14ac:dyDescent="0.2">
      <c r="A697" s="2" t="str">
        <f>"002599"</f>
        <v>002599</v>
      </c>
      <c r="B697" s="1" t="s">
        <v>0</v>
      </c>
      <c r="C697" s="1" t="s">
        <v>1</v>
      </c>
      <c r="D697" t="str">
        <f t="shared" si="20"/>
        <v>XSHE_002599</v>
      </c>
      <c r="E697" t="str">
        <f t="shared" si="21"/>
        <v>XSHG_002599</v>
      </c>
    </row>
    <row r="698" spans="1:5" x14ac:dyDescent="0.2">
      <c r="A698" s="2" t="str">
        <f>"002701"</f>
        <v>002701</v>
      </c>
      <c r="B698" s="1" t="s">
        <v>0</v>
      </c>
      <c r="C698" s="1" t="s">
        <v>1</v>
      </c>
      <c r="D698" t="str">
        <f t="shared" si="20"/>
        <v>XSHE_002701</v>
      </c>
      <c r="E698" t="str">
        <f t="shared" si="21"/>
        <v>XSHG_002701</v>
      </c>
    </row>
    <row r="699" spans="1:5" x14ac:dyDescent="0.2">
      <c r="A699" s="2" t="str">
        <f>"002712"</f>
        <v>002712</v>
      </c>
      <c r="B699" s="1" t="s">
        <v>0</v>
      </c>
      <c r="C699" s="1" t="s">
        <v>1</v>
      </c>
      <c r="D699" t="str">
        <f t="shared" si="20"/>
        <v>XSHE_002712</v>
      </c>
      <c r="E699" t="str">
        <f t="shared" si="21"/>
        <v>XSHG_002712</v>
      </c>
    </row>
    <row r="700" spans="1:5" x14ac:dyDescent="0.2">
      <c r="A700" s="2" t="str">
        <f>"002752"</f>
        <v>002752</v>
      </c>
      <c r="B700" s="1" t="s">
        <v>0</v>
      </c>
      <c r="C700" s="1" t="s">
        <v>1</v>
      </c>
      <c r="D700" t="str">
        <f t="shared" si="20"/>
        <v>XSHE_002752</v>
      </c>
      <c r="E700" t="str">
        <f t="shared" si="21"/>
        <v>XSHG_002752</v>
      </c>
    </row>
    <row r="701" spans="1:5" x14ac:dyDescent="0.2">
      <c r="A701" s="2" t="str">
        <f>"002787"</f>
        <v>002787</v>
      </c>
      <c r="B701" s="1" t="s">
        <v>0</v>
      </c>
      <c r="C701" s="1" t="s">
        <v>1</v>
      </c>
      <c r="D701" t="str">
        <f t="shared" si="20"/>
        <v>XSHE_002787</v>
      </c>
      <c r="E701" t="str">
        <f t="shared" si="21"/>
        <v>XSHG_002787</v>
      </c>
    </row>
    <row r="702" spans="1:5" x14ac:dyDescent="0.2">
      <c r="A702" s="2" t="str">
        <f>"002799"</f>
        <v>002799</v>
      </c>
      <c r="B702" s="1" t="s">
        <v>0</v>
      </c>
      <c r="C702" s="1" t="s">
        <v>1</v>
      </c>
      <c r="D702" t="str">
        <f t="shared" si="20"/>
        <v>XSHE_002799</v>
      </c>
      <c r="E702" t="str">
        <f t="shared" si="21"/>
        <v>XSHG_002799</v>
      </c>
    </row>
    <row r="703" spans="1:5" x14ac:dyDescent="0.2">
      <c r="A703" s="2" t="str">
        <f>"002803"</f>
        <v>002803</v>
      </c>
      <c r="B703" s="1" t="s">
        <v>0</v>
      </c>
      <c r="C703" s="1" t="s">
        <v>1</v>
      </c>
      <c r="D703" t="str">
        <f t="shared" si="20"/>
        <v>XSHE_002803</v>
      </c>
      <c r="E703" t="str">
        <f t="shared" si="21"/>
        <v>XSHG_002803</v>
      </c>
    </row>
    <row r="704" spans="1:5" x14ac:dyDescent="0.2">
      <c r="A704" s="2" t="str">
        <f>"002812"</f>
        <v>002812</v>
      </c>
      <c r="B704" s="1" t="s">
        <v>0</v>
      </c>
      <c r="C704" s="1" t="s">
        <v>1</v>
      </c>
      <c r="D704" t="str">
        <f t="shared" si="20"/>
        <v>XSHE_002812</v>
      </c>
      <c r="E704" t="str">
        <f t="shared" si="21"/>
        <v>XSHG_002812</v>
      </c>
    </row>
    <row r="705" spans="1:5" x14ac:dyDescent="0.2">
      <c r="A705" s="2" t="str">
        <f>"002831"</f>
        <v>002831</v>
      </c>
      <c r="B705" s="1" t="s">
        <v>0</v>
      </c>
      <c r="C705" s="1" t="s">
        <v>1</v>
      </c>
      <c r="D705" t="str">
        <f t="shared" si="20"/>
        <v>XSHE_002831</v>
      </c>
      <c r="E705" t="str">
        <f t="shared" si="21"/>
        <v>XSHG_002831</v>
      </c>
    </row>
    <row r="706" spans="1:5" x14ac:dyDescent="0.2">
      <c r="A706" s="2" t="str">
        <f>"002836"</f>
        <v>002836</v>
      </c>
      <c r="B706" s="1" t="s">
        <v>0</v>
      </c>
      <c r="C706" s="1" t="s">
        <v>1</v>
      </c>
      <c r="D706" t="str">
        <f t="shared" ref="D706:D769" si="22">B706&amp;"_"&amp;A706</f>
        <v>XSHE_002836</v>
      </c>
      <c r="E706" t="str">
        <f t="shared" ref="E706:E769" si="23">C706&amp;"_"&amp;A706</f>
        <v>XSHG_002836</v>
      </c>
    </row>
    <row r="707" spans="1:5" x14ac:dyDescent="0.2">
      <c r="A707" s="2" t="str">
        <f>"002846"</f>
        <v>002846</v>
      </c>
      <c r="B707" s="1" t="s">
        <v>0</v>
      </c>
      <c r="C707" s="1" t="s">
        <v>1</v>
      </c>
      <c r="D707" t="str">
        <f t="shared" si="22"/>
        <v>XSHE_002846</v>
      </c>
      <c r="E707" t="str">
        <f t="shared" si="23"/>
        <v>XSHG_002846</v>
      </c>
    </row>
    <row r="708" spans="1:5" x14ac:dyDescent="0.2">
      <c r="A708" s="2" t="str">
        <f>"300057"</f>
        <v>300057</v>
      </c>
      <c r="B708" s="1" t="s">
        <v>0</v>
      </c>
      <c r="C708" s="1" t="s">
        <v>1</v>
      </c>
      <c r="D708" t="str">
        <f t="shared" si="22"/>
        <v>XSHE_300057</v>
      </c>
      <c r="E708" t="str">
        <f t="shared" si="23"/>
        <v>XSHG_300057</v>
      </c>
    </row>
    <row r="709" spans="1:5" x14ac:dyDescent="0.2">
      <c r="A709" s="2" t="str">
        <f>"300058"</f>
        <v>300058</v>
      </c>
      <c r="B709" s="1" t="s">
        <v>0</v>
      </c>
      <c r="C709" s="1" t="s">
        <v>1</v>
      </c>
      <c r="D709" t="str">
        <f t="shared" si="22"/>
        <v>XSHE_300058</v>
      </c>
      <c r="E709" t="str">
        <f t="shared" si="23"/>
        <v>XSHG_300058</v>
      </c>
    </row>
    <row r="710" spans="1:5" x14ac:dyDescent="0.2">
      <c r="A710" s="2" t="str">
        <f>"300071"</f>
        <v>300071</v>
      </c>
      <c r="B710" s="1" t="s">
        <v>0</v>
      </c>
      <c r="C710" s="1" t="s">
        <v>1</v>
      </c>
      <c r="D710" t="str">
        <f t="shared" si="22"/>
        <v>XSHE_300071</v>
      </c>
      <c r="E710" t="str">
        <f t="shared" si="23"/>
        <v>XSHG_300071</v>
      </c>
    </row>
    <row r="711" spans="1:5" x14ac:dyDescent="0.2">
      <c r="A711" s="2" t="str">
        <f>"300501"</f>
        <v>300501</v>
      </c>
      <c r="B711" s="1" t="s">
        <v>0</v>
      </c>
      <c r="C711" s="1" t="s">
        <v>1</v>
      </c>
      <c r="D711" t="str">
        <f t="shared" si="22"/>
        <v>XSHE_300501</v>
      </c>
      <c r="E711" t="str">
        <f t="shared" si="23"/>
        <v>XSHG_300501</v>
      </c>
    </row>
    <row r="712" spans="1:5" x14ac:dyDescent="0.2">
      <c r="A712" s="2" t="str">
        <f>"300612"</f>
        <v>300612</v>
      </c>
      <c r="B712" s="1" t="s">
        <v>0</v>
      </c>
      <c r="C712" s="1" t="s">
        <v>1</v>
      </c>
      <c r="D712" t="str">
        <f t="shared" si="22"/>
        <v>XSHE_300612</v>
      </c>
      <c r="E712" t="str">
        <f t="shared" si="23"/>
        <v>XSHG_300612</v>
      </c>
    </row>
    <row r="713" spans="1:5" x14ac:dyDescent="0.2">
      <c r="A713" s="2" t="str">
        <f>"600210"</f>
        <v>600210</v>
      </c>
      <c r="B713" s="1" t="s">
        <v>0</v>
      </c>
      <c r="C713" s="1" t="s">
        <v>1</v>
      </c>
      <c r="D713" t="str">
        <f t="shared" si="22"/>
        <v>XSHE_600210</v>
      </c>
      <c r="E713" t="str">
        <f t="shared" si="23"/>
        <v>XSHG_600210</v>
      </c>
    </row>
    <row r="714" spans="1:5" x14ac:dyDescent="0.2">
      <c r="A714" s="2" t="str">
        <f>"600836"</f>
        <v>600836</v>
      </c>
      <c r="B714" s="1" t="s">
        <v>0</v>
      </c>
      <c r="C714" s="1" t="s">
        <v>1</v>
      </c>
      <c r="D714" t="str">
        <f t="shared" si="22"/>
        <v>XSHE_600836</v>
      </c>
      <c r="E714" t="str">
        <f t="shared" si="23"/>
        <v>XSHG_600836</v>
      </c>
    </row>
    <row r="715" spans="1:5" x14ac:dyDescent="0.2">
      <c r="A715" s="2" t="str">
        <f>"600880"</f>
        <v>600880</v>
      </c>
      <c r="B715" s="1" t="s">
        <v>0</v>
      </c>
      <c r="C715" s="1" t="s">
        <v>1</v>
      </c>
      <c r="D715" t="str">
        <f t="shared" si="22"/>
        <v>XSHE_600880</v>
      </c>
      <c r="E715" t="str">
        <f t="shared" si="23"/>
        <v>XSHG_600880</v>
      </c>
    </row>
    <row r="716" spans="1:5" x14ac:dyDescent="0.2">
      <c r="A716" s="2" t="str">
        <f>"601515"</f>
        <v>601515</v>
      </c>
      <c r="B716" s="1" t="s">
        <v>0</v>
      </c>
      <c r="C716" s="1" t="s">
        <v>1</v>
      </c>
      <c r="D716" t="str">
        <f t="shared" si="22"/>
        <v>XSHE_601515</v>
      </c>
      <c r="E716" t="str">
        <f t="shared" si="23"/>
        <v>XSHG_601515</v>
      </c>
    </row>
    <row r="717" spans="1:5" x14ac:dyDescent="0.2">
      <c r="A717" s="2" t="str">
        <f>"601968"</f>
        <v>601968</v>
      </c>
      <c r="B717" s="1" t="s">
        <v>0</v>
      </c>
      <c r="C717" s="1" t="s">
        <v>1</v>
      </c>
      <c r="D717" t="str">
        <f t="shared" si="22"/>
        <v>XSHE_601968</v>
      </c>
      <c r="E717" t="str">
        <f t="shared" si="23"/>
        <v>XSHG_601968</v>
      </c>
    </row>
    <row r="718" spans="1:5" x14ac:dyDescent="0.2">
      <c r="A718" s="2" t="str">
        <f>"603022"</f>
        <v>603022</v>
      </c>
      <c r="B718" s="1" t="s">
        <v>0</v>
      </c>
      <c r="C718" s="1" t="s">
        <v>1</v>
      </c>
      <c r="D718" t="str">
        <f t="shared" si="22"/>
        <v>XSHE_603022</v>
      </c>
      <c r="E718" t="str">
        <f t="shared" si="23"/>
        <v>XSHG_603022</v>
      </c>
    </row>
    <row r="719" spans="1:5" x14ac:dyDescent="0.2">
      <c r="A719" s="2" t="str">
        <f>"603058"</f>
        <v>603058</v>
      </c>
      <c r="B719" s="1" t="s">
        <v>0</v>
      </c>
      <c r="C719" s="1" t="s">
        <v>1</v>
      </c>
      <c r="D719" t="str">
        <f t="shared" si="22"/>
        <v>XSHE_603058</v>
      </c>
      <c r="E719" t="str">
        <f t="shared" si="23"/>
        <v>XSHG_603058</v>
      </c>
    </row>
    <row r="720" spans="1:5" x14ac:dyDescent="0.2">
      <c r="A720" s="2" t="str">
        <f>"603429"</f>
        <v>603429</v>
      </c>
      <c r="B720" s="1" t="s">
        <v>0</v>
      </c>
      <c r="C720" s="1" t="s">
        <v>1</v>
      </c>
      <c r="D720" t="str">
        <f t="shared" si="22"/>
        <v>XSHE_603429</v>
      </c>
      <c r="E720" t="str">
        <f t="shared" si="23"/>
        <v>XSHG_603429</v>
      </c>
    </row>
    <row r="721" spans="1:5" x14ac:dyDescent="0.2">
      <c r="A721" s="2" t="str">
        <f>"603729"</f>
        <v>603729</v>
      </c>
      <c r="B721" s="1" t="s">
        <v>0</v>
      </c>
      <c r="C721" s="1" t="s">
        <v>1</v>
      </c>
      <c r="D721" t="str">
        <f t="shared" si="22"/>
        <v>XSHE_603729</v>
      </c>
      <c r="E721" t="str">
        <f t="shared" si="23"/>
        <v>XSHG_603729</v>
      </c>
    </row>
    <row r="722" spans="1:5" x14ac:dyDescent="0.2">
      <c r="A722" s="2" t="str">
        <f>"000738"</f>
        <v>000738</v>
      </c>
      <c r="B722" s="1" t="s">
        <v>0</v>
      </c>
      <c r="C722" s="1" t="s">
        <v>1</v>
      </c>
      <c r="D722" t="str">
        <f t="shared" si="22"/>
        <v>XSHE_000738</v>
      </c>
      <c r="E722" t="str">
        <f t="shared" si="23"/>
        <v>XSHG_000738</v>
      </c>
    </row>
    <row r="723" spans="1:5" x14ac:dyDescent="0.2">
      <c r="A723" s="2" t="str">
        <f>"000768"</f>
        <v>000768</v>
      </c>
      <c r="B723" s="1" t="s">
        <v>0</v>
      </c>
      <c r="C723" s="1" t="s">
        <v>1</v>
      </c>
      <c r="D723" t="str">
        <f t="shared" si="22"/>
        <v>XSHE_000768</v>
      </c>
      <c r="E723" t="str">
        <f t="shared" si="23"/>
        <v>XSHG_000768</v>
      </c>
    </row>
    <row r="724" spans="1:5" x14ac:dyDescent="0.2">
      <c r="A724" s="2" t="str">
        <f>"000901"</f>
        <v>000901</v>
      </c>
      <c r="B724" s="1" t="s">
        <v>0</v>
      </c>
      <c r="C724" s="1" t="s">
        <v>1</v>
      </c>
      <c r="D724" t="str">
        <f t="shared" si="22"/>
        <v>XSHE_000901</v>
      </c>
      <c r="E724" t="str">
        <f t="shared" si="23"/>
        <v>XSHG_000901</v>
      </c>
    </row>
    <row r="725" spans="1:5" x14ac:dyDescent="0.2">
      <c r="A725" s="2" t="str">
        <f>"002013"</f>
        <v>002013</v>
      </c>
      <c r="B725" s="1" t="s">
        <v>0</v>
      </c>
      <c r="C725" s="1" t="s">
        <v>1</v>
      </c>
      <c r="D725" t="str">
        <f t="shared" si="22"/>
        <v>XSHE_002013</v>
      </c>
      <c r="E725" t="str">
        <f t="shared" si="23"/>
        <v>XSHG_002013</v>
      </c>
    </row>
    <row r="726" spans="1:5" x14ac:dyDescent="0.2">
      <c r="A726" s="2" t="str">
        <f>"002023"</f>
        <v>002023</v>
      </c>
      <c r="B726" s="1" t="s">
        <v>0</v>
      </c>
      <c r="C726" s="1" t="s">
        <v>1</v>
      </c>
      <c r="D726" t="str">
        <f t="shared" si="22"/>
        <v>XSHE_002023</v>
      </c>
      <c r="E726" t="str">
        <f t="shared" si="23"/>
        <v>XSHG_002023</v>
      </c>
    </row>
    <row r="727" spans="1:5" x14ac:dyDescent="0.2">
      <c r="A727" s="2" t="str">
        <f>"002111"</f>
        <v>002111</v>
      </c>
      <c r="B727" s="1" t="s">
        <v>0</v>
      </c>
      <c r="C727" s="1" t="s">
        <v>1</v>
      </c>
      <c r="D727" t="str">
        <f t="shared" si="22"/>
        <v>XSHE_002111</v>
      </c>
      <c r="E727" t="str">
        <f t="shared" si="23"/>
        <v>XSHG_002111</v>
      </c>
    </row>
    <row r="728" spans="1:5" x14ac:dyDescent="0.2">
      <c r="A728" s="2" t="str">
        <f>"002260"</f>
        <v>002260</v>
      </c>
      <c r="B728" s="1" t="s">
        <v>0</v>
      </c>
      <c r="C728" s="1" t="s">
        <v>1</v>
      </c>
      <c r="D728" t="str">
        <f t="shared" si="22"/>
        <v>XSHE_002260</v>
      </c>
      <c r="E728" t="str">
        <f t="shared" si="23"/>
        <v>XSHG_002260</v>
      </c>
    </row>
    <row r="729" spans="1:5" x14ac:dyDescent="0.2">
      <c r="A729" s="2" t="str">
        <f>"300424"</f>
        <v>300424</v>
      </c>
      <c r="B729" s="1" t="s">
        <v>0</v>
      </c>
      <c r="C729" s="1" t="s">
        <v>1</v>
      </c>
      <c r="D729" t="str">
        <f t="shared" si="22"/>
        <v>XSHE_300424</v>
      </c>
      <c r="E729" t="str">
        <f t="shared" si="23"/>
        <v>XSHG_300424</v>
      </c>
    </row>
    <row r="730" spans="1:5" x14ac:dyDescent="0.2">
      <c r="A730" s="2" t="str">
        <f>"300581"</f>
        <v>300581</v>
      </c>
      <c r="B730" s="1" t="s">
        <v>0</v>
      </c>
      <c r="C730" s="1" t="s">
        <v>1</v>
      </c>
      <c r="D730" t="str">
        <f t="shared" si="22"/>
        <v>XSHE_300581</v>
      </c>
      <c r="E730" t="str">
        <f t="shared" si="23"/>
        <v>XSHG_300581</v>
      </c>
    </row>
    <row r="731" spans="1:5" x14ac:dyDescent="0.2">
      <c r="A731" s="2" t="str">
        <f>"600038"</f>
        <v>600038</v>
      </c>
      <c r="B731" s="1" t="s">
        <v>0</v>
      </c>
      <c r="C731" s="1" t="s">
        <v>1</v>
      </c>
      <c r="D731" t="str">
        <f t="shared" si="22"/>
        <v>XSHE_600038</v>
      </c>
      <c r="E731" t="str">
        <f t="shared" si="23"/>
        <v>XSHG_600038</v>
      </c>
    </row>
    <row r="732" spans="1:5" x14ac:dyDescent="0.2">
      <c r="A732" s="2" t="str">
        <f>"600118"</f>
        <v>600118</v>
      </c>
      <c r="B732" s="1" t="s">
        <v>0</v>
      </c>
      <c r="C732" s="1" t="s">
        <v>1</v>
      </c>
      <c r="D732" t="str">
        <f t="shared" si="22"/>
        <v>XSHE_600118</v>
      </c>
      <c r="E732" t="str">
        <f t="shared" si="23"/>
        <v>XSHG_600118</v>
      </c>
    </row>
    <row r="733" spans="1:5" x14ac:dyDescent="0.2">
      <c r="A733" s="2" t="str">
        <f>"600316"</f>
        <v>600316</v>
      </c>
      <c r="B733" s="1" t="s">
        <v>0</v>
      </c>
      <c r="C733" s="1" t="s">
        <v>1</v>
      </c>
      <c r="D733" t="str">
        <f t="shared" si="22"/>
        <v>XSHE_600316</v>
      </c>
      <c r="E733" t="str">
        <f t="shared" si="23"/>
        <v>XSHG_600316</v>
      </c>
    </row>
    <row r="734" spans="1:5" x14ac:dyDescent="0.2">
      <c r="A734" s="2" t="str">
        <f>"600343"</f>
        <v>600343</v>
      </c>
      <c r="B734" s="1" t="s">
        <v>0</v>
      </c>
      <c r="C734" s="1" t="s">
        <v>1</v>
      </c>
      <c r="D734" t="str">
        <f t="shared" si="22"/>
        <v>XSHE_600343</v>
      </c>
      <c r="E734" t="str">
        <f t="shared" si="23"/>
        <v>XSHG_600343</v>
      </c>
    </row>
    <row r="735" spans="1:5" x14ac:dyDescent="0.2">
      <c r="A735" s="2" t="str">
        <f>"600372"</f>
        <v>600372</v>
      </c>
      <c r="B735" s="1" t="s">
        <v>0</v>
      </c>
      <c r="C735" s="1" t="s">
        <v>1</v>
      </c>
      <c r="D735" t="str">
        <f t="shared" si="22"/>
        <v>XSHE_600372</v>
      </c>
      <c r="E735" t="str">
        <f t="shared" si="23"/>
        <v>XSHG_600372</v>
      </c>
    </row>
    <row r="736" spans="1:5" x14ac:dyDescent="0.2">
      <c r="A736" s="2" t="str">
        <f>"600391"</f>
        <v>600391</v>
      </c>
      <c r="B736" s="1" t="s">
        <v>0</v>
      </c>
      <c r="C736" s="1" t="s">
        <v>1</v>
      </c>
      <c r="D736" t="str">
        <f t="shared" si="22"/>
        <v>XSHE_600391</v>
      </c>
      <c r="E736" t="str">
        <f t="shared" si="23"/>
        <v>XSHG_600391</v>
      </c>
    </row>
    <row r="737" spans="1:5" x14ac:dyDescent="0.2">
      <c r="A737" s="2" t="str">
        <f>"600862"</f>
        <v>600862</v>
      </c>
      <c r="B737" s="1" t="s">
        <v>0</v>
      </c>
      <c r="C737" s="1" t="s">
        <v>1</v>
      </c>
      <c r="D737" t="str">
        <f t="shared" si="22"/>
        <v>XSHE_600862</v>
      </c>
      <c r="E737" t="str">
        <f t="shared" si="23"/>
        <v>XSHG_600862</v>
      </c>
    </row>
    <row r="738" spans="1:5" x14ac:dyDescent="0.2">
      <c r="A738" s="2" t="str">
        <f>"600879"</f>
        <v>600879</v>
      </c>
      <c r="B738" s="1" t="s">
        <v>0</v>
      </c>
      <c r="C738" s="1" t="s">
        <v>1</v>
      </c>
      <c r="D738" t="str">
        <f t="shared" si="22"/>
        <v>XSHE_600879</v>
      </c>
      <c r="E738" t="str">
        <f t="shared" si="23"/>
        <v>XSHG_600879</v>
      </c>
    </row>
    <row r="739" spans="1:5" x14ac:dyDescent="0.2">
      <c r="A739" s="2" t="str">
        <f>"600893"</f>
        <v>600893</v>
      </c>
      <c r="B739" s="1" t="s">
        <v>0</v>
      </c>
      <c r="C739" s="1" t="s">
        <v>1</v>
      </c>
      <c r="D739" t="str">
        <f t="shared" si="22"/>
        <v>XSHE_600893</v>
      </c>
      <c r="E739" t="str">
        <f t="shared" si="23"/>
        <v>XSHG_600893</v>
      </c>
    </row>
    <row r="740" spans="1:5" x14ac:dyDescent="0.2">
      <c r="A740" s="2" t="str">
        <f>"000557"</f>
        <v>000557</v>
      </c>
      <c r="B740" s="1" t="s">
        <v>0</v>
      </c>
      <c r="C740" s="1" t="s">
        <v>1</v>
      </c>
      <c r="D740" t="str">
        <f t="shared" si="22"/>
        <v>XSHE_000557</v>
      </c>
      <c r="E740" t="str">
        <f t="shared" si="23"/>
        <v>XSHG_000557</v>
      </c>
    </row>
    <row r="741" spans="1:5" x14ac:dyDescent="0.2">
      <c r="A741" s="2" t="str">
        <f>"000869"</f>
        <v>000869</v>
      </c>
      <c r="B741" s="1" t="s">
        <v>0</v>
      </c>
      <c r="C741" s="1" t="s">
        <v>1</v>
      </c>
      <c r="D741" t="str">
        <f t="shared" si="22"/>
        <v>XSHE_000869</v>
      </c>
      <c r="E741" t="str">
        <f t="shared" si="23"/>
        <v>XSHG_000869</v>
      </c>
    </row>
    <row r="742" spans="1:5" x14ac:dyDescent="0.2">
      <c r="A742" s="2" t="str">
        <f>"002568"</f>
        <v>002568</v>
      </c>
      <c r="B742" s="1" t="s">
        <v>0</v>
      </c>
      <c r="C742" s="1" t="s">
        <v>1</v>
      </c>
      <c r="D742" t="str">
        <f t="shared" si="22"/>
        <v>XSHE_002568</v>
      </c>
      <c r="E742" t="str">
        <f t="shared" si="23"/>
        <v>XSHG_002568</v>
      </c>
    </row>
    <row r="743" spans="1:5" x14ac:dyDescent="0.2">
      <c r="A743" s="2" t="str">
        <f>"600059"</f>
        <v>600059</v>
      </c>
      <c r="B743" s="1" t="s">
        <v>0</v>
      </c>
      <c r="C743" s="1" t="s">
        <v>1</v>
      </c>
      <c r="D743" t="str">
        <f t="shared" si="22"/>
        <v>XSHE_600059</v>
      </c>
      <c r="E743" t="str">
        <f t="shared" si="23"/>
        <v>XSHG_600059</v>
      </c>
    </row>
    <row r="744" spans="1:5" x14ac:dyDescent="0.2">
      <c r="A744" s="2" t="str">
        <f>"600084"</f>
        <v>600084</v>
      </c>
      <c r="B744" s="1" t="s">
        <v>0</v>
      </c>
      <c r="C744" s="1" t="s">
        <v>1</v>
      </c>
      <c r="D744" t="str">
        <f t="shared" si="22"/>
        <v>XSHE_600084</v>
      </c>
      <c r="E744" t="str">
        <f t="shared" si="23"/>
        <v>XSHG_600084</v>
      </c>
    </row>
    <row r="745" spans="1:5" x14ac:dyDescent="0.2">
      <c r="A745" s="2" t="str">
        <f>"600238"</f>
        <v>600238</v>
      </c>
      <c r="B745" s="1" t="s">
        <v>0</v>
      </c>
      <c r="C745" s="1" t="s">
        <v>1</v>
      </c>
      <c r="D745" t="str">
        <f t="shared" si="22"/>
        <v>XSHE_600238</v>
      </c>
      <c r="E745" t="str">
        <f t="shared" si="23"/>
        <v>XSHG_600238</v>
      </c>
    </row>
    <row r="746" spans="1:5" x14ac:dyDescent="0.2">
      <c r="A746" s="2" t="str">
        <f>"600365"</f>
        <v>600365</v>
      </c>
      <c r="B746" s="1" t="s">
        <v>0</v>
      </c>
      <c r="C746" s="1" t="s">
        <v>1</v>
      </c>
      <c r="D746" t="str">
        <f t="shared" si="22"/>
        <v>XSHE_600365</v>
      </c>
      <c r="E746" t="str">
        <f t="shared" si="23"/>
        <v>XSHG_600365</v>
      </c>
    </row>
    <row r="747" spans="1:5" x14ac:dyDescent="0.2">
      <c r="A747" s="2" t="str">
        <f>"600543"</f>
        <v>600543</v>
      </c>
      <c r="B747" s="1" t="s">
        <v>0</v>
      </c>
      <c r="C747" s="1" t="s">
        <v>1</v>
      </c>
      <c r="D747" t="str">
        <f t="shared" si="22"/>
        <v>XSHE_600543</v>
      </c>
      <c r="E747" t="str">
        <f t="shared" si="23"/>
        <v>XSHG_600543</v>
      </c>
    </row>
    <row r="748" spans="1:5" x14ac:dyDescent="0.2">
      <c r="A748" s="2" t="str">
        <f>"600616"</f>
        <v>600616</v>
      </c>
      <c r="B748" s="1" t="s">
        <v>0</v>
      </c>
      <c r="C748" s="1" t="s">
        <v>1</v>
      </c>
      <c r="D748" t="str">
        <f t="shared" si="22"/>
        <v>XSHE_600616</v>
      </c>
      <c r="E748" t="str">
        <f t="shared" si="23"/>
        <v>XSHG_600616</v>
      </c>
    </row>
    <row r="749" spans="1:5" x14ac:dyDescent="0.2">
      <c r="A749" s="2" t="str">
        <f>"601579"</f>
        <v>601579</v>
      </c>
      <c r="B749" s="1" t="s">
        <v>0</v>
      </c>
      <c r="C749" s="1" t="s">
        <v>1</v>
      </c>
      <c r="D749" t="str">
        <f t="shared" si="22"/>
        <v>XSHE_601579</v>
      </c>
      <c r="E749" t="str">
        <f t="shared" si="23"/>
        <v>XSHG_601579</v>
      </c>
    </row>
    <row r="750" spans="1:5" x14ac:dyDescent="0.2">
      <c r="A750" s="2" t="str">
        <f>"603779"</f>
        <v>603779</v>
      </c>
      <c r="B750" s="1" t="s">
        <v>0</v>
      </c>
      <c r="C750" s="1" t="s">
        <v>1</v>
      </c>
      <c r="D750" t="str">
        <f t="shared" si="22"/>
        <v>XSHE_603779</v>
      </c>
      <c r="E750" t="str">
        <f t="shared" si="23"/>
        <v>XSHG_603779</v>
      </c>
    </row>
    <row r="751" spans="1:5" x14ac:dyDescent="0.2">
      <c r="A751" s="2" t="str">
        <f>"000676"</f>
        <v>000676</v>
      </c>
      <c r="B751" s="1" t="s">
        <v>0</v>
      </c>
      <c r="C751" s="1" t="s">
        <v>1</v>
      </c>
      <c r="D751" t="str">
        <f t="shared" si="22"/>
        <v>XSHE_000676</v>
      </c>
      <c r="E751" t="str">
        <f t="shared" si="23"/>
        <v>XSHG_000676</v>
      </c>
    </row>
    <row r="752" spans="1:5" x14ac:dyDescent="0.2">
      <c r="A752" s="2" t="str">
        <f>"000681"</f>
        <v>000681</v>
      </c>
      <c r="B752" s="1" t="s">
        <v>0</v>
      </c>
      <c r="C752" s="1" t="s">
        <v>1</v>
      </c>
      <c r="D752" t="str">
        <f t="shared" si="22"/>
        <v>XSHE_000681</v>
      </c>
      <c r="E752" t="str">
        <f t="shared" si="23"/>
        <v>XSHG_000681</v>
      </c>
    </row>
    <row r="753" spans="1:5" x14ac:dyDescent="0.2">
      <c r="A753" s="2" t="str">
        <f>"000971"</f>
        <v>000971</v>
      </c>
      <c r="B753" s="1" t="s">
        <v>0</v>
      </c>
      <c r="C753" s="1" t="s">
        <v>1</v>
      </c>
      <c r="D753" t="str">
        <f t="shared" si="22"/>
        <v>XSHE_000971</v>
      </c>
      <c r="E753" t="str">
        <f t="shared" si="23"/>
        <v>XSHG_000971</v>
      </c>
    </row>
    <row r="754" spans="1:5" x14ac:dyDescent="0.2">
      <c r="A754" s="2" t="str">
        <f>"002095"</f>
        <v>002095</v>
      </c>
      <c r="B754" s="1" t="s">
        <v>0</v>
      </c>
      <c r="C754" s="1" t="s">
        <v>1</v>
      </c>
      <c r="D754" t="str">
        <f t="shared" si="22"/>
        <v>XSHE_002095</v>
      </c>
      <c r="E754" t="str">
        <f t="shared" si="23"/>
        <v>XSHG_002095</v>
      </c>
    </row>
    <row r="755" spans="1:5" x14ac:dyDescent="0.2">
      <c r="A755" s="2" t="str">
        <f>"002113"</f>
        <v>002113</v>
      </c>
      <c r="B755" s="1" t="s">
        <v>0</v>
      </c>
      <c r="C755" s="1" t="s">
        <v>1</v>
      </c>
      <c r="D755" t="str">
        <f t="shared" si="22"/>
        <v>XSHE_002113</v>
      </c>
      <c r="E755" t="str">
        <f t="shared" si="23"/>
        <v>XSHG_002113</v>
      </c>
    </row>
    <row r="756" spans="1:5" x14ac:dyDescent="0.2">
      <c r="A756" s="2" t="str">
        <f>"002123"</f>
        <v>002123</v>
      </c>
      <c r="B756" s="1" t="s">
        <v>0</v>
      </c>
      <c r="C756" s="1" t="s">
        <v>1</v>
      </c>
      <c r="D756" t="str">
        <f t="shared" si="22"/>
        <v>XSHE_002123</v>
      </c>
      <c r="E756" t="str">
        <f t="shared" si="23"/>
        <v>XSHG_002123</v>
      </c>
    </row>
    <row r="757" spans="1:5" x14ac:dyDescent="0.2">
      <c r="A757" s="2" t="str">
        <f>"002127"</f>
        <v>002127</v>
      </c>
      <c r="B757" s="1" t="s">
        <v>0</v>
      </c>
      <c r="C757" s="1" t="s">
        <v>1</v>
      </c>
      <c r="D757" t="str">
        <f t="shared" si="22"/>
        <v>XSHE_002127</v>
      </c>
      <c r="E757" t="str">
        <f t="shared" si="23"/>
        <v>XSHG_002127</v>
      </c>
    </row>
    <row r="758" spans="1:5" x14ac:dyDescent="0.2">
      <c r="A758" s="2" t="str">
        <f>"002131"</f>
        <v>002131</v>
      </c>
      <c r="B758" s="1" t="s">
        <v>0</v>
      </c>
      <c r="C758" s="1" t="s">
        <v>1</v>
      </c>
      <c r="D758" t="str">
        <f t="shared" si="22"/>
        <v>XSHE_002131</v>
      </c>
      <c r="E758" t="str">
        <f t="shared" si="23"/>
        <v>XSHG_002131</v>
      </c>
    </row>
    <row r="759" spans="1:5" x14ac:dyDescent="0.2">
      <c r="A759" s="2" t="str">
        <f>"002148"</f>
        <v>002148</v>
      </c>
      <c r="B759" s="1" t="s">
        <v>0</v>
      </c>
      <c r="C759" s="1" t="s">
        <v>1</v>
      </c>
      <c r="D759" t="str">
        <f t="shared" si="22"/>
        <v>XSHE_002148</v>
      </c>
      <c r="E759" t="str">
        <f t="shared" si="23"/>
        <v>XSHG_002148</v>
      </c>
    </row>
    <row r="760" spans="1:5" x14ac:dyDescent="0.2">
      <c r="A760" s="2" t="str">
        <f>"002174"</f>
        <v>002174</v>
      </c>
      <c r="B760" s="1" t="s">
        <v>0</v>
      </c>
      <c r="C760" s="1" t="s">
        <v>1</v>
      </c>
      <c r="D760" t="str">
        <f t="shared" si="22"/>
        <v>XSHE_002174</v>
      </c>
      <c r="E760" t="str">
        <f t="shared" si="23"/>
        <v>XSHG_002174</v>
      </c>
    </row>
    <row r="761" spans="1:5" x14ac:dyDescent="0.2">
      <c r="A761" s="2" t="str">
        <f>"002261"</f>
        <v>002261</v>
      </c>
      <c r="B761" s="1" t="s">
        <v>0</v>
      </c>
      <c r="C761" s="1" t="s">
        <v>1</v>
      </c>
      <c r="D761" t="str">
        <f t="shared" si="22"/>
        <v>XSHE_002261</v>
      </c>
      <c r="E761" t="str">
        <f t="shared" si="23"/>
        <v>XSHG_002261</v>
      </c>
    </row>
    <row r="762" spans="1:5" x14ac:dyDescent="0.2">
      <c r="A762" s="2" t="str">
        <f>"002315"</f>
        <v>002315</v>
      </c>
      <c r="B762" s="1" t="s">
        <v>0</v>
      </c>
      <c r="C762" s="1" t="s">
        <v>1</v>
      </c>
      <c r="D762" t="str">
        <f t="shared" si="22"/>
        <v>XSHE_002315</v>
      </c>
      <c r="E762" t="str">
        <f t="shared" si="23"/>
        <v>XSHG_002315</v>
      </c>
    </row>
    <row r="763" spans="1:5" x14ac:dyDescent="0.2">
      <c r="A763" s="2" t="str">
        <f>"002354"</f>
        <v>002354</v>
      </c>
      <c r="B763" s="1" t="s">
        <v>0</v>
      </c>
      <c r="C763" s="1" t="s">
        <v>1</v>
      </c>
      <c r="D763" t="str">
        <f t="shared" si="22"/>
        <v>XSHE_002354</v>
      </c>
      <c r="E763" t="str">
        <f t="shared" si="23"/>
        <v>XSHG_002354</v>
      </c>
    </row>
    <row r="764" spans="1:5" x14ac:dyDescent="0.2">
      <c r="A764" s="2" t="str">
        <f>"002464"</f>
        <v>002464</v>
      </c>
      <c r="B764" s="1" t="s">
        <v>0</v>
      </c>
      <c r="C764" s="1" t="s">
        <v>1</v>
      </c>
      <c r="D764" t="str">
        <f t="shared" si="22"/>
        <v>XSHE_002464</v>
      </c>
      <c r="E764" t="str">
        <f t="shared" si="23"/>
        <v>XSHG_002464</v>
      </c>
    </row>
    <row r="765" spans="1:5" x14ac:dyDescent="0.2">
      <c r="A765" s="2" t="str">
        <f>"002517"</f>
        <v>002517</v>
      </c>
      <c r="B765" s="1" t="s">
        <v>0</v>
      </c>
      <c r="C765" s="1" t="s">
        <v>1</v>
      </c>
      <c r="D765" t="str">
        <f t="shared" si="22"/>
        <v>XSHE_002517</v>
      </c>
      <c r="E765" t="str">
        <f t="shared" si="23"/>
        <v>XSHG_002517</v>
      </c>
    </row>
    <row r="766" spans="1:5" x14ac:dyDescent="0.2">
      <c r="A766" s="2" t="str">
        <f>"002555"</f>
        <v>002555</v>
      </c>
      <c r="B766" s="1" t="s">
        <v>0</v>
      </c>
      <c r="C766" s="1" t="s">
        <v>1</v>
      </c>
      <c r="D766" t="str">
        <f t="shared" si="22"/>
        <v>XSHE_002555</v>
      </c>
      <c r="E766" t="str">
        <f t="shared" si="23"/>
        <v>XSHG_002555</v>
      </c>
    </row>
    <row r="767" spans="1:5" x14ac:dyDescent="0.2">
      <c r="A767" s="2" t="str">
        <f>"300031"</f>
        <v>300031</v>
      </c>
      <c r="B767" s="1" t="s">
        <v>0</v>
      </c>
      <c r="C767" s="1" t="s">
        <v>1</v>
      </c>
      <c r="D767" t="str">
        <f t="shared" si="22"/>
        <v>XSHE_300031</v>
      </c>
      <c r="E767" t="str">
        <f t="shared" si="23"/>
        <v>XSHG_300031</v>
      </c>
    </row>
    <row r="768" spans="1:5" x14ac:dyDescent="0.2">
      <c r="A768" s="2" t="str">
        <f>"300051"</f>
        <v>300051</v>
      </c>
      <c r="B768" s="1" t="s">
        <v>0</v>
      </c>
      <c r="C768" s="1" t="s">
        <v>1</v>
      </c>
      <c r="D768" t="str">
        <f t="shared" si="22"/>
        <v>XSHE_300051</v>
      </c>
      <c r="E768" t="str">
        <f t="shared" si="23"/>
        <v>XSHG_300051</v>
      </c>
    </row>
    <row r="769" spans="1:5" x14ac:dyDescent="0.2">
      <c r="A769" s="2" t="str">
        <f>"300052"</f>
        <v>300052</v>
      </c>
      <c r="B769" s="1" t="s">
        <v>0</v>
      </c>
      <c r="C769" s="1" t="s">
        <v>1</v>
      </c>
      <c r="D769" t="str">
        <f t="shared" si="22"/>
        <v>XSHE_300052</v>
      </c>
      <c r="E769" t="str">
        <f t="shared" si="23"/>
        <v>XSHG_300052</v>
      </c>
    </row>
    <row r="770" spans="1:5" x14ac:dyDescent="0.2">
      <c r="A770" s="2" t="str">
        <f>"300059"</f>
        <v>300059</v>
      </c>
      <c r="B770" s="1" t="s">
        <v>0</v>
      </c>
      <c r="C770" s="1" t="s">
        <v>1</v>
      </c>
      <c r="D770" t="str">
        <f t="shared" ref="D770:D833" si="24">B770&amp;"_"&amp;A770</f>
        <v>XSHE_300059</v>
      </c>
      <c r="E770" t="str">
        <f t="shared" ref="E770:E833" si="25">C770&amp;"_"&amp;A770</f>
        <v>XSHG_300059</v>
      </c>
    </row>
    <row r="771" spans="1:5" x14ac:dyDescent="0.2">
      <c r="A771" s="2" t="str">
        <f>"300104"</f>
        <v>300104</v>
      </c>
      <c r="B771" s="1" t="s">
        <v>0</v>
      </c>
      <c r="C771" s="1" t="s">
        <v>1</v>
      </c>
      <c r="D771" t="str">
        <f t="shared" si="24"/>
        <v>XSHE_300104</v>
      </c>
      <c r="E771" t="str">
        <f t="shared" si="25"/>
        <v>XSHG_300104</v>
      </c>
    </row>
    <row r="772" spans="1:5" x14ac:dyDescent="0.2">
      <c r="A772" s="2" t="str">
        <f>"300113"</f>
        <v>300113</v>
      </c>
      <c r="B772" s="1" t="s">
        <v>0</v>
      </c>
      <c r="C772" s="1" t="s">
        <v>1</v>
      </c>
      <c r="D772" t="str">
        <f t="shared" si="24"/>
        <v>XSHE_300113</v>
      </c>
      <c r="E772" t="str">
        <f t="shared" si="25"/>
        <v>XSHG_300113</v>
      </c>
    </row>
    <row r="773" spans="1:5" x14ac:dyDescent="0.2">
      <c r="A773" s="2" t="str">
        <f>"300226"</f>
        <v>300226</v>
      </c>
      <c r="B773" s="1" t="s">
        <v>0</v>
      </c>
      <c r="C773" s="1" t="s">
        <v>1</v>
      </c>
      <c r="D773" t="str">
        <f t="shared" si="24"/>
        <v>XSHE_300226</v>
      </c>
      <c r="E773" t="str">
        <f t="shared" si="25"/>
        <v>XSHG_300226</v>
      </c>
    </row>
    <row r="774" spans="1:5" x14ac:dyDescent="0.2">
      <c r="A774" s="2" t="str">
        <f>"300242"</f>
        <v>300242</v>
      </c>
      <c r="B774" s="1" t="s">
        <v>0</v>
      </c>
      <c r="C774" s="1" t="s">
        <v>1</v>
      </c>
      <c r="D774" t="str">
        <f t="shared" si="24"/>
        <v>XSHE_300242</v>
      </c>
      <c r="E774" t="str">
        <f t="shared" si="25"/>
        <v>XSHG_300242</v>
      </c>
    </row>
    <row r="775" spans="1:5" x14ac:dyDescent="0.2">
      <c r="A775" s="2" t="str">
        <f>"300295"</f>
        <v>300295</v>
      </c>
      <c r="B775" s="1" t="s">
        <v>0</v>
      </c>
      <c r="C775" s="1" t="s">
        <v>1</v>
      </c>
      <c r="D775" t="str">
        <f t="shared" si="24"/>
        <v>XSHE_300295</v>
      </c>
      <c r="E775" t="str">
        <f t="shared" si="25"/>
        <v>XSHG_300295</v>
      </c>
    </row>
    <row r="776" spans="1:5" x14ac:dyDescent="0.2">
      <c r="A776" s="2" t="str">
        <f>"300315"</f>
        <v>300315</v>
      </c>
      <c r="B776" s="1" t="s">
        <v>0</v>
      </c>
      <c r="C776" s="1" t="s">
        <v>1</v>
      </c>
      <c r="D776" t="str">
        <f t="shared" si="24"/>
        <v>XSHE_300315</v>
      </c>
      <c r="E776" t="str">
        <f t="shared" si="25"/>
        <v>XSHG_300315</v>
      </c>
    </row>
    <row r="777" spans="1:5" x14ac:dyDescent="0.2">
      <c r="A777" s="2" t="str">
        <f>"300343"</f>
        <v>300343</v>
      </c>
      <c r="B777" s="1" t="s">
        <v>0</v>
      </c>
      <c r="C777" s="1" t="s">
        <v>1</v>
      </c>
      <c r="D777" t="str">
        <f t="shared" si="24"/>
        <v>XSHE_300343</v>
      </c>
      <c r="E777" t="str">
        <f t="shared" si="25"/>
        <v>XSHG_300343</v>
      </c>
    </row>
    <row r="778" spans="1:5" x14ac:dyDescent="0.2">
      <c r="A778" s="2" t="str">
        <f>"300392"</f>
        <v>300392</v>
      </c>
      <c r="B778" s="1" t="s">
        <v>0</v>
      </c>
      <c r="C778" s="1" t="s">
        <v>1</v>
      </c>
      <c r="D778" t="str">
        <f t="shared" si="24"/>
        <v>XSHE_300392</v>
      </c>
      <c r="E778" t="str">
        <f t="shared" si="25"/>
        <v>XSHG_300392</v>
      </c>
    </row>
    <row r="779" spans="1:5" x14ac:dyDescent="0.2">
      <c r="A779" s="2" t="str">
        <f>"300399"</f>
        <v>300399</v>
      </c>
      <c r="B779" s="1" t="s">
        <v>0</v>
      </c>
      <c r="C779" s="1" t="s">
        <v>1</v>
      </c>
      <c r="D779" t="str">
        <f t="shared" si="24"/>
        <v>XSHE_300399</v>
      </c>
      <c r="E779" t="str">
        <f t="shared" si="25"/>
        <v>XSHG_300399</v>
      </c>
    </row>
    <row r="780" spans="1:5" x14ac:dyDescent="0.2">
      <c r="A780" s="2" t="str">
        <f>"300418"</f>
        <v>300418</v>
      </c>
      <c r="B780" s="1" t="s">
        <v>0</v>
      </c>
      <c r="C780" s="1" t="s">
        <v>1</v>
      </c>
      <c r="D780" t="str">
        <f t="shared" si="24"/>
        <v>XSHE_300418</v>
      </c>
      <c r="E780" t="str">
        <f t="shared" si="25"/>
        <v>XSHG_300418</v>
      </c>
    </row>
    <row r="781" spans="1:5" x14ac:dyDescent="0.2">
      <c r="A781" s="2" t="str">
        <f>"300431"</f>
        <v>300431</v>
      </c>
      <c r="B781" s="1" t="s">
        <v>0</v>
      </c>
      <c r="C781" s="1" t="s">
        <v>1</v>
      </c>
      <c r="D781" t="str">
        <f t="shared" si="24"/>
        <v>XSHE_300431</v>
      </c>
      <c r="E781" t="str">
        <f t="shared" si="25"/>
        <v>XSHG_300431</v>
      </c>
    </row>
    <row r="782" spans="1:5" x14ac:dyDescent="0.2">
      <c r="A782" s="2" t="str">
        <f>"300467"</f>
        <v>300467</v>
      </c>
      <c r="B782" s="1" t="s">
        <v>0</v>
      </c>
      <c r="C782" s="1" t="s">
        <v>1</v>
      </c>
      <c r="D782" t="str">
        <f t="shared" si="24"/>
        <v>XSHE_300467</v>
      </c>
      <c r="E782" t="str">
        <f t="shared" si="25"/>
        <v>XSHG_300467</v>
      </c>
    </row>
    <row r="783" spans="1:5" x14ac:dyDescent="0.2">
      <c r="A783" s="2" t="str">
        <f>"300494"</f>
        <v>300494</v>
      </c>
      <c r="B783" s="1" t="s">
        <v>0</v>
      </c>
      <c r="C783" s="1" t="s">
        <v>1</v>
      </c>
      <c r="D783" t="str">
        <f t="shared" si="24"/>
        <v>XSHE_300494</v>
      </c>
      <c r="E783" t="str">
        <f t="shared" si="25"/>
        <v>XSHG_300494</v>
      </c>
    </row>
    <row r="784" spans="1:5" x14ac:dyDescent="0.2">
      <c r="A784" s="2" t="str">
        <f>"300571"</f>
        <v>300571</v>
      </c>
      <c r="B784" s="1" t="s">
        <v>0</v>
      </c>
      <c r="C784" s="1" t="s">
        <v>1</v>
      </c>
      <c r="D784" t="str">
        <f t="shared" si="24"/>
        <v>XSHE_300571</v>
      </c>
      <c r="E784" t="str">
        <f t="shared" si="25"/>
        <v>XSHG_300571</v>
      </c>
    </row>
    <row r="785" spans="1:5" x14ac:dyDescent="0.2">
      <c r="A785" s="2" t="str">
        <f>"300609"</f>
        <v>300609</v>
      </c>
      <c r="B785" s="1" t="s">
        <v>0</v>
      </c>
      <c r="C785" s="1" t="s">
        <v>1</v>
      </c>
      <c r="D785" t="str">
        <f t="shared" si="24"/>
        <v>XSHE_300609</v>
      </c>
      <c r="E785" t="str">
        <f t="shared" si="25"/>
        <v>XSHG_300609</v>
      </c>
    </row>
    <row r="786" spans="1:5" x14ac:dyDescent="0.2">
      <c r="A786" s="2" t="str">
        <f>"600634"</f>
        <v>600634</v>
      </c>
      <c r="B786" s="1" t="s">
        <v>0</v>
      </c>
      <c r="C786" s="1" t="s">
        <v>1</v>
      </c>
      <c r="D786" t="str">
        <f t="shared" si="24"/>
        <v>XSHE_600634</v>
      </c>
      <c r="E786" t="str">
        <f t="shared" si="25"/>
        <v>XSHG_600634</v>
      </c>
    </row>
    <row r="787" spans="1:5" x14ac:dyDescent="0.2">
      <c r="A787" s="2" t="str">
        <f>"600652"</f>
        <v>600652</v>
      </c>
      <c r="B787" s="1" t="s">
        <v>0</v>
      </c>
      <c r="C787" s="1" t="s">
        <v>1</v>
      </c>
      <c r="D787" t="str">
        <f t="shared" si="24"/>
        <v>XSHE_600652</v>
      </c>
      <c r="E787" t="str">
        <f t="shared" si="25"/>
        <v>XSHG_600652</v>
      </c>
    </row>
    <row r="788" spans="1:5" x14ac:dyDescent="0.2">
      <c r="A788" s="2" t="str">
        <f>"600986"</f>
        <v>600986</v>
      </c>
      <c r="B788" s="1" t="s">
        <v>0</v>
      </c>
      <c r="C788" s="1" t="s">
        <v>1</v>
      </c>
      <c r="D788" t="str">
        <f t="shared" si="24"/>
        <v>XSHE_600986</v>
      </c>
      <c r="E788" t="str">
        <f t="shared" si="25"/>
        <v>XSHG_600986</v>
      </c>
    </row>
    <row r="789" spans="1:5" x14ac:dyDescent="0.2">
      <c r="A789" s="2" t="str">
        <f>"603000"</f>
        <v>603000</v>
      </c>
      <c r="B789" s="1" t="s">
        <v>0</v>
      </c>
      <c r="C789" s="1" t="s">
        <v>1</v>
      </c>
      <c r="D789" t="str">
        <f t="shared" si="24"/>
        <v>XSHE_603000</v>
      </c>
      <c r="E789" t="str">
        <f t="shared" si="25"/>
        <v>XSHG_603000</v>
      </c>
    </row>
    <row r="790" spans="1:5" x14ac:dyDescent="0.2">
      <c r="A790" s="2" t="str">
        <f>"603258"</f>
        <v>603258</v>
      </c>
      <c r="B790" s="1" t="s">
        <v>0</v>
      </c>
      <c r="C790" s="1" t="s">
        <v>1</v>
      </c>
      <c r="D790" t="str">
        <f t="shared" si="24"/>
        <v>XSHE_603258</v>
      </c>
      <c r="E790" t="str">
        <f t="shared" si="25"/>
        <v>XSHG_603258</v>
      </c>
    </row>
    <row r="791" spans="1:5" x14ac:dyDescent="0.2">
      <c r="A791" s="2" t="str">
        <f>"603444"</f>
        <v>603444</v>
      </c>
      <c r="B791" s="1" t="s">
        <v>0</v>
      </c>
      <c r="C791" s="1" t="s">
        <v>1</v>
      </c>
      <c r="D791" t="str">
        <f t="shared" si="24"/>
        <v>XSHE_603444</v>
      </c>
      <c r="E791" t="str">
        <f t="shared" si="25"/>
        <v>XSHG_603444</v>
      </c>
    </row>
    <row r="792" spans="1:5" x14ac:dyDescent="0.2">
      <c r="A792" s="2" t="str">
        <f>"603881"</f>
        <v>603881</v>
      </c>
      <c r="B792" s="1" t="s">
        <v>0</v>
      </c>
      <c r="C792" s="1" t="s">
        <v>1</v>
      </c>
      <c r="D792" t="str">
        <f t="shared" si="24"/>
        <v>XSHE_603881</v>
      </c>
      <c r="E792" t="str">
        <f t="shared" si="25"/>
        <v>XSHG_603881</v>
      </c>
    </row>
    <row r="793" spans="1:5" x14ac:dyDescent="0.2">
      <c r="A793" s="2" t="str">
        <f>"603888"</f>
        <v>603888</v>
      </c>
      <c r="B793" s="1" t="s">
        <v>0</v>
      </c>
      <c r="C793" s="1" t="s">
        <v>1</v>
      </c>
      <c r="D793" t="str">
        <f t="shared" si="24"/>
        <v>XSHE_603888</v>
      </c>
      <c r="E793" t="str">
        <f t="shared" si="25"/>
        <v>XSHG_603888</v>
      </c>
    </row>
    <row r="794" spans="1:5" x14ac:dyDescent="0.2">
      <c r="A794" s="2" t="str">
        <f>"000852"</f>
        <v>000852</v>
      </c>
      <c r="B794" s="1" t="s">
        <v>0</v>
      </c>
      <c r="C794" s="1" t="s">
        <v>1</v>
      </c>
      <c r="D794" t="str">
        <f t="shared" si="24"/>
        <v>XSHE_000852</v>
      </c>
      <c r="E794" t="str">
        <f t="shared" si="25"/>
        <v>XSHG_000852</v>
      </c>
    </row>
    <row r="795" spans="1:5" x14ac:dyDescent="0.2">
      <c r="A795" s="2" t="str">
        <f>"002278"</f>
        <v>002278</v>
      </c>
      <c r="B795" s="1" t="s">
        <v>0</v>
      </c>
      <c r="C795" s="1" t="s">
        <v>1</v>
      </c>
      <c r="D795" t="str">
        <f t="shared" si="24"/>
        <v>XSHE_002278</v>
      </c>
      <c r="E795" t="str">
        <f t="shared" si="25"/>
        <v>XSHG_002278</v>
      </c>
    </row>
    <row r="796" spans="1:5" x14ac:dyDescent="0.2">
      <c r="A796" s="2" t="str">
        <f>"002337"</f>
        <v>002337</v>
      </c>
      <c r="B796" s="1" t="s">
        <v>0</v>
      </c>
      <c r="C796" s="1" t="s">
        <v>1</v>
      </c>
      <c r="D796" t="str">
        <f t="shared" si="24"/>
        <v>XSHE_002337</v>
      </c>
      <c r="E796" t="str">
        <f t="shared" si="25"/>
        <v>XSHG_002337</v>
      </c>
    </row>
    <row r="797" spans="1:5" x14ac:dyDescent="0.2">
      <c r="A797" s="2" t="str">
        <f>"002353"</f>
        <v>002353</v>
      </c>
      <c r="B797" s="1" t="s">
        <v>0</v>
      </c>
      <c r="C797" s="1" t="s">
        <v>1</v>
      </c>
      <c r="D797" t="str">
        <f t="shared" si="24"/>
        <v>XSHE_002353</v>
      </c>
      <c r="E797" t="str">
        <f t="shared" si="25"/>
        <v>XSHG_002353</v>
      </c>
    </row>
    <row r="798" spans="1:5" x14ac:dyDescent="0.2">
      <c r="A798" s="2" t="str">
        <f>"002430"</f>
        <v>002430</v>
      </c>
      <c r="B798" s="1" t="s">
        <v>0</v>
      </c>
      <c r="C798" s="1" t="s">
        <v>1</v>
      </c>
      <c r="D798" t="str">
        <f t="shared" si="24"/>
        <v>XSHE_002430</v>
      </c>
      <c r="E798" t="str">
        <f t="shared" si="25"/>
        <v>XSHG_002430</v>
      </c>
    </row>
    <row r="799" spans="1:5" x14ac:dyDescent="0.2">
      <c r="A799" s="2" t="str">
        <f>"002490"</f>
        <v>002490</v>
      </c>
      <c r="B799" s="1" t="s">
        <v>0</v>
      </c>
      <c r="C799" s="1" t="s">
        <v>1</v>
      </c>
      <c r="D799" t="str">
        <f t="shared" si="24"/>
        <v>XSHE_002490</v>
      </c>
      <c r="E799" t="str">
        <f t="shared" si="25"/>
        <v>XSHG_002490</v>
      </c>
    </row>
    <row r="800" spans="1:5" x14ac:dyDescent="0.2">
      <c r="A800" s="2" t="str">
        <f>"002564"</f>
        <v>002564</v>
      </c>
      <c r="B800" s="1" t="s">
        <v>0</v>
      </c>
      <c r="C800" s="1" t="s">
        <v>1</v>
      </c>
      <c r="D800" t="str">
        <f t="shared" si="24"/>
        <v>XSHE_002564</v>
      </c>
      <c r="E800" t="str">
        <f t="shared" si="25"/>
        <v>XSHG_002564</v>
      </c>
    </row>
    <row r="801" spans="1:5" x14ac:dyDescent="0.2">
      <c r="A801" s="2" t="str">
        <f>"002698"</f>
        <v>002698</v>
      </c>
      <c r="B801" s="1" t="s">
        <v>0</v>
      </c>
      <c r="C801" s="1" t="s">
        <v>1</v>
      </c>
      <c r="D801" t="str">
        <f t="shared" si="24"/>
        <v>XSHE_002698</v>
      </c>
      <c r="E801" t="str">
        <f t="shared" si="25"/>
        <v>XSHG_002698</v>
      </c>
    </row>
    <row r="802" spans="1:5" x14ac:dyDescent="0.2">
      <c r="A802" s="2" t="str">
        <f>"300228"</f>
        <v>300228</v>
      </c>
      <c r="B802" s="1" t="s">
        <v>0</v>
      </c>
      <c r="C802" s="1" t="s">
        <v>1</v>
      </c>
      <c r="D802" t="str">
        <f t="shared" si="24"/>
        <v>XSHE_300228</v>
      </c>
      <c r="E802" t="str">
        <f t="shared" si="25"/>
        <v>XSHG_300228</v>
      </c>
    </row>
    <row r="803" spans="1:5" x14ac:dyDescent="0.2">
      <c r="A803" s="2" t="str">
        <f>"600579"</f>
        <v>600579</v>
      </c>
      <c r="B803" s="1" t="s">
        <v>0</v>
      </c>
      <c r="C803" s="1" t="s">
        <v>1</v>
      </c>
      <c r="D803" t="str">
        <f t="shared" si="24"/>
        <v>XSHE_600579</v>
      </c>
      <c r="E803" t="str">
        <f t="shared" si="25"/>
        <v>XSHG_600579</v>
      </c>
    </row>
    <row r="804" spans="1:5" x14ac:dyDescent="0.2">
      <c r="A804" s="2" t="str">
        <f>"601798"</f>
        <v>601798</v>
      </c>
      <c r="B804" s="1" t="s">
        <v>0</v>
      </c>
      <c r="C804" s="1" t="s">
        <v>1</v>
      </c>
      <c r="D804" t="str">
        <f t="shared" si="24"/>
        <v>XSHE_601798</v>
      </c>
      <c r="E804" t="str">
        <f t="shared" si="25"/>
        <v>XSHG_601798</v>
      </c>
    </row>
    <row r="805" spans="1:5" x14ac:dyDescent="0.2">
      <c r="A805" s="2" t="str">
        <f>"000510"</f>
        <v>000510</v>
      </c>
      <c r="B805" s="1" t="s">
        <v>0</v>
      </c>
      <c r="C805" s="1" t="s">
        <v>1</v>
      </c>
      <c r="D805" t="str">
        <f t="shared" si="24"/>
        <v>XSHE_000510</v>
      </c>
      <c r="E805" t="str">
        <f t="shared" si="25"/>
        <v>XSHG_000510</v>
      </c>
    </row>
    <row r="806" spans="1:5" x14ac:dyDescent="0.2">
      <c r="A806" s="2" t="str">
        <f>"000545"</f>
        <v>000545</v>
      </c>
      <c r="B806" s="1" t="s">
        <v>0</v>
      </c>
      <c r="C806" s="1" t="s">
        <v>1</v>
      </c>
      <c r="D806" t="str">
        <f t="shared" si="24"/>
        <v>XSHE_000545</v>
      </c>
      <c r="E806" t="str">
        <f t="shared" si="25"/>
        <v>XSHG_000545</v>
      </c>
    </row>
    <row r="807" spans="1:5" x14ac:dyDescent="0.2">
      <c r="A807" s="2" t="str">
        <f>"000635"</f>
        <v>000635</v>
      </c>
      <c r="B807" s="1" t="s">
        <v>0</v>
      </c>
      <c r="C807" s="1" t="s">
        <v>1</v>
      </c>
      <c r="D807" t="str">
        <f t="shared" si="24"/>
        <v>XSHE_000635</v>
      </c>
      <c r="E807" t="str">
        <f t="shared" si="25"/>
        <v>XSHG_000635</v>
      </c>
    </row>
    <row r="808" spans="1:5" x14ac:dyDescent="0.2">
      <c r="A808" s="2" t="str">
        <f>"000683"</f>
        <v>000683</v>
      </c>
      <c r="B808" s="1" t="s">
        <v>0</v>
      </c>
      <c r="C808" s="1" t="s">
        <v>1</v>
      </c>
      <c r="D808" t="str">
        <f t="shared" si="24"/>
        <v>XSHE_000683</v>
      </c>
      <c r="E808" t="str">
        <f t="shared" si="25"/>
        <v>XSHG_000683</v>
      </c>
    </row>
    <row r="809" spans="1:5" x14ac:dyDescent="0.2">
      <c r="A809" s="2" t="str">
        <f>"000698"</f>
        <v>000698</v>
      </c>
      <c r="B809" s="1" t="s">
        <v>0</v>
      </c>
      <c r="C809" s="1" t="s">
        <v>1</v>
      </c>
      <c r="D809" t="str">
        <f t="shared" si="24"/>
        <v>XSHE_000698</v>
      </c>
      <c r="E809" t="str">
        <f t="shared" si="25"/>
        <v>XSHG_000698</v>
      </c>
    </row>
    <row r="810" spans="1:5" x14ac:dyDescent="0.2">
      <c r="A810" s="2" t="str">
        <f>"000707"</f>
        <v>000707</v>
      </c>
      <c r="B810" s="1" t="s">
        <v>0</v>
      </c>
      <c r="C810" s="1" t="s">
        <v>1</v>
      </c>
      <c r="D810" t="str">
        <f t="shared" si="24"/>
        <v>XSHE_000707</v>
      </c>
      <c r="E810" t="str">
        <f t="shared" si="25"/>
        <v>XSHG_000707</v>
      </c>
    </row>
    <row r="811" spans="1:5" x14ac:dyDescent="0.2">
      <c r="A811" s="2" t="str">
        <f>"000755"</f>
        <v>000755</v>
      </c>
      <c r="B811" s="1" t="s">
        <v>0</v>
      </c>
      <c r="C811" s="1" t="s">
        <v>1</v>
      </c>
      <c r="D811" t="str">
        <f t="shared" si="24"/>
        <v>XSHE_000755</v>
      </c>
      <c r="E811" t="str">
        <f t="shared" si="25"/>
        <v>XSHG_000755</v>
      </c>
    </row>
    <row r="812" spans="1:5" x14ac:dyDescent="0.2">
      <c r="A812" s="2" t="str">
        <f>"000818"</f>
        <v>000818</v>
      </c>
      <c r="B812" s="1" t="s">
        <v>0</v>
      </c>
      <c r="C812" s="1" t="s">
        <v>1</v>
      </c>
      <c r="D812" t="str">
        <f t="shared" si="24"/>
        <v>XSHE_000818</v>
      </c>
      <c r="E812" t="str">
        <f t="shared" si="25"/>
        <v>XSHG_000818</v>
      </c>
    </row>
    <row r="813" spans="1:5" x14ac:dyDescent="0.2">
      <c r="A813" s="2" t="str">
        <f>"000822"</f>
        <v>000822</v>
      </c>
      <c r="B813" s="1" t="s">
        <v>0</v>
      </c>
      <c r="C813" s="1" t="s">
        <v>1</v>
      </c>
      <c r="D813" t="str">
        <f t="shared" si="24"/>
        <v>XSHE_000822</v>
      </c>
      <c r="E813" t="str">
        <f t="shared" si="25"/>
        <v>XSHG_000822</v>
      </c>
    </row>
    <row r="814" spans="1:5" x14ac:dyDescent="0.2">
      <c r="A814" s="2" t="str">
        <f>"000985"</f>
        <v>000985</v>
      </c>
      <c r="B814" s="1" t="s">
        <v>0</v>
      </c>
      <c r="C814" s="1" t="s">
        <v>1</v>
      </c>
      <c r="D814" t="str">
        <f t="shared" si="24"/>
        <v>XSHE_000985</v>
      </c>
      <c r="E814" t="str">
        <f t="shared" si="25"/>
        <v>XSHG_000985</v>
      </c>
    </row>
    <row r="815" spans="1:5" x14ac:dyDescent="0.2">
      <c r="A815" s="2" t="str">
        <f>"000990"</f>
        <v>000990</v>
      </c>
      <c r="B815" s="1" t="s">
        <v>0</v>
      </c>
      <c r="C815" s="1" t="s">
        <v>1</v>
      </c>
      <c r="D815" t="str">
        <f t="shared" si="24"/>
        <v>XSHE_000990</v>
      </c>
      <c r="E815" t="str">
        <f t="shared" si="25"/>
        <v>XSHG_000990</v>
      </c>
    </row>
    <row r="816" spans="1:5" x14ac:dyDescent="0.2">
      <c r="A816" s="2" t="str">
        <f>"002002"</f>
        <v>002002</v>
      </c>
      <c r="B816" s="1" t="s">
        <v>0</v>
      </c>
      <c r="C816" s="1" t="s">
        <v>1</v>
      </c>
      <c r="D816" t="str">
        <f t="shared" si="24"/>
        <v>XSHE_002002</v>
      </c>
      <c r="E816" t="str">
        <f t="shared" si="25"/>
        <v>XSHG_002002</v>
      </c>
    </row>
    <row r="817" spans="1:5" x14ac:dyDescent="0.2">
      <c r="A817" s="2" t="str">
        <f>"002037"</f>
        <v>002037</v>
      </c>
      <c r="B817" s="1" t="s">
        <v>0</v>
      </c>
      <c r="C817" s="1" t="s">
        <v>1</v>
      </c>
      <c r="D817" t="str">
        <f t="shared" si="24"/>
        <v>XSHE_002037</v>
      </c>
      <c r="E817" t="str">
        <f t="shared" si="25"/>
        <v>XSHG_002037</v>
      </c>
    </row>
    <row r="818" spans="1:5" x14ac:dyDescent="0.2">
      <c r="A818" s="2" t="str">
        <f>"002054"</f>
        <v>002054</v>
      </c>
      <c r="B818" s="1" t="s">
        <v>0</v>
      </c>
      <c r="C818" s="1" t="s">
        <v>1</v>
      </c>
      <c r="D818" t="str">
        <f t="shared" si="24"/>
        <v>XSHE_002054</v>
      </c>
      <c r="E818" t="str">
        <f t="shared" si="25"/>
        <v>XSHG_002054</v>
      </c>
    </row>
    <row r="819" spans="1:5" x14ac:dyDescent="0.2">
      <c r="A819" s="2" t="str">
        <f>"002061"</f>
        <v>002061</v>
      </c>
      <c r="B819" s="1" t="s">
        <v>0</v>
      </c>
      <c r="C819" s="1" t="s">
        <v>1</v>
      </c>
      <c r="D819" t="str">
        <f t="shared" si="24"/>
        <v>XSHE_002061</v>
      </c>
      <c r="E819" t="str">
        <f t="shared" si="25"/>
        <v>XSHG_002061</v>
      </c>
    </row>
    <row r="820" spans="1:5" x14ac:dyDescent="0.2">
      <c r="A820" s="2" t="str">
        <f>"002068"</f>
        <v>002068</v>
      </c>
      <c r="B820" s="1" t="s">
        <v>0</v>
      </c>
      <c r="C820" s="1" t="s">
        <v>1</v>
      </c>
      <c r="D820" t="str">
        <f t="shared" si="24"/>
        <v>XSHE_002068</v>
      </c>
      <c r="E820" t="str">
        <f t="shared" si="25"/>
        <v>XSHG_002068</v>
      </c>
    </row>
    <row r="821" spans="1:5" x14ac:dyDescent="0.2">
      <c r="A821" s="2" t="str">
        <f>"002092"</f>
        <v>002092</v>
      </c>
      <c r="B821" s="1" t="s">
        <v>0</v>
      </c>
      <c r="C821" s="1" t="s">
        <v>1</v>
      </c>
      <c r="D821" t="str">
        <f t="shared" si="24"/>
        <v>XSHE_002092</v>
      </c>
      <c r="E821" t="str">
        <f t="shared" si="25"/>
        <v>XSHG_002092</v>
      </c>
    </row>
    <row r="822" spans="1:5" x14ac:dyDescent="0.2">
      <c r="A822" s="2" t="str">
        <f>"002096"</f>
        <v>002096</v>
      </c>
      <c r="B822" s="1" t="s">
        <v>0</v>
      </c>
      <c r="C822" s="1" t="s">
        <v>1</v>
      </c>
      <c r="D822" t="str">
        <f t="shared" si="24"/>
        <v>XSHE_002096</v>
      </c>
      <c r="E822" t="str">
        <f t="shared" si="25"/>
        <v>XSHG_002096</v>
      </c>
    </row>
    <row r="823" spans="1:5" x14ac:dyDescent="0.2">
      <c r="A823" s="2" t="str">
        <f>"002109"</f>
        <v>002109</v>
      </c>
      <c r="B823" s="1" t="s">
        <v>0</v>
      </c>
      <c r="C823" s="1" t="s">
        <v>1</v>
      </c>
      <c r="D823" t="str">
        <f t="shared" si="24"/>
        <v>XSHE_002109</v>
      </c>
      <c r="E823" t="str">
        <f t="shared" si="25"/>
        <v>XSHG_002109</v>
      </c>
    </row>
    <row r="824" spans="1:5" x14ac:dyDescent="0.2">
      <c r="A824" s="2" t="str">
        <f>"002125"</f>
        <v>002125</v>
      </c>
      <c r="B824" s="1" t="s">
        <v>0</v>
      </c>
      <c r="C824" s="1" t="s">
        <v>1</v>
      </c>
      <c r="D824" t="str">
        <f t="shared" si="24"/>
        <v>XSHE_002125</v>
      </c>
      <c r="E824" t="str">
        <f t="shared" si="25"/>
        <v>XSHG_002125</v>
      </c>
    </row>
    <row r="825" spans="1:5" x14ac:dyDescent="0.2">
      <c r="A825" s="2" t="str">
        <f>"002136"</f>
        <v>002136</v>
      </c>
      <c r="B825" s="1" t="s">
        <v>0</v>
      </c>
      <c r="C825" s="1" t="s">
        <v>1</v>
      </c>
      <c r="D825" t="str">
        <f t="shared" si="24"/>
        <v>XSHE_002136</v>
      </c>
      <c r="E825" t="str">
        <f t="shared" si="25"/>
        <v>XSHG_002136</v>
      </c>
    </row>
    <row r="826" spans="1:5" x14ac:dyDescent="0.2">
      <c r="A826" s="2" t="str">
        <f>"002145"</f>
        <v>002145</v>
      </c>
      <c r="B826" s="1" t="s">
        <v>0</v>
      </c>
      <c r="C826" s="1" t="s">
        <v>1</v>
      </c>
      <c r="D826" t="str">
        <f t="shared" si="24"/>
        <v>XSHE_002145</v>
      </c>
      <c r="E826" t="str">
        <f t="shared" si="25"/>
        <v>XSHG_002145</v>
      </c>
    </row>
    <row r="827" spans="1:5" x14ac:dyDescent="0.2">
      <c r="A827" s="2" t="str">
        <f>"002165"</f>
        <v>002165</v>
      </c>
      <c r="B827" s="1" t="s">
        <v>0</v>
      </c>
      <c r="C827" s="1" t="s">
        <v>1</v>
      </c>
      <c r="D827" t="str">
        <f t="shared" si="24"/>
        <v>XSHE_002165</v>
      </c>
      <c r="E827" t="str">
        <f t="shared" si="25"/>
        <v>XSHG_002165</v>
      </c>
    </row>
    <row r="828" spans="1:5" x14ac:dyDescent="0.2">
      <c r="A828" s="2" t="str">
        <f>"002226"</f>
        <v>002226</v>
      </c>
      <c r="B828" s="1" t="s">
        <v>0</v>
      </c>
      <c r="C828" s="1" t="s">
        <v>1</v>
      </c>
      <c r="D828" t="str">
        <f t="shared" si="24"/>
        <v>XSHE_002226</v>
      </c>
      <c r="E828" t="str">
        <f t="shared" si="25"/>
        <v>XSHG_002226</v>
      </c>
    </row>
    <row r="829" spans="1:5" x14ac:dyDescent="0.2">
      <c r="A829" s="2" t="str">
        <f>"002246"</f>
        <v>002246</v>
      </c>
      <c r="B829" s="1" t="s">
        <v>0</v>
      </c>
      <c r="C829" s="1" t="s">
        <v>1</v>
      </c>
      <c r="D829" t="str">
        <f t="shared" si="24"/>
        <v>XSHE_002246</v>
      </c>
      <c r="E829" t="str">
        <f t="shared" si="25"/>
        <v>XSHG_002246</v>
      </c>
    </row>
    <row r="830" spans="1:5" x14ac:dyDescent="0.2">
      <c r="A830" s="2" t="str">
        <f>"002250"</f>
        <v>002250</v>
      </c>
      <c r="B830" s="1" t="s">
        <v>0</v>
      </c>
      <c r="C830" s="1" t="s">
        <v>1</v>
      </c>
      <c r="D830" t="str">
        <f t="shared" si="24"/>
        <v>XSHE_002250</v>
      </c>
      <c r="E830" t="str">
        <f t="shared" si="25"/>
        <v>XSHG_002250</v>
      </c>
    </row>
    <row r="831" spans="1:5" x14ac:dyDescent="0.2">
      <c r="A831" s="2" t="str">
        <f>"002326"</f>
        <v>002326</v>
      </c>
      <c r="B831" s="1" t="s">
        <v>0</v>
      </c>
      <c r="C831" s="1" t="s">
        <v>1</v>
      </c>
      <c r="D831" t="str">
        <f t="shared" si="24"/>
        <v>XSHE_002326</v>
      </c>
      <c r="E831" t="str">
        <f t="shared" si="25"/>
        <v>XSHG_002326</v>
      </c>
    </row>
    <row r="832" spans="1:5" x14ac:dyDescent="0.2">
      <c r="A832" s="2" t="str">
        <f>"002341"</f>
        <v>002341</v>
      </c>
      <c r="B832" s="1" t="s">
        <v>0</v>
      </c>
      <c r="C832" s="1" t="s">
        <v>1</v>
      </c>
      <c r="D832" t="str">
        <f t="shared" si="24"/>
        <v>XSHE_002341</v>
      </c>
      <c r="E832" t="str">
        <f t="shared" si="25"/>
        <v>XSHG_002341</v>
      </c>
    </row>
    <row r="833" spans="1:5" x14ac:dyDescent="0.2">
      <c r="A833" s="2" t="str">
        <f>"002360"</f>
        <v>002360</v>
      </c>
      <c r="B833" s="1" t="s">
        <v>0</v>
      </c>
      <c r="C833" s="1" t="s">
        <v>1</v>
      </c>
      <c r="D833" t="str">
        <f t="shared" si="24"/>
        <v>XSHE_002360</v>
      </c>
      <c r="E833" t="str">
        <f t="shared" si="25"/>
        <v>XSHG_002360</v>
      </c>
    </row>
    <row r="834" spans="1:5" x14ac:dyDescent="0.2">
      <c r="A834" s="2" t="str">
        <f>"002361"</f>
        <v>002361</v>
      </c>
      <c r="B834" s="1" t="s">
        <v>0</v>
      </c>
      <c r="C834" s="1" t="s">
        <v>1</v>
      </c>
      <c r="D834" t="str">
        <f t="shared" ref="D834:D897" si="26">B834&amp;"_"&amp;A834</f>
        <v>XSHE_002361</v>
      </c>
      <c r="E834" t="str">
        <f t="shared" ref="E834:E897" si="27">C834&amp;"_"&amp;A834</f>
        <v>XSHG_002361</v>
      </c>
    </row>
    <row r="835" spans="1:5" x14ac:dyDescent="0.2">
      <c r="A835" s="2" t="str">
        <f>"002386"</f>
        <v>002386</v>
      </c>
      <c r="B835" s="1" t="s">
        <v>0</v>
      </c>
      <c r="C835" s="1" t="s">
        <v>1</v>
      </c>
      <c r="D835" t="str">
        <f t="shared" si="26"/>
        <v>XSHE_002386</v>
      </c>
      <c r="E835" t="str">
        <f t="shared" si="27"/>
        <v>XSHG_002386</v>
      </c>
    </row>
    <row r="836" spans="1:5" x14ac:dyDescent="0.2">
      <c r="A836" s="2" t="str">
        <f>"002407"</f>
        <v>002407</v>
      </c>
      <c r="B836" s="1" t="s">
        <v>0</v>
      </c>
      <c r="C836" s="1" t="s">
        <v>1</v>
      </c>
      <c r="D836" t="str">
        <f t="shared" si="26"/>
        <v>XSHE_002407</v>
      </c>
      <c r="E836" t="str">
        <f t="shared" si="27"/>
        <v>XSHG_002407</v>
      </c>
    </row>
    <row r="837" spans="1:5" x14ac:dyDescent="0.2">
      <c r="A837" s="2" t="str">
        <f>"002408"</f>
        <v>002408</v>
      </c>
      <c r="B837" s="1" t="s">
        <v>0</v>
      </c>
      <c r="C837" s="1" t="s">
        <v>1</v>
      </c>
      <c r="D837" t="str">
        <f t="shared" si="26"/>
        <v>XSHE_002408</v>
      </c>
      <c r="E837" t="str">
        <f t="shared" si="27"/>
        <v>XSHG_002408</v>
      </c>
    </row>
    <row r="838" spans="1:5" x14ac:dyDescent="0.2">
      <c r="A838" s="2" t="str">
        <f>"002409"</f>
        <v>002409</v>
      </c>
      <c r="B838" s="1" t="s">
        <v>0</v>
      </c>
      <c r="C838" s="1" t="s">
        <v>1</v>
      </c>
      <c r="D838" t="str">
        <f t="shared" si="26"/>
        <v>XSHE_002409</v>
      </c>
      <c r="E838" t="str">
        <f t="shared" si="27"/>
        <v>XSHG_002409</v>
      </c>
    </row>
    <row r="839" spans="1:5" x14ac:dyDescent="0.2">
      <c r="A839" s="2" t="str">
        <f>"002442"</f>
        <v>002442</v>
      </c>
      <c r="B839" s="1" t="s">
        <v>0</v>
      </c>
      <c r="C839" s="1" t="s">
        <v>1</v>
      </c>
      <c r="D839" t="str">
        <f t="shared" si="26"/>
        <v>XSHE_002442</v>
      </c>
      <c r="E839" t="str">
        <f t="shared" si="27"/>
        <v>XSHG_002442</v>
      </c>
    </row>
    <row r="840" spans="1:5" x14ac:dyDescent="0.2">
      <c r="A840" s="2" t="str">
        <f>"002450"</f>
        <v>002450</v>
      </c>
      <c r="B840" s="1" t="s">
        <v>0</v>
      </c>
      <c r="C840" s="1" t="s">
        <v>1</v>
      </c>
      <c r="D840" t="str">
        <f t="shared" si="26"/>
        <v>XSHE_002450</v>
      </c>
      <c r="E840" t="str">
        <f t="shared" si="27"/>
        <v>XSHG_002450</v>
      </c>
    </row>
    <row r="841" spans="1:5" x14ac:dyDescent="0.2">
      <c r="A841" s="2" t="str">
        <f>"002453"</f>
        <v>002453</v>
      </c>
      <c r="B841" s="1" t="s">
        <v>0</v>
      </c>
      <c r="C841" s="1" t="s">
        <v>1</v>
      </c>
      <c r="D841" t="str">
        <f t="shared" si="26"/>
        <v>XSHE_002453</v>
      </c>
      <c r="E841" t="str">
        <f t="shared" si="27"/>
        <v>XSHG_002453</v>
      </c>
    </row>
    <row r="842" spans="1:5" x14ac:dyDescent="0.2">
      <c r="A842" s="2" t="str">
        <f>"002455"</f>
        <v>002455</v>
      </c>
      <c r="B842" s="1" t="s">
        <v>0</v>
      </c>
      <c r="C842" s="1" t="s">
        <v>1</v>
      </c>
      <c r="D842" t="str">
        <f t="shared" si="26"/>
        <v>XSHE_002455</v>
      </c>
      <c r="E842" t="str">
        <f t="shared" si="27"/>
        <v>XSHG_002455</v>
      </c>
    </row>
    <row r="843" spans="1:5" x14ac:dyDescent="0.2">
      <c r="A843" s="2" t="str">
        <f>"002476"</f>
        <v>002476</v>
      </c>
      <c r="B843" s="1" t="s">
        <v>0</v>
      </c>
      <c r="C843" s="1" t="s">
        <v>1</v>
      </c>
      <c r="D843" t="str">
        <f t="shared" si="26"/>
        <v>XSHE_002476</v>
      </c>
      <c r="E843" t="str">
        <f t="shared" si="27"/>
        <v>XSHG_002476</v>
      </c>
    </row>
    <row r="844" spans="1:5" x14ac:dyDescent="0.2">
      <c r="A844" s="2" t="str">
        <f>"002497"</f>
        <v>002497</v>
      </c>
      <c r="B844" s="1" t="s">
        <v>0</v>
      </c>
      <c r="C844" s="1" t="s">
        <v>1</v>
      </c>
      <c r="D844" t="str">
        <f t="shared" si="26"/>
        <v>XSHE_002497</v>
      </c>
      <c r="E844" t="str">
        <f t="shared" si="27"/>
        <v>XSHG_002497</v>
      </c>
    </row>
    <row r="845" spans="1:5" x14ac:dyDescent="0.2">
      <c r="A845" s="2" t="str">
        <f>"002562"</f>
        <v>002562</v>
      </c>
      <c r="B845" s="1" t="s">
        <v>0</v>
      </c>
      <c r="C845" s="1" t="s">
        <v>1</v>
      </c>
      <c r="D845" t="str">
        <f t="shared" si="26"/>
        <v>XSHE_002562</v>
      </c>
      <c r="E845" t="str">
        <f t="shared" si="27"/>
        <v>XSHG_002562</v>
      </c>
    </row>
    <row r="846" spans="1:5" x14ac:dyDescent="0.2">
      <c r="A846" s="2" t="str">
        <f>"002584"</f>
        <v>002584</v>
      </c>
      <c r="B846" s="1" t="s">
        <v>0</v>
      </c>
      <c r="C846" s="1" t="s">
        <v>1</v>
      </c>
      <c r="D846" t="str">
        <f t="shared" si="26"/>
        <v>XSHE_002584</v>
      </c>
      <c r="E846" t="str">
        <f t="shared" si="27"/>
        <v>XSHG_002584</v>
      </c>
    </row>
    <row r="847" spans="1:5" x14ac:dyDescent="0.2">
      <c r="A847" s="2" t="str">
        <f>"002591"</f>
        <v>002591</v>
      </c>
      <c r="B847" s="1" t="s">
        <v>0</v>
      </c>
      <c r="C847" s="1" t="s">
        <v>1</v>
      </c>
      <c r="D847" t="str">
        <f t="shared" si="26"/>
        <v>XSHE_002591</v>
      </c>
      <c r="E847" t="str">
        <f t="shared" si="27"/>
        <v>XSHG_002591</v>
      </c>
    </row>
    <row r="848" spans="1:5" x14ac:dyDescent="0.2">
      <c r="A848" s="2" t="str">
        <f>"002597"</f>
        <v>002597</v>
      </c>
      <c r="B848" s="1" t="s">
        <v>0</v>
      </c>
      <c r="C848" s="1" t="s">
        <v>1</v>
      </c>
      <c r="D848" t="str">
        <f t="shared" si="26"/>
        <v>XSHE_002597</v>
      </c>
      <c r="E848" t="str">
        <f t="shared" si="27"/>
        <v>XSHG_002597</v>
      </c>
    </row>
    <row r="849" spans="1:5" x14ac:dyDescent="0.2">
      <c r="A849" s="2" t="str">
        <f>"002601"</f>
        <v>002601</v>
      </c>
      <c r="B849" s="1" t="s">
        <v>0</v>
      </c>
      <c r="C849" s="1" t="s">
        <v>1</v>
      </c>
      <c r="D849" t="str">
        <f t="shared" si="26"/>
        <v>XSHE_002601</v>
      </c>
      <c r="E849" t="str">
        <f t="shared" si="27"/>
        <v>XSHG_002601</v>
      </c>
    </row>
    <row r="850" spans="1:5" x14ac:dyDescent="0.2">
      <c r="A850" s="2" t="str">
        <f>"002632"</f>
        <v>002632</v>
      </c>
      <c r="B850" s="1" t="s">
        <v>0</v>
      </c>
      <c r="C850" s="1" t="s">
        <v>1</v>
      </c>
      <c r="D850" t="str">
        <f t="shared" si="26"/>
        <v>XSHE_002632</v>
      </c>
      <c r="E850" t="str">
        <f t="shared" si="27"/>
        <v>XSHG_002632</v>
      </c>
    </row>
    <row r="851" spans="1:5" x14ac:dyDescent="0.2">
      <c r="A851" s="2" t="str">
        <f>"002643"</f>
        <v>002643</v>
      </c>
      <c r="B851" s="1" t="s">
        <v>0</v>
      </c>
      <c r="C851" s="1" t="s">
        <v>1</v>
      </c>
      <c r="D851" t="str">
        <f t="shared" si="26"/>
        <v>XSHE_002643</v>
      </c>
      <c r="E851" t="str">
        <f t="shared" si="27"/>
        <v>XSHG_002643</v>
      </c>
    </row>
    <row r="852" spans="1:5" x14ac:dyDescent="0.2">
      <c r="A852" s="2" t="str">
        <f>"002648"</f>
        <v>002648</v>
      </c>
      <c r="B852" s="1" t="s">
        <v>0</v>
      </c>
      <c r="C852" s="1" t="s">
        <v>1</v>
      </c>
      <c r="D852" t="str">
        <f t="shared" si="26"/>
        <v>XSHE_002648</v>
      </c>
      <c r="E852" t="str">
        <f t="shared" si="27"/>
        <v>XSHG_002648</v>
      </c>
    </row>
    <row r="853" spans="1:5" x14ac:dyDescent="0.2">
      <c r="A853" s="2" t="str">
        <f>"002666"</f>
        <v>002666</v>
      </c>
      <c r="B853" s="1" t="s">
        <v>0</v>
      </c>
      <c r="C853" s="1" t="s">
        <v>1</v>
      </c>
      <c r="D853" t="str">
        <f t="shared" si="26"/>
        <v>XSHE_002666</v>
      </c>
      <c r="E853" t="str">
        <f t="shared" si="27"/>
        <v>XSHG_002666</v>
      </c>
    </row>
    <row r="854" spans="1:5" x14ac:dyDescent="0.2">
      <c r="A854" s="2" t="str">
        <f>"002669"</f>
        <v>002669</v>
      </c>
      <c r="B854" s="1" t="s">
        <v>0</v>
      </c>
      <c r="C854" s="1" t="s">
        <v>1</v>
      </c>
      <c r="D854" t="str">
        <f t="shared" si="26"/>
        <v>XSHE_002669</v>
      </c>
      <c r="E854" t="str">
        <f t="shared" si="27"/>
        <v>XSHG_002669</v>
      </c>
    </row>
    <row r="855" spans="1:5" x14ac:dyDescent="0.2">
      <c r="A855" s="2" t="str">
        <f>"002683"</f>
        <v>002683</v>
      </c>
      <c r="B855" s="1" t="s">
        <v>0</v>
      </c>
      <c r="C855" s="1" t="s">
        <v>1</v>
      </c>
      <c r="D855" t="str">
        <f t="shared" si="26"/>
        <v>XSHE_002683</v>
      </c>
      <c r="E855" t="str">
        <f t="shared" si="27"/>
        <v>XSHG_002683</v>
      </c>
    </row>
    <row r="856" spans="1:5" x14ac:dyDescent="0.2">
      <c r="A856" s="2" t="str">
        <f>"002709"</f>
        <v>002709</v>
      </c>
      <c r="B856" s="1" t="s">
        <v>0</v>
      </c>
      <c r="C856" s="1" t="s">
        <v>1</v>
      </c>
      <c r="D856" t="str">
        <f t="shared" si="26"/>
        <v>XSHE_002709</v>
      </c>
      <c r="E856" t="str">
        <f t="shared" si="27"/>
        <v>XSHG_002709</v>
      </c>
    </row>
    <row r="857" spans="1:5" x14ac:dyDescent="0.2">
      <c r="A857" s="2" t="str">
        <f>"002741"</f>
        <v>002741</v>
      </c>
      <c r="B857" s="1" t="s">
        <v>0</v>
      </c>
      <c r="C857" s="1" t="s">
        <v>1</v>
      </c>
      <c r="D857" t="str">
        <f t="shared" si="26"/>
        <v>XSHE_002741</v>
      </c>
      <c r="E857" t="str">
        <f t="shared" si="27"/>
        <v>XSHG_002741</v>
      </c>
    </row>
    <row r="858" spans="1:5" x14ac:dyDescent="0.2">
      <c r="A858" s="2" t="str">
        <f>"002748"</f>
        <v>002748</v>
      </c>
      <c r="B858" s="1" t="s">
        <v>0</v>
      </c>
      <c r="C858" s="1" t="s">
        <v>1</v>
      </c>
      <c r="D858" t="str">
        <f t="shared" si="26"/>
        <v>XSHE_002748</v>
      </c>
      <c r="E858" t="str">
        <f t="shared" si="27"/>
        <v>XSHG_002748</v>
      </c>
    </row>
    <row r="859" spans="1:5" x14ac:dyDescent="0.2">
      <c r="A859" s="2" t="str">
        <f>"002753"</f>
        <v>002753</v>
      </c>
      <c r="B859" s="1" t="s">
        <v>0</v>
      </c>
      <c r="C859" s="1" t="s">
        <v>1</v>
      </c>
      <c r="D859" t="str">
        <f t="shared" si="26"/>
        <v>XSHE_002753</v>
      </c>
      <c r="E859" t="str">
        <f t="shared" si="27"/>
        <v>XSHG_002753</v>
      </c>
    </row>
    <row r="860" spans="1:5" x14ac:dyDescent="0.2">
      <c r="A860" s="2" t="str">
        <f>"002783"</f>
        <v>002783</v>
      </c>
      <c r="B860" s="1" t="s">
        <v>0</v>
      </c>
      <c r="C860" s="1" t="s">
        <v>1</v>
      </c>
      <c r="D860" t="str">
        <f t="shared" si="26"/>
        <v>XSHE_002783</v>
      </c>
      <c r="E860" t="str">
        <f t="shared" si="27"/>
        <v>XSHG_002783</v>
      </c>
    </row>
    <row r="861" spans="1:5" x14ac:dyDescent="0.2">
      <c r="A861" s="2" t="str">
        <f>"002802"</f>
        <v>002802</v>
      </c>
      <c r="B861" s="1" t="s">
        <v>0</v>
      </c>
      <c r="C861" s="1" t="s">
        <v>1</v>
      </c>
      <c r="D861" t="str">
        <f t="shared" si="26"/>
        <v>XSHE_002802</v>
      </c>
      <c r="E861" t="str">
        <f t="shared" si="27"/>
        <v>XSHG_002802</v>
      </c>
    </row>
    <row r="862" spans="1:5" x14ac:dyDescent="0.2">
      <c r="A862" s="2" t="str">
        <f>"002805"</f>
        <v>002805</v>
      </c>
      <c r="B862" s="1" t="s">
        <v>0</v>
      </c>
      <c r="C862" s="1" t="s">
        <v>1</v>
      </c>
      <c r="D862" t="str">
        <f t="shared" si="26"/>
        <v>XSHE_002805</v>
      </c>
      <c r="E862" t="str">
        <f t="shared" si="27"/>
        <v>XSHG_002805</v>
      </c>
    </row>
    <row r="863" spans="1:5" x14ac:dyDescent="0.2">
      <c r="A863" s="2" t="str">
        <f>"002809"</f>
        <v>002809</v>
      </c>
      <c r="B863" s="1" t="s">
        <v>0</v>
      </c>
      <c r="C863" s="1" t="s">
        <v>1</v>
      </c>
      <c r="D863" t="str">
        <f t="shared" si="26"/>
        <v>XSHE_002809</v>
      </c>
      <c r="E863" t="str">
        <f t="shared" si="27"/>
        <v>XSHG_002809</v>
      </c>
    </row>
    <row r="864" spans="1:5" x14ac:dyDescent="0.2">
      <c r="A864" s="2" t="str">
        <f>"002810"</f>
        <v>002810</v>
      </c>
      <c r="B864" s="1" t="s">
        <v>0</v>
      </c>
      <c r="C864" s="1" t="s">
        <v>1</v>
      </c>
      <c r="D864" t="str">
        <f t="shared" si="26"/>
        <v>XSHE_002810</v>
      </c>
      <c r="E864" t="str">
        <f t="shared" si="27"/>
        <v>XSHG_002810</v>
      </c>
    </row>
    <row r="865" spans="1:5" x14ac:dyDescent="0.2">
      <c r="A865" s="2" t="str">
        <f>"002825"</f>
        <v>002825</v>
      </c>
      <c r="B865" s="1" t="s">
        <v>0</v>
      </c>
      <c r="C865" s="1" t="s">
        <v>1</v>
      </c>
      <c r="D865" t="str">
        <f t="shared" si="26"/>
        <v>XSHE_002825</v>
      </c>
      <c r="E865" t="str">
        <f t="shared" si="27"/>
        <v>XSHG_002825</v>
      </c>
    </row>
    <row r="866" spans="1:5" x14ac:dyDescent="0.2">
      <c r="A866" s="2" t="str">
        <f>"002827"</f>
        <v>002827</v>
      </c>
      <c r="B866" s="1" t="s">
        <v>0</v>
      </c>
      <c r="C866" s="1" t="s">
        <v>1</v>
      </c>
      <c r="D866" t="str">
        <f t="shared" si="26"/>
        <v>XSHE_002827</v>
      </c>
      <c r="E866" t="str">
        <f t="shared" si="27"/>
        <v>XSHG_002827</v>
      </c>
    </row>
    <row r="867" spans="1:5" x14ac:dyDescent="0.2">
      <c r="A867" s="2" t="str">
        <f>"300019"</f>
        <v>300019</v>
      </c>
      <c r="B867" s="1" t="s">
        <v>0</v>
      </c>
      <c r="C867" s="1" t="s">
        <v>1</v>
      </c>
      <c r="D867" t="str">
        <f t="shared" si="26"/>
        <v>XSHE_300019</v>
      </c>
      <c r="E867" t="str">
        <f t="shared" si="27"/>
        <v>XSHG_300019</v>
      </c>
    </row>
    <row r="868" spans="1:5" x14ac:dyDescent="0.2">
      <c r="A868" s="2" t="str">
        <f>"300037"</f>
        <v>300037</v>
      </c>
      <c r="B868" s="1" t="s">
        <v>0</v>
      </c>
      <c r="C868" s="1" t="s">
        <v>1</v>
      </c>
      <c r="D868" t="str">
        <f t="shared" si="26"/>
        <v>XSHE_300037</v>
      </c>
      <c r="E868" t="str">
        <f t="shared" si="27"/>
        <v>XSHG_300037</v>
      </c>
    </row>
    <row r="869" spans="1:5" x14ac:dyDescent="0.2">
      <c r="A869" s="2" t="str">
        <f>"300041"</f>
        <v>300041</v>
      </c>
      <c r="B869" s="1" t="s">
        <v>0</v>
      </c>
      <c r="C869" s="1" t="s">
        <v>1</v>
      </c>
      <c r="D869" t="str">
        <f t="shared" si="26"/>
        <v>XSHE_300041</v>
      </c>
      <c r="E869" t="str">
        <f t="shared" si="27"/>
        <v>XSHG_300041</v>
      </c>
    </row>
    <row r="870" spans="1:5" x14ac:dyDescent="0.2">
      <c r="A870" s="2" t="str">
        <f>"300054"</f>
        <v>300054</v>
      </c>
      <c r="B870" s="1" t="s">
        <v>0</v>
      </c>
      <c r="C870" s="1" t="s">
        <v>1</v>
      </c>
      <c r="D870" t="str">
        <f t="shared" si="26"/>
        <v>XSHE_300054</v>
      </c>
      <c r="E870" t="str">
        <f t="shared" si="27"/>
        <v>XSHG_300054</v>
      </c>
    </row>
    <row r="871" spans="1:5" x14ac:dyDescent="0.2">
      <c r="A871" s="2" t="str">
        <f>"300082"</f>
        <v>300082</v>
      </c>
      <c r="B871" s="1" t="s">
        <v>0</v>
      </c>
      <c r="C871" s="1" t="s">
        <v>1</v>
      </c>
      <c r="D871" t="str">
        <f t="shared" si="26"/>
        <v>XSHE_300082</v>
      </c>
      <c r="E871" t="str">
        <f t="shared" si="27"/>
        <v>XSHG_300082</v>
      </c>
    </row>
    <row r="872" spans="1:5" x14ac:dyDescent="0.2">
      <c r="A872" s="2" t="str">
        <f>"300107"</f>
        <v>300107</v>
      </c>
      <c r="B872" s="1" t="s">
        <v>0</v>
      </c>
      <c r="C872" s="1" t="s">
        <v>1</v>
      </c>
      <c r="D872" t="str">
        <f t="shared" si="26"/>
        <v>XSHE_300107</v>
      </c>
      <c r="E872" t="str">
        <f t="shared" si="27"/>
        <v>XSHG_300107</v>
      </c>
    </row>
    <row r="873" spans="1:5" x14ac:dyDescent="0.2">
      <c r="A873" s="2" t="str">
        <f>"300109"</f>
        <v>300109</v>
      </c>
      <c r="B873" s="1" t="s">
        <v>0</v>
      </c>
      <c r="C873" s="1" t="s">
        <v>1</v>
      </c>
      <c r="D873" t="str">
        <f t="shared" si="26"/>
        <v>XSHE_300109</v>
      </c>
      <c r="E873" t="str">
        <f t="shared" si="27"/>
        <v>XSHG_300109</v>
      </c>
    </row>
    <row r="874" spans="1:5" x14ac:dyDescent="0.2">
      <c r="A874" s="2" t="str">
        <f>"300121"</f>
        <v>300121</v>
      </c>
      <c r="B874" s="1" t="s">
        <v>0</v>
      </c>
      <c r="C874" s="1" t="s">
        <v>1</v>
      </c>
      <c r="D874" t="str">
        <f t="shared" si="26"/>
        <v>XSHE_300121</v>
      </c>
      <c r="E874" t="str">
        <f t="shared" si="27"/>
        <v>XSHG_300121</v>
      </c>
    </row>
    <row r="875" spans="1:5" x14ac:dyDescent="0.2">
      <c r="A875" s="2" t="str">
        <f>"300132"</f>
        <v>300132</v>
      </c>
      <c r="B875" s="1" t="s">
        <v>0</v>
      </c>
      <c r="C875" s="1" t="s">
        <v>1</v>
      </c>
      <c r="D875" t="str">
        <f t="shared" si="26"/>
        <v>XSHE_300132</v>
      </c>
      <c r="E875" t="str">
        <f t="shared" si="27"/>
        <v>XSHG_300132</v>
      </c>
    </row>
    <row r="876" spans="1:5" x14ac:dyDescent="0.2">
      <c r="A876" s="2" t="str">
        <f>"300135"</f>
        <v>300135</v>
      </c>
      <c r="B876" s="1" t="s">
        <v>0</v>
      </c>
      <c r="C876" s="1" t="s">
        <v>1</v>
      </c>
      <c r="D876" t="str">
        <f t="shared" si="26"/>
        <v>XSHE_300135</v>
      </c>
      <c r="E876" t="str">
        <f t="shared" si="27"/>
        <v>XSHG_300135</v>
      </c>
    </row>
    <row r="877" spans="1:5" x14ac:dyDescent="0.2">
      <c r="A877" s="2" t="str">
        <f>"300174"</f>
        <v>300174</v>
      </c>
      <c r="B877" s="1" t="s">
        <v>0</v>
      </c>
      <c r="C877" s="1" t="s">
        <v>1</v>
      </c>
      <c r="D877" t="str">
        <f t="shared" si="26"/>
        <v>XSHE_300174</v>
      </c>
      <c r="E877" t="str">
        <f t="shared" si="27"/>
        <v>XSHG_300174</v>
      </c>
    </row>
    <row r="878" spans="1:5" x14ac:dyDescent="0.2">
      <c r="A878" s="2" t="str">
        <f>"300200"</f>
        <v>300200</v>
      </c>
      <c r="B878" s="1" t="s">
        <v>0</v>
      </c>
      <c r="C878" s="1" t="s">
        <v>1</v>
      </c>
      <c r="D878" t="str">
        <f t="shared" si="26"/>
        <v>XSHE_300200</v>
      </c>
      <c r="E878" t="str">
        <f t="shared" si="27"/>
        <v>XSHG_300200</v>
      </c>
    </row>
    <row r="879" spans="1:5" x14ac:dyDescent="0.2">
      <c r="A879" s="2" t="str">
        <f>"300214"</f>
        <v>300214</v>
      </c>
      <c r="B879" s="1" t="s">
        <v>0</v>
      </c>
      <c r="C879" s="1" t="s">
        <v>1</v>
      </c>
      <c r="D879" t="str">
        <f t="shared" si="26"/>
        <v>XSHE_300214</v>
      </c>
      <c r="E879" t="str">
        <f t="shared" si="27"/>
        <v>XSHG_300214</v>
      </c>
    </row>
    <row r="880" spans="1:5" x14ac:dyDescent="0.2">
      <c r="A880" s="2" t="str">
        <f>"300243"</f>
        <v>300243</v>
      </c>
      <c r="B880" s="1" t="s">
        <v>0</v>
      </c>
      <c r="C880" s="1" t="s">
        <v>1</v>
      </c>
      <c r="D880" t="str">
        <f t="shared" si="26"/>
        <v>XSHE_300243</v>
      </c>
      <c r="E880" t="str">
        <f t="shared" si="27"/>
        <v>XSHG_300243</v>
      </c>
    </row>
    <row r="881" spans="1:5" x14ac:dyDescent="0.2">
      <c r="A881" s="2" t="str">
        <f>"300387"</f>
        <v>300387</v>
      </c>
      <c r="B881" s="1" t="s">
        <v>0</v>
      </c>
      <c r="C881" s="1" t="s">
        <v>1</v>
      </c>
      <c r="D881" t="str">
        <f t="shared" si="26"/>
        <v>XSHE_300387</v>
      </c>
      <c r="E881" t="str">
        <f t="shared" si="27"/>
        <v>XSHG_300387</v>
      </c>
    </row>
    <row r="882" spans="1:5" x14ac:dyDescent="0.2">
      <c r="A882" s="2" t="str">
        <f>"300405"</f>
        <v>300405</v>
      </c>
      <c r="B882" s="1" t="s">
        <v>0</v>
      </c>
      <c r="C882" s="1" t="s">
        <v>1</v>
      </c>
      <c r="D882" t="str">
        <f t="shared" si="26"/>
        <v>XSHE_300405</v>
      </c>
      <c r="E882" t="str">
        <f t="shared" si="27"/>
        <v>XSHG_300405</v>
      </c>
    </row>
    <row r="883" spans="1:5" x14ac:dyDescent="0.2">
      <c r="A883" s="2" t="str">
        <f>"300429"</f>
        <v>300429</v>
      </c>
      <c r="B883" s="1" t="s">
        <v>0</v>
      </c>
      <c r="C883" s="1" t="s">
        <v>1</v>
      </c>
      <c r="D883" t="str">
        <f t="shared" si="26"/>
        <v>XSHE_300429</v>
      </c>
      <c r="E883" t="str">
        <f t="shared" si="27"/>
        <v>XSHG_300429</v>
      </c>
    </row>
    <row r="884" spans="1:5" x14ac:dyDescent="0.2">
      <c r="A884" s="2" t="str">
        <f>"300437"</f>
        <v>300437</v>
      </c>
      <c r="B884" s="1" t="s">
        <v>0</v>
      </c>
      <c r="C884" s="1" t="s">
        <v>1</v>
      </c>
      <c r="D884" t="str">
        <f t="shared" si="26"/>
        <v>XSHE_300437</v>
      </c>
      <c r="E884" t="str">
        <f t="shared" si="27"/>
        <v>XSHG_300437</v>
      </c>
    </row>
    <row r="885" spans="1:5" x14ac:dyDescent="0.2">
      <c r="A885" s="2" t="str">
        <f>"300446"</f>
        <v>300446</v>
      </c>
      <c r="B885" s="1" t="s">
        <v>0</v>
      </c>
      <c r="C885" s="1" t="s">
        <v>1</v>
      </c>
      <c r="D885" t="str">
        <f t="shared" si="26"/>
        <v>XSHE_300446</v>
      </c>
      <c r="E885" t="str">
        <f t="shared" si="27"/>
        <v>XSHG_300446</v>
      </c>
    </row>
    <row r="886" spans="1:5" x14ac:dyDescent="0.2">
      <c r="A886" s="2" t="str">
        <f>"300459"</f>
        <v>300459</v>
      </c>
      <c r="B886" s="1" t="s">
        <v>0</v>
      </c>
      <c r="C886" s="1" t="s">
        <v>1</v>
      </c>
      <c r="D886" t="str">
        <f t="shared" si="26"/>
        <v>XSHE_300459</v>
      </c>
      <c r="E886" t="str">
        <f t="shared" si="27"/>
        <v>XSHG_300459</v>
      </c>
    </row>
    <row r="887" spans="1:5" x14ac:dyDescent="0.2">
      <c r="A887" s="2" t="str">
        <f>"300481"</f>
        <v>300481</v>
      </c>
      <c r="B887" s="1" t="s">
        <v>0</v>
      </c>
      <c r="C887" s="1" t="s">
        <v>1</v>
      </c>
      <c r="D887" t="str">
        <f t="shared" si="26"/>
        <v>XSHE_300481</v>
      </c>
      <c r="E887" t="str">
        <f t="shared" si="27"/>
        <v>XSHG_300481</v>
      </c>
    </row>
    <row r="888" spans="1:5" x14ac:dyDescent="0.2">
      <c r="A888" s="2" t="str">
        <f>"300487"</f>
        <v>300487</v>
      </c>
      <c r="B888" s="1" t="s">
        <v>0</v>
      </c>
      <c r="C888" s="1" t="s">
        <v>1</v>
      </c>
      <c r="D888" t="str">
        <f t="shared" si="26"/>
        <v>XSHE_300487</v>
      </c>
      <c r="E888" t="str">
        <f t="shared" si="27"/>
        <v>XSHG_300487</v>
      </c>
    </row>
    <row r="889" spans="1:5" x14ac:dyDescent="0.2">
      <c r="A889" s="2" t="str">
        <f>"300505"</f>
        <v>300505</v>
      </c>
      <c r="B889" s="1" t="s">
        <v>0</v>
      </c>
      <c r="C889" s="1" t="s">
        <v>1</v>
      </c>
      <c r="D889" t="str">
        <f t="shared" si="26"/>
        <v>XSHE_300505</v>
      </c>
      <c r="E889" t="str">
        <f t="shared" si="27"/>
        <v>XSHG_300505</v>
      </c>
    </row>
    <row r="890" spans="1:5" x14ac:dyDescent="0.2">
      <c r="A890" s="2" t="str">
        <f>"300530"</f>
        <v>300530</v>
      </c>
      <c r="B890" s="1" t="s">
        <v>0</v>
      </c>
      <c r="C890" s="1" t="s">
        <v>1</v>
      </c>
      <c r="D890" t="str">
        <f t="shared" si="26"/>
        <v>XSHE_300530</v>
      </c>
      <c r="E890" t="str">
        <f t="shared" si="27"/>
        <v>XSHG_300530</v>
      </c>
    </row>
    <row r="891" spans="1:5" x14ac:dyDescent="0.2">
      <c r="A891" s="2" t="str">
        <f>"300535"</f>
        <v>300535</v>
      </c>
      <c r="B891" s="1" t="s">
        <v>0</v>
      </c>
      <c r="C891" s="1" t="s">
        <v>1</v>
      </c>
      <c r="D891" t="str">
        <f t="shared" si="26"/>
        <v>XSHE_300535</v>
      </c>
      <c r="E891" t="str">
        <f t="shared" si="27"/>
        <v>XSHG_300535</v>
      </c>
    </row>
    <row r="892" spans="1:5" x14ac:dyDescent="0.2">
      <c r="A892" s="2" t="str">
        <f>"300568"</f>
        <v>300568</v>
      </c>
      <c r="B892" s="1" t="s">
        <v>0</v>
      </c>
      <c r="C892" s="1" t="s">
        <v>1</v>
      </c>
      <c r="D892" t="str">
        <f t="shared" si="26"/>
        <v>XSHE_300568</v>
      </c>
      <c r="E892" t="str">
        <f t="shared" si="27"/>
        <v>XSHG_300568</v>
      </c>
    </row>
    <row r="893" spans="1:5" x14ac:dyDescent="0.2">
      <c r="A893" s="2" t="str">
        <f>"300586"</f>
        <v>300586</v>
      </c>
      <c r="B893" s="1" t="s">
        <v>0</v>
      </c>
      <c r="C893" s="1" t="s">
        <v>1</v>
      </c>
      <c r="D893" t="str">
        <f t="shared" si="26"/>
        <v>XSHE_300586</v>
      </c>
      <c r="E893" t="str">
        <f t="shared" si="27"/>
        <v>XSHG_300586</v>
      </c>
    </row>
    <row r="894" spans="1:5" x14ac:dyDescent="0.2">
      <c r="A894" s="2" t="str">
        <f>"300596"</f>
        <v>300596</v>
      </c>
      <c r="B894" s="1" t="s">
        <v>0</v>
      </c>
      <c r="C894" s="1" t="s">
        <v>1</v>
      </c>
      <c r="D894" t="str">
        <f t="shared" si="26"/>
        <v>XSHE_300596</v>
      </c>
      <c r="E894" t="str">
        <f t="shared" si="27"/>
        <v>XSHG_300596</v>
      </c>
    </row>
    <row r="895" spans="1:5" x14ac:dyDescent="0.2">
      <c r="A895" s="2" t="str">
        <f>"300610"</f>
        <v>300610</v>
      </c>
      <c r="B895" s="1" t="s">
        <v>0</v>
      </c>
      <c r="C895" s="1" t="s">
        <v>1</v>
      </c>
      <c r="D895" t="str">
        <f t="shared" si="26"/>
        <v>XSHE_300610</v>
      </c>
      <c r="E895" t="str">
        <f t="shared" si="27"/>
        <v>XSHG_300610</v>
      </c>
    </row>
    <row r="896" spans="1:5" x14ac:dyDescent="0.2">
      <c r="A896" s="2" t="str">
        <f>"300637"</f>
        <v>300637</v>
      </c>
      <c r="B896" s="1" t="s">
        <v>0</v>
      </c>
      <c r="C896" s="1" t="s">
        <v>1</v>
      </c>
      <c r="D896" t="str">
        <f t="shared" si="26"/>
        <v>XSHE_300637</v>
      </c>
      <c r="E896" t="str">
        <f t="shared" si="27"/>
        <v>XSHG_300637</v>
      </c>
    </row>
    <row r="897" spans="1:5" x14ac:dyDescent="0.2">
      <c r="A897" s="2" t="str">
        <f>"600075"</f>
        <v>600075</v>
      </c>
      <c r="B897" s="1" t="s">
        <v>0</v>
      </c>
      <c r="C897" s="1" t="s">
        <v>1</v>
      </c>
      <c r="D897" t="str">
        <f t="shared" si="26"/>
        <v>XSHE_600075</v>
      </c>
      <c r="E897" t="str">
        <f t="shared" si="27"/>
        <v>XSHG_600075</v>
      </c>
    </row>
    <row r="898" spans="1:5" x14ac:dyDescent="0.2">
      <c r="A898" s="2" t="str">
        <f>"600078"</f>
        <v>600078</v>
      </c>
      <c r="B898" s="1" t="s">
        <v>0</v>
      </c>
      <c r="C898" s="1" t="s">
        <v>1</v>
      </c>
      <c r="D898" t="str">
        <f t="shared" ref="D898:D961" si="28">B898&amp;"_"&amp;A898</f>
        <v>XSHE_600078</v>
      </c>
      <c r="E898" t="str">
        <f t="shared" ref="E898:E961" si="29">C898&amp;"_"&amp;A898</f>
        <v>XSHG_600078</v>
      </c>
    </row>
    <row r="899" spans="1:5" x14ac:dyDescent="0.2">
      <c r="A899" s="2" t="str">
        <f>"600091"</f>
        <v>600091</v>
      </c>
      <c r="B899" s="1" t="s">
        <v>0</v>
      </c>
      <c r="C899" s="1" t="s">
        <v>1</v>
      </c>
      <c r="D899" t="str">
        <f t="shared" si="28"/>
        <v>XSHE_600091</v>
      </c>
      <c r="E899" t="str">
        <f t="shared" si="29"/>
        <v>XSHG_600091</v>
      </c>
    </row>
    <row r="900" spans="1:5" x14ac:dyDescent="0.2">
      <c r="A900" s="2" t="str">
        <f>"600135"</f>
        <v>600135</v>
      </c>
      <c r="B900" s="1" t="s">
        <v>0</v>
      </c>
      <c r="C900" s="1" t="s">
        <v>1</v>
      </c>
      <c r="D900" t="str">
        <f t="shared" si="28"/>
        <v>XSHE_600135</v>
      </c>
      <c r="E900" t="str">
        <f t="shared" si="29"/>
        <v>XSHG_600135</v>
      </c>
    </row>
    <row r="901" spans="1:5" x14ac:dyDescent="0.2">
      <c r="A901" s="2" t="str">
        <f>"600141"</f>
        <v>600141</v>
      </c>
      <c r="B901" s="1" t="s">
        <v>0</v>
      </c>
      <c r="C901" s="1" t="s">
        <v>1</v>
      </c>
      <c r="D901" t="str">
        <f t="shared" si="28"/>
        <v>XSHE_600141</v>
      </c>
      <c r="E901" t="str">
        <f t="shared" si="29"/>
        <v>XSHG_600141</v>
      </c>
    </row>
    <row r="902" spans="1:5" x14ac:dyDescent="0.2">
      <c r="A902" s="2" t="str">
        <f>"600160"</f>
        <v>600160</v>
      </c>
      <c r="B902" s="1" t="s">
        <v>0</v>
      </c>
      <c r="C902" s="1" t="s">
        <v>1</v>
      </c>
      <c r="D902" t="str">
        <f t="shared" si="28"/>
        <v>XSHE_600160</v>
      </c>
      <c r="E902" t="str">
        <f t="shared" si="29"/>
        <v>XSHG_600160</v>
      </c>
    </row>
    <row r="903" spans="1:5" x14ac:dyDescent="0.2">
      <c r="A903" s="2" t="str">
        <f>"600228"</f>
        <v>600228</v>
      </c>
      <c r="B903" s="1" t="s">
        <v>0</v>
      </c>
      <c r="C903" s="1" t="s">
        <v>1</v>
      </c>
      <c r="D903" t="str">
        <f t="shared" si="28"/>
        <v>XSHE_600228</v>
      </c>
      <c r="E903" t="str">
        <f t="shared" si="29"/>
        <v>XSHG_600228</v>
      </c>
    </row>
    <row r="904" spans="1:5" x14ac:dyDescent="0.2">
      <c r="A904" s="2" t="str">
        <f>"600273"</f>
        <v>600273</v>
      </c>
      <c r="B904" s="1" t="s">
        <v>0</v>
      </c>
      <c r="C904" s="1" t="s">
        <v>1</v>
      </c>
      <c r="D904" t="str">
        <f t="shared" si="28"/>
        <v>XSHE_600273</v>
      </c>
      <c r="E904" t="str">
        <f t="shared" si="29"/>
        <v>XSHG_600273</v>
      </c>
    </row>
    <row r="905" spans="1:5" x14ac:dyDescent="0.2">
      <c r="A905" s="2" t="str">
        <f>"600281"</f>
        <v>600281</v>
      </c>
      <c r="B905" s="1" t="s">
        <v>0</v>
      </c>
      <c r="C905" s="1" t="s">
        <v>1</v>
      </c>
      <c r="D905" t="str">
        <f t="shared" si="28"/>
        <v>XSHE_600281</v>
      </c>
      <c r="E905" t="str">
        <f t="shared" si="29"/>
        <v>XSHG_600281</v>
      </c>
    </row>
    <row r="906" spans="1:5" x14ac:dyDescent="0.2">
      <c r="A906" s="2" t="str">
        <f>"600301"</f>
        <v>600301</v>
      </c>
      <c r="B906" s="1" t="s">
        <v>0</v>
      </c>
      <c r="C906" s="1" t="s">
        <v>1</v>
      </c>
      <c r="D906" t="str">
        <f t="shared" si="28"/>
        <v>XSHE_600301</v>
      </c>
      <c r="E906" t="str">
        <f t="shared" si="29"/>
        <v>XSHG_600301</v>
      </c>
    </row>
    <row r="907" spans="1:5" x14ac:dyDescent="0.2">
      <c r="A907" s="2" t="str">
        <f>"600309"</f>
        <v>600309</v>
      </c>
      <c r="B907" s="1" t="s">
        <v>0</v>
      </c>
      <c r="C907" s="1" t="s">
        <v>1</v>
      </c>
      <c r="D907" t="str">
        <f t="shared" si="28"/>
        <v>XSHE_600309</v>
      </c>
      <c r="E907" t="str">
        <f t="shared" si="29"/>
        <v>XSHG_600309</v>
      </c>
    </row>
    <row r="908" spans="1:5" x14ac:dyDescent="0.2">
      <c r="A908" s="2" t="str">
        <f>"600319"</f>
        <v>600319</v>
      </c>
      <c r="B908" s="1" t="s">
        <v>0</v>
      </c>
      <c r="C908" s="1" t="s">
        <v>1</v>
      </c>
      <c r="D908" t="str">
        <f t="shared" si="28"/>
        <v>XSHE_600319</v>
      </c>
      <c r="E908" t="str">
        <f t="shared" si="29"/>
        <v>XSHG_600319</v>
      </c>
    </row>
    <row r="909" spans="1:5" x14ac:dyDescent="0.2">
      <c r="A909" s="2" t="str">
        <f>"600328"</f>
        <v>600328</v>
      </c>
      <c r="B909" s="1" t="s">
        <v>0</v>
      </c>
      <c r="C909" s="1" t="s">
        <v>1</v>
      </c>
      <c r="D909" t="str">
        <f t="shared" si="28"/>
        <v>XSHE_600328</v>
      </c>
      <c r="E909" t="str">
        <f t="shared" si="29"/>
        <v>XSHG_600328</v>
      </c>
    </row>
    <row r="910" spans="1:5" x14ac:dyDescent="0.2">
      <c r="A910" s="2" t="str">
        <f>"600367"</f>
        <v>600367</v>
      </c>
      <c r="B910" s="1" t="s">
        <v>0</v>
      </c>
      <c r="C910" s="1" t="s">
        <v>1</v>
      </c>
      <c r="D910" t="str">
        <f t="shared" si="28"/>
        <v>XSHE_600367</v>
      </c>
      <c r="E910" t="str">
        <f t="shared" si="29"/>
        <v>XSHG_600367</v>
      </c>
    </row>
    <row r="911" spans="1:5" x14ac:dyDescent="0.2">
      <c r="A911" s="2" t="str">
        <f>"600378"</f>
        <v>600378</v>
      </c>
      <c r="B911" s="1" t="s">
        <v>0</v>
      </c>
      <c r="C911" s="1" t="s">
        <v>1</v>
      </c>
      <c r="D911" t="str">
        <f t="shared" si="28"/>
        <v>XSHE_600378</v>
      </c>
      <c r="E911" t="str">
        <f t="shared" si="29"/>
        <v>XSHG_600378</v>
      </c>
    </row>
    <row r="912" spans="1:5" x14ac:dyDescent="0.2">
      <c r="A912" s="2" t="str">
        <f>"600409"</f>
        <v>600409</v>
      </c>
      <c r="B912" s="1" t="s">
        <v>0</v>
      </c>
      <c r="C912" s="1" t="s">
        <v>1</v>
      </c>
      <c r="D912" t="str">
        <f t="shared" si="28"/>
        <v>XSHE_600409</v>
      </c>
      <c r="E912" t="str">
        <f t="shared" si="29"/>
        <v>XSHG_600409</v>
      </c>
    </row>
    <row r="913" spans="1:5" x14ac:dyDescent="0.2">
      <c r="A913" s="2" t="str">
        <f>"600618"</f>
        <v>600618</v>
      </c>
      <c r="B913" s="1" t="s">
        <v>0</v>
      </c>
      <c r="C913" s="1" t="s">
        <v>1</v>
      </c>
      <c r="D913" t="str">
        <f t="shared" si="28"/>
        <v>XSHE_600618</v>
      </c>
      <c r="E913" t="str">
        <f t="shared" si="29"/>
        <v>XSHG_600618</v>
      </c>
    </row>
    <row r="914" spans="1:5" x14ac:dyDescent="0.2">
      <c r="A914" s="2" t="str">
        <f>"600636"</f>
        <v>600636</v>
      </c>
      <c r="B914" s="1" t="s">
        <v>0</v>
      </c>
      <c r="C914" s="1" t="s">
        <v>1</v>
      </c>
      <c r="D914" t="str">
        <f t="shared" si="28"/>
        <v>XSHE_600636</v>
      </c>
      <c r="E914" t="str">
        <f t="shared" si="29"/>
        <v>XSHG_600636</v>
      </c>
    </row>
    <row r="915" spans="1:5" x14ac:dyDescent="0.2">
      <c r="A915" s="2" t="str">
        <f>"600722"</f>
        <v>600722</v>
      </c>
      <c r="B915" s="1" t="s">
        <v>0</v>
      </c>
      <c r="C915" s="1" t="s">
        <v>1</v>
      </c>
      <c r="D915" t="str">
        <f t="shared" si="28"/>
        <v>XSHE_600722</v>
      </c>
      <c r="E915" t="str">
        <f t="shared" si="29"/>
        <v>XSHG_600722</v>
      </c>
    </row>
    <row r="916" spans="1:5" x14ac:dyDescent="0.2">
      <c r="A916" s="2" t="str">
        <f>"600746"</f>
        <v>600746</v>
      </c>
      <c r="B916" s="1" t="s">
        <v>0</v>
      </c>
      <c r="C916" s="1" t="s">
        <v>1</v>
      </c>
      <c r="D916" t="str">
        <f t="shared" si="28"/>
        <v>XSHE_600746</v>
      </c>
      <c r="E916" t="str">
        <f t="shared" si="29"/>
        <v>XSHG_600746</v>
      </c>
    </row>
    <row r="917" spans="1:5" x14ac:dyDescent="0.2">
      <c r="A917" s="2" t="str">
        <f>"600844"</f>
        <v>600844</v>
      </c>
      <c r="B917" s="1" t="s">
        <v>0</v>
      </c>
      <c r="C917" s="1" t="s">
        <v>1</v>
      </c>
      <c r="D917" t="str">
        <f t="shared" si="28"/>
        <v>XSHE_600844</v>
      </c>
      <c r="E917" t="str">
        <f t="shared" si="29"/>
        <v>XSHG_600844</v>
      </c>
    </row>
    <row r="918" spans="1:5" x14ac:dyDescent="0.2">
      <c r="A918" s="2" t="str">
        <f>"600985"</f>
        <v>600985</v>
      </c>
      <c r="B918" s="1" t="s">
        <v>0</v>
      </c>
      <c r="C918" s="1" t="s">
        <v>1</v>
      </c>
      <c r="D918" t="str">
        <f t="shared" si="28"/>
        <v>XSHE_600985</v>
      </c>
      <c r="E918" t="str">
        <f t="shared" si="29"/>
        <v>XSHG_600985</v>
      </c>
    </row>
    <row r="919" spans="1:5" x14ac:dyDescent="0.2">
      <c r="A919" s="2" t="str">
        <f>"601208"</f>
        <v>601208</v>
      </c>
      <c r="B919" s="1" t="s">
        <v>0</v>
      </c>
      <c r="C919" s="1" t="s">
        <v>1</v>
      </c>
      <c r="D919" t="str">
        <f t="shared" si="28"/>
        <v>XSHE_601208</v>
      </c>
      <c r="E919" t="str">
        <f t="shared" si="29"/>
        <v>XSHG_601208</v>
      </c>
    </row>
    <row r="920" spans="1:5" x14ac:dyDescent="0.2">
      <c r="A920" s="2" t="str">
        <f>"601216"</f>
        <v>601216</v>
      </c>
      <c r="B920" s="1" t="s">
        <v>0</v>
      </c>
      <c r="C920" s="1" t="s">
        <v>1</v>
      </c>
      <c r="D920" t="str">
        <f t="shared" si="28"/>
        <v>XSHE_601216</v>
      </c>
      <c r="E920" t="str">
        <f t="shared" si="29"/>
        <v>XSHG_601216</v>
      </c>
    </row>
    <row r="921" spans="1:5" x14ac:dyDescent="0.2">
      <c r="A921" s="2" t="str">
        <f>"601678"</f>
        <v>601678</v>
      </c>
      <c r="B921" s="1" t="s">
        <v>0</v>
      </c>
      <c r="C921" s="1" t="s">
        <v>1</v>
      </c>
      <c r="D921" t="str">
        <f t="shared" si="28"/>
        <v>XSHE_601678</v>
      </c>
      <c r="E921" t="str">
        <f t="shared" si="29"/>
        <v>XSHG_601678</v>
      </c>
    </row>
    <row r="922" spans="1:5" x14ac:dyDescent="0.2">
      <c r="A922" s="2" t="str">
        <f>"603002"</f>
        <v>603002</v>
      </c>
      <c r="B922" s="1" t="s">
        <v>0</v>
      </c>
      <c r="C922" s="1" t="s">
        <v>1</v>
      </c>
      <c r="D922" t="str">
        <f t="shared" si="28"/>
        <v>XSHE_603002</v>
      </c>
      <c r="E922" t="str">
        <f t="shared" si="29"/>
        <v>XSHG_603002</v>
      </c>
    </row>
    <row r="923" spans="1:5" x14ac:dyDescent="0.2">
      <c r="A923" s="2" t="str">
        <f>"603010"</f>
        <v>603010</v>
      </c>
      <c r="B923" s="1" t="s">
        <v>0</v>
      </c>
      <c r="C923" s="1" t="s">
        <v>1</v>
      </c>
      <c r="D923" t="str">
        <f t="shared" si="28"/>
        <v>XSHE_603010</v>
      </c>
      <c r="E923" t="str">
        <f t="shared" si="29"/>
        <v>XSHG_603010</v>
      </c>
    </row>
    <row r="924" spans="1:5" x14ac:dyDescent="0.2">
      <c r="A924" s="2" t="str">
        <f>"603026"</f>
        <v>603026</v>
      </c>
      <c r="B924" s="1" t="s">
        <v>0</v>
      </c>
      <c r="C924" s="1" t="s">
        <v>1</v>
      </c>
      <c r="D924" t="str">
        <f t="shared" si="28"/>
        <v>XSHE_603026</v>
      </c>
      <c r="E924" t="str">
        <f t="shared" si="29"/>
        <v>XSHG_603026</v>
      </c>
    </row>
    <row r="925" spans="1:5" x14ac:dyDescent="0.2">
      <c r="A925" s="2" t="str">
        <f>"603067"</f>
        <v>603067</v>
      </c>
      <c r="B925" s="1" t="s">
        <v>0</v>
      </c>
      <c r="C925" s="1" t="s">
        <v>1</v>
      </c>
      <c r="D925" t="str">
        <f t="shared" si="28"/>
        <v>XSHE_603067</v>
      </c>
      <c r="E925" t="str">
        <f t="shared" si="29"/>
        <v>XSHG_603067</v>
      </c>
    </row>
    <row r="926" spans="1:5" x14ac:dyDescent="0.2">
      <c r="A926" s="2" t="str">
        <f>"603077"</f>
        <v>603077</v>
      </c>
      <c r="B926" s="1" t="s">
        <v>0</v>
      </c>
      <c r="C926" s="1" t="s">
        <v>1</v>
      </c>
      <c r="D926" t="str">
        <f t="shared" si="28"/>
        <v>XSHE_603077</v>
      </c>
      <c r="E926" t="str">
        <f t="shared" si="29"/>
        <v>XSHG_603077</v>
      </c>
    </row>
    <row r="927" spans="1:5" x14ac:dyDescent="0.2">
      <c r="A927" s="2" t="str">
        <f>"603227"</f>
        <v>603227</v>
      </c>
      <c r="B927" s="1" t="s">
        <v>0</v>
      </c>
      <c r="C927" s="1" t="s">
        <v>1</v>
      </c>
      <c r="D927" t="str">
        <f t="shared" si="28"/>
        <v>XSHE_603227</v>
      </c>
      <c r="E927" t="str">
        <f t="shared" si="29"/>
        <v>XSHG_603227</v>
      </c>
    </row>
    <row r="928" spans="1:5" x14ac:dyDescent="0.2">
      <c r="A928" s="2" t="str">
        <f>"603299"</f>
        <v>603299</v>
      </c>
      <c r="B928" s="1" t="s">
        <v>0</v>
      </c>
      <c r="C928" s="1" t="s">
        <v>1</v>
      </c>
      <c r="D928" t="str">
        <f t="shared" si="28"/>
        <v>XSHE_603299</v>
      </c>
      <c r="E928" t="str">
        <f t="shared" si="29"/>
        <v>XSHG_603299</v>
      </c>
    </row>
    <row r="929" spans="1:5" x14ac:dyDescent="0.2">
      <c r="A929" s="2" t="str">
        <f>"603360"</f>
        <v>603360</v>
      </c>
      <c r="B929" s="1" t="s">
        <v>0</v>
      </c>
      <c r="C929" s="1" t="s">
        <v>1</v>
      </c>
      <c r="D929" t="str">
        <f t="shared" si="28"/>
        <v>XSHE_603360</v>
      </c>
      <c r="E929" t="str">
        <f t="shared" si="29"/>
        <v>XSHG_603360</v>
      </c>
    </row>
    <row r="930" spans="1:5" x14ac:dyDescent="0.2">
      <c r="A930" s="2" t="str">
        <f>"603585"</f>
        <v>603585</v>
      </c>
      <c r="B930" s="1" t="s">
        <v>0</v>
      </c>
      <c r="C930" s="1" t="s">
        <v>1</v>
      </c>
      <c r="D930" t="str">
        <f t="shared" si="28"/>
        <v>XSHE_603585</v>
      </c>
      <c r="E930" t="str">
        <f t="shared" si="29"/>
        <v>XSHG_603585</v>
      </c>
    </row>
    <row r="931" spans="1:5" x14ac:dyDescent="0.2">
      <c r="A931" s="2" t="str">
        <f>"603928"</f>
        <v>603928</v>
      </c>
      <c r="B931" s="1" t="s">
        <v>0</v>
      </c>
      <c r="C931" s="1" t="s">
        <v>1</v>
      </c>
      <c r="D931" t="str">
        <f t="shared" si="28"/>
        <v>XSHE_603928</v>
      </c>
      <c r="E931" t="str">
        <f t="shared" si="29"/>
        <v>XSHG_603928</v>
      </c>
    </row>
    <row r="932" spans="1:5" x14ac:dyDescent="0.2">
      <c r="A932" s="2" t="str">
        <f>"603968"</f>
        <v>603968</v>
      </c>
      <c r="B932" s="1" t="s">
        <v>0</v>
      </c>
      <c r="C932" s="1" t="s">
        <v>1</v>
      </c>
      <c r="D932" t="str">
        <f t="shared" si="28"/>
        <v>XSHE_603968</v>
      </c>
      <c r="E932" t="str">
        <f t="shared" si="29"/>
        <v>XSHG_603968</v>
      </c>
    </row>
    <row r="933" spans="1:5" x14ac:dyDescent="0.2">
      <c r="A933" s="2" t="str">
        <f>"603977"</f>
        <v>603977</v>
      </c>
      <c r="B933" s="1" t="s">
        <v>0</v>
      </c>
      <c r="C933" s="1" t="s">
        <v>1</v>
      </c>
      <c r="D933" t="str">
        <f t="shared" si="28"/>
        <v>XSHE_603977</v>
      </c>
      <c r="E933" t="str">
        <f t="shared" si="29"/>
        <v>XSHG_603977</v>
      </c>
    </row>
    <row r="934" spans="1:5" x14ac:dyDescent="0.2">
      <c r="A934" s="2" t="str">
        <f>"603041"</f>
        <v>603041</v>
      </c>
      <c r="B934" s="1" t="s">
        <v>0</v>
      </c>
      <c r="C934" s="1" t="s">
        <v>1</v>
      </c>
      <c r="D934" t="str">
        <f t="shared" si="28"/>
        <v>XSHE_603041</v>
      </c>
      <c r="E934" t="str">
        <f t="shared" si="29"/>
        <v>XSHG_603041</v>
      </c>
    </row>
    <row r="935" spans="1:5" x14ac:dyDescent="0.2">
      <c r="A935" s="2" t="str">
        <f>"603078"</f>
        <v>603078</v>
      </c>
      <c r="B935" s="1" t="s">
        <v>0</v>
      </c>
      <c r="C935" s="1" t="s">
        <v>1</v>
      </c>
      <c r="D935" t="str">
        <f t="shared" si="28"/>
        <v>XSHE_603078</v>
      </c>
      <c r="E935" t="str">
        <f t="shared" si="29"/>
        <v>XSHG_603078</v>
      </c>
    </row>
    <row r="936" spans="1:5" x14ac:dyDescent="0.2">
      <c r="A936" s="2" t="str">
        <f>"603906"</f>
        <v>603906</v>
      </c>
      <c r="B936" s="1" t="s">
        <v>0</v>
      </c>
      <c r="C936" s="1" t="s">
        <v>1</v>
      </c>
      <c r="D936" t="str">
        <f t="shared" si="28"/>
        <v>XSHE_603906</v>
      </c>
      <c r="E936" t="str">
        <f t="shared" si="29"/>
        <v>XSHG_603906</v>
      </c>
    </row>
    <row r="937" spans="1:5" x14ac:dyDescent="0.2">
      <c r="A937" s="2" t="str">
        <f>"000420"</f>
        <v>000420</v>
      </c>
      <c r="B937" s="1" t="s">
        <v>0</v>
      </c>
      <c r="C937" s="1" t="s">
        <v>1</v>
      </c>
      <c r="D937" t="str">
        <f t="shared" si="28"/>
        <v>XSHE_000420</v>
      </c>
      <c r="E937" t="str">
        <f t="shared" si="29"/>
        <v>XSHG_000420</v>
      </c>
    </row>
    <row r="938" spans="1:5" x14ac:dyDescent="0.2">
      <c r="A938" s="2" t="str">
        <f>"000584"</f>
        <v>000584</v>
      </c>
      <c r="B938" s="1" t="s">
        <v>0</v>
      </c>
      <c r="C938" s="1" t="s">
        <v>1</v>
      </c>
      <c r="D938" t="str">
        <f t="shared" si="28"/>
        <v>XSHE_000584</v>
      </c>
      <c r="E938" t="str">
        <f t="shared" si="29"/>
        <v>XSHG_000584</v>
      </c>
    </row>
    <row r="939" spans="1:5" x14ac:dyDescent="0.2">
      <c r="A939" s="2" t="str">
        <f>"000677"</f>
        <v>000677</v>
      </c>
      <c r="B939" s="1" t="s">
        <v>0</v>
      </c>
      <c r="C939" s="1" t="s">
        <v>1</v>
      </c>
      <c r="D939" t="str">
        <f t="shared" si="28"/>
        <v>XSHE_000677</v>
      </c>
      <c r="E939" t="str">
        <f t="shared" si="29"/>
        <v>XSHG_000677</v>
      </c>
    </row>
    <row r="940" spans="1:5" x14ac:dyDescent="0.2">
      <c r="A940" s="2" t="str">
        <f>"000703"</f>
        <v>000703</v>
      </c>
      <c r="B940" s="1" t="s">
        <v>0</v>
      </c>
      <c r="C940" s="1" t="s">
        <v>1</v>
      </c>
      <c r="D940" t="str">
        <f t="shared" si="28"/>
        <v>XSHE_000703</v>
      </c>
      <c r="E940" t="str">
        <f t="shared" si="29"/>
        <v>XSHG_000703</v>
      </c>
    </row>
    <row r="941" spans="1:5" x14ac:dyDescent="0.2">
      <c r="A941" s="2" t="str">
        <f>"000782"</f>
        <v>000782</v>
      </c>
      <c r="B941" s="1" t="s">
        <v>0</v>
      </c>
      <c r="C941" s="1" t="s">
        <v>1</v>
      </c>
      <c r="D941" t="str">
        <f t="shared" si="28"/>
        <v>XSHE_000782</v>
      </c>
      <c r="E941" t="str">
        <f t="shared" si="29"/>
        <v>XSHG_000782</v>
      </c>
    </row>
    <row r="942" spans="1:5" x14ac:dyDescent="0.2">
      <c r="A942" s="2" t="str">
        <f>"000936"</f>
        <v>000936</v>
      </c>
      <c r="B942" s="1" t="s">
        <v>0</v>
      </c>
      <c r="C942" s="1" t="s">
        <v>1</v>
      </c>
      <c r="D942" t="str">
        <f t="shared" si="28"/>
        <v>XSHE_000936</v>
      </c>
      <c r="E942" t="str">
        <f t="shared" si="29"/>
        <v>XSHG_000936</v>
      </c>
    </row>
    <row r="943" spans="1:5" x14ac:dyDescent="0.2">
      <c r="A943" s="2" t="str">
        <f>"000949"</f>
        <v>000949</v>
      </c>
      <c r="B943" s="1" t="s">
        <v>0</v>
      </c>
      <c r="C943" s="1" t="s">
        <v>1</v>
      </c>
      <c r="D943" t="str">
        <f t="shared" si="28"/>
        <v>XSHE_000949</v>
      </c>
      <c r="E943" t="str">
        <f t="shared" si="29"/>
        <v>XSHG_000949</v>
      </c>
    </row>
    <row r="944" spans="1:5" x14ac:dyDescent="0.2">
      <c r="A944" s="2" t="str">
        <f>"000976"</f>
        <v>000976</v>
      </c>
      <c r="B944" s="1" t="s">
        <v>0</v>
      </c>
      <c r="C944" s="1" t="s">
        <v>1</v>
      </c>
      <c r="D944" t="str">
        <f t="shared" si="28"/>
        <v>XSHE_000976</v>
      </c>
      <c r="E944" t="str">
        <f t="shared" si="29"/>
        <v>XSHG_000976</v>
      </c>
    </row>
    <row r="945" spans="1:5" x14ac:dyDescent="0.2">
      <c r="A945" s="2" t="str">
        <f>"002015"</f>
        <v>002015</v>
      </c>
      <c r="B945" s="1" t="s">
        <v>0</v>
      </c>
      <c r="C945" s="1" t="s">
        <v>1</v>
      </c>
      <c r="D945" t="str">
        <f t="shared" si="28"/>
        <v>XSHE_002015</v>
      </c>
      <c r="E945" t="str">
        <f t="shared" si="29"/>
        <v>XSHG_002015</v>
      </c>
    </row>
    <row r="946" spans="1:5" x14ac:dyDescent="0.2">
      <c r="A946" s="2" t="str">
        <f>"002064"</f>
        <v>002064</v>
      </c>
      <c r="B946" s="1" t="s">
        <v>0</v>
      </c>
      <c r="C946" s="1" t="s">
        <v>1</v>
      </c>
      <c r="D946" t="str">
        <f t="shared" si="28"/>
        <v>XSHE_002064</v>
      </c>
      <c r="E946" t="str">
        <f t="shared" si="29"/>
        <v>XSHG_002064</v>
      </c>
    </row>
    <row r="947" spans="1:5" x14ac:dyDescent="0.2">
      <c r="A947" s="2" t="str">
        <f>"002080"</f>
        <v>002080</v>
      </c>
      <c r="B947" s="1" t="s">
        <v>0</v>
      </c>
      <c r="C947" s="1" t="s">
        <v>1</v>
      </c>
      <c r="D947" t="str">
        <f t="shared" si="28"/>
        <v>XSHE_002080</v>
      </c>
      <c r="E947" t="str">
        <f t="shared" si="29"/>
        <v>XSHG_002080</v>
      </c>
    </row>
    <row r="948" spans="1:5" x14ac:dyDescent="0.2">
      <c r="A948" s="2" t="str">
        <f>"002172"</f>
        <v>002172</v>
      </c>
      <c r="B948" s="1" t="s">
        <v>0</v>
      </c>
      <c r="C948" s="1" t="s">
        <v>1</v>
      </c>
      <c r="D948" t="str">
        <f t="shared" si="28"/>
        <v>XSHE_002172</v>
      </c>
      <c r="E948" t="str">
        <f t="shared" si="29"/>
        <v>XSHG_002172</v>
      </c>
    </row>
    <row r="949" spans="1:5" x14ac:dyDescent="0.2">
      <c r="A949" s="2" t="str">
        <f>"002206"</f>
        <v>002206</v>
      </c>
      <c r="B949" s="1" t="s">
        <v>0</v>
      </c>
      <c r="C949" s="1" t="s">
        <v>1</v>
      </c>
      <c r="D949" t="str">
        <f t="shared" si="28"/>
        <v>XSHE_002206</v>
      </c>
      <c r="E949" t="str">
        <f t="shared" si="29"/>
        <v>XSHG_002206</v>
      </c>
    </row>
    <row r="950" spans="1:5" x14ac:dyDescent="0.2">
      <c r="A950" s="2" t="str">
        <f>"002254"</f>
        <v>002254</v>
      </c>
      <c r="B950" s="1" t="s">
        <v>0</v>
      </c>
      <c r="C950" s="1" t="s">
        <v>1</v>
      </c>
      <c r="D950" t="str">
        <f t="shared" si="28"/>
        <v>XSHE_002254</v>
      </c>
      <c r="E950" t="str">
        <f t="shared" si="29"/>
        <v>XSHG_002254</v>
      </c>
    </row>
    <row r="951" spans="1:5" x14ac:dyDescent="0.2">
      <c r="A951" s="2" t="str">
        <f>"002427"</f>
        <v>002427</v>
      </c>
      <c r="B951" s="1" t="s">
        <v>0</v>
      </c>
      <c r="C951" s="1" t="s">
        <v>1</v>
      </c>
      <c r="D951" t="str">
        <f t="shared" si="28"/>
        <v>XSHE_002427</v>
      </c>
      <c r="E951" t="str">
        <f t="shared" si="29"/>
        <v>XSHG_002427</v>
      </c>
    </row>
    <row r="952" spans="1:5" x14ac:dyDescent="0.2">
      <c r="A952" s="2" t="str">
        <f>"002493"</f>
        <v>002493</v>
      </c>
      <c r="B952" s="1" t="s">
        <v>0</v>
      </c>
      <c r="C952" s="1" t="s">
        <v>1</v>
      </c>
      <c r="D952" t="str">
        <f t="shared" si="28"/>
        <v>XSHE_002493</v>
      </c>
      <c r="E952" t="str">
        <f t="shared" si="29"/>
        <v>XSHG_002493</v>
      </c>
    </row>
    <row r="953" spans="1:5" x14ac:dyDescent="0.2">
      <c r="A953" s="2" t="str">
        <f>"300180"</f>
        <v>300180</v>
      </c>
      <c r="B953" s="1" t="s">
        <v>0</v>
      </c>
      <c r="C953" s="1" t="s">
        <v>1</v>
      </c>
      <c r="D953" t="str">
        <f t="shared" si="28"/>
        <v>XSHE_300180</v>
      </c>
      <c r="E953" t="str">
        <f t="shared" si="29"/>
        <v>XSHG_300180</v>
      </c>
    </row>
    <row r="954" spans="1:5" x14ac:dyDescent="0.2">
      <c r="A954" s="2" t="str">
        <f>"600063"</f>
        <v>600063</v>
      </c>
      <c r="B954" s="1" t="s">
        <v>0</v>
      </c>
      <c r="C954" s="1" t="s">
        <v>1</v>
      </c>
      <c r="D954" t="str">
        <f t="shared" si="28"/>
        <v>XSHE_600063</v>
      </c>
      <c r="E954" t="str">
        <f t="shared" si="29"/>
        <v>XSHG_600063</v>
      </c>
    </row>
    <row r="955" spans="1:5" x14ac:dyDescent="0.2">
      <c r="A955" s="2" t="str">
        <f>"600346"</f>
        <v>600346</v>
      </c>
      <c r="B955" s="1" t="s">
        <v>0</v>
      </c>
      <c r="C955" s="1" t="s">
        <v>1</v>
      </c>
      <c r="D955" t="str">
        <f t="shared" si="28"/>
        <v>XSHE_600346</v>
      </c>
      <c r="E955" t="str">
        <f t="shared" si="29"/>
        <v>XSHG_600346</v>
      </c>
    </row>
    <row r="956" spans="1:5" x14ac:dyDescent="0.2">
      <c r="A956" s="2" t="str">
        <f>"600527"</f>
        <v>600527</v>
      </c>
      <c r="B956" s="1" t="s">
        <v>0</v>
      </c>
      <c r="C956" s="1" t="s">
        <v>1</v>
      </c>
      <c r="D956" t="str">
        <f t="shared" si="28"/>
        <v>XSHE_600527</v>
      </c>
      <c r="E956" t="str">
        <f t="shared" si="29"/>
        <v>XSHG_600527</v>
      </c>
    </row>
    <row r="957" spans="1:5" x14ac:dyDescent="0.2">
      <c r="A957" s="2" t="str">
        <f>"600810"</f>
        <v>600810</v>
      </c>
      <c r="B957" s="1" t="s">
        <v>0</v>
      </c>
      <c r="C957" s="1" t="s">
        <v>1</v>
      </c>
      <c r="D957" t="str">
        <f t="shared" si="28"/>
        <v>XSHE_600810</v>
      </c>
      <c r="E957" t="str">
        <f t="shared" si="29"/>
        <v>XSHG_600810</v>
      </c>
    </row>
    <row r="958" spans="1:5" x14ac:dyDescent="0.2">
      <c r="A958" s="2" t="str">
        <f>"600889"</f>
        <v>600889</v>
      </c>
      <c r="B958" s="1" t="s">
        <v>0</v>
      </c>
      <c r="C958" s="1" t="s">
        <v>1</v>
      </c>
      <c r="D958" t="str">
        <f t="shared" si="28"/>
        <v>XSHE_600889</v>
      </c>
      <c r="E958" t="str">
        <f t="shared" si="29"/>
        <v>XSHG_600889</v>
      </c>
    </row>
    <row r="959" spans="1:5" x14ac:dyDescent="0.2">
      <c r="A959" s="2" t="str">
        <f>"601113"</f>
        <v>601113</v>
      </c>
      <c r="B959" s="1" t="s">
        <v>0</v>
      </c>
      <c r="C959" s="1" t="s">
        <v>1</v>
      </c>
      <c r="D959" t="str">
        <f t="shared" si="28"/>
        <v>XSHE_601113</v>
      </c>
      <c r="E959" t="str">
        <f t="shared" si="29"/>
        <v>XSHG_601113</v>
      </c>
    </row>
    <row r="960" spans="1:5" x14ac:dyDescent="0.2">
      <c r="A960" s="2" t="str">
        <f>"601233"</f>
        <v>601233</v>
      </c>
      <c r="B960" s="1" t="s">
        <v>0</v>
      </c>
      <c r="C960" s="1" t="s">
        <v>1</v>
      </c>
      <c r="D960" t="str">
        <f t="shared" si="28"/>
        <v>XSHE_601233</v>
      </c>
      <c r="E960" t="str">
        <f t="shared" si="29"/>
        <v>XSHG_601233</v>
      </c>
    </row>
    <row r="961" spans="1:5" x14ac:dyDescent="0.2">
      <c r="A961" s="2" t="str">
        <f>"000153"</f>
        <v>000153</v>
      </c>
      <c r="B961" s="1" t="s">
        <v>0</v>
      </c>
      <c r="C961" s="1" t="s">
        <v>1</v>
      </c>
      <c r="D961" t="str">
        <f t="shared" si="28"/>
        <v>XSHE_000153</v>
      </c>
      <c r="E961" t="str">
        <f t="shared" si="29"/>
        <v>XSHG_000153</v>
      </c>
    </row>
    <row r="962" spans="1:5" x14ac:dyDescent="0.2">
      <c r="A962" s="2" t="str">
        <f>"000566"</f>
        <v>000566</v>
      </c>
      <c r="B962" s="1" t="s">
        <v>0</v>
      </c>
      <c r="C962" s="1" t="s">
        <v>1</v>
      </c>
      <c r="D962" t="str">
        <f t="shared" ref="D962:D1025" si="30">B962&amp;"_"&amp;A962</f>
        <v>XSHE_000566</v>
      </c>
      <c r="E962" t="str">
        <f t="shared" ref="E962:E1025" si="31">C962&amp;"_"&amp;A962</f>
        <v>XSHG_000566</v>
      </c>
    </row>
    <row r="963" spans="1:5" x14ac:dyDescent="0.2">
      <c r="A963" s="2" t="str">
        <f>"000597"</f>
        <v>000597</v>
      </c>
      <c r="B963" s="1" t="s">
        <v>0</v>
      </c>
      <c r="C963" s="1" t="s">
        <v>1</v>
      </c>
      <c r="D963" t="str">
        <f t="shared" si="30"/>
        <v>XSHE_000597</v>
      </c>
      <c r="E963" t="str">
        <f t="shared" si="31"/>
        <v>XSHG_000597</v>
      </c>
    </row>
    <row r="964" spans="1:5" x14ac:dyDescent="0.2">
      <c r="A964" s="2" t="str">
        <f>"000606"</f>
        <v>000606</v>
      </c>
      <c r="B964" s="1" t="s">
        <v>0</v>
      </c>
      <c r="C964" s="1" t="s">
        <v>1</v>
      </c>
      <c r="D964" t="str">
        <f t="shared" si="30"/>
        <v>XSHE_000606</v>
      </c>
      <c r="E964" t="str">
        <f t="shared" si="31"/>
        <v>XSHG_000606</v>
      </c>
    </row>
    <row r="965" spans="1:5" x14ac:dyDescent="0.2">
      <c r="A965" s="2" t="str">
        <f>"000739"</f>
        <v>000739</v>
      </c>
      <c r="B965" s="1" t="s">
        <v>0</v>
      </c>
      <c r="C965" s="1" t="s">
        <v>1</v>
      </c>
      <c r="D965" t="str">
        <f t="shared" si="30"/>
        <v>XSHE_000739</v>
      </c>
      <c r="E965" t="str">
        <f t="shared" si="31"/>
        <v>XSHG_000739</v>
      </c>
    </row>
    <row r="966" spans="1:5" x14ac:dyDescent="0.2">
      <c r="A966" s="2" t="str">
        <f>"000756"</f>
        <v>000756</v>
      </c>
      <c r="B966" s="1" t="s">
        <v>0</v>
      </c>
      <c r="C966" s="1" t="s">
        <v>1</v>
      </c>
      <c r="D966" t="str">
        <f t="shared" si="30"/>
        <v>XSHE_000756</v>
      </c>
      <c r="E966" t="str">
        <f t="shared" si="31"/>
        <v>XSHG_000756</v>
      </c>
    </row>
    <row r="967" spans="1:5" x14ac:dyDescent="0.2">
      <c r="A967" s="2" t="str">
        <f>"000788"</f>
        <v>000788</v>
      </c>
      <c r="B967" s="1" t="s">
        <v>0</v>
      </c>
      <c r="C967" s="1" t="s">
        <v>1</v>
      </c>
      <c r="D967" t="str">
        <f t="shared" si="30"/>
        <v>XSHE_000788</v>
      </c>
      <c r="E967" t="str">
        <f t="shared" si="31"/>
        <v>XSHG_000788</v>
      </c>
    </row>
    <row r="968" spans="1:5" x14ac:dyDescent="0.2">
      <c r="A968" s="2" t="str">
        <f>"000813"</f>
        <v>000813</v>
      </c>
      <c r="B968" s="1" t="s">
        <v>0</v>
      </c>
      <c r="C968" s="1" t="s">
        <v>1</v>
      </c>
      <c r="D968" t="str">
        <f t="shared" si="30"/>
        <v>XSHE_000813</v>
      </c>
      <c r="E968" t="str">
        <f t="shared" si="31"/>
        <v>XSHG_000813</v>
      </c>
    </row>
    <row r="969" spans="1:5" x14ac:dyDescent="0.2">
      <c r="A969" s="2" t="str">
        <f>"000908"</f>
        <v>000908</v>
      </c>
      <c r="B969" s="1" t="s">
        <v>0</v>
      </c>
      <c r="C969" s="1" t="s">
        <v>1</v>
      </c>
      <c r="D969" t="str">
        <f t="shared" si="30"/>
        <v>XSHE_000908</v>
      </c>
      <c r="E969" t="str">
        <f t="shared" si="31"/>
        <v>XSHG_000908</v>
      </c>
    </row>
    <row r="970" spans="1:5" x14ac:dyDescent="0.2">
      <c r="A970" s="2" t="str">
        <f>"000915"</f>
        <v>000915</v>
      </c>
      <c r="B970" s="1" t="s">
        <v>0</v>
      </c>
      <c r="C970" s="1" t="s">
        <v>1</v>
      </c>
      <c r="D970" t="str">
        <f t="shared" si="30"/>
        <v>XSHE_000915</v>
      </c>
      <c r="E970" t="str">
        <f t="shared" si="31"/>
        <v>XSHG_000915</v>
      </c>
    </row>
    <row r="971" spans="1:5" x14ac:dyDescent="0.2">
      <c r="A971" s="2" t="str">
        <f>"000919"</f>
        <v>000919</v>
      </c>
      <c r="B971" s="1" t="s">
        <v>0</v>
      </c>
      <c r="C971" s="1" t="s">
        <v>1</v>
      </c>
      <c r="D971" t="str">
        <f t="shared" si="30"/>
        <v>XSHE_000919</v>
      </c>
      <c r="E971" t="str">
        <f t="shared" si="31"/>
        <v>XSHG_000919</v>
      </c>
    </row>
    <row r="972" spans="1:5" x14ac:dyDescent="0.2">
      <c r="A972" s="2" t="str">
        <f>"000952"</f>
        <v>000952</v>
      </c>
      <c r="B972" s="1" t="s">
        <v>0</v>
      </c>
      <c r="C972" s="1" t="s">
        <v>1</v>
      </c>
      <c r="D972" t="str">
        <f t="shared" si="30"/>
        <v>XSHE_000952</v>
      </c>
      <c r="E972" t="str">
        <f t="shared" si="31"/>
        <v>XSHG_000952</v>
      </c>
    </row>
    <row r="973" spans="1:5" x14ac:dyDescent="0.2">
      <c r="A973" s="2" t="str">
        <f>"000963"</f>
        <v>000963</v>
      </c>
      <c r="B973" s="1" t="s">
        <v>0</v>
      </c>
      <c r="C973" s="1" t="s">
        <v>1</v>
      </c>
      <c r="D973" t="str">
        <f t="shared" si="30"/>
        <v>XSHE_000963</v>
      </c>
      <c r="E973" t="str">
        <f t="shared" si="31"/>
        <v>XSHG_000963</v>
      </c>
    </row>
    <row r="974" spans="1:5" x14ac:dyDescent="0.2">
      <c r="A974" s="2" t="str">
        <f>"002001"</f>
        <v>002001</v>
      </c>
      <c r="B974" s="1" t="s">
        <v>0</v>
      </c>
      <c r="C974" s="1" t="s">
        <v>1</v>
      </c>
      <c r="D974" t="str">
        <f t="shared" si="30"/>
        <v>XSHE_002001</v>
      </c>
      <c r="E974" t="str">
        <f t="shared" si="31"/>
        <v>XSHG_002001</v>
      </c>
    </row>
    <row r="975" spans="1:5" x14ac:dyDescent="0.2">
      <c r="A975" s="2" t="str">
        <f>"002004"</f>
        <v>002004</v>
      </c>
      <c r="B975" s="1" t="s">
        <v>0</v>
      </c>
      <c r="C975" s="1" t="s">
        <v>1</v>
      </c>
      <c r="D975" t="str">
        <f t="shared" si="30"/>
        <v>XSHE_002004</v>
      </c>
      <c r="E975" t="str">
        <f t="shared" si="31"/>
        <v>XSHG_002004</v>
      </c>
    </row>
    <row r="976" spans="1:5" x14ac:dyDescent="0.2">
      <c r="A976" s="2" t="str">
        <f>"002019"</f>
        <v>002019</v>
      </c>
      <c r="B976" s="1" t="s">
        <v>0</v>
      </c>
      <c r="C976" s="1" t="s">
        <v>1</v>
      </c>
      <c r="D976" t="str">
        <f t="shared" si="30"/>
        <v>XSHE_002019</v>
      </c>
      <c r="E976" t="str">
        <f t="shared" si="31"/>
        <v>XSHG_002019</v>
      </c>
    </row>
    <row r="977" spans="1:5" x14ac:dyDescent="0.2">
      <c r="A977" s="2" t="str">
        <f>"002020"</f>
        <v>002020</v>
      </c>
      <c r="B977" s="1" t="s">
        <v>0</v>
      </c>
      <c r="C977" s="1" t="s">
        <v>1</v>
      </c>
      <c r="D977" t="str">
        <f t="shared" si="30"/>
        <v>XSHE_002020</v>
      </c>
      <c r="E977" t="str">
        <f t="shared" si="31"/>
        <v>XSHG_002020</v>
      </c>
    </row>
    <row r="978" spans="1:5" x14ac:dyDescent="0.2">
      <c r="A978" s="2" t="str">
        <f>"002099"</f>
        <v>002099</v>
      </c>
      <c r="B978" s="1" t="s">
        <v>0</v>
      </c>
      <c r="C978" s="1" t="s">
        <v>1</v>
      </c>
      <c r="D978" t="str">
        <f t="shared" si="30"/>
        <v>XSHE_002099</v>
      </c>
      <c r="E978" t="str">
        <f t="shared" si="31"/>
        <v>XSHG_002099</v>
      </c>
    </row>
    <row r="979" spans="1:5" x14ac:dyDescent="0.2">
      <c r="A979" s="2" t="str">
        <f>"002102"</f>
        <v>002102</v>
      </c>
      <c r="B979" s="1" t="s">
        <v>0</v>
      </c>
      <c r="C979" s="1" t="s">
        <v>1</v>
      </c>
      <c r="D979" t="str">
        <f t="shared" si="30"/>
        <v>XSHE_002102</v>
      </c>
      <c r="E979" t="str">
        <f t="shared" si="31"/>
        <v>XSHG_002102</v>
      </c>
    </row>
    <row r="980" spans="1:5" x14ac:dyDescent="0.2">
      <c r="A980" s="2" t="str">
        <f>"002262"</f>
        <v>002262</v>
      </c>
      <c r="B980" s="1" t="s">
        <v>0</v>
      </c>
      <c r="C980" s="1" t="s">
        <v>1</v>
      </c>
      <c r="D980" t="str">
        <f t="shared" si="30"/>
        <v>XSHE_002262</v>
      </c>
      <c r="E980" t="str">
        <f t="shared" si="31"/>
        <v>XSHG_002262</v>
      </c>
    </row>
    <row r="981" spans="1:5" x14ac:dyDescent="0.2">
      <c r="A981" s="2" t="str">
        <f>"002294"</f>
        <v>002294</v>
      </c>
      <c r="B981" s="1" t="s">
        <v>0</v>
      </c>
      <c r="C981" s="1" t="s">
        <v>1</v>
      </c>
      <c r="D981" t="str">
        <f t="shared" si="30"/>
        <v>XSHE_002294</v>
      </c>
      <c r="E981" t="str">
        <f t="shared" si="31"/>
        <v>XSHG_002294</v>
      </c>
    </row>
    <row r="982" spans="1:5" x14ac:dyDescent="0.2">
      <c r="A982" s="2" t="str">
        <f>"002365"</f>
        <v>002365</v>
      </c>
      <c r="B982" s="1" t="s">
        <v>0</v>
      </c>
      <c r="C982" s="1" t="s">
        <v>1</v>
      </c>
      <c r="D982" t="str">
        <f t="shared" si="30"/>
        <v>XSHE_002365</v>
      </c>
      <c r="E982" t="str">
        <f t="shared" si="31"/>
        <v>XSHG_002365</v>
      </c>
    </row>
    <row r="983" spans="1:5" x14ac:dyDescent="0.2">
      <c r="A983" s="2" t="str">
        <f>"002370"</f>
        <v>002370</v>
      </c>
      <c r="B983" s="1" t="s">
        <v>0</v>
      </c>
      <c r="C983" s="1" t="s">
        <v>1</v>
      </c>
      <c r="D983" t="str">
        <f t="shared" si="30"/>
        <v>XSHE_002370</v>
      </c>
      <c r="E983" t="str">
        <f t="shared" si="31"/>
        <v>XSHG_002370</v>
      </c>
    </row>
    <row r="984" spans="1:5" x14ac:dyDescent="0.2">
      <c r="A984" s="2" t="str">
        <f>"002393"</f>
        <v>002393</v>
      </c>
      <c r="B984" s="1" t="s">
        <v>0</v>
      </c>
      <c r="C984" s="1" t="s">
        <v>1</v>
      </c>
      <c r="D984" t="str">
        <f t="shared" si="30"/>
        <v>XSHE_002393</v>
      </c>
      <c r="E984" t="str">
        <f t="shared" si="31"/>
        <v>XSHG_002393</v>
      </c>
    </row>
    <row r="985" spans="1:5" x14ac:dyDescent="0.2">
      <c r="A985" s="2" t="str">
        <f>"002399"</f>
        <v>002399</v>
      </c>
      <c r="B985" s="1" t="s">
        <v>0</v>
      </c>
      <c r="C985" s="1" t="s">
        <v>1</v>
      </c>
      <c r="D985" t="str">
        <f t="shared" si="30"/>
        <v>XSHE_002399</v>
      </c>
      <c r="E985" t="str">
        <f t="shared" si="31"/>
        <v>XSHG_002399</v>
      </c>
    </row>
    <row r="986" spans="1:5" x14ac:dyDescent="0.2">
      <c r="A986" s="2" t="str">
        <f>"002411"</f>
        <v>002411</v>
      </c>
      <c r="B986" s="1" t="s">
        <v>0</v>
      </c>
      <c r="C986" s="1" t="s">
        <v>1</v>
      </c>
      <c r="D986" t="str">
        <f t="shared" si="30"/>
        <v>XSHE_002411</v>
      </c>
      <c r="E986" t="str">
        <f t="shared" si="31"/>
        <v>XSHG_002411</v>
      </c>
    </row>
    <row r="987" spans="1:5" x14ac:dyDescent="0.2">
      <c r="A987" s="2" t="str">
        <f>"002422"</f>
        <v>002422</v>
      </c>
      <c r="B987" s="1" t="s">
        <v>0</v>
      </c>
      <c r="C987" s="1" t="s">
        <v>1</v>
      </c>
      <c r="D987" t="str">
        <f t="shared" si="30"/>
        <v>XSHE_002422</v>
      </c>
      <c r="E987" t="str">
        <f t="shared" si="31"/>
        <v>XSHG_002422</v>
      </c>
    </row>
    <row r="988" spans="1:5" x14ac:dyDescent="0.2">
      <c r="A988" s="2" t="str">
        <f>"002437"</f>
        <v>002437</v>
      </c>
      <c r="B988" s="1" t="s">
        <v>0</v>
      </c>
      <c r="C988" s="1" t="s">
        <v>1</v>
      </c>
      <c r="D988" t="str">
        <f t="shared" si="30"/>
        <v>XSHE_002437</v>
      </c>
      <c r="E988" t="str">
        <f t="shared" si="31"/>
        <v>XSHG_002437</v>
      </c>
    </row>
    <row r="989" spans="1:5" x14ac:dyDescent="0.2">
      <c r="A989" s="2" t="str">
        <f>"002653"</f>
        <v>002653</v>
      </c>
      <c r="B989" s="1" t="s">
        <v>0</v>
      </c>
      <c r="C989" s="1" t="s">
        <v>1</v>
      </c>
      <c r="D989" t="str">
        <f t="shared" si="30"/>
        <v>XSHE_002653</v>
      </c>
      <c r="E989" t="str">
        <f t="shared" si="31"/>
        <v>XSHG_002653</v>
      </c>
    </row>
    <row r="990" spans="1:5" x14ac:dyDescent="0.2">
      <c r="A990" s="2" t="str">
        <f>"002675"</f>
        <v>002675</v>
      </c>
      <c r="B990" s="1" t="s">
        <v>0</v>
      </c>
      <c r="C990" s="1" t="s">
        <v>1</v>
      </c>
      <c r="D990" t="str">
        <f t="shared" si="30"/>
        <v>XSHE_002675</v>
      </c>
      <c r="E990" t="str">
        <f t="shared" si="31"/>
        <v>XSHG_002675</v>
      </c>
    </row>
    <row r="991" spans="1:5" x14ac:dyDescent="0.2">
      <c r="A991" s="2" t="str">
        <f>"002688"</f>
        <v>002688</v>
      </c>
      <c r="B991" s="1" t="s">
        <v>0</v>
      </c>
      <c r="C991" s="1" t="s">
        <v>1</v>
      </c>
      <c r="D991" t="str">
        <f t="shared" si="30"/>
        <v>XSHE_002688</v>
      </c>
      <c r="E991" t="str">
        <f t="shared" si="31"/>
        <v>XSHG_002688</v>
      </c>
    </row>
    <row r="992" spans="1:5" x14ac:dyDescent="0.2">
      <c r="A992" s="2" t="str">
        <f>"002693"</f>
        <v>002693</v>
      </c>
      <c r="B992" s="1" t="s">
        <v>0</v>
      </c>
      <c r="C992" s="1" t="s">
        <v>1</v>
      </c>
      <c r="D992" t="str">
        <f t="shared" si="30"/>
        <v>XSHE_002693</v>
      </c>
      <c r="E992" t="str">
        <f t="shared" si="31"/>
        <v>XSHG_002693</v>
      </c>
    </row>
    <row r="993" spans="1:5" x14ac:dyDescent="0.2">
      <c r="A993" s="2" t="str">
        <f>"002817"</f>
        <v>002817</v>
      </c>
      <c r="B993" s="1" t="s">
        <v>0</v>
      </c>
      <c r="C993" s="1" t="s">
        <v>1</v>
      </c>
      <c r="D993" t="str">
        <f t="shared" si="30"/>
        <v>XSHE_002817</v>
      </c>
      <c r="E993" t="str">
        <f t="shared" si="31"/>
        <v>XSHG_002817</v>
      </c>
    </row>
    <row r="994" spans="1:5" x14ac:dyDescent="0.2">
      <c r="A994" s="2" t="str">
        <f>"002826"</f>
        <v>002826</v>
      </c>
      <c r="B994" s="1" t="s">
        <v>0</v>
      </c>
      <c r="C994" s="1" t="s">
        <v>1</v>
      </c>
      <c r="D994" t="str">
        <f t="shared" si="30"/>
        <v>XSHE_002826</v>
      </c>
      <c r="E994" t="str">
        <f t="shared" si="31"/>
        <v>XSHG_002826</v>
      </c>
    </row>
    <row r="995" spans="1:5" x14ac:dyDescent="0.2">
      <c r="A995" s="2" t="str">
        <f>"300006"</f>
        <v>300006</v>
      </c>
      <c r="B995" s="1" t="s">
        <v>0</v>
      </c>
      <c r="C995" s="1" t="s">
        <v>1</v>
      </c>
      <c r="D995" t="str">
        <f t="shared" si="30"/>
        <v>XSHE_300006</v>
      </c>
      <c r="E995" t="str">
        <f t="shared" si="31"/>
        <v>XSHG_300006</v>
      </c>
    </row>
    <row r="996" spans="1:5" x14ac:dyDescent="0.2">
      <c r="A996" s="2" t="str">
        <f>"300086"</f>
        <v>300086</v>
      </c>
      <c r="B996" s="1" t="s">
        <v>0</v>
      </c>
      <c r="C996" s="1" t="s">
        <v>1</v>
      </c>
      <c r="D996" t="str">
        <f t="shared" si="30"/>
        <v>XSHE_300086</v>
      </c>
      <c r="E996" t="str">
        <f t="shared" si="31"/>
        <v>XSHG_300086</v>
      </c>
    </row>
    <row r="997" spans="1:5" x14ac:dyDescent="0.2">
      <c r="A997" s="2" t="str">
        <f>"300110"</f>
        <v>300110</v>
      </c>
      <c r="B997" s="1" t="s">
        <v>0</v>
      </c>
      <c r="C997" s="1" t="s">
        <v>1</v>
      </c>
      <c r="D997" t="str">
        <f t="shared" si="30"/>
        <v>XSHE_300110</v>
      </c>
      <c r="E997" t="str">
        <f t="shared" si="31"/>
        <v>XSHG_300110</v>
      </c>
    </row>
    <row r="998" spans="1:5" x14ac:dyDescent="0.2">
      <c r="A998" s="2" t="str">
        <f>"300194"</f>
        <v>300194</v>
      </c>
      <c r="B998" s="1" t="s">
        <v>0</v>
      </c>
      <c r="C998" s="1" t="s">
        <v>1</v>
      </c>
      <c r="D998" t="str">
        <f t="shared" si="30"/>
        <v>XSHE_300194</v>
      </c>
      <c r="E998" t="str">
        <f t="shared" si="31"/>
        <v>XSHG_300194</v>
      </c>
    </row>
    <row r="999" spans="1:5" x14ac:dyDescent="0.2">
      <c r="A999" s="2" t="str">
        <f>"300199"</f>
        <v>300199</v>
      </c>
      <c r="B999" s="1" t="s">
        <v>0</v>
      </c>
      <c r="C999" s="1" t="s">
        <v>1</v>
      </c>
      <c r="D999" t="str">
        <f t="shared" si="30"/>
        <v>XSHE_300199</v>
      </c>
      <c r="E999" t="str">
        <f t="shared" si="31"/>
        <v>XSHG_300199</v>
      </c>
    </row>
    <row r="1000" spans="1:5" x14ac:dyDescent="0.2">
      <c r="A1000" s="2" t="str">
        <f>"300233"</f>
        <v>300233</v>
      </c>
      <c r="B1000" s="1" t="s">
        <v>0</v>
      </c>
      <c r="C1000" s="1" t="s">
        <v>1</v>
      </c>
      <c r="D1000" t="str">
        <f t="shared" si="30"/>
        <v>XSHE_300233</v>
      </c>
      <c r="E1000" t="str">
        <f t="shared" si="31"/>
        <v>XSHG_300233</v>
      </c>
    </row>
    <row r="1001" spans="1:5" x14ac:dyDescent="0.2">
      <c r="A1001" s="2" t="str">
        <f>"300254"</f>
        <v>300254</v>
      </c>
      <c r="B1001" s="1" t="s">
        <v>0</v>
      </c>
      <c r="C1001" s="1" t="s">
        <v>1</v>
      </c>
      <c r="D1001" t="str">
        <f t="shared" si="30"/>
        <v>XSHE_300254</v>
      </c>
      <c r="E1001" t="str">
        <f t="shared" si="31"/>
        <v>XSHG_300254</v>
      </c>
    </row>
    <row r="1002" spans="1:5" x14ac:dyDescent="0.2">
      <c r="A1002" s="2" t="str">
        <f>"300267"</f>
        <v>300267</v>
      </c>
      <c r="B1002" s="1" t="s">
        <v>0</v>
      </c>
      <c r="C1002" s="1" t="s">
        <v>1</v>
      </c>
      <c r="D1002" t="str">
        <f t="shared" si="30"/>
        <v>XSHE_300267</v>
      </c>
      <c r="E1002" t="str">
        <f t="shared" si="31"/>
        <v>XSHG_300267</v>
      </c>
    </row>
    <row r="1003" spans="1:5" x14ac:dyDescent="0.2">
      <c r="A1003" s="2" t="str">
        <f>"300363"</f>
        <v>300363</v>
      </c>
      <c r="B1003" s="1" t="s">
        <v>0</v>
      </c>
      <c r="C1003" s="1" t="s">
        <v>1</v>
      </c>
      <c r="D1003" t="str">
        <f t="shared" si="30"/>
        <v>XSHE_300363</v>
      </c>
      <c r="E1003" t="str">
        <f t="shared" si="31"/>
        <v>XSHG_300363</v>
      </c>
    </row>
    <row r="1004" spans="1:5" x14ac:dyDescent="0.2">
      <c r="A1004" s="2" t="str">
        <f>"300436"</f>
        <v>300436</v>
      </c>
      <c r="B1004" s="1" t="s">
        <v>0</v>
      </c>
      <c r="C1004" s="1" t="s">
        <v>1</v>
      </c>
      <c r="D1004" t="str">
        <f t="shared" si="30"/>
        <v>XSHE_300436</v>
      </c>
      <c r="E1004" t="str">
        <f t="shared" si="31"/>
        <v>XSHG_300436</v>
      </c>
    </row>
    <row r="1005" spans="1:5" x14ac:dyDescent="0.2">
      <c r="A1005" s="2" t="str">
        <f>"300452"</f>
        <v>300452</v>
      </c>
      <c r="B1005" s="1" t="s">
        <v>0</v>
      </c>
      <c r="C1005" s="1" t="s">
        <v>1</v>
      </c>
      <c r="D1005" t="str">
        <f t="shared" si="30"/>
        <v>XSHE_300452</v>
      </c>
      <c r="E1005" t="str">
        <f t="shared" si="31"/>
        <v>XSHG_300452</v>
      </c>
    </row>
    <row r="1006" spans="1:5" x14ac:dyDescent="0.2">
      <c r="A1006" s="2" t="str">
        <f>"300497"</f>
        <v>300497</v>
      </c>
      <c r="B1006" s="1" t="s">
        <v>0</v>
      </c>
      <c r="C1006" s="1" t="s">
        <v>1</v>
      </c>
      <c r="D1006" t="str">
        <f t="shared" si="30"/>
        <v>XSHE_300497</v>
      </c>
      <c r="E1006" t="str">
        <f t="shared" si="31"/>
        <v>XSHG_300497</v>
      </c>
    </row>
    <row r="1007" spans="1:5" x14ac:dyDescent="0.2">
      <c r="A1007" s="2" t="str">
        <f>"300558"</f>
        <v>300558</v>
      </c>
      <c r="B1007" s="1" t="s">
        <v>0</v>
      </c>
      <c r="C1007" s="1" t="s">
        <v>1</v>
      </c>
      <c r="D1007" t="str">
        <f t="shared" si="30"/>
        <v>XSHE_300558</v>
      </c>
      <c r="E1007" t="str">
        <f t="shared" si="31"/>
        <v>XSHG_300558</v>
      </c>
    </row>
    <row r="1008" spans="1:5" x14ac:dyDescent="0.2">
      <c r="A1008" s="2" t="str">
        <f>"300573"</f>
        <v>300573</v>
      </c>
      <c r="B1008" s="1" t="s">
        <v>0</v>
      </c>
      <c r="C1008" s="1" t="s">
        <v>1</v>
      </c>
      <c r="D1008" t="str">
        <f t="shared" si="30"/>
        <v>XSHE_300573</v>
      </c>
      <c r="E1008" t="str">
        <f t="shared" si="31"/>
        <v>XSHG_300573</v>
      </c>
    </row>
    <row r="1009" spans="1:5" x14ac:dyDescent="0.2">
      <c r="A1009" s="2" t="str">
        <f>"300584"</f>
        <v>300584</v>
      </c>
      <c r="B1009" s="1" t="s">
        <v>0</v>
      </c>
      <c r="C1009" s="1" t="s">
        <v>1</v>
      </c>
      <c r="D1009" t="str">
        <f t="shared" si="30"/>
        <v>XSHE_300584</v>
      </c>
      <c r="E1009" t="str">
        <f t="shared" si="31"/>
        <v>XSHG_300584</v>
      </c>
    </row>
    <row r="1010" spans="1:5" x14ac:dyDescent="0.2">
      <c r="A1010" s="2" t="str">
        <f>"300630"</f>
        <v>300630</v>
      </c>
      <c r="B1010" s="1" t="s">
        <v>0</v>
      </c>
      <c r="C1010" s="1" t="s">
        <v>1</v>
      </c>
      <c r="D1010" t="str">
        <f t="shared" si="30"/>
        <v>XSHE_300630</v>
      </c>
      <c r="E1010" t="str">
        <f t="shared" si="31"/>
        <v>XSHG_300630</v>
      </c>
    </row>
    <row r="1011" spans="1:5" x14ac:dyDescent="0.2">
      <c r="A1011" s="2" t="str">
        <f>"300636"</f>
        <v>300636</v>
      </c>
      <c r="B1011" s="1" t="s">
        <v>0</v>
      </c>
      <c r="C1011" s="1" t="s">
        <v>1</v>
      </c>
      <c r="D1011" t="str">
        <f t="shared" si="30"/>
        <v>XSHE_300636</v>
      </c>
      <c r="E1011" t="str">
        <f t="shared" si="31"/>
        <v>XSHG_300636</v>
      </c>
    </row>
    <row r="1012" spans="1:5" x14ac:dyDescent="0.2">
      <c r="A1012" s="2" t="str">
        <f>"600062"</f>
        <v>600062</v>
      </c>
      <c r="B1012" s="1" t="s">
        <v>0</v>
      </c>
      <c r="C1012" s="1" t="s">
        <v>1</v>
      </c>
      <c r="D1012" t="str">
        <f t="shared" si="30"/>
        <v>XSHE_600062</v>
      </c>
      <c r="E1012" t="str">
        <f t="shared" si="31"/>
        <v>XSHG_600062</v>
      </c>
    </row>
    <row r="1013" spans="1:5" x14ac:dyDescent="0.2">
      <c r="A1013" s="2" t="str">
        <f>"600079"</f>
        <v>600079</v>
      </c>
      <c r="B1013" s="1" t="s">
        <v>0</v>
      </c>
      <c r="C1013" s="1" t="s">
        <v>1</v>
      </c>
      <c r="D1013" t="str">
        <f t="shared" si="30"/>
        <v>XSHE_600079</v>
      </c>
      <c r="E1013" t="str">
        <f t="shared" si="31"/>
        <v>XSHG_600079</v>
      </c>
    </row>
    <row r="1014" spans="1:5" x14ac:dyDescent="0.2">
      <c r="A1014" s="2" t="str">
        <f>"600196"</f>
        <v>600196</v>
      </c>
      <c r="B1014" s="1" t="s">
        <v>0</v>
      </c>
      <c r="C1014" s="1" t="s">
        <v>1</v>
      </c>
      <c r="D1014" t="str">
        <f t="shared" si="30"/>
        <v>XSHE_600196</v>
      </c>
      <c r="E1014" t="str">
        <f t="shared" si="31"/>
        <v>XSHG_600196</v>
      </c>
    </row>
    <row r="1015" spans="1:5" x14ac:dyDescent="0.2">
      <c r="A1015" s="2" t="str">
        <f>"600216"</f>
        <v>600216</v>
      </c>
      <c r="B1015" s="1" t="s">
        <v>0</v>
      </c>
      <c r="C1015" s="1" t="s">
        <v>1</v>
      </c>
      <c r="D1015" t="str">
        <f t="shared" si="30"/>
        <v>XSHE_600216</v>
      </c>
      <c r="E1015" t="str">
        <f t="shared" si="31"/>
        <v>XSHG_600216</v>
      </c>
    </row>
    <row r="1016" spans="1:5" x14ac:dyDescent="0.2">
      <c r="A1016" s="2" t="str">
        <f>"600267"</f>
        <v>600267</v>
      </c>
      <c r="B1016" s="1" t="s">
        <v>0</v>
      </c>
      <c r="C1016" s="1" t="s">
        <v>1</v>
      </c>
      <c r="D1016" t="str">
        <f t="shared" si="30"/>
        <v>XSHE_600267</v>
      </c>
      <c r="E1016" t="str">
        <f t="shared" si="31"/>
        <v>XSHG_600267</v>
      </c>
    </row>
    <row r="1017" spans="1:5" x14ac:dyDescent="0.2">
      <c r="A1017" s="2" t="str">
        <f>"600276"</f>
        <v>600276</v>
      </c>
      <c r="B1017" s="1" t="s">
        <v>0</v>
      </c>
      <c r="C1017" s="1" t="s">
        <v>1</v>
      </c>
      <c r="D1017" t="str">
        <f t="shared" si="30"/>
        <v>XSHE_600276</v>
      </c>
      <c r="E1017" t="str">
        <f t="shared" si="31"/>
        <v>XSHG_600276</v>
      </c>
    </row>
    <row r="1018" spans="1:5" x14ac:dyDescent="0.2">
      <c r="A1018" s="2" t="str">
        <f>"600299"</f>
        <v>600299</v>
      </c>
      <c r="B1018" s="1" t="s">
        <v>0</v>
      </c>
      <c r="C1018" s="1" t="s">
        <v>1</v>
      </c>
      <c r="D1018" t="str">
        <f t="shared" si="30"/>
        <v>XSHE_600299</v>
      </c>
      <c r="E1018" t="str">
        <f t="shared" si="31"/>
        <v>XSHG_600299</v>
      </c>
    </row>
    <row r="1019" spans="1:5" x14ac:dyDescent="0.2">
      <c r="A1019" s="2" t="str">
        <f>"600380"</f>
        <v>600380</v>
      </c>
      <c r="B1019" s="1" t="s">
        <v>0</v>
      </c>
      <c r="C1019" s="1" t="s">
        <v>1</v>
      </c>
      <c r="D1019" t="str">
        <f t="shared" si="30"/>
        <v>XSHE_600380</v>
      </c>
      <c r="E1019" t="str">
        <f t="shared" si="31"/>
        <v>XSHG_600380</v>
      </c>
    </row>
    <row r="1020" spans="1:5" x14ac:dyDescent="0.2">
      <c r="A1020" s="2" t="str">
        <f>"600420"</f>
        <v>600420</v>
      </c>
      <c r="B1020" s="1" t="s">
        <v>0</v>
      </c>
      <c r="C1020" s="1" t="s">
        <v>1</v>
      </c>
      <c r="D1020" t="str">
        <f t="shared" si="30"/>
        <v>XSHE_600420</v>
      </c>
      <c r="E1020" t="str">
        <f t="shared" si="31"/>
        <v>XSHG_600420</v>
      </c>
    </row>
    <row r="1021" spans="1:5" x14ac:dyDescent="0.2">
      <c r="A1021" s="2" t="str">
        <f>"600488"</f>
        <v>600488</v>
      </c>
      <c r="B1021" s="1" t="s">
        <v>0</v>
      </c>
      <c r="C1021" s="1" t="s">
        <v>1</v>
      </c>
      <c r="D1021" t="str">
        <f t="shared" si="30"/>
        <v>XSHE_600488</v>
      </c>
      <c r="E1021" t="str">
        <f t="shared" si="31"/>
        <v>XSHG_600488</v>
      </c>
    </row>
    <row r="1022" spans="1:5" x14ac:dyDescent="0.2">
      <c r="A1022" s="2" t="str">
        <f>"600513"</f>
        <v>600513</v>
      </c>
      <c r="B1022" s="1" t="s">
        <v>0</v>
      </c>
      <c r="C1022" s="1" t="s">
        <v>1</v>
      </c>
      <c r="D1022" t="str">
        <f t="shared" si="30"/>
        <v>XSHE_600513</v>
      </c>
      <c r="E1022" t="str">
        <f t="shared" si="31"/>
        <v>XSHG_600513</v>
      </c>
    </row>
    <row r="1023" spans="1:5" x14ac:dyDescent="0.2">
      <c r="A1023" s="2" t="str">
        <f>"600521"</f>
        <v>600521</v>
      </c>
      <c r="B1023" s="1" t="s">
        <v>0</v>
      </c>
      <c r="C1023" s="1" t="s">
        <v>1</v>
      </c>
      <c r="D1023" t="str">
        <f t="shared" si="30"/>
        <v>XSHE_600521</v>
      </c>
      <c r="E1023" t="str">
        <f t="shared" si="31"/>
        <v>XSHG_600521</v>
      </c>
    </row>
    <row r="1024" spans="1:5" x14ac:dyDescent="0.2">
      <c r="A1024" s="2" t="str">
        <f>"600664"</f>
        <v>600664</v>
      </c>
      <c r="B1024" s="1" t="s">
        <v>0</v>
      </c>
      <c r="C1024" s="1" t="s">
        <v>1</v>
      </c>
      <c r="D1024" t="str">
        <f t="shared" si="30"/>
        <v>XSHE_600664</v>
      </c>
      <c r="E1024" t="str">
        <f t="shared" si="31"/>
        <v>XSHG_600664</v>
      </c>
    </row>
    <row r="1025" spans="1:5" x14ac:dyDescent="0.2">
      <c r="A1025" s="2" t="str">
        <f>"600789"</f>
        <v>600789</v>
      </c>
      <c r="B1025" s="1" t="s">
        <v>0</v>
      </c>
      <c r="C1025" s="1" t="s">
        <v>1</v>
      </c>
      <c r="D1025" t="str">
        <f t="shared" si="30"/>
        <v>XSHE_600789</v>
      </c>
      <c r="E1025" t="str">
        <f t="shared" si="31"/>
        <v>XSHG_600789</v>
      </c>
    </row>
    <row r="1026" spans="1:5" x14ac:dyDescent="0.2">
      <c r="A1026" s="2" t="str">
        <f>"600812"</f>
        <v>600812</v>
      </c>
      <c r="B1026" s="1" t="s">
        <v>0</v>
      </c>
      <c r="C1026" s="1" t="s">
        <v>1</v>
      </c>
      <c r="D1026" t="str">
        <f t="shared" ref="D1026:D1089" si="32">B1026&amp;"_"&amp;A1026</f>
        <v>XSHE_600812</v>
      </c>
      <c r="E1026" t="str">
        <f t="shared" ref="E1026:E1089" si="33">C1026&amp;"_"&amp;A1026</f>
        <v>XSHG_600812</v>
      </c>
    </row>
    <row r="1027" spans="1:5" x14ac:dyDescent="0.2">
      <c r="A1027" s="2" t="str">
        <f>"603168"</f>
        <v>603168</v>
      </c>
      <c r="B1027" s="1" t="s">
        <v>0</v>
      </c>
      <c r="C1027" s="1" t="s">
        <v>1</v>
      </c>
      <c r="D1027" t="str">
        <f t="shared" si="32"/>
        <v>XSHE_603168</v>
      </c>
      <c r="E1027" t="str">
        <f t="shared" si="33"/>
        <v>XSHG_603168</v>
      </c>
    </row>
    <row r="1028" spans="1:5" x14ac:dyDescent="0.2">
      <c r="A1028" s="2" t="str">
        <f>"603222"</f>
        <v>603222</v>
      </c>
      <c r="B1028" s="1" t="s">
        <v>0</v>
      </c>
      <c r="C1028" s="1" t="s">
        <v>1</v>
      </c>
      <c r="D1028" t="str">
        <f t="shared" si="32"/>
        <v>XSHE_603222</v>
      </c>
      <c r="E1028" t="str">
        <f t="shared" si="33"/>
        <v>XSHG_603222</v>
      </c>
    </row>
    <row r="1029" spans="1:5" x14ac:dyDescent="0.2">
      <c r="A1029" s="2" t="str">
        <f>"603456"</f>
        <v>603456</v>
      </c>
      <c r="B1029" s="1" t="s">
        <v>0</v>
      </c>
      <c r="C1029" s="1" t="s">
        <v>1</v>
      </c>
      <c r="D1029" t="str">
        <f t="shared" si="32"/>
        <v>XSHE_603456</v>
      </c>
      <c r="E1029" t="str">
        <f t="shared" si="33"/>
        <v>XSHG_603456</v>
      </c>
    </row>
    <row r="1030" spans="1:5" x14ac:dyDescent="0.2">
      <c r="A1030" s="2" t="str">
        <f>"603520"</f>
        <v>603520</v>
      </c>
      <c r="B1030" s="1" t="s">
        <v>0</v>
      </c>
      <c r="C1030" s="1" t="s">
        <v>1</v>
      </c>
      <c r="D1030" t="str">
        <f t="shared" si="32"/>
        <v>XSHE_603520</v>
      </c>
      <c r="E1030" t="str">
        <f t="shared" si="33"/>
        <v>XSHG_603520</v>
      </c>
    </row>
    <row r="1031" spans="1:5" x14ac:dyDescent="0.2">
      <c r="A1031" s="2" t="str">
        <f>"603669"</f>
        <v>603669</v>
      </c>
      <c r="B1031" s="1" t="s">
        <v>0</v>
      </c>
      <c r="C1031" s="1" t="s">
        <v>1</v>
      </c>
      <c r="D1031" t="str">
        <f t="shared" si="32"/>
        <v>XSHE_603669</v>
      </c>
      <c r="E1031" t="str">
        <f t="shared" si="33"/>
        <v>XSHG_603669</v>
      </c>
    </row>
    <row r="1032" spans="1:5" x14ac:dyDescent="0.2">
      <c r="A1032" s="2" t="str">
        <f>"603811"</f>
        <v>603811</v>
      </c>
      <c r="B1032" s="1" t="s">
        <v>0</v>
      </c>
      <c r="C1032" s="1" t="s">
        <v>1</v>
      </c>
      <c r="D1032" t="str">
        <f t="shared" si="32"/>
        <v>XSHE_603811</v>
      </c>
      <c r="E1032" t="str">
        <f t="shared" si="33"/>
        <v>XSHG_603811</v>
      </c>
    </row>
    <row r="1033" spans="1:5" x14ac:dyDescent="0.2">
      <c r="A1033" s="2" t="str">
        <f>"603538"</f>
        <v>603538</v>
      </c>
      <c r="B1033" s="1" t="s">
        <v>0</v>
      </c>
      <c r="C1033" s="1" t="s">
        <v>1</v>
      </c>
      <c r="D1033" t="str">
        <f t="shared" si="32"/>
        <v>XSHE_603538</v>
      </c>
      <c r="E1033" t="str">
        <f t="shared" si="33"/>
        <v>XSHG_603538</v>
      </c>
    </row>
    <row r="1034" spans="1:5" x14ac:dyDescent="0.2">
      <c r="A1034" s="2" t="str">
        <f>"000035"</f>
        <v>000035</v>
      </c>
      <c r="B1034" s="1" t="s">
        <v>0</v>
      </c>
      <c r="C1034" s="1" t="s">
        <v>1</v>
      </c>
      <c r="D1034" t="str">
        <f t="shared" si="32"/>
        <v>XSHE_000035</v>
      </c>
      <c r="E1034" t="str">
        <f t="shared" si="33"/>
        <v>XSHG_000035</v>
      </c>
    </row>
    <row r="1035" spans="1:5" x14ac:dyDescent="0.2">
      <c r="A1035" s="2" t="str">
        <f>"000544"</f>
        <v>000544</v>
      </c>
      <c r="B1035" s="1" t="s">
        <v>0</v>
      </c>
      <c r="C1035" s="1" t="s">
        <v>1</v>
      </c>
      <c r="D1035" t="str">
        <f t="shared" si="32"/>
        <v>XSHE_000544</v>
      </c>
      <c r="E1035" t="str">
        <f t="shared" si="33"/>
        <v>XSHG_000544</v>
      </c>
    </row>
    <row r="1036" spans="1:5" x14ac:dyDescent="0.2">
      <c r="A1036" s="2" t="str">
        <f>"000820"</f>
        <v>000820</v>
      </c>
      <c r="B1036" s="1" t="s">
        <v>0</v>
      </c>
      <c r="C1036" s="1" t="s">
        <v>1</v>
      </c>
      <c r="D1036" t="str">
        <f t="shared" si="32"/>
        <v>XSHE_000820</v>
      </c>
      <c r="E1036" t="str">
        <f t="shared" si="33"/>
        <v>XSHG_000820</v>
      </c>
    </row>
    <row r="1037" spans="1:5" x14ac:dyDescent="0.2">
      <c r="A1037" s="2" t="str">
        <f>"000826"</f>
        <v>000826</v>
      </c>
      <c r="B1037" s="1" t="s">
        <v>0</v>
      </c>
      <c r="C1037" s="1" t="s">
        <v>1</v>
      </c>
      <c r="D1037" t="str">
        <f t="shared" si="32"/>
        <v>XSHE_000826</v>
      </c>
      <c r="E1037" t="str">
        <f t="shared" si="33"/>
        <v>XSHG_000826</v>
      </c>
    </row>
    <row r="1038" spans="1:5" x14ac:dyDescent="0.2">
      <c r="A1038" s="2" t="str">
        <f>"000920"</f>
        <v>000920</v>
      </c>
      <c r="B1038" s="1" t="s">
        <v>0</v>
      </c>
      <c r="C1038" s="1" t="s">
        <v>1</v>
      </c>
      <c r="D1038" t="str">
        <f t="shared" si="32"/>
        <v>XSHE_000920</v>
      </c>
      <c r="E1038" t="str">
        <f t="shared" si="33"/>
        <v>XSHG_000920</v>
      </c>
    </row>
    <row r="1039" spans="1:5" x14ac:dyDescent="0.2">
      <c r="A1039" s="2" t="str">
        <f>"002200"</f>
        <v>002200</v>
      </c>
      <c r="B1039" s="1" t="s">
        <v>0</v>
      </c>
      <c r="C1039" s="1" t="s">
        <v>1</v>
      </c>
      <c r="D1039" t="str">
        <f t="shared" si="32"/>
        <v>XSHE_002200</v>
      </c>
      <c r="E1039" t="str">
        <f t="shared" si="33"/>
        <v>XSHG_002200</v>
      </c>
    </row>
    <row r="1040" spans="1:5" x14ac:dyDescent="0.2">
      <c r="A1040" s="2" t="str">
        <f>"002322"</f>
        <v>002322</v>
      </c>
      <c r="B1040" s="1" t="s">
        <v>0</v>
      </c>
      <c r="C1040" s="1" t="s">
        <v>1</v>
      </c>
      <c r="D1040" t="str">
        <f t="shared" si="32"/>
        <v>XSHE_002322</v>
      </c>
      <c r="E1040" t="str">
        <f t="shared" si="33"/>
        <v>XSHG_002322</v>
      </c>
    </row>
    <row r="1041" spans="1:5" x14ac:dyDescent="0.2">
      <c r="A1041" s="2" t="str">
        <f>"002499"</f>
        <v>002499</v>
      </c>
      <c r="B1041" s="1" t="s">
        <v>0</v>
      </c>
      <c r="C1041" s="1" t="s">
        <v>1</v>
      </c>
      <c r="D1041" t="str">
        <f t="shared" si="32"/>
        <v>XSHE_002499</v>
      </c>
      <c r="E1041" t="str">
        <f t="shared" si="33"/>
        <v>XSHG_002499</v>
      </c>
    </row>
    <row r="1042" spans="1:5" x14ac:dyDescent="0.2">
      <c r="A1042" s="2" t="str">
        <f>"002549"</f>
        <v>002549</v>
      </c>
      <c r="B1042" s="1" t="s">
        <v>0</v>
      </c>
      <c r="C1042" s="1" t="s">
        <v>1</v>
      </c>
      <c r="D1042" t="str">
        <f t="shared" si="32"/>
        <v>XSHE_002549</v>
      </c>
      <c r="E1042" t="str">
        <f t="shared" si="33"/>
        <v>XSHG_002549</v>
      </c>
    </row>
    <row r="1043" spans="1:5" x14ac:dyDescent="0.2">
      <c r="A1043" s="2" t="str">
        <f>"002573"</f>
        <v>002573</v>
      </c>
      <c r="B1043" s="1" t="s">
        <v>0</v>
      </c>
      <c r="C1043" s="1" t="s">
        <v>1</v>
      </c>
      <c r="D1043" t="str">
        <f t="shared" si="32"/>
        <v>XSHE_002573</v>
      </c>
      <c r="E1043" t="str">
        <f t="shared" si="33"/>
        <v>XSHG_002573</v>
      </c>
    </row>
    <row r="1044" spans="1:5" x14ac:dyDescent="0.2">
      <c r="A1044" s="2" t="str">
        <f>"002616"</f>
        <v>002616</v>
      </c>
      <c r="B1044" s="1" t="s">
        <v>0</v>
      </c>
      <c r="C1044" s="1" t="s">
        <v>1</v>
      </c>
      <c r="D1044" t="str">
        <f t="shared" si="32"/>
        <v>XSHE_002616</v>
      </c>
      <c r="E1044" t="str">
        <f t="shared" si="33"/>
        <v>XSHG_002616</v>
      </c>
    </row>
    <row r="1045" spans="1:5" x14ac:dyDescent="0.2">
      <c r="A1045" s="2" t="str">
        <f>"002658"</f>
        <v>002658</v>
      </c>
      <c r="B1045" s="1" t="s">
        <v>0</v>
      </c>
      <c r="C1045" s="1" t="s">
        <v>1</v>
      </c>
      <c r="D1045" t="str">
        <f t="shared" si="32"/>
        <v>XSHE_002658</v>
      </c>
      <c r="E1045" t="str">
        <f t="shared" si="33"/>
        <v>XSHG_002658</v>
      </c>
    </row>
    <row r="1046" spans="1:5" x14ac:dyDescent="0.2">
      <c r="A1046" s="2" t="str">
        <f>"002672"</f>
        <v>002672</v>
      </c>
      <c r="B1046" s="1" t="s">
        <v>0</v>
      </c>
      <c r="C1046" s="1" t="s">
        <v>1</v>
      </c>
      <c r="D1046" t="str">
        <f t="shared" si="32"/>
        <v>XSHE_002672</v>
      </c>
      <c r="E1046" t="str">
        <f t="shared" si="33"/>
        <v>XSHG_002672</v>
      </c>
    </row>
    <row r="1047" spans="1:5" x14ac:dyDescent="0.2">
      <c r="A1047" s="2" t="str">
        <f>"300055"</f>
        <v>300055</v>
      </c>
      <c r="B1047" s="1" t="s">
        <v>0</v>
      </c>
      <c r="C1047" s="1" t="s">
        <v>1</v>
      </c>
      <c r="D1047" t="str">
        <f t="shared" si="32"/>
        <v>XSHE_300055</v>
      </c>
      <c r="E1047" t="str">
        <f t="shared" si="33"/>
        <v>XSHG_300055</v>
      </c>
    </row>
    <row r="1048" spans="1:5" x14ac:dyDescent="0.2">
      <c r="A1048" s="2" t="str">
        <f>"300056"</f>
        <v>300056</v>
      </c>
      <c r="B1048" s="1" t="s">
        <v>0</v>
      </c>
      <c r="C1048" s="1" t="s">
        <v>1</v>
      </c>
      <c r="D1048" t="str">
        <f t="shared" si="32"/>
        <v>XSHE_300056</v>
      </c>
      <c r="E1048" t="str">
        <f t="shared" si="33"/>
        <v>XSHG_300056</v>
      </c>
    </row>
    <row r="1049" spans="1:5" x14ac:dyDescent="0.2">
      <c r="A1049" s="2" t="str">
        <f>"300070"</f>
        <v>300070</v>
      </c>
      <c r="B1049" s="1" t="s">
        <v>0</v>
      </c>
      <c r="C1049" s="1" t="s">
        <v>1</v>
      </c>
      <c r="D1049" t="str">
        <f t="shared" si="32"/>
        <v>XSHE_300070</v>
      </c>
      <c r="E1049" t="str">
        <f t="shared" si="33"/>
        <v>XSHG_300070</v>
      </c>
    </row>
    <row r="1050" spans="1:5" x14ac:dyDescent="0.2">
      <c r="A1050" s="2" t="str">
        <f>"300072"</f>
        <v>300072</v>
      </c>
      <c r="B1050" s="1" t="s">
        <v>0</v>
      </c>
      <c r="C1050" s="1" t="s">
        <v>1</v>
      </c>
      <c r="D1050" t="str">
        <f t="shared" si="32"/>
        <v>XSHE_300072</v>
      </c>
      <c r="E1050" t="str">
        <f t="shared" si="33"/>
        <v>XSHG_300072</v>
      </c>
    </row>
    <row r="1051" spans="1:5" x14ac:dyDescent="0.2">
      <c r="A1051" s="2" t="str">
        <f>"300090"</f>
        <v>300090</v>
      </c>
      <c r="B1051" s="1" t="s">
        <v>0</v>
      </c>
      <c r="C1051" s="1" t="s">
        <v>1</v>
      </c>
      <c r="D1051" t="str">
        <f t="shared" si="32"/>
        <v>XSHE_300090</v>
      </c>
      <c r="E1051" t="str">
        <f t="shared" si="33"/>
        <v>XSHG_300090</v>
      </c>
    </row>
    <row r="1052" spans="1:5" x14ac:dyDescent="0.2">
      <c r="A1052" s="2" t="str">
        <f>"300137"</f>
        <v>300137</v>
      </c>
      <c r="B1052" s="1" t="s">
        <v>0</v>
      </c>
      <c r="C1052" s="1" t="s">
        <v>1</v>
      </c>
      <c r="D1052" t="str">
        <f t="shared" si="32"/>
        <v>XSHE_300137</v>
      </c>
      <c r="E1052" t="str">
        <f t="shared" si="33"/>
        <v>XSHG_300137</v>
      </c>
    </row>
    <row r="1053" spans="1:5" x14ac:dyDescent="0.2">
      <c r="A1053" s="2" t="str">
        <f>"300152"</f>
        <v>300152</v>
      </c>
      <c r="B1053" s="1" t="s">
        <v>0</v>
      </c>
      <c r="C1053" s="1" t="s">
        <v>1</v>
      </c>
      <c r="D1053" t="str">
        <f t="shared" si="32"/>
        <v>XSHE_300152</v>
      </c>
      <c r="E1053" t="str">
        <f t="shared" si="33"/>
        <v>XSHG_300152</v>
      </c>
    </row>
    <row r="1054" spans="1:5" x14ac:dyDescent="0.2">
      <c r="A1054" s="2" t="str">
        <f>"300156"</f>
        <v>300156</v>
      </c>
      <c r="B1054" s="1" t="s">
        <v>0</v>
      </c>
      <c r="C1054" s="1" t="s">
        <v>1</v>
      </c>
      <c r="D1054" t="str">
        <f t="shared" si="32"/>
        <v>XSHE_300156</v>
      </c>
      <c r="E1054" t="str">
        <f t="shared" si="33"/>
        <v>XSHG_300156</v>
      </c>
    </row>
    <row r="1055" spans="1:5" x14ac:dyDescent="0.2">
      <c r="A1055" s="2" t="str">
        <f>"300172"</f>
        <v>300172</v>
      </c>
      <c r="B1055" s="1" t="s">
        <v>0</v>
      </c>
      <c r="C1055" s="1" t="s">
        <v>1</v>
      </c>
      <c r="D1055" t="str">
        <f t="shared" si="32"/>
        <v>XSHE_300172</v>
      </c>
      <c r="E1055" t="str">
        <f t="shared" si="33"/>
        <v>XSHG_300172</v>
      </c>
    </row>
    <row r="1056" spans="1:5" x14ac:dyDescent="0.2">
      <c r="A1056" s="2" t="str">
        <f>"300187"</f>
        <v>300187</v>
      </c>
      <c r="B1056" s="1" t="s">
        <v>0</v>
      </c>
      <c r="C1056" s="1" t="s">
        <v>1</v>
      </c>
      <c r="D1056" t="str">
        <f t="shared" si="32"/>
        <v>XSHE_300187</v>
      </c>
      <c r="E1056" t="str">
        <f t="shared" si="33"/>
        <v>XSHG_300187</v>
      </c>
    </row>
    <row r="1057" spans="1:5" x14ac:dyDescent="0.2">
      <c r="A1057" s="2" t="str">
        <f>"300190"</f>
        <v>300190</v>
      </c>
      <c r="B1057" s="1" t="s">
        <v>0</v>
      </c>
      <c r="C1057" s="1" t="s">
        <v>1</v>
      </c>
      <c r="D1057" t="str">
        <f t="shared" si="32"/>
        <v>XSHE_300190</v>
      </c>
      <c r="E1057" t="str">
        <f t="shared" si="33"/>
        <v>XSHG_300190</v>
      </c>
    </row>
    <row r="1058" spans="1:5" x14ac:dyDescent="0.2">
      <c r="A1058" s="2" t="str">
        <f>"300197"</f>
        <v>300197</v>
      </c>
      <c r="B1058" s="1" t="s">
        <v>0</v>
      </c>
      <c r="C1058" s="1" t="s">
        <v>1</v>
      </c>
      <c r="D1058" t="str">
        <f t="shared" si="32"/>
        <v>XSHE_300197</v>
      </c>
      <c r="E1058" t="str">
        <f t="shared" si="33"/>
        <v>XSHG_300197</v>
      </c>
    </row>
    <row r="1059" spans="1:5" x14ac:dyDescent="0.2">
      <c r="A1059" s="2" t="str">
        <f>"300203"</f>
        <v>300203</v>
      </c>
      <c r="B1059" s="1" t="s">
        <v>0</v>
      </c>
      <c r="C1059" s="1" t="s">
        <v>1</v>
      </c>
      <c r="D1059" t="str">
        <f t="shared" si="32"/>
        <v>XSHE_300203</v>
      </c>
      <c r="E1059" t="str">
        <f t="shared" si="33"/>
        <v>XSHG_300203</v>
      </c>
    </row>
    <row r="1060" spans="1:5" x14ac:dyDescent="0.2">
      <c r="A1060" s="2" t="str">
        <f>"300262"</f>
        <v>300262</v>
      </c>
      <c r="B1060" s="1" t="s">
        <v>0</v>
      </c>
      <c r="C1060" s="1" t="s">
        <v>1</v>
      </c>
      <c r="D1060" t="str">
        <f t="shared" si="32"/>
        <v>XSHE_300262</v>
      </c>
      <c r="E1060" t="str">
        <f t="shared" si="33"/>
        <v>XSHG_300262</v>
      </c>
    </row>
    <row r="1061" spans="1:5" x14ac:dyDescent="0.2">
      <c r="A1061" s="2" t="str">
        <f>"300272"</f>
        <v>300272</v>
      </c>
      <c r="B1061" s="1" t="s">
        <v>0</v>
      </c>
      <c r="C1061" s="1" t="s">
        <v>1</v>
      </c>
      <c r="D1061" t="str">
        <f t="shared" si="32"/>
        <v>XSHE_300272</v>
      </c>
      <c r="E1061" t="str">
        <f t="shared" si="33"/>
        <v>XSHG_300272</v>
      </c>
    </row>
    <row r="1062" spans="1:5" x14ac:dyDescent="0.2">
      <c r="A1062" s="2" t="str">
        <f>"300332"</f>
        <v>300332</v>
      </c>
      <c r="B1062" s="1" t="s">
        <v>0</v>
      </c>
      <c r="C1062" s="1" t="s">
        <v>1</v>
      </c>
      <c r="D1062" t="str">
        <f t="shared" si="32"/>
        <v>XSHE_300332</v>
      </c>
      <c r="E1062" t="str">
        <f t="shared" si="33"/>
        <v>XSHG_300332</v>
      </c>
    </row>
    <row r="1063" spans="1:5" x14ac:dyDescent="0.2">
      <c r="A1063" s="2" t="str">
        <f>"300355"</f>
        <v>300355</v>
      </c>
      <c r="B1063" s="1" t="s">
        <v>0</v>
      </c>
      <c r="C1063" s="1" t="s">
        <v>1</v>
      </c>
      <c r="D1063" t="str">
        <f t="shared" si="32"/>
        <v>XSHE_300355</v>
      </c>
      <c r="E1063" t="str">
        <f t="shared" si="33"/>
        <v>XSHG_300355</v>
      </c>
    </row>
    <row r="1064" spans="1:5" x14ac:dyDescent="0.2">
      <c r="A1064" s="2" t="str">
        <f>"300362"</f>
        <v>300362</v>
      </c>
      <c r="B1064" s="1" t="s">
        <v>0</v>
      </c>
      <c r="C1064" s="1" t="s">
        <v>1</v>
      </c>
      <c r="D1064" t="str">
        <f t="shared" si="32"/>
        <v>XSHE_300362</v>
      </c>
      <c r="E1064" t="str">
        <f t="shared" si="33"/>
        <v>XSHG_300362</v>
      </c>
    </row>
    <row r="1065" spans="1:5" x14ac:dyDescent="0.2">
      <c r="A1065" s="2" t="str">
        <f>"300385"</f>
        <v>300385</v>
      </c>
      <c r="B1065" s="1" t="s">
        <v>0</v>
      </c>
      <c r="C1065" s="1" t="s">
        <v>1</v>
      </c>
      <c r="D1065" t="str">
        <f t="shared" si="32"/>
        <v>XSHE_300385</v>
      </c>
      <c r="E1065" t="str">
        <f t="shared" si="33"/>
        <v>XSHG_300385</v>
      </c>
    </row>
    <row r="1066" spans="1:5" x14ac:dyDescent="0.2">
      <c r="A1066" s="2" t="str">
        <f>"300388"</f>
        <v>300388</v>
      </c>
      <c r="B1066" s="1" t="s">
        <v>0</v>
      </c>
      <c r="C1066" s="1" t="s">
        <v>1</v>
      </c>
      <c r="D1066" t="str">
        <f t="shared" si="32"/>
        <v>XSHE_300388</v>
      </c>
      <c r="E1066" t="str">
        <f t="shared" si="33"/>
        <v>XSHG_300388</v>
      </c>
    </row>
    <row r="1067" spans="1:5" x14ac:dyDescent="0.2">
      <c r="A1067" s="2" t="str">
        <f>"300422"</f>
        <v>300422</v>
      </c>
      <c r="B1067" s="1" t="s">
        <v>0</v>
      </c>
      <c r="C1067" s="1" t="s">
        <v>1</v>
      </c>
      <c r="D1067" t="str">
        <f t="shared" si="32"/>
        <v>XSHE_300422</v>
      </c>
      <c r="E1067" t="str">
        <f t="shared" si="33"/>
        <v>XSHG_300422</v>
      </c>
    </row>
    <row r="1068" spans="1:5" x14ac:dyDescent="0.2">
      <c r="A1068" s="2" t="str">
        <f>"300425"</f>
        <v>300425</v>
      </c>
      <c r="B1068" s="1" t="s">
        <v>0</v>
      </c>
      <c r="C1068" s="1" t="s">
        <v>1</v>
      </c>
      <c r="D1068" t="str">
        <f t="shared" si="32"/>
        <v>XSHE_300425</v>
      </c>
      <c r="E1068" t="str">
        <f t="shared" si="33"/>
        <v>XSHG_300425</v>
      </c>
    </row>
    <row r="1069" spans="1:5" x14ac:dyDescent="0.2">
      <c r="A1069" s="2" t="str">
        <f>"300631"</f>
        <v>300631</v>
      </c>
      <c r="B1069" s="1" t="s">
        <v>0</v>
      </c>
      <c r="C1069" s="1" t="s">
        <v>1</v>
      </c>
      <c r="D1069" t="str">
        <f t="shared" si="32"/>
        <v>XSHE_300631</v>
      </c>
      <c r="E1069" t="str">
        <f t="shared" si="33"/>
        <v>XSHG_300631</v>
      </c>
    </row>
    <row r="1070" spans="1:5" x14ac:dyDescent="0.2">
      <c r="A1070" s="2" t="str">
        <f>"600008"</f>
        <v>600008</v>
      </c>
      <c r="B1070" s="1" t="s">
        <v>0</v>
      </c>
      <c r="C1070" s="1" t="s">
        <v>1</v>
      </c>
      <c r="D1070" t="str">
        <f t="shared" si="32"/>
        <v>XSHE_600008</v>
      </c>
      <c r="E1070" t="str">
        <f t="shared" si="33"/>
        <v>XSHG_600008</v>
      </c>
    </row>
    <row r="1071" spans="1:5" x14ac:dyDescent="0.2">
      <c r="A1071" s="2" t="str">
        <f>"600217"</f>
        <v>600217</v>
      </c>
      <c r="B1071" s="1" t="s">
        <v>0</v>
      </c>
      <c r="C1071" s="1" t="s">
        <v>1</v>
      </c>
      <c r="D1071" t="str">
        <f t="shared" si="32"/>
        <v>XSHE_600217</v>
      </c>
      <c r="E1071" t="str">
        <f t="shared" si="33"/>
        <v>XSHG_600217</v>
      </c>
    </row>
    <row r="1072" spans="1:5" x14ac:dyDescent="0.2">
      <c r="A1072" s="2" t="str">
        <f>"600292"</f>
        <v>600292</v>
      </c>
      <c r="B1072" s="1" t="s">
        <v>0</v>
      </c>
      <c r="C1072" s="1" t="s">
        <v>1</v>
      </c>
      <c r="D1072" t="str">
        <f t="shared" si="32"/>
        <v>XSHE_600292</v>
      </c>
      <c r="E1072" t="str">
        <f t="shared" si="33"/>
        <v>XSHG_600292</v>
      </c>
    </row>
    <row r="1073" spans="1:5" x14ac:dyDescent="0.2">
      <c r="A1073" s="2" t="str">
        <f>"600388"</f>
        <v>600388</v>
      </c>
      <c r="B1073" s="1" t="s">
        <v>0</v>
      </c>
      <c r="C1073" s="1" t="s">
        <v>1</v>
      </c>
      <c r="D1073" t="str">
        <f t="shared" si="32"/>
        <v>XSHE_600388</v>
      </c>
      <c r="E1073" t="str">
        <f t="shared" si="33"/>
        <v>XSHG_600388</v>
      </c>
    </row>
    <row r="1074" spans="1:5" x14ac:dyDescent="0.2">
      <c r="A1074" s="2" t="str">
        <f>"600481"</f>
        <v>600481</v>
      </c>
      <c r="B1074" s="1" t="s">
        <v>0</v>
      </c>
      <c r="C1074" s="1" t="s">
        <v>1</v>
      </c>
      <c r="D1074" t="str">
        <f t="shared" si="32"/>
        <v>XSHE_600481</v>
      </c>
      <c r="E1074" t="str">
        <f t="shared" si="33"/>
        <v>XSHG_600481</v>
      </c>
    </row>
    <row r="1075" spans="1:5" x14ac:dyDescent="0.2">
      <c r="A1075" s="2" t="str">
        <f>"600526"</f>
        <v>600526</v>
      </c>
      <c r="B1075" s="1" t="s">
        <v>0</v>
      </c>
      <c r="C1075" s="1" t="s">
        <v>1</v>
      </c>
      <c r="D1075" t="str">
        <f t="shared" si="32"/>
        <v>XSHE_600526</v>
      </c>
      <c r="E1075" t="str">
        <f t="shared" si="33"/>
        <v>XSHG_600526</v>
      </c>
    </row>
    <row r="1076" spans="1:5" x14ac:dyDescent="0.2">
      <c r="A1076" s="2" t="str">
        <f>"600874"</f>
        <v>600874</v>
      </c>
      <c r="B1076" s="1" t="s">
        <v>0</v>
      </c>
      <c r="C1076" s="1" t="s">
        <v>1</v>
      </c>
      <c r="D1076" t="str">
        <f t="shared" si="32"/>
        <v>XSHE_600874</v>
      </c>
      <c r="E1076" t="str">
        <f t="shared" si="33"/>
        <v>XSHG_600874</v>
      </c>
    </row>
    <row r="1077" spans="1:5" x14ac:dyDescent="0.2">
      <c r="A1077" s="2" t="str">
        <f>"603126"</f>
        <v>603126</v>
      </c>
      <c r="B1077" s="1" t="s">
        <v>0</v>
      </c>
      <c r="C1077" s="1" t="s">
        <v>1</v>
      </c>
      <c r="D1077" t="str">
        <f t="shared" si="32"/>
        <v>XSHE_603126</v>
      </c>
      <c r="E1077" t="str">
        <f t="shared" si="33"/>
        <v>XSHG_603126</v>
      </c>
    </row>
    <row r="1078" spans="1:5" x14ac:dyDescent="0.2">
      <c r="A1078" s="2" t="str">
        <f>"603177"</f>
        <v>603177</v>
      </c>
      <c r="B1078" s="1" t="s">
        <v>0</v>
      </c>
      <c r="C1078" s="1" t="s">
        <v>1</v>
      </c>
      <c r="D1078" t="str">
        <f t="shared" si="32"/>
        <v>XSHE_603177</v>
      </c>
      <c r="E1078" t="str">
        <f t="shared" si="33"/>
        <v>XSHG_603177</v>
      </c>
    </row>
    <row r="1079" spans="1:5" x14ac:dyDescent="0.2">
      <c r="A1079" s="2" t="str">
        <f>"603568"</f>
        <v>603568</v>
      </c>
      <c r="B1079" s="1" t="s">
        <v>0</v>
      </c>
      <c r="C1079" s="1" t="s">
        <v>1</v>
      </c>
      <c r="D1079" t="str">
        <f t="shared" si="32"/>
        <v>XSHE_603568</v>
      </c>
      <c r="E1079" t="str">
        <f t="shared" si="33"/>
        <v>XSHG_603568</v>
      </c>
    </row>
    <row r="1080" spans="1:5" x14ac:dyDescent="0.2">
      <c r="A1080" s="2" t="str">
        <f>"603588"</f>
        <v>603588</v>
      </c>
      <c r="B1080" s="1" t="s">
        <v>0</v>
      </c>
      <c r="C1080" s="1" t="s">
        <v>1</v>
      </c>
      <c r="D1080" t="str">
        <f t="shared" si="32"/>
        <v>XSHE_603588</v>
      </c>
      <c r="E1080" t="str">
        <f t="shared" si="33"/>
        <v>XSHG_603588</v>
      </c>
    </row>
    <row r="1081" spans="1:5" x14ac:dyDescent="0.2">
      <c r="A1081" s="2" t="str">
        <f>"603603"</f>
        <v>603603</v>
      </c>
      <c r="B1081" s="1" t="s">
        <v>0</v>
      </c>
      <c r="C1081" s="1" t="s">
        <v>1</v>
      </c>
      <c r="D1081" t="str">
        <f t="shared" si="32"/>
        <v>XSHE_603603</v>
      </c>
      <c r="E1081" t="str">
        <f t="shared" si="33"/>
        <v>XSHG_603603</v>
      </c>
    </row>
    <row r="1082" spans="1:5" x14ac:dyDescent="0.2">
      <c r="A1082" s="2" t="str">
        <f>"603817"</f>
        <v>603817</v>
      </c>
      <c r="B1082" s="1" t="s">
        <v>0</v>
      </c>
      <c r="C1082" s="1" t="s">
        <v>1</v>
      </c>
      <c r="D1082" t="str">
        <f t="shared" si="32"/>
        <v>XSHE_603817</v>
      </c>
      <c r="E1082" t="str">
        <f t="shared" si="33"/>
        <v>XSHG_603817</v>
      </c>
    </row>
    <row r="1083" spans="1:5" x14ac:dyDescent="0.2">
      <c r="A1083" s="2" t="str">
        <f>"603822"</f>
        <v>603822</v>
      </c>
      <c r="B1083" s="1" t="s">
        <v>0</v>
      </c>
      <c r="C1083" s="1" t="s">
        <v>1</v>
      </c>
      <c r="D1083" t="str">
        <f t="shared" si="32"/>
        <v>XSHE_603822</v>
      </c>
      <c r="E1083" t="str">
        <f t="shared" si="33"/>
        <v>XSHG_603822</v>
      </c>
    </row>
    <row r="1084" spans="1:5" x14ac:dyDescent="0.2">
      <c r="A1084" s="2" t="str">
        <f>"603903"</f>
        <v>603903</v>
      </c>
      <c r="B1084" s="1" t="s">
        <v>0</v>
      </c>
      <c r="C1084" s="1" t="s">
        <v>1</v>
      </c>
      <c r="D1084" t="str">
        <f t="shared" si="32"/>
        <v>XSHE_603903</v>
      </c>
      <c r="E1084" t="str">
        <f t="shared" si="33"/>
        <v>XSHG_603903</v>
      </c>
    </row>
    <row r="1085" spans="1:5" x14ac:dyDescent="0.2">
      <c r="A1085" s="2" t="str">
        <f>"603797"</f>
        <v>603797</v>
      </c>
      <c r="B1085" s="1" t="s">
        <v>0</v>
      </c>
      <c r="C1085" s="1" t="s">
        <v>1</v>
      </c>
      <c r="D1085" t="str">
        <f t="shared" si="32"/>
        <v>XSHE_603797</v>
      </c>
      <c r="E1085" t="str">
        <f t="shared" si="33"/>
        <v>XSHG_603797</v>
      </c>
    </row>
    <row r="1086" spans="1:5" x14ac:dyDescent="0.2">
      <c r="A1086" s="2" t="str">
        <f>"002155"</f>
        <v>002155</v>
      </c>
      <c r="B1086" s="1" t="s">
        <v>0</v>
      </c>
      <c r="C1086" s="1" t="s">
        <v>1</v>
      </c>
      <c r="D1086" t="str">
        <f t="shared" si="32"/>
        <v>XSHE_002155</v>
      </c>
      <c r="E1086" t="str">
        <f t="shared" si="33"/>
        <v>XSHG_002155</v>
      </c>
    </row>
    <row r="1087" spans="1:5" x14ac:dyDescent="0.2">
      <c r="A1087" s="2" t="str">
        <f>"002237"</f>
        <v>002237</v>
      </c>
      <c r="B1087" s="1" t="s">
        <v>0</v>
      </c>
      <c r="C1087" s="1" t="s">
        <v>1</v>
      </c>
      <c r="D1087" t="str">
        <f t="shared" si="32"/>
        <v>XSHE_002237</v>
      </c>
      <c r="E1087" t="str">
        <f t="shared" si="33"/>
        <v>XSHG_002237</v>
      </c>
    </row>
    <row r="1088" spans="1:5" x14ac:dyDescent="0.2">
      <c r="A1088" s="2" t="str">
        <f>"600311"</f>
        <v>600311</v>
      </c>
      <c r="B1088" s="1" t="s">
        <v>0</v>
      </c>
      <c r="C1088" s="1" t="s">
        <v>1</v>
      </c>
      <c r="D1088" t="str">
        <f t="shared" si="32"/>
        <v>XSHE_600311</v>
      </c>
      <c r="E1088" t="str">
        <f t="shared" si="33"/>
        <v>XSHG_600311</v>
      </c>
    </row>
    <row r="1089" spans="1:5" x14ac:dyDescent="0.2">
      <c r="A1089" s="2" t="str">
        <f>"600385"</f>
        <v>600385</v>
      </c>
      <c r="B1089" s="1" t="s">
        <v>0</v>
      </c>
      <c r="C1089" s="1" t="s">
        <v>1</v>
      </c>
      <c r="D1089" t="str">
        <f t="shared" si="32"/>
        <v>XSHE_600385</v>
      </c>
      <c r="E1089" t="str">
        <f t="shared" si="33"/>
        <v>XSHG_600385</v>
      </c>
    </row>
    <row r="1090" spans="1:5" x14ac:dyDescent="0.2">
      <c r="A1090" s="2" t="str">
        <f>"600489"</f>
        <v>600489</v>
      </c>
      <c r="B1090" s="1" t="s">
        <v>0</v>
      </c>
      <c r="C1090" s="1" t="s">
        <v>1</v>
      </c>
      <c r="D1090" t="str">
        <f t="shared" ref="D1090:D1153" si="34">B1090&amp;"_"&amp;A1090</f>
        <v>XSHE_600489</v>
      </c>
      <c r="E1090" t="str">
        <f t="shared" ref="E1090:E1153" si="35">C1090&amp;"_"&amp;A1090</f>
        <v>XSHG_600489</v>
      </c>
    </row>
    <row r="1091" spans="1:5" x14ac:dyDescent="0.2">
      <c r="A1091" s="2" t="str">
        <f>"600547"</f>
        <v>600547</v>
      </c>
      <c r="B1091" s="1" t="s">
        <v>0</v>
      </c>
      <c r="C1091" s="1" t="s">
        <v>1</v>
      </c>
      <c r="D1091" t="str">
        <f t="shared" si="34"/>
        <v>XSHE_600547</v>
      </c>
      <c r="E1091" t="str">
        <f t="shared" si="35"/>
        <v>XSHG_600547</v>
      </c>
    </row>
    <row r="1092" spans="1:5" x14ac:dyDescent="0.2">
      <c r="A1092" s="2" t="str">
        <f>"600687"</f>
        <v>600687</v>
      </c>
      <c r="B1092" s="1" t="s">
        <v>0</v>
      </c>
      <c r="C1092" s="1" t="s">
        <v>1</v>
      </c>
      <c r="D1092" t="str">
        <f t="shared" si="34"/>
        <v>XSHE_600687</v>
      </c>
      <c r="E1092" t="str">
        <f t="shared" si="35"/>
        <v>XSHG_600687</v>
      </c>
    </row>
    <row r="1093" spans="1:5" x14ac:dyDescent="0.2">
      <c r="A1093" s="2" t="str">
        <f>"600766"</f>
        <v>600766</v>
      </c>
      <c r="B1093" s="1" t="s">
        <v>0</v>
      </c>
      <c r="C1093" s="1" t="s">
        <v>1</v>
      </c>
      <c r="D1093" t="str">
        <f t="shared" si="34"/>
        <v>XSHE_600766</v>
      </c>
      <c r="E1093" t="str">
        <f t="shared" si="35"/>
        <v>XSHG_600766</v>
      </c>
    </row>
    <row r="1094" spans="1:5" x14ac:dyDescent="0.2">
      <c r="A1094" s="2" t="str">
        <f>"600988"</f>
        <v>600988</v>
      </c>
      <c r="B1094" s="1" t="s">
        <v>0</v>
      </c>
      <c r="C1094" s="1" t="s">
        <v>1</v>
      </c>
      <c r="D1094" t="str">
        <f t="shared" si="34"/>
        <v>XSHE_600988</v>
      </c>
      <c r="E1094" t="str">
        <f t="shared" si="35"/>
        <v>XSHG_600988</v>
      </c>
    </row>
    <row r="1095" spans="1:5" x14ac:dyDescent="0.2">
      <c r="A1095" s="2" t="str">
        <f>"601069"</f>
        <v>601069</v>
      </c>
      <c r="B1095" s="1" t="s">
        <v>0</v>
      </c>
      <c r="C1095" s="1" t="s">
        <v>1</v>
      </c>
      <c r="D1095" t="str">
        <f t="shared" si="34"/>
        <v>XSHE_601069</v>
      </c>
      <c r="E1095" t="str">
        <f t="shared" si="35"/>
        <v>XSHG_601069</v>
      </c>
    </row>
    <row r="1096" spans="1:5" x14ac:dyDescent="0.2">
      <c r="A1096" s="2" t="str">
        <f>"601899"</f>
        <v>601899</v>
      </c>
      <c r="B1096" s="1" t="s">
        <v>0</v>
      </c>
      <c r="C1096" s="1" t="s">
        <v>1</v>
      </c>
      <c r="D1096" t="str">
        <f t="shared" si="34"/>
        <v>XSHE_601899</v>
      </c>
      <c r="E1096" t="str">
        <f t="shared" si="35"/>
        <v>XSHG_601899</v>
      </c>
    </row>
    <row r="1097" spans="1:5" x14ac:dyDescent="0.2">
      <c r="A1097" s="2" t="str">
        <f>"000027"</f>
        <v>000027</v>
      </c>
      <c r="B1097" s="1" t="s">
        <v>0</v>
      </c>
      <c r="C1097" s="1" t="s">
        <v>1</v>
      </c>
      <c r="D1097" t="str">
        <f t="shared" si="34"/>
        <v>XSHE_000027</v>
      </c>
      <c r="E1097" t="str">
        <f t="shared" si="35"/>
        <v>XSHG_000027</v>
      </c>
    </row>
    <row r="1098" spans="1:5" x14ac:dyDescent="0.2">
      <c r="A1098" s="2" t="str">
        <f>"000037"</f>
        <v>000037</v>
      </c>
      <c r="B1098" s="1" t="s">
        <v>0</v>
      </c>
      <c r="C1098" s="1" t="s">
        <v>1</v>
      </c>
      <c r="D1098" t="str">
        <f t="shared" si="34"/>
        <v>XSHE_000037</v>
      </c>
      <c r="E1098" t="str">
        <f t="shared" si="35"/>
        <v>XSHG_000037</v>
      </c>
    </row>
    <row r="1099" spans="1:5" x14ac:dyDescent="0.2">
      <c r="A1099" s="2" t="str">
        <f>"000531"</f>
        <v>000531</v>
      </c>
      <c r="B1099" s="1" t="s">
        <v>0</v>
      </c>
      <c r="C1099" s="1" t="s">
        <v>1</v>
      </c>
      <c r="D1099" t="str">
        <f t="shared" si="34"/>
        <v>XSHE_000531</v>
      </c>
      <c r="E1099" t="str">
        <f t="shared" si="35"/>
        <v>XSHG_000531</v>
      </c>
    </row>
    <row r="1100" spans="1:5" x14ac:dyDescent="0.2">
      <c r="A1100" s="2" t="str">
        <f>"000539"</f>
        <v>000539</v>
      </c>
      <c r="B1100" s="1" t="s">
        <v>0</v>
      </c>
      <c r="C1100" s="1" t="s">
        <v>1</v>
      </c>
      <c r="D1100" t="str">
        <f t="shared" si="34"/>
        <v>XSHE_000539</v>
      </c>
      <c r="E1100" t="str">
        <f t="shared" si="35"/>
        <v>XSHG_000539</v>
      </c>
    </row>
    <row r="1101" spans="1:5" x14ac:dyDescent="0.2">
      <c r="A1101" s="2" t="str">
        <f>"000543"</f>
        <v>000543</v>
      </c>
      <c r="B1101" s="1" t="s">
        <v>0</v>
      </c>
      <c r="C1101" s="1" t="s">
        <v>1</v>
      </c>
      <c r="D1101" t="str">
        <f t="shared" si="34"/>
        <v>XSHE_000543</v>
      </c>
      <c r="E1101" t="str">
        <f t="shared" si="35"/>
        <v>XSHG_000543</v>
      </c>
    </row>
    <row r="1102" spans="1:5" x14ac:dyDescent="0.2">
      <c r="A1102" s="2" t="str">
        <f>"000600"</f>
        <v>000600</v>
      </c>
      <c r="B1102" s="1" t="s">
        <v>0</v>
      </c>
      <c r="C1102" s="1" t="s">
        <v>1</v>
      </c>
      <c r="D1102" t="str">
        <f t="shared" si="34"/>
        <v>XSHE_000600</v>
      </c>
      <c r="E1102" t="str">
        <f t="shared" si="35"/>
        <v>XSHG_000600</v>
      </c>
    </row>
    <row r="1103" spans="1:5" x14ac:dyDescent="0.2">
      <c r="A1103" s="2" t="str">
        <f>"000690"</f>
        <v>000690</v>
      </c>
      <c r="B1103" s="1" t="s">
        <v>0</v>
      </c>
      <c r="C1103" s="1" t="s">
        <v>1</v>
      </c>
      <c r="D1103" t="str">
        <f t="shared" si="34"/>
        <v>XSHE_000690</v>
      </c>
      <c r="E1103" t="str">
        <f t="shared" si="35"/>
        <v>XSHG_000690</v>
      </c>
    </row>
    <row r="1104" spans="1:5" x14ac:dyDescent="0.2">
      <c r="A1104" s="2" t="str">
        <f>"000720"</f>
        <v>000720</v>
      </c>
      <c r="B1104" s="1" t="s">
        <v>0</v>
      </c>
      <c r="C1104" s="1" t="s">
        <v>1</v>
      </c>
      <c r="D1104" t="str">
        <f t="shared" si="34"/>
        <v>XSHE_000720</v>
      </c>
      <c r="E1104" t="str">
        <f t="shared" si="35"/>
        <v>XSHG_000720</v>
      </c>
    </row>
    <row r="1105" spans="1:5" x14ac:dyDescent="0.2">
      <c r="A1105" s="2" t="str">
        <f>"000767"</f>
        <v>000767</v>
      </c>
      <c r="B1105" s="1" t="s">
        <v>0</v>
      </c>
      <c r="C1105" s="1" t="s">
        <v>1</v>
      </c>
      <c r="D1105" t="str">
        <f t="shared" si="34"/>
        <v>XSHE_000767</v>
      </c>
      <c r="E1105" t="str">
        <f t="shared" si="35"/>
        <v>XSHG_000767</v>
      </c>
    </row>
    <row r="1106" spans="1:5" x14ac:dyDescent="0.2">
      <c r="A1106" s="2" t="str">
        <f>"000875"</f>
        <v>000875</v>
      </c>
      <c r="B1106" s="1" t="s">
        <v>0</v>
      </c>
      <c r="C1106" s="1" t="s">
        <v>1</v>
      </c>
      <c r="D1106" t="str">
        <f t="shared" si="34"/>
        <v>XSHE_000875</v>
      </c>
      <c r="E1106" t="str">
        <f t="shared" si="35"/>
        <v>XSHG_000875</v>
      </c>
    </row>
    <row r="1107" spans="1:5" x14ac:dyDescent="0.2">
      <c r="A1107" s="2" t="str">
        <f>"000883"</f>
        <v>000883</v>
      </c>
      <c r="B1107" s="1" t="s">
        <v>0</v>
      </c>
      <c r="C1107" s="1" t="s">
        <v>1</v>
      </c>
      <c r="D1107" t="str">
        <f t="shared" si="34"/>
        <v>XSHE_000883</v>
      </c>
      <c r="E1107" t="str">
        <f t="shared" si="35"/>
        <v>XSHG_000883</v>
      </c>
    </row>
    <row r="1108" spans="1:5" x14ac:dyDescent="0.2">
      <c r="A1108" s="2" t="str">
        <f>"000899"</f>
        <v>000899</v>
      </c>
      <c r="B1108" s="1" t="s">
        <v>0</v>
      </c>
      <c r="C1108" s="1" t="s">
        <v>1</v>
      </c>
      <c r="D1108" t="str">
        <f t="shared" si="34"/>
        <v>XSHE_000899</v>
      </c>
      <c r="E1108" t="str">
        <f t="shared" si="35"/>
        <v>XSHG_000899</v>
      </c>
    </row>
    <row r="1109" spans="1:5" x14ac:dyDescent="0.2">
      <c r="A1109" s="2" t="str">
        <f>"000958"</f>
        <v>000958</v>
      </c>
      <c r="B1109" s="1" t="s">
        <v>0</v>
      </c>
      <c r="C1109" s="1" t="s">
        <v>1</v>
      </c>
      <c r="D1109" t="str">
        <f t="shared" si="34"/>
        <v>XSHE_000958</v>
      </c>
      <c r="E1109" t="str">
        <f t="shared" si="35"/>
        <v>XSHG_000958</v>
      </c>
    </row>
    <row r="1110" spans="1:5" x14ac:dyDescent="0.2">
      <c r="A1110" s="2" t="str">
        <f>"000966"</f>
        <v>000966</v>
      </c>
      <c r="B1110" s="1" t="s">
        <v>0</v>
      </c>
      <c r="C1110" s="1" t="s">
        <v>1</v>
      </c>
      <c r="D1110" t="str">
        <f t="shared" si="34"/>
        <v>XSHE_000966</v>
      </c>
      <c r="E1110" t="str">
        <f t="shared" si="35"/>
        <v>XSHG_000966</v>
      </c>
    </row>
    <row r="1111" spans="1:5" x14ac:dyDescent="0.2">
      <c r="A1111" s="2" t="str">
        <f>"001896"</f>
        <v>001896</v>
      </c>
      <c r="B1111" s="1" t="s">
        <v>0</v>
      </c>
      <c r="C1111" s="1" t="s">
        <v>1</v>
      </c>
      <c r="D1111" t="str">
        <f t="shared" si="34"/>
        <v>XSHE_001896</v>
      </c>
      <c r="E1111" t="str">
        <f t="shared" si="35"/>
        <v>XSHG_001896</v>
      </c>
    </row>
    <row r="1112" spans="1:5" x14ac:dyDescent="0.2">
      <c r="A1112" s="2" t="str">
        <f>"002479"</f>
        <v>002479</v>
      </c>
      <c r="B1112" s="1" t="s">
        <v>0</v>
      </c>
      <c r="C1112" s="1" t="s">
        <v>1</v>
      </c>
      <c r="D1112" t="str">
        <f t="shared" si="34"/>
        <v>XSHE_002479</v>
      </c>
      <c r="E1112" t="str">
        <f t="shared" si="35"/>
        <v>XSHG_002479</v>
      </c>
    </row>
    <row r="1113" spans="1:5" x14ac:dyDescent="0.2">
      <c r="A1113" s="2" t="str">
        <f>"600011"</f>
        <v>600011</v>
      </c>
      <c r="B1113" s="1" t="s">
        <v>0</v>
      </c>
      <c r="C1113" s="1" t="s">
        <v>1</v>
      </c>
      <c r="D1113" t="str">
        <f t="shared" si="34"/>
        <v>XSHE_600011</v>
      </c>
      <c r="E1113" t="str">
        <f t="shared" si="35"/>
        <v>XSHG_600011</v>
      </c>
    </row>
    <row r="1114" spans="1:5" x14ac:dyDescent="0.2">
      <c r="A1114" s="2" t="str">
        <f>"600021"</f>
        <v>600021</v>
      </c>
      <c r="B1114" s="1" t="s">
        <v>0</v>
      </c>
      <c r="C1114" s="1" t="s">
        <v>1</v>
      </c>
      <c r="D1114" t="str">
        <f t="shared" si="34"/>
        <v>XSHE_600021</v>
      </c>
      <c r="E1114" t="str">
        <f t="shared" si="35"/>
        <v>XSHG_600021</v>
      </c>
    </row>
    <row r="1115" spans="1:5" x14ac:dyDescent="0.2">
      <c r="A1115" s="2" t="str">
        <f>"600023"</f>
        <v>600023</v>
      </c>
      <c r="B1115" s="1" t="s">
        <v>0</v>
      </c>
      <c r="C1115" s="1" t="s">
        <v>1</v>
      </c>
      <c r="D1115" t="str">
        <f t="shared" si="34"/>
        <v>XSHE_600023</v>
      </c>
      <c r="E1115" t="str">
        <f t="shared" si="35"/>
        <v>XSHG_600023</v>
      </c>
    </row>
    <row r="1116" spans="1:5" x14ac:dyDescent="0.2">
      <c r="A1116" s="2" t="str">
        <f>"600027"</f>
        <v>600027</v>
      </c>
      <c r="B1116" s="1" t="s">
        <v>0</v>
      </c>
      <c r="C1116" s="1" t="s">
        <v>1</v>
      </c>
      <c r="D1116" t="str">
        <f t="shared" si="34"/>
        <v>XSHE_600027</v>
      </c>
      <c r="E1116" t="str">
        <f t="shared" si="35"/>
        <v>XSHG_600027</v>
      </c>
    </row>
    <row r="1117" spans="1:5" x14ac:dyDescent="0.2">
      <c r="A1117" s="2" t="str">
        <f>"600098"</f>
        <v>600098</v>
      </c>
      <c r="B1117" s="1" t="s">
        <v>0</v>
      </c>
      <c r="C1117" s="1" t="s">
        <v>1</v>
      </c>
      <c r="D1117" t="str">
        <f t="shared" si="34"/>
        <v>XSHE_600098</v>
      </c>
      <c r="E1117" t="str">
        <f t="shared" si="35"/>
        <v>XSHG_600098</v>
      </c>
    </row>
    <row r="1118" spans="1:5" x14ac:dyDescent="0.2">
      <c r="A1118" s="2" t="str">
        <f>"600396"</f>
        <v>600396</v>
      </c>
      <c r="B1118" s="1" t="s">
        <v>0</v>
      </c>
      <c r="C1118" s="1" t="s">
        <v>1</v>
      </c>
      <c r="D1118" t="str">
        <f t="shared" si="34"/>
        <v>XSHE_600396</v>
      </c>
      <c r="E1118" t="str">
        <f t="shared" si="35"/>
        <v>XSHG_600396</v>
      </c>
    </row>
    <row r="1119" spans="1:5" x14ac:dyDescent="0.2">
      <c r="A1119" s="2" t="str">
        <f>"600483"</f>
        <v>600483</v>
      </c>
      <c r="B1119" s="1" t="s">
        <v>0</v>
      </c>
      <c r="C1119" s="1" t="s">
        <v>1</v>
      </c>
      <c r="D1119" t="str">
        <f t="shared" si="34"/>
        <v>XSHE_600483</v>
      </c>
      <c r="E1119" t="str">
        <f t="shared" si="35"/>
        <v>XSHG_600483</v>
      </c>
    </row>
    <row r="1120" spans="1:5" x14ac:dyDescent="0.2">
      <c r="A1120" s="2" t="str">
        <f>"600509"</f>
        <v>600509</v>
      </c>
      <c r="B1120" s="1" t="s">
        <v>0</v>
      </c>
      <c r="C1120" s="1" t="s">
        <v>1</v>
      </c>
      <c r="D1120" t="str">
        <f t="shared" si="34"/>
        <v>XSHE_600509</v>
      </c>
      <c r="E1120" t="str">
        <f t="shared" si="35"/>
        <v>XSHG_600509</v>
      </c>
    </row>
    <row r="1121" spans="1:5" x14ac:dyDescent="0.2">
      <c r="A1121" s="2" t="str">
        <f>"600578"</f>
        <v>600578</v>
      </c>
      <c r="B1121" s="1" t="s">
        <v>0</v>
      </c>
      <c r="C1121" s="1" t="s">
        <v>1</v>
      </c>
      <c r="D1121" t="str">
        <f t="shared" si="34"/>
        <v>XSHE_600578</v>
      </c>
      <c r="E1121" t="str">
        <f t="shared" si="35"/>
        <v>XSHG_600578</v>
      </c>
    </row>
    <row r="1122" spans="1:5" x14ac:dyDescent="0.2">
      <c r="A1122" s="2" t="str">
        <f>"600642"</f>
        <v>600642</v>
      </c>
      <c r="B1122" s="1" t="s">
        <v>0</v>
      </c>
      <c r="C1122" s="1" t="s">
        <v>1</v>
      </c>
      <c r="D1122" t="str">
        <f t="shared" si="34"/>
        <v>XSHE_600642</v>
      </c>
      <c r="E1122" t="str">
        <f t="shared" si="35"/>
        <v>XSHG_600642</v>
      </c>
    </row>
    <row r="1123" spans="1:5" x14ac:dyDescent="0.2">
      <c r="A1123" s="2" t="str">
        <f>"600726"</f>
        <v>600726</v>
      </c>
      <c r="B1123" s="1" t="s">
        <v>0</v>
      </c>
      <c r="C1123" s="1" t="s">
        <v>1</v>
      </c>
      <c r="D1123" t="str">
        <f t="shared" si="34"/>
        <v>XSHE_600726</v>
      </c>
      <c r="E1123" t="str">
        <f t="shared" si="35"/>
        <v>XSHG_600726</v>
      </c>
    </row>
    <row r="1124" spans="1:5" x14ac:dyDescent="0.2">
      <c r="A1124" s="2" t="str">
        <f>"600744"</f>
        <v>600744</v>
      </c>
      <c r="B1124" s="1" t="s">
        <v>0</v>
      </c>
      <c r="C1124" s="1" t="s">
        <v>1</v>
      </c>
      <c r="D1124" t="str">
        <f t="shared" si="34"/>
        <v>XSHE_600744</v>
      </c>
      <c r="E1124" t="str">
        <f t="shared" si="35"/>
        <v>XSHG_600744</v>
      </c>
    </row>
    <row r="1125" spans="1:5" x14ac:dyDescent="0.2">
      <c r="A1125" s="2" t="str">
        <f>"600780"</f>
        <v>600780</v>
      </c>
      <c r="B1125" s="1" t="s">
        <v>0</v>
      </c>
      <c r="C1125" s="1" t="s">
        <v>1</v>
      </c>
      <c r="D1125" t="str">
        <f t="shared" si="34"/>
        <v>XSHE_600780</v>
      </c>
      <c r="E1125" t="str">
        <f t="shared" si="35"/>
        <v>XSHG_600780</v>
      </c>
    </row>
    <row r="1126" spans="1:5" x14ac:dyDescent="0.2">
      <c r="A1126" s="2" t="str">
        <f>"600795"</f>
        <v>600795</v>
      </c>
      <c r="B1126" s="1" t="s">
        <v>0</v>
      </c>
      <c r="C1126" s="1" t="s">
        <v>1</v>
      </c>
      <c r="D1126" t="str">
        <f t="shared" si="34"/>
        <v>XSHE_600795</v>
      </c>
      <c r="E1126" t="str">
        <f t="shared" si="35"/>
        <v>XSHG_600795</v>
      </c>
    </row>
    <row r="1127" spans="1:5" x14ac:dyDescent="0.2">
      <c r="A1127" s="2" t="str">
        <f>"600863"</f>
        <v>600863</v>
      </c>
      <c r="B1127" s="1" t="s">
        <v>0</v>
      </c>
      <c r="C1127" s="1" t="s">
        <v>1</v>
      </c>
      <c r="D1127" t="str">
        <f t="shared" si="34"/>
        <v>XSHE_600863</v>
      </c>
      <c r="E1127" t="str">
        <f t="shared" si="35"/>
        <v>XSHG_600863</v>
      </c>
    </row>
    <row r="1128" spans="1:5" x14ac:dyDescent="0.2">
      <c r="A1128" s="2" t="str">
        <f>"600864"</f>
        <v>600864</v>
      </c>
      <c r="B1128" s="1" t="s">
        <v>0</v>
      </c>
      <c r="C1128" s="1" t="s">
        <v>1</v>
      </c>
      <c r="D1128" t="str">
        <f t="shared" si="34"/>
        <v>XSHE_600864</v>
      </c>
      <c r="E1128" t="str">
        <f t="shared" si="35"/>
        <v>XSHG_600864</v>
      </c>
    </row>
    <row r="1129" spans="1:5" x14ac:dyDescent="0.2">
      <c r="A1129" s="2" t="str">
        <f>"601991"</f>
        <v>601991</v>
      </c>
      <c r="B1129" s="1" t="s">
        <v>0</v>
      </c>
      <c r="C1129" s="1" t="s">
        <v>1</v>
      </c>
      <c r="D1129" t="str">
        <f t="shared" si="34"/>
        <v>XSHE_601991</v>
      </c>
      <c r="E1129" t="str">
        <f t="shared" si="35"/>
        <v>XSHG_601991</v>
      </c>
    </row>
    <row r="1130" spans="1:5" x14ac:dyDescent="0.2">
      <c r="A1130" s="2" t="str">
        <f>"000089"</f>
        <v>000089</v>
      </c>
      <c r="B1130" s="1" t="s">
        <v>0</v>
      </c>
      <c r="C1130" s="1" t="s">
        <v>1</v>
      </c>
      <c r="D1130" t="str">
        <f t="shared" si="34"/>
        <v>XSHE_000089</v>
      </c>
      <c r="E1130" t="str">
        <f t="shared" si="35"/>
        <v>XSHG_000089</v>
      </c>
    </row>
    <row r="1131" spans="1:5" x14ac:dyDescent="0.2">
      <c r="A1131" s="2" t="str">
        <f>"600004"</f>
        <v>600004</v>
      </c>
      <c r="B1131" s="1" t="s">
        <v>0</v>
      </c>
      <c r="C1131" s="1" t="s">
        <v>1</v>
      </c>
      <c r="D1131" t="str">
        <f t="shared" si="34"/>
        <v>XSHE_600004</v>
      </c>
      <c r="E1131" t="str">
        <f t="shared" si="35"/>
        <v>XSHG_600004</v>
      </c>
    </row>
    <row r="1132" spans="1:5" x14ac:dyDescent="0.2">
      <c r="A1132" s="2" t="str">
        <f>"600009"</f>
        <v>600009</v>
      </c>
      <c r="B1132" s="1" t="s">
        <v>0</v>
      </c>
      <c r="C1132" s="1" t="s">
        <v>1</v>
      </c>
      <c r="D1132" t="str">
        <f t="shared" si="34"/>
        <v>XSHE_600009</v>
      </c>
      <c r="E1132" t="str">
        <f t="shared" si="35"/>
        <v>XSHG_600009</v>
      </c>
    </row>
    <row r="1133" spans="1:5" x14ac:dyDescent="0.2">
      <c r="A1133" s="2" t="str">
        <f>"600897"</f>
        <v>600897</v>
      </c>
      <c r="B1133" s="1" t="s">
        <v>0</v>
      </c>
      <c r="C1133" s="1" t="s">
        <v>1</v>
      </c>
      <c r="D1133" t="str">
        <f t="shared" si="34"/>
        <v>XSHE_600897</v>
      </c>
      <c r="E1133" t="str">
        <f t="shared" si="35"/>
        <v>XSHG_600897</v>
      </c>
    </row>
    <row r="1134" spans="1:5" x14ac:dyDescent="0.2">
      <c r="A1134" s="2" t="str">
        <f>"000410"</f>
        <v>000410</v>
      </c>
      <c r="B1134" s="1" t="s">
        <v>0</v>
      </c>
      <c r="C1134" s="1" t="s">
        <v>1</v>
      </c>
      <c r="D1134" t="str">
        <f t="shared" si="34"/>
        <v>XSHE_000410</v>
      </c>
      <c r="E1134" t="str">
        <f t="shared" si="35"/>
        <v>XSHG_000410</v>
      </c>
    </row>
    <row r="1135" spans="1:5" x14ac:dyDescent="0.2">
      <c r="A1135" s="2" t="str">
        <f>"000837"</f>
        <v>000837</v>
      </c>
      <c r="B1135" s="1" t="s">
        <v>0</v>
      </c>
      <c r="C1135" s="1" t="s">
        <v>1</v>
      </c>
      <c r="D1135" t="str">
        <f t="shared" si="34"/>
        <v>XSHE_000837</v>
      </c>
      <c r="E1135" t="str">
        <f t="shared" si="35"/>
        <v>XSHG_000837</v>
      </c>
    </row>
    <row r="1136" spans="1:5" x14ac:dyDescent="0.2">
      <c r="A1136" s="2" t="str">
        <f>"002248"</f>
        <v>002248</v>
      </c>
      <c r="B1136" s="1" t="s">
        <v>0</v>
      </c>
      <c r="C1136" s="1" t="s">
        <v>1</v>
      </c>
      <c r="D1136" t="str">
        <f t="shared" si="34"/>
        <v>XSHE_002248</v>
      </c>
      <c r="E1136" t="str">
        <f t="shared" si="35"/>
        <v>XSHG_002248</v>
      </c>
    </row>
    <row r="1137" spans="1:5" x14ac:dyDescent="0.2">
      <c r="A1137" s="2" t="str">
        <f>"002520"</f>
        <v>002520</v>
      </c>
      <c r="B1137" s="1" t="s">
        <v>0</v>
      </c>
      <c r="C1137" s="1" t="s">
        <v>1</v>
      </c>
      <c r="D1137" t="str">
        <f t="shared" si="34"/>
        <v>XSHE_002520</v>
      </c>
      <c r="E1137" t="str">
        <f t="shared" si="35"/>
        <v>XSHG_002520</v>
      </c>
    </row>
    <row r="1138" spans="1:5" x14ac:dyDescent="0.2">
      <c r="A1138" s="2" t="str">
        <f>"002559"</f>
        <v>002559</v>
      </c>
      <c r="B1138" s="1" t="s">
        <v>0</v>
      </c>
      <c r="C1138" s="1" t="s">
        <v>1</v>
      </c>
      <c r="D1138" t="str">
        <f t="shared" si="34"/>
        <v>XSHE_002559</v>
      </c>
      <c r="E1138" t="str">
        <f t="shared" si="35"/>
        <v>XSHG_002559</v>
      </c>
    </row>
    <row r="1139" spans="1:5" x14ac:dyDescent="0.2">
      <c r="A1139" s="2" t="str">
        <f>"300161"</f>
        <v>300161</v>
      </c>
      <c r="B1139" s="1" t="s">
        <v>0</v>
      </c>
      <c r="C1139" s="1" t="s">
        <v>1</v>
      </c>
      <c r="D1139" t="str">
        <f t="shared" si="34"/>
        <v>XSHE_300161</v>
      </c>
      <c r="E1139" t="str">
        <f t="shared" si="35"/>
        <v>XSHG_300161</v>
      </c>
    </row>
    <row r="1140" spans="1:5" x14ac:dyDescent="0.2">
      <c r="A1140" s="2" t="str">
        <f>"300441"</f>
        <v>300441</v>
      </c>
      <c r="B1140" s="1" t="s">
        <v>0</v>
      </c>
      <c r="C1140" s="1" t="s">
        <v>1</v>
      </c>
      <c r="D1140" t="str">
        <f t="shared" si="34"/>
        <v>XSHE_300441</v>
      </c>
      <c r="E1140" t="str">
        <f t="shared" si="35"/>
        <v>XSHG_300441</v>
      </c>
    </row>
    <row r="1141" spans="1:5" x14ac:dyDescent="0.2">
      <c r="A1141" s="2" t="str">
        <f>"600243"</f>
        <v>600243</v>
      </c>
      <c r="B1141" s="1" t="s">
        <v>0</v>
      </c>
      <c r="C1141" s="1" t="s">
        <v>1</v>
      </c>
      <c r="D1141" t="str">
        <f t="shared" si="34"/>
        <v>XSHE_600243</v>
      </c>
      <c r="E1141" t="str">
        <f t="shared" si="35"/>
        <v>XSHG_600243</v>
      </c>
    </row>
    <row r="1142" spans="1:5" x14ac:dyDescent="0.2">
      <c r="A1142" s="2" t="str">
        <f>"600806"</f>
        <v>600806</v>
      </c>
      <c r="B1142" s="1" t="s">
        <v>0</v>
      </c>
      <c r="C1142" s="1" t="s">
        <v>1</v>
      </c>
      <c r="D1142" t="str">
        <f t="shared" si="34"/>
        <v>XSHE_600806</v>
      </c>
      <c r="E1142" t="str">
        <f t="shared" si="35"/>
        <v>XSHG_600806</v>
      </c>
    </row>
    <row r="1143" spans="1:5" x14ac:dyDescent="0.2">
      <c r="A1143" s="2" t="str">
        <f>"601882"</f>
        <v>601882</v>
      </c>
      <c r="B1143" s="1" t="s">
        <v>0</v>
      </c>
      <c r="C1143" s="1" t="s">
        <v>1</v>
      </c>
      <c r="D1143" t="str">
        <f t="shared" si="34"/>
        <v>XSHE_601882</v>
      </c>
      <c r="E1143" t="str">
        <f t="shared" si="35"/>
        <v>XSHG_601882</v>
      </c>
    </row>
    <row r="1144" spans="1:5" x14ac:dyDescent="0.2">
      <c r="A1144" s="2" t="str">
        <f>"603011"</f>
        <v>603011</v>
      </c>
      <c r="B1144" s="1" t="s">
        <v>0</v>
      </c>
      <c r="C1144" s="1" t="s">
        <v>1</v>
      </c>
      <c r="D1144" t="str">
        <f t="shared" si="34"/>
        <v>XSHE_603011</v>
      </c>
      <c r="E1144" t="str">
        <f t="shared" si="35"/>
        <v>XSHG_603011</v>
      </c>
    </row>
    <row r="1145" spans="1:5" x14ac:dyDescent="0.2">
      <c r="A1145" s="2" t="str">
        <f>"000530"</f>
        <v>000530</v>
      </c>
      <c r="B1145" s="1" t="s">
        <v>0</v>
      </c>
      <c r="C1145" s="1" t="s">
        <v>1</v>
      </c>
      <c r="D1145" t="str">
        <f t="shared" si="34"/>
        <v>XSHE_000530</v>
      </c>
      <c r="E1145" t="str">
        <f t="shared" si="35"/>
        <v>XSHG_000530</v>
      </c>
    </row>
    <row r="1146" spans="1:5" x14ac:dyDescent="0.2">
      <c r="A1146" s="2" t="str">
        <f>"000570"</f>
        <v>000570</v>
      </c>
      <c r="B1146" s="1" t="s">
        <v>0</v>
      </c>
      <c r="C1146" s="1" t="s">
        <v>1</v>
      </c>
      <c r="D1146" t="str">
        <f t="shared" si="34"/>
        <v>XSHE_000570</v>
      </c>
      <c r="E1146" t="str">
        <f t="shared" si="35"/>
        <v>XSHG_000570</v>
      </c>
    </row>
    <row r="1147" spans="1:5" x14ac:dyDescent="0.2">
      <c r="A1147" s="2" t="str">
        <f>"000595"</f>
        <v>000595</v>
      </c>
      <c r="B1147" s="1" t="s">
        <v>0</v>
      </c>
      <c r="C1147" s="1" t="s">
        <v>1</v>
      </c>
      <c r="D1147" t="str">
        <f t="shared" si="34"/>
        <v>XSHE_000595</v>
      </c>
      <c r="E1147" t="str">
        <f t="shared" si="35"/>
        <v>XSHG_000595</v>
      </c>
    </row>
    <row r="1148" spans="1:5" x14ac:dyDescent="0.2">
      <c r="A1148" s="2" t="str">
        <f>"000678"</f>
        <v>000678</v>
      </c>
      <c r="B1148" s="1" t="s">
        <v>0</v>
      </c>
      <c r="C1148" s="1" t="s">
        <v>1</v>
      </c>
      <c r="D1148" t="str">
        <f t="shared" si="34"/>
        <v>XSHE_000678</v>
      </c>
      <c r="E1148" t="str">
        <f t="shared" si="35"/>
        <v>XSHG_000678</v>
      </c>
    </row>
    <row r="1149" spans="1:5" x14ac:dyDescent="0.2">
      <c r="A1149" s="2" t="str">
        <f>"000777"</f>
        <v>000777</v>
      </c>
      <c r="B1149" s="1" t="s">
        <v>0</v>
      </c>
      <c r="C1149" s="1" t="s">
        <v>1</v>
      </c>
      <c r="D1149" t="str">
        <f t="shared" si="34"/>
        <v>XSHE_000777</v>
      </c>
      <c r="E1149" t="str">
        <f t="shared" si="35"/>
        <v>XSHG_000777</v>
      </c>
    </row>
    <row r="1150" spans="1:5" x14ac:dyDescent="0.2">
      <c r="A1150" s="2" t="str">
        <f>"000816"</f>
        <v>000816</v>
      </c>
      <c r="B1150" s="1" t="s">
        <v>0</v>
      </c>
      <c r="C1150" s="1" t="s">
        <v>1</v>
      </c>
      <c r="D1150" t="str">
        <f t="shared" si="34"/>
        <v>XSHE_000816</v>
      </c>
      <c r="E1150" t="str">
        <f t="shared" si="35"/>
        <v>XSHG_000816</v>
      </c>
    </row>
    <row r="1151" spans="1:5" x14ac:dyDescent="0.2">
      <c r="A1151" s="2" t="str">
        <f>"000856"</f>
        <v>000856</v>
      </c>
      <c r="B1151" s="1" t="s">
        <v>0</v>
      </c>
      <c r="C1151" s="1" t="s">
        <v>1</v>
      </c>
      <c r="D1151" t="str">
        <f t="shared" si="34"/>
        <v>XSHE_000856</v>
      </c>
      <c r="E1151" t="str">
        <f t="shared" si="35"/>
        <v>XSHG_000856</v>
      </c>
    </row>
    <row r="1152" spans="1:5" x14ac:dyDescent="0.2">
      <c r="A1152" s="2" t="str">
        <f>"000880"</f>
        <v>000880</v>
      </c>
      <c r="B1152" s="1" t="s">
        <v>0</v>
      </c>
      <c r="C1152" s="1" t="s">
        <v>1</v>
      </c>
      <c r="D1152" t="str">
        <f t="shared" si="34"/>
        <v>XSHE_000880</v>
      </c>
      <c r="E1152" t="str">
        <f t="shared" si="35"/>
        <v>XSHG_000880</v>
      </c>
    </row>
    <row r="1153" spans="1:5" x14ac:dyDescent="0.2">
      <c r="A1153" s="2" t="str">
        <f>"000903"</f>
        <v>000903</v>
      </c>
      <c r="B1153" s="1" t="s">
        <v>0</v>
      </c>
      <c r="C1153" s="1" t="s">
        <v>1</v>
      </c>
      <c r="D1153" t="str">
        <f t="shared" si="34"/>
        <v>XSHE_000903</v>
      </c>
      <c r="E1153" t="str">
        <f t="shared" si="35"/>
        <v>XSHG_000903</v>
      </c>
    </row>
    <row r="1154" spans="1:5" x14ac:dyDescent="0.2">
      <c r="A1154" s="2" t="str">
        <f>"002026"</f>
        <v>002026</v>
      </c>
      <c r="B1154" s="1" t="s">
        <v>0</v>
      </c>
      <c r="C1154" s="1" t="s">
        <v>1</v>
      </c>
      <c r="D1154" t="str">
        <f t="shared" ref="D1154:D1217" si="36">B1154&amp;"_"&amp;A1154</f>
        <v>XSHE_002026</v>
      </c>
      <c r="E1154" t="str">
        <f t="shared" ref="E1154:E1217" si="37">C1154&amp;"_"&amp;A1154</f>
        <v>XSHG_002026</v>
      </c>
    </row>
    <row r="1155" spans="1:5" x14ac:dyDescent="0.2">
      <c r="A1155" s="2" t="str">
        <f>"002046"</f>
        <v>002046</v>
      </c>
      <c r="B1155" s="1" t="s">
        <v>0</v>
      </c>
      <c r="C1155" s="1" t="s">
        <v>1</v>
      </c>
      <c r="D1155" t="str">
        <f t="shared" si="36"/>
        <v>XSHE_002046</v>
      </c>
      <c r="E1155" t="str">
        <f t="shared" si="37"/>
        <v>XSHG_002046</v>
      </c>
    </row>
    <row r="1156" spans="1:5" x14ac:dyDescent="0.2">
      <c r="A1156" s="2" t="str">
        <f>"002050"</f>
        <v>002050</v>
      </c>
      <c r="B1156" s="1" t="s">
        <v>0</v>
      </c>
      <c r="C1156" s="1" t="s">
        <v>1</v>
      </c>
      <c r="D1156" t="str">
        <f t="shared" si="36"/>
        <v>XSHE_002050</v>
      </c>
      <c r="E1156" t="str">
        <f t="shared" si="37"/>
        <v>XSHG_002050</v>
      </c>
    </row>
    <row r="1157" spans="1:5" x14ac:dyDescent="0.2">
      <c r="A1157" s="2" t="str">
        <f>"002101"</f>
        <v>002101</v>
      </c>
      <c r="B1157" s="1" t="s">
        <v>0</v>
      </c>
      <c r="C1157" s="1" t="s">
        <v>1</v>
      </c>
      <c r="D1157" t="str">
        <f t="shared" si="36"/>
        <v>XSHE_002101</v>
      </c>
      <c r="E1157" t="str">
        <f t="shared" si="37"/>
        <v>XSHG_002101</v>
      </c>
    </row>
    <row r="1158" spans="1:5" x14ac:dyDescent="0.2">
      <c r="A1158" s="2" t="str">
        <f>"002122"</f>
        <v>002122</v>
      </c>
      <c r="B1158" s="1" t="s">
        <v>0</v>
      </c>
      <c r="C1158" s="1" t="s">
        <v>1</v>
      </c>
      <c r="D1158" t="str">
        <f t="shared" si="36"/>
        <v>XSHE_002122</v>
      </c>
      <c r="E1158" t="str">
        <f t="shared" si="37"/>
        <v>XSHG_002122</v>
      </c>
    </row>
    <row r="1159" spans="1:5" x14ac:dyDescent="0.2">
      <c r="A1159" s="2" t="str">
        <f>"002147"</f>
        <v>002147</v>
      </c>
      <c r="B1159" s="1" t="s">
        <v>0</v>
      </c>
      <c r="C1159" s="1" t="s">
        <v>1</v>
      </c>
      <c r="D1159" t="str">
        <f t="shared" si="36"/>
        <v>XSHE_002147</v>
      </c>
      <c r="E1159" t="str">
        <f t="shared" si="37"/>
        <v>XSHG_002147</v>
      </c>
    </row>
    <row r="1160" spans="1:5" x14ac:dyDescent="0.2">
      <c r="A1160" s="2" t="str">
        <f>"002150"</f>
        <v>002150</v>
      </c>
      <c r="B1160" s="1" t="s">
        <v>0</v>
      </c>
      <c r="C1160" s="1" t="s">
        <v>1</v>
      </c>
      <c r="D1160" t="str">
        <f t="shared" si="36"/>
        <v>XSHE_002150</v>
      </c>
      <c r="E1160" t="str">
        <f t="shared" si="37"/>
        <v>XSHG_002150</v>
      </c>
    </row>
    <row r="1161" spans="1:5" x14ac:dyDescent="0.2">
      <c r="A1161" s="2" t="str">
        <f>"002272"</f>
        <v>002272</v>
      </c>
      <c r="B1161" s="1" t="s">
        <v>0</v>
      </c>
      <c r="C1161" s="1" t="s">
        <v>1</v>
      </c>
      <c r="D1161" t="str">
        <f t="shared" si="36"/>
        <v>XSHE_002272</v>
      </c>
      <c r="E1161" t="str">
        <f t="shared" si="37"/>
        <v>XSHG_002272</v>
      </c>
    </row>
    <row r="1162" spans="1:5" x14ac:dyDescent="0.2">
      <c r="A1162" s="2" t="str">
        <f>"002342"</f>
        <v>002342</v>
      </c>
      <c r="B1162" s="1" t="s">
        <v>0</v>
      </c>
      <c r="C1162" s="1" t="s">
        <v>1</v>
      </c>
      <c r="D1162" t="str">
        <f t="shared" si="36"/>
        <v>XSHE_002342</v>
      </c>
      <c r="E1162" t="str">
        <f t="shared" si="37"/>
        <v>XSHG_002342</v>
      </c>
    </row>
    <row r="1163" spans="1:5" x14ac:dyDescent="0.2">
      <c r="A1163" s="2" t="str">
        <f>"002347"</f>
        <v>002347</v>
      </c>
      <c r="B1163" s="1" t="s">
        <v>0</v>
      </c>
      <c r="C1163" s="1" t="s">
        <v>1</v>
      </c>
      <c r="D1163" t="str">
        <f t="shared" si="36"/>
        <v>XSHE_002347</v>
      </c>
      <c r="E1163" t="str">
        <f t="shared" si="37"/>
        <v>XSHG_002347</v>
      </c>
    </row>
    <row r="1164" spans="1:5" x14ac:dyDescent="0.2">
      <c r="A1164" s="2" t="str">
        <f>"002418"</f>
        <v>002418</v>
      </c>
      <c r="B1164" s="1" t="s">
        <v>0</v>
      </c>
      <c r="C1164" s="1" t="s">
        <v>1</v>
      </c>
      <c r="D1164" t="str">
        <f t="shared" si="36"/>
        <v>XSHE_002418</v>
      </c>
      <c r="E1164" t="str">
        <f t="shared" si="37"/>
        <v>XSHG_002418</v>
      </c>
    </row>
    <row r="1165" spans="1:5" x14ac:dyDescent="0.2">
      <c r="A1165" s="2" t="str">
        <f>"002435"</f>
        <v>002435</v>
      </c>
      <c r="B1165" s="1" t="s">
        <v>0</v>
      </c>
      <c r="C1165" s="1" t="s">
        <v>1</v>
      </c>
      <c r="D1165" t="str">
        <f t="shared" si="36"/>
        <v>XSHE_002435</v>
      </c>
      <c r="E1165" t="str">
        <f t="shared" si="37"/>
        <v>XSHG_002435</v>
      </c>
    </row>
    <row r="1166" spans="1:5" x14ac:dyDescent="0.2">
      <c r="A1166" s="2" t="str">
        <f>"002438"</f>
        <v>002438</v>
      </c>
      <c r="B1166" s="1" t="s">
        <v>0</v>
      </c>
      <c r="C1166" s="1" t="s">
        <v>1</v>
      </c>
      <c r="D1166" t="str">
        <f t="shared" si="36"/>
        <v>XSHE_002438</v>
      </c>
      <c r="E1166" t="str">
        <f t="shared" si="37"/>
        <v>XSHG_002438</v>
      </c>
    </row>
    <row r="1167" spans="1:5" x14ac:dyDescent="0.2">
      <c r="A1167" s="2" t="str">
        <f>"002472"</f>
        <v>002472</v>
      </c>
      <c r="B1167" s="1" t="s">
        <v>0</v>
      </c>
      <c r="C1167" s="1" t="s">
        <v>1</v>
      </c>
      <c r="D1167" t="str">
        <f t="shared" si="36"/>
        <v>XSHE_002472</v>
      </c>
      <c r="E1167" t="str">
        <f t="shared" si="37"/>
        <v>XSHG_002472</v>
      </c>
    </row>
    <row r="1168" spans="1:5" x14ac:dyDescent="0.2">
      <c r="A1168" s="2" t="str">
        <f>"002480"</f>
        <v>002480</v>
      </c>
      <c r="B1168" s="1" t="s">
        <v>0</v>
      </c>
      <c r="C1168" s="1" t="s">
        <v>1</v>
      </c>
      <c r="D1168" t="str">
        <f t="shared" si="36"/>
        <v>XSHE_002480</v>
      </c>
      <c r="E1168" t="str">
        <f t="shared" si="37"/>
        <v>XSHG_002480</v>
      </c>
    </row>
    <row r="1169" spans="1:5" x14ac:dyDescent="0.2">
      <c r="A1169" s="2" t="str">
        <f>"002514"</f>
        <v>002514</v>
      </c>
      <c r="B1169" s="1" t="s">
        <v>0</v>
      </c>
      <c r="C1169" s="1" t="s">
        <v>1</v>
      </c>
      <c r="D1169" t="str">
        <f t="shared" si="36"/>
        <v>XSHE_002514</v>
      </c>
      <c r="E1169" t="str">
        <f t="shared" si="37"/>
        <v>XSHG_002514</v>
      </c>
    </row>
    <row r="1170" spans="1:5" x14ac:dyDescent="0.2">
      <c r="A1170" s="2" t="str">
        <f>"002552"</f>
        <v>002552</v>
      </c>
      <c r="B1170" s="1" t="s">
        <v>0</v>
      </c>
      <c r="C1170" s="1" t="s">
        <v>1</v>
      </c>
      <c r="D1170" t="str">
        <f t="shared" si="36"/>
        <v>XSHE_002552</v>
      </c>
      <c r="E1170" t="str">
        <f t="shared" si="37"/>
        <v>XSHG_002552</v>
      </c>
    </row>
    <row r="1171" spans="1:5" x14ac:dyDescent="0.2">
      <c r="A1171" s="2" t="str">
        <f>"002598"</f>
        <v>002598</v>
      </c>
      <c r="B1171" s="1" t="s">
        <v>0</v>
      </c>
      <c r="C1171" s="1" t="s">
        <v>1</v>
      </c>
      <c r="D1171" t="str">
        <f t="shared" si="36"/>
        <v>XSHE_002598</v>
      </c>
      <c r="E1171" t="str">
        <f t="shared" si="37"/>
        <v>XSHG_002598</v>
      </c>
    </row>
    <row r="1172" spans="1:5" x14ac:dyDescent="0.2">
      <c r="A1172" s="2" t="str">
        <f>"002633"</f>
        <v>002633</v>
      </c>
      <c r="B1172" s="1" t="s">
        <v>0</v>
      </c>
      <c r="C1172" s="1" t="s">
        <v>1</v>
      </c>
      <c r="D1172" t="str">
        <f t="shared" si="36"/>
        <v>XSHE_002633</v>
      </c>
      <c r="E1172" t="str">
        <f t="shared" si="37"/>
        <v>XSHG_002633</v>
      </c>
    </row>
    <row r="1173" spans="1:5" x14ac:dyDescent="0.2">
      <c r="A1173" s="2" t="str">
        <f>"002747"</f>
        <v>002747</v>
      </c>
      <c r="B1173" s="1" t="s">
        <v>0</v>
      </c>
      <c r="C1173" s="1" t="s">
        <v>1</v>
      </c>
      <c r="D1173" t="str">
        <f t="shared" si="36"/>
        <v>XSHE_002747</v>
      </c>
      <c r="E1173" t="str">
        <f t="shared" si="37"/>
        <v>XSHG_002747</v>
      </c>
    </row>
    <row r="1174" spans="1:5" x14ac:dyDescent="0.2">
      <c r="A1174" s="2" t="str">
        <f>"002760"</f>
        <v>002760</v>
      </c>
      <c r="B1174" s="1" t="s">
        <v>0</v>
      </c>
      <c r="C1174" s="1" t="s">
        <v>1</v>
      </c>
      <c r="D1174" t="str">
        <f t="shared" si="36"/>
        <v>XSHE_002760</v>
      </c>
      <c r="E1174" t="str">
        <f t="shared" si="37"/>
        <v>XSHG_002760</v>
      </c>
    </row>
    <row r="1175" spans="1:5" x14ac:dyDescent="0.2">
      <c r="A1175" s="2" t="str">
        <f>"002795"</f>
        <v>002795</v>
      </c>
      <c r="B1175" s="1" t="s">
        <v>0</v>
      </c>
      <c r="C1175" s="1" t="s">
        <v>1</v>
      </c>
      <c r="D1175" t="str">
        <f t="shared" si="36"/>
        <v>XSHE_002795</v>
      </c>
      <c r="E1175" t="str">
        <f t="shared" si="37"/>
        <v>XSHG_002795</v>
      </c>
    </row>
    <row r="1176" spans="1:5" x14ac:dyDescent="0.2">
      <c r="A1176" s="2" t="str">
        <f>"002823"</f>
        <v>002823</v>
      </c>
      <c r="B1176" s="1" t="s">
        <v>0</v>
      </c>
      <c r="C1176" s="1" t="s">
        <v>1</v>
      </c>
      <c r="D1176" t="str">
        <f t="shared" si="36"/>
        <v>XSHE_002823</v>
      </c>
      <c r="E1176" t="str">
        <f t="shared" si="37"/>
        <v>XSHG_002823</v>
      </c>
    </row>
    <row r="1177" spans="1:5" x14ac:dyDescent="0.2">
      <c r="A1177" s="2" t="str">
        <f>"002850"</f>
        <v>002850</v>
      </c>
      <c r="B1177" s="1" t="s">
        <v>0</v>
      </c>
      <c r="C1177" s="1" t="s">
        <v>1</v>
      </c>
      <c r="D1177" t="str">
        <f t="shared" si="36"/>
        <v>XSHE_002850</v>
      </c>
      <c r="E1177" t="str">
        <f t="shared" si="37"/>
        <v>XSHG_002850</v>
      </c>
    </row>
    <row r="1178" spans="1:5" x14ac:dyDescent="0.2">
      <c r="A1178" s="2" t="str">
        <f>"300091"</f>
        <v>300091</v>
      </c>
      <c r="B1178" s="1" t="s">
        <v>0</v>
      </c>
      <c r="C1178" s="1" t="s">
        <v>1</v>
      </c>
      <c r="D1178" t="str">
        <f t="shared" si="36"/>
        <v>XSHE_300091</v>
      </c>
      <c r="E1178" t="str">
        <f t="shared" si="37"/>
        <v>XSHG_300091</v>
      </c>
    </row>
    <row r="1179" spans="1:5" x14ac:dyDescent="0.2">
      <c r="A1179" s="2" t="str">
        <f>"300095"</f>
        <v>300095</v>
      </c>
      <c r="B1179" s="1" t="s">
        <v>0</v>
      </c>
      <c r="C1179" s="1" t="s">
        <v>1</v>
      </c>
      <c r="D1179" t="str">
        <f t="shared" si="36"/>
        <v>XSHE_300095</v>
      </c>
      <c r="E1179" t="str">
        <f t="shared" si="37"/>
        <v>XSHG_300095</v>
      </c>
    </row>
    <row r="1180" spans="1:5" x14ac:dyDescent="0.2">
      <c r="A1180" s="2" t="str">
        <f>"300151"</f>
        <v>300151</v>
      </c>
      <c r="B1180" s="1" t="s">
        <v>0</v>
      </c>
      <c r="C1180" s="1" t="s">
        <v>1</v>
      </c>
      <c r="D1180" t="str">
        <f t="shared" si="36"/>
        <v>XSHE_300151</v>
      </c>
      <c r="E1180" t="str">
        <f t="shared" si="37"/>
        <v>XSHG_300151</v>
      </c>
    </row>
    <row r="1181" spans="1:5" x14ac:dyDescent="0.2">
      <c r="A1181" s="2" t="str">
        <f>"300257"</f>
        <v>300257</v>
      </c>
      <c r="B1181" s="1" t="s">
        <v>0</v>
      </c>
      <c r="C1181" s="1" t="s">
        <v>1</v>
      </c>
      <c r="D1181" t="str">
        <f t="shared" si="36"/>
        <v>XSHE_300257</v>
      </c>
      <c r="E1181" t="str">
        <f t="shared" si="37"/>
        <v>XSHG_300257</v>
      </c>
    </row>
    <row r="1182" spans="1:5" x14ac:dyDescent="0.2">
      <c r="A1182" s="2" t="str">
        <f>"300260"</f>
        <v>300260</v>
      </c>
      <c r="B1182" s="1" t="s">
        <v>0</v>
      </c>
      <c r="C1182" s="1" t="s">
        <v>1</v>
      </c>
      <c r="D1182" t="str">
        <f t="shared" si="36"/>
        <v>XSHE_300260</v>
      </c>
      <c r="E1182" t="str">
        <f t="shared" si="37"/>
        <v>XSHG_300260</v>
      </c>
    </row>
    <row r="1183" spans="1:5" x14ac:dyDescent="0.2">
      <c r="A1183" s="2" t="str">
        <f>"300266"</f>
        <v>300266</v>
      </c>
      <c r="B1183" s="1" t="s">
        <v>0</v>
      </c>
      <c r="C1183" s="1" t="s">
        <v>1</v>
      </c>
      <c r="D1183" t="str">
        <f t="shared" si="36"/>
        <v>XSHE_300266</v>
      </c>
      <c r="E1183" t="str">
        <f t="shared" si="37"/>
        <v>XSHG_300266</v>
      </c>
    </row>
    <row r="1184" spans="1:5" x14ac:dyDescent="0.2">
      <c r="A1184" s="2" t="str">
        <f>"300391"</f>
        <v>300391</v>
      </c>
      <c r="B1184" s="1" t="s">
        <v>0</v>
      </c>
      <c r="C1184" s="1" t="s">
        <v>1</v>
      </c>
      <c r="D1184" t="str">
        <f t="shared" si="36"/>
        <v>XSHE_300391</v>
      </c>
      <c r="E1184" t="str">
        <f t="shared" si="37"/>
        <v>XSHG_300391</v>
      </c>
    </row>
    <row r="1185" spans="1:5" x14ac:dyDescent="0.2">
      <c r="A1185" s="2" t="str">
        <f>"300420"</f>
        <v>300420</v>
      </c>
      <c r="B1185" s="1" t="s">
        <v>0</v>
      </c>
      <c r="C1185" s="1" t="s">
        <v>1</v>
      </c>
      <c r="D1185" t="str">
        <f t="shared" si="36"/>
        <v>XSHE_300420</v>
      </c>
      <c r="E1185" t="str">
        <f t="shared" si="37"/>
        <v>XSHG_300420</v>
      </c>
    </row>
    <row r="1186" spans="1:5" x14ac:dyDescent="0.2">
      <c r="A1186" s="2" t="str">
        <f>"300421"</f>
        <v>300421</v>
      </c>
      <c r="B1186" s="1" t="s">
        <v>0</v>
      </c>
      <c r="C1186" s="1" t="s">
        <v>1</v>
      </c>
      <c r="D1186" t="str">
        <f t="shared" si="36"/>
        <v>XSHE_300421</v>
      </c>
      <c r="E1186" t="str">
        <f t="shared" si="37"/>
        <v>XSHG_300421</v>
      </c>
    </row>
    <row r="1187" spans="1:5" x14ac:dyDescent="0.2">
      <c r="A1187" s="2" t="str">
        <f>"300435"</f>
        <v>300435</v>
      </c>
      <c r="B1187" s="1" t="s">
        <v>0</v>
      </c>
      <c r="C1187" s="1" t="s">
        <v>1</v>
      </c>
      <c r="D1187" t="str">
        <f t="shared" si="36"/>
        <v>XSHE_300435</v>
      </c>
      <c r="E1187" t="str">
        <f t="shared" si="37"/>
        <v>XSHG_300435</v>
      </c>
    </row>
    <row r="1188" spans="1:5" x14ac:dyDescent="0.2">
      <c r="A1188" s="2" t="str">
        <f>"300464"</f>
        <v>300464</v>
      </c>
      <c r="B1188" s="1" t="s">
        <v>0</v>
      </c>
      <c r="C1188" s="1" t="s">
        <v>1</v>
      </c>
      <c r="D1188" t="str">
        <f t="shared" si="36"/>
        <v>XSHE_300464</v>
      </c>
      <c r="E1188" t="str">
        <f t="shared" si="37"/>
        <v>XSHG_300464</v>
      </c>
    </row>
    <row r="1189" spans="1:5" x14ac:dyDescent="0.2">
      <c r="A1189" s="2" t="str">
        <f>"300470"</f>
        <v>300470</v>
      </c>
      <c r="B1189" s="1" t="s">
        <v>0</v>
      </c>
      <c r="C1189" s="1" t="s">
        <v>1</v>
      </c>
      <c r="D1189" t="str">
        <f t="shared" si="36"/>
        <v>XSHE_300470</v>
      </c>
      <c r="E1189" t="str">
        <f t="shared" si="37"/>
        <v>XSHG_300470</v>
      </c>
    </row>
    <row r="1190" spans="1:5" x14ac:dyDescent="0.2">
      <c r="A1190" s="2" t="str">
        <f>"300488"</f>
        <v>300488</v>
      </c>
      <c r="B1190" s="1" t="s">
        <v>0</v>
      </c>
      <c r="C1190" s="1" t="s">
        <v>1</v>
      </c>
      <c r="D1190" t="str">
        <f t="shared" si="36"/>
        <v>XSHE_300488</v>
      </c>
      <c r="E1190" t="str">
        <f t="shared" si="37"/>
        <v>XSHG_300488</v>
      </c>
    </row>
    <row r="1191" spans="1:5" x14ac:dyDescent="0.2">
      <c r="A1191" s="2" t="str">
        <f>"300503"</f>
        <v>300503</v>
      </c>
      <c r="B1191" s="1" t="s">
        <v>0</v>
      </c>
      <c r="C1191" s="1" t="s">
        <v>1</v>
      </c>
      <c r="D1191" t="str">
        <f t="shared" si="36"/>
        <v>XSHE_300503</v>
      </c>
      <c r="E1191" t="str">
        <f t="shared" si="37"/>
        <v>XSHG_300503</v>
      </c>
    </row>
    <row r="1192" spans="1:5" x14ac:dyDescent="0.2">
      <c r="A1192" s="2" t="str">
        <f>"300611"</f>
        <v>300611</v>
      </c>
      <c r="B1192" s="1" t="s">
        <v>0</v>
      </c>
      <c r="C1192" s="1" t="s">
        <v>1</v>
      </c>
      <c r="D1192" t="str">
        <f t="shared" si="36"/>
        <v>XSHE_300611</v>
      </c>
      <c r="E1192" t="str">
        <f t="shared" si="37"/>
        <v>XSHG_300611</v>
      </c>
    </row>
    <row r="1193" spans="1:5" x14ac:dyDescent="0.2">
      <c r="A1193" s="2" t="str">
        <f>"600114"</f>
        <v>600114</v>
      </c>
      <c r="B1193" s="1" t="s">
        <v>0</v>
      </c>
      <c r="C1193" s="1" t="s">
        <v>1</v>
      </c>
      <c r="D1193" t="str">
        <f t="shared" si="36"/>
        <v>XSHE_600114</v>
      </c>
      <c r="E1193" t="str">
        <f t="shared" si="37"/>
        <v>XSHG_600114</v>
      </c>
    </row>
    <row r="1194" spans="1:5" x14ac:dyDescent="0.2">
      <c r="A1194" s="2" t="str">
        <f>"600421"</f>
        <v>600421</v>
      </c>
      <c r="B1194" s="1" t="s">
        <v>0</v>
      </c>
      <c r="C1194" s="1" t="s">
        <v>1</v>
      </c>
      <c r="D1194" t="str">
        <f t="shared" si="36"/>
        <v>XSHE_600421</v>
      </c>
      <c r="E1194" t="str">
        <f t="shared" si="37"/>
        <v>XSHG_600421</v>
      </c>
    </row>
    <row r="1195" spans="1:5" x14ac:dyDescent="0.2">
      <c r="A1195" s="2" t="str">
        <f>"600520"</f>
        <v>600520</v>
      </c>
      <c r="B1195" s="1" t="s">
        <v>0</v>
      </c>
      <c r="C1195" s="1" t="s">
        <v>1</v>
      </c>
      <c r="D1195" t="str">
        <f t="shared" si="36"/>
        <v>XSHE_600520</v>
      </c>
      <c r="E1195" t="str">
        <f t="shared" si="37"/>
        <v>XSHG_600520</v>
      </c>
    </row>
    <row r="1196" spans="1:5" x14ac:dyDescent="0.2">
      <c r="A1196" s="2" t="str">
        <f>"600592"</f>
        <v>600592</v>
      </c>
      <c r="B1196" s="1" t="s">
        <v>0</v>
      </c>
      <c r="C1196" s="1" t="s">
        <v>1</v>
      </c>
      <c r="D1196" t="str">
        <f t="shared" si="36"/>
        <v>XSHE_600592</v>
      </c>
      <c r="E1196" t="str">
        <f t="shared" si="37"/>
        <v>XSHG_600592</v>
      </c>
    </row>
    <row r="1197" spans="1:5" x14ac:dyDescent="0.2">
      <c r="A1197" s="2" t="str">
        <f>"600619"</f>
        <v>600619</v>
      </c>
      <c r="B1197" s="1" t="s">
        <v>0</v>
      </c>
      <c r="C1197" s="1" t="s">
        <v>1</v>
      </c>
      <c r="D1197" t="str">
        <f t="shared" si="36"/>
        <v>XSHE_600619</v>
      </c>
      <c r="E1197" t="str">
        <f t="shared" si="37"/>
        <v>XSHG_600619</v>
      </c>
    </row>
    <row r="1198" spans="1:5" x14ac:dyDescent="0.2">
      <c r="A1198" s="2" t="str">
        <f>"600765"</f>
        <v>600765</v>
      </c>
      <c r="B1198" s="1" t="s">
        <v>0</v>
      </c>
      <c r="C1198" s="1" t="s">
        <v>1</v>
      </c>
      <c r="D1198" t="str">
        <f t="shared" si="36"/>
        <v>XSHE_600765</v>
      </c>
      <c r="E1198" t="str">
        <f t="shared" si="37"/>
        <v>XSHG_600765</v>
      </c>
    </row>
    <row r="1199" spans="1:5" x14ac:dyDescent="0.2">
      <c r="A1199" s="2" t="str">
        <f>"600841"</f>
        <v>600841</v>
      </c>
      <c r="B1199" s="1" t="s">
        <v>0</v>
      </c>
      <c r="C1199" s="1" t="s">
        <v>1</v>
      </c>
      <c r="D1199" t="str">
        <f t="shared" si="36"/>
        <v>XSHE_600841</v>
      </c>
      <c r="E1199" t="str">
        <f t="shared" si="37"/>
        <v>XSHG_600841</v>
      </c>
    </row>
    <row r="1200" spans="1:5" x14ac:dyDescent="0.2">
      <c r="A1200" s="2" t="str">
        <f>"601002"</f>
        <v>601002</v>
      </c>
      <c r="B1200" s="1" t="s">
        <v>0</v>
      </c>
      <c r="C1200" s="1" t="s">
        <v>1</v>
      </c>
      <c r="D1200" t="str">
        <f t="shared" si="36"/>
        <v>XSHE_601002</v>
      </c>
      <c r="E1200" t="str">
        <f t="shared" si="37"/>
        <v>XSHG_601002</v>
      </c>
    </row>
    <row r="1201" spans="1:5" x14ac:dyDescent="0.2">
      <c r="A1201" s="2" t="str">
        <f>"601177"</f>
        <v>601177</v>
      </c>
      <c r="B1201" s="1" t="s">
        <v>0</v>
      </c>
      <c r="C1201" s="1" t="s">
        <v>1</v>
      </c>
      <c r="D1201" t="str">
        <f t="shared" si="36"/>
        <v>XSHE_601177</v>
      </c>
      <c r="E1201" t="str">
        <f t="shared" si="37"/>
        <v>XSHG_601177</v>
      </c>
    </row>
    <row r="1202" spans="1:5" x14ac:dyDescent="0.2">
      <c r="A1202" s="2" t="str">
        <f>"601218"</f>
        <v>601218</v>
      </c>
      <c r="B1202" s="1" t="s">
        <v>0</v>
      </c>
      <c r="C1202" s="1" t="s">
        <v>1</v>
      </c>
      <c r="D1202" t="str">
        <f t="shared" si="36"/>
        <v>XSHE_601218</v>
      </c>
      <c r="E1202" t="str">
        <f t="shared" si="37"/>
        <v>XSHG_601218</v>
      </c>
    </row>
    <row r="1203" spans="1:5" x14ac:dyDescent="0.2">
      <c r="A1203" s="2" t="str">
        <f>"601369"</f>
        <v>601369</v>
      </c>
      <c r="B1203" s="1" t="s">
        <v>0</v>
      </c>
      <c r="C1203" s="1" t="s">
        <v>1</v>
      </c>
      <c r="D1203" t="str">
        <f t="shared" si="36"/>
        <v>XSHE_601369</v>
      </c>
      <c r="E1203" t="str">
        <f t="shared" si="37"/>
        <v>XSHG_601369</v>
      </c>
    </row>
    <row r="1204" spans="1:5" x14ac:dyDescent="0.2">
      <c r="A1204" s="2" t="str">
        <f>"603040"</f>
        <v>603040</v>
      </c>
      <c r="B1204" s="1" t="s">
        <v>0</v>
      </c>
      <c r="C1204" s="1" t="s">
        <v>1</v>
      </c>
      <c r="D1204" t="str">
        <f t="shared" si="36"/>
        <v>XSHE_603040</v>
      </c>
      <c r="E1204" t="str">
        <f t="shared" si="37"/>
        <v>XSHG_603040</v>
      </c>
    </row>
    <row r="1205" spans="1:5" x14ac:dyDescent="0.2">
      <c r="A1205" s="2" t="str">
        <f>"603315"</f>
        <v>603315</v>
      </c>
      <c r="B1205" s="1" t="s">
        <v>0</v>
      </c>
      <c r="C1205" s="1" t="s">
        <v>1</v>
      </c>
      <c r="D1205" t="str">
        <f t="shared" si="36"/>
        <v>XSHE_603315</v>
      </c>
      <c r="E1205" t="str">
        <f t="shared" si="37"/>
        <v>XSHG_603315</v>
      </c>
    </row>
    <row r="1206" spans="1:5" x14ac:dyDescent="0.2">
      <c r="A1206" s="2" t="str">
        <f>"603667"</f>
        <v>603667</v>
      </c>
      <c r="B1206" s="1" t="s">
        <v>0</v>
      </c>
      <c r="C1206" s="1" t="s">
        <v>1</v>
      </c>
      <c r="D1206" t="str">
        <f t="shared" si="36"/>
        <v>XSHE_603667</v>
      </c>
      <c r="E1206" t="str">
        <f t="shared" si="37"/>
        <v>XSHG_603667</v>
      </c>
    </row>
    <row r="1207" spans="1:5" x14ac:dyDescent="0.2">
      <c r="A1207" s="2" t="str">
        <f>"603677"</f>
        <v>603677</v>
      </c>
      <c r="B1207" s="1" t="s">
        <v>0</v>
      </c>
      <c r="C1207" s="1" t="s">
        <v>1</v>
      </c>
      <c r="D1207" t="str">
        <f t="shared" si="36"/>
        <v>XSHE_603677</v>
      </c>
      <c r="E1207" t="str">
        <f t="shared" si="37"/>
        <v>XSHG_603677</v>
      </c>
    </row>
    <row r="1208" spans="1:5" x14ac:dyDescent="0.2">
      <c r="A1208" s="2" t="str">
        <f>"603726"</f>
        <v>603726</v>
      </c>
      <c r="B1208" s="1" t="s">
        <v>0</v>
      </c>
      <c r="C1208" s="1" t="s">
        <v>1</v>
      </c>
      <c r="D1208" t="str">
        <f t="shared" si="36"/>
        <v>XSHE_603726</v>
      </c>
      <c r="E1208" t="str">
        <f t="shared" si="37"/>
        <v>XSHG_603726</v>
      </c>
    </row>
    <row r="1209" spans="1:5" x14ac:dyDescent="0.2">
      <c r="A1209" s="2" t="str">
        <f>"603966"</f>
        <v>603966</v>
      </c>
      <c r="B1209" s="1" t="s">
        <v>0</v>
      </c>
      <c r="C1209" s="1" t="s">
        <v>1</v>
      </c>
      <c r="D1209" t="str">
        <f t="shared" si="36"/>
        <v>XSHE_603966</v>
      </c>
      <c r="E1209" t="str">
        <f t="shared" si="37"/>
        <v>XSHG_603966</v>
      </c>
    </row>
    <row r="1210" spans="1:5" x14ac:dyDescent="0.2">
      <c r="A1210" s="2" t="str">
        <f>"000910"</f>
        <v>000910</v>
      </c>
      <c r="B1210" s="1" t="s">
        <v>0</v>
      </c>
      <c r="C1210" s="1" t="s">
        <v>1</v>
      </c>
      <c r="D1210" t="str">
        <f t="shared" si="36"/>
        <v>XSHE_000910</v>
      </c>
      <c r="E1210" t="str">
        <f t="shared" si="37"/>
        <v>XSHG_000910</v>
      </c>
    </row>
    <row r="1211" spans="1:5" x14ac:dyDescent="0.2">
      <c r="A1211" s="2" t="str">
        <f>"002084"</f>
        <v>002084</v>
      </c>
      <c r="B1211" s="1" t="s">
        <v>0</v>
      </c>
      <c r="C1211" s="1" t="s">
        <v>1</v>
      </c>
      <c r="D1211" t="str">
        <f t="shared" si="36"/>
        <v>XSHE_002084</v>
      </c>
      <c r="E1211" t="str">
        <f t="shared" si="37"/>
        <v>XSHG_002084</v>
      </c>
    </row>
    <row r="1212" spans="1:5" x14ac:dyDescent="0.2">
      <c r="A1212" s="2" t="str">
        <f>"002240"</f>
        <v>002240</v>
      </c>
      <c r="B1212" s="1" t="s">
        <v>0</v>
      </c>
      <c r="C1212" s="1" t="s">
        <v>1</v>
      </c>
      <c r="D1212" t="str">
        <f t="shared" si="36"/>
        <v>XSHE_002240</v>
      </c>
      <c r="E1212" t="str">
        <f t="shared" si="37"/>
        <v>XSHG_002240</v>
      </c>
    </row>
    <row r="1213" spans="1:5" x14ac:dyDescent="0.2">
      <c r="A1213" s="2" t="str">
        <f>"002259"</f>
        <v>002259</v>
      </c>
      <c r="B1213" s="1" t="s">
        <v>0</v>
      </c>
      <c r="C1213" s="1" t="s">
        <v>1</v>
      </c>
      <c r="D1213" t="str">
        <f t="shared" si="36"/>
        <v>XSHE_002259</v>
      </c>
      <c r="E1213" t="str">
        <f t="shared" si="37"/>
        <v>XSHG_002259</v>
      </c>
    </row>
    <row r="1214" spans="1:5" x14ac:dyDescent="0.2">
      <c r="A1214" s="2" t="str">
        <f>"002489"</f>
        <v>002489</v>
      </c>
      <c r="B1214" s="1" t="s">
        <v>0</v>
      </c>
      <c r="C1214" s="1" t="s">
        <v>1</v>
      </c>
      <c r="D1214" t="str">
        <f t="shared" si="36"/>
        <v>XSHE_002489</v>
      </c>
      <c r="E1214" t="str">
        <f t="shared" si="37"/>
        <v>XSHG_002489</v>
      </c>
    </row>
    <row r="1215" spans="1:5" x14ac:dyDescent="0.2">
      <c r="A1215" s="2" t="str">
        <f>"002572"</f>
        <v>002572</v>
      </c>
      <c r="B1215" s="1" t="s">
        <v>0</v>
      </c>
      <c r="C1215" s="1" t="s">
        <v>1</v>
      </c>
      <c r="D1215" t="str">
        <f t="shared" si="36"/>
        <v>XSHE_002572</v>
      </c>
      <c r="E1215" t="str">
        <f t="shared" si="37"/>
        <v>XSHG_002572</v>
      </c>
    </row>
    <row r="1216" spans="1:5" x14ac:dyDescent="0.2">
      <c r="A1216" s="2" t="str">
        <f>"002615"</f>
        <v>002615</v>
      </c>
      <c r="B1216" s="1" t="s">
        <v>0</v>
      </c>
      <c r="C1216" s="1" t="s">
        <v>1</v>
      </c>
      <c r="D1216" t="str">
        <f t="shared" si="36"/>
        <v>XSHE_002615</v>
      </c>
      <c r="E1216" t="str">
        <f t="shared" si="37"/>
        <v>XSHG_002615</v>
      </c>
    </row>
    <row r="1217" spans="1:5" x14ac:dyDescent="0.2">
      <c r="A1217" s="2" t="str">
        <f>"002631"</f>
        <v>002631</v>
      </c>
      <c r="B1217" s="1" t="s">
        <v>0</v>
      </c>
      <c r="C1217" s="1" t="s">
        <v>1</v>
      </c>
      <c r="D1217" t="str">
        <f t="shared" si="36"/>
        <v>XSHE_002631</v>
      </c>
      <c r="E1217" t="str">
        <f t="shared" si="37"/>
        <v>XSHG_002631</v>
      </c>
    </row>
    <row r="1218" spans="1:5" x14ac:dyDescent="0.2">
      <c r="A1218" s="2" t="str">
        <f>"002718"</f>
        <v>002718</v>
      </c>
      <c r="B1218" s="1" t="s">
        <v>0</v>
      </c>
      <c r="C1218" s="1" t="s">
        <v>1</v>
      </c>
      <c r="D1218" t="str">
        <f t="shared" ref="D1218:D1281" si="38">B1218&amp;"_"&amp;A1218</f>
        <v>XSHE_002718</v>
      </c>
      <c r="E1218" t="str">
        <f t="shared" ref="E1218:E1281" si="39">C1218&amp;"_"&amp;A1218</f>
        <v>XSHG_002718</v>
      </c>
    </row>
    <row r="1219" spans="1:5" x14ac:dyDescent="0.2">
      <c r="A1219" s="2" t="str">
        <f>"002751"</f>
        <v>002751</v>
      </c>
      <c r="B1219" s="1" t="s">
        <v>0</v>
      </c>
      <c r="C1219" s="1" t="s">
        <v>1</v>
      </c>
      <c r="D1219" t="str">
        <f t="shared" si="38"/>
        <v>XSHE_002751</v>
      </c>
      <c r="E1219" t="str">
        <f t="shared" si="39"/>
        <v>XSHG_002751</v>
      </c>
    </row>
    <row r="1220" spans="1:5" x14ac:dyDescent="0.2">
      <c r="A1220" s="2" t="str">
        <f>"002757"</f>
        <v>002757</v>
      </c>
      <c r="B1220" s="1" t="s">
        <v>0</v>
      </c>
      <c r="C1220" s="1" t="s">
        <v>1</v>
      </c>
      <c r="D1220" t="str">
        <f t="shared" si="38"/>
        <v>XSHE_002757</v>
      </c>
      <c r="E1220" t="str">
        <f t="shared" si="39"/>
        <v>XSHG_002757</v>
      </c>
    </row>
    <row r="1221" spans="1:5" x14ac:dyDescent="0.2">
      <c r="A1221" s="2" t="str">
        <f>"002790"</f>
        <v>002790</v>
      </c>
      <c r="B1221" s="1" t="s">
        <v>0</v>
      </c>
      <c r="C1221" s="1" t="s">
        <v>1</v>
      </c>
      <c r="D1221" t="str">
        <f t="shared" si="38"/>
        <v>XSHE_002790</v>
      </c>
      <c r="E1221" t="str">
        <f t="shared" si="39"/>
        <v>XSHG_002790</v>
      </c>
    </row>
    <row r="1222" spans="1:5" x14ac:dyDescent="0.2">
      <c r="A1222" s="2" t="str">
        <f>"002798"</f>
        <v>002798</v>
      </c>
      <c r="B1222" s="1" t="s">
        <v>0</v>
      </c>
      <c r="C1222" s="1" t="s">
        <v>1</v>
      </c>
      <c r="D1222" t="str">
        <f t="shared" si="38"/>
        <v>XSHE_002798</v>
      </c>
      <c r="E1222" t="str">
        <f t="shared" si="39"/>
        <v>XSHG_002798</v>
      </c>
    </row>
    <row r="1223" spans="1:5" x14ac:dyDescent="0.2">
      <c r="A1223" s="2" t="str">
        <f>"002853"</f>
        <v>002853</v>
      </c>
      <c r="B1223" s="1" t="s">
        <v>0</v>
      </c>
      <c r="C1223" s="1" t="s">
        <v>1</v>
      </c>
      <c r="D1223" t="str">
        <f t="shared" si="38"/>
        <v>XSHE_002853</v>
      </c>
      <c r="E1223" t="str">
        <f t="shared" si="39"/>
        <v>XSHG_002853</v>
      </c>
    </row>
    <row r="1224" spans="1:5" x14ac:dyDescent="0.2">
      <c r="A1224" s="2" t="str">
        <f>"300616"</f>
        <v>300616</v>
      </c>
      <c r="B1224" s="1" t="s">
        <v>0</v>
      </c>
      <c r="C1224" s="1" t="s">
        <v>1</v>
      </c>
      <c r="D1224" t="str">
        <f t="shared" si="38"/>
        <v>XSHE_300616</v>
      </c>
      <c r="E1224" t="str">
        <f t="shared" si="39"/>
        <v>XSHG_300616</v>
      </c>
    </row>
    <row r="1225" spans="1:5" x14ac:dyDescent="0.2">
      <c r="A1225" s="2" t="str">
        <f>"600337"</f>
        <v>600337</v>
      </c>
      <c r="B1225" s="1" t="s">
        <v>0</v>
      </c>
      <c r="C1225" s="1" t="s">
        <v>1</v>
      </c>
      <c r="D1225" t="str">
        <f t="shared" si="38"/>
        <v>XSHE_600337</v>
      </c>
      <c r="E1225" t="str">
        <f t="shared" si="39"/>
        <v>XSHG_600337</v>
      </c>
    </row>
    <row r="1226" spans="1:5" x14ac:dyDescent="0.2">
      <c r="A1226" s="2" t="str">
        <f>"600978"</f>
        <v>600978</v>
      </c>
      <c r="B1226" s="1" t="s">
        <v>0</v>
      </c>
      <c r="C1226" s="1" t="s">
        <v>1</v>
      </c>
      <c r="D1226" t="str">
        <f t="shared" si="38"/>
        <v>XSHE_600978</v>
      </c>
      <c r="E1226" t="str">
        <f t="shared" si="39"/>
        <v>XSHG_600978</v>
      </c>
    </row>
    <row r="1227" spans="1:5" x14ac:dyDescent="0.2">
      <c r="A1227" s="2" t="str">
        <f>"603008"</f>
        <v>603008</v>
      </c>
      <c r="B1227" s="1" t="s">
        <v>0</v>
      </c>
      <c r="C1227" s="1" t="s">
        <v>1</v>
      </c>
      <c r="D1227" t="str">
        <f t="shared" si="38"/>
        <v>XSHE_603008</v>
      </c>
      <c r="E1227" t="str">
        <f t="shared" si="39"/>
        <v>XSHG_603008</v>
      </c>
    </row>
    <row r="1228" spans="1:5" x14ac:dyDescent="0.2">
      <c r="A1228" s="2" t="str">
        <f>"603208"</f>
        <v>603208</v>
      </c>
      <c r="B1228" s="1" t="s">
        <v>0</v>
      </c>
      <c r="C1228" s="1" t="s">
        <v>1</v>
      </c>
      <c r="D1228" t="str">
        <f t="shared" si="38"/>
        <v>XSHE_603208</v>
      </c>
      <c r="E1228" t="str">
        <f t="shared" si="39"/>
        <v>XSHG_603208</v>
      </c>
    </row>
    <row r="1229" spans="1:5" x14ac:dyDescent="0.2">
      <c r="A1229" s="2" t="str">
        <f>"603313"</f>
        <v>603313</v>
      </c>
      <c r="B1229" s="1" t="s">
        <v>0</v>
      </c>
      <c r="C1229" s="1" t="s">
        <v>1</v>
      </c>
      <c r="D1229" t="str">
        <f t="shared" si="38"/>
        <v>XSHE_603313</v>
      </c>
      <c r="E1229" t="str">
        <f t="shared" si="39"/>
        <v>XSHG_603313</v>
      </c>
    </row>
    <row r="1230" spans="1:5" x14ac:dyDescent="0.2">
      <c r="A1230" s="2" t="str">
        <f>"603389"</f>
        <v>603389</v>
      </c>
      <c r="B1230" s="1" t="s">
        <v>0</v>
      </c>
      <c r="C1230" s="1" t="s">
        <v>1</v>
      </c>
      <c r="D1230" t="str">
        <f t="shared" si="38"/>
        <v>XSHE_603389</v>
      </c>
      <c r="E1230" t="str">
        <f t="shared" si="39"/>
        <v>XSHG_603389</v>
      </c>
    </row>
    <row r="1231" spans="1:5" x14ac:dyDescent="0.2">
      <c r="A1231" s="2" t="str">
        <f>"603600"</f>
        <v>603600</v>
      </c>
      <c r="B1231" s="1" t="s">
        <v>0</v>
      </c>
      <c r="C1231" s="1" t="s">
        <v>1</v>
      </c>
      <c r="D1231" t="str">
        <f t="shared" si="38"/>
        <v>XSHE_603600</v>
      </c>
      <c r="E1231" t="str">
        <f t="shared" si="39"/>
        <v>XSHG_603600</v>
      </c>
    </row>
    <row r="1232" spans="1:5" x14ac:dyDescent="0.2">
      <c r="A1232" s="2" t="str">
        <f>"603816"</f>
        <v>603816</v>
      </c>
      <c r="B1232" s="1" t="s">
        <v>0</v>
      </c>
      <c r="C1232" s="1" t="s">
        <v>1</v>
      </c>
      <c r="D1232" t="str">
        <f t="shared" si="38"/>
        <v>XSHE_603816</v>
      </c>
      <c r="E1232" t="str">
        <f t="shared" si="39"/>
        <v>XSHG_603816</v>
      </c>
    </row>
    <row r="1233" spans="1:5" x14ac:dyDescent="0.2">
      <c r="A1233" s="2" t="str">
        <f>"603818"</f>
        <v>603818</v>
      </c>
      <c r="B1233" s="1" t="s">
        <v>0</v>
      </c>
      <c r="C1233" s="1" t="s">
        <v>1</v>
      </c>
      <c r="D1233" t="str">
        <f t="shared" si="38"/>
        <v>XSHE_603818</v>
      </c>
      <c r="E1233" t="str">
        <f t="shared" si="39"/>
        <v>XSHG_603818</v>
      </c>
    </row>
    <row r="1234" spans="1:5" x14ac:dyDescent="0.2">
      <c r="A1234" s="2" t="str">
        <f>"603898"</f>
        <v>603898</v>
      </c>
      <c r="B1234" s="1" t="s">
        <v>0</v>
      </c>
      <c r="C1234" s="1" t="s">
        <v>1</v>
      </c>
      <c r="D1234" t="str">
        <f t="shared" si="38"/>
        <v>XSHE_603898</v>
      </c>
      <c r="E1234" t="str">
        <f t="shared" si="39"/>
        <v>XSHG_603898</v>
      </c>
    </row>
    <row r="1235" spans="1:5" x14ac:dyDescent="0.2">
      <c r="A1235" s="2" t="str">
        <f>"603385"</f>
        <v>603385</v>
      </c>
      <c r="B1235" s="1" t="s">
        <v>0</v>
      </c>
      <c r="C1235" s="1" t="s">
        <v>1</v>
      </c>
      <c r="D1235" t="str">
        <f t="shared" si="38"/>
        <v>XSHE_603385</v>
      </c>
      <c r="E1235" t="str">
        <f t="shared" si="39"/>
        <v>XSHG_603385</v>
      </c>
    </row>
    <row r="1236" spans="1:5" x14ac:dyDescent="0.2">
      <c r="A1236" s="2" t="str">
        <f>"603833"</f>
        <v>603833</v>
      </c>
      <c r="B1236" s="1" t="s">
        <v>0</v>
      </c>
      <c r="C1236" s="1" t="s">
        <v>1</v>
      </c>
      <c r="D1236" t="str">
        <f t="shared" si="38"/>
        <v>XSHE_603833</v>
      </c>
      <c r="E1236" t="str">
        <f t="shared" si="39"/>
        <v>XSHG_603833</v>
      </c>
    </row>
    <row r="1237" spans="1:5" x14ac:dyDescent="0.2">
      <c r="A1237" s="2" t="str">
        <f>"000016"</f>
        <v>000016</v>
      </c>
      <c r="B1237" s="1" t="s">
        <v>0</v>
      </c>
      <c r="C1237" s="1" t="s">
        <v>1</v>
      </c>
      <c r="D1237" t="str">
        <f t="shared" si="38"/>
        <v>XSHE_000016</v>
      </c>
      <c r="E1237" t="str">
        <f t="shared" si="39"/>
        <v>XSHG_000016</v>
      </c>
    </row>
    <row r="1238" spans="1:5" x14ac:dyDescent="0.2">
      <c r="A1238" s="2" t="str">
        <f>"000100"</f>
        <v>000100</v>
      </c>
      <c r="B1238" s="1" t="s">
        <v>0</v>
      </c>
      <c r="C1238" s="1" t="s">
        <v>1</v>
      </c>
      <c r="D1238" t="str">
        <f t="shared" si="38"/>
        <v>XSHE_000100</v>
      </c>
      <c r="E1238" t="str">
        <f t="shared" si="39"/>
        <v>XSHG_000100</v>
      </c>
    </row>
    <row r="1239" spans="1:5" x14ac:dyDescent="0.2">
      <c r="A1239" s="2" t="str">
        <f>"000333"</f>
        <v>000333</v>
      </c>
      <c r="B1239" s="1" t="s">
        <v>0</v>
      </c>
      <c r="C1239" s="1" t="s">
        <v>1</v>
      </c>
      <c r="D1239" t="str">
        <f t="shared" si="38"/>
        <v>XSHE_000333</v>
      </c>
      <c r="E1239" t="str">
        <f t="shared" si="39"/>
        <v>XSHG_000333</v>
      </c>
    </row>
    <row r="1240" spans="1:5" x14ac:dyDescent="0.2">
      <c r="A1240" s="2" t="str">
        <f>"000418"</f>
        <v>000418</v>
      </c>
      <c r="B1240" s="1" t="s">
        <v>0</v>
      </c>
      <c r="C1240" s="1" t="s">
        <v>1</v>
      </c>
      <c r="D1240" t="str">
        <f t="shared" si="38"/>
        <v>XSHE_000418</v>
      </c>
      <c r="E1240" t="str">
        <f t="shared" si="39"/>
        <v>XSHG_000418</v>
      </c>
    </row>
    <row r="1241" spans="1:5" x14ac:dyDescent="0.2">
      <c r="A1241" s="2" t="str">
        <f>"000521"</f>
        <v>000521</v>
      </c>
      <c r="B1241" s="1" t="s">
        <v>0</v>
      </c>
      <c r="C1241" s="1" t="s">
        <v>1</v>
      </c>
      <c r="D1241" t="str">
        <f t="shared" si="38"/>
        <v>XSHE_000521</v>
      </c>
      <c r="E1241" t="str">
        <f t="shared" si="39"/>
        <v>XSHG_000521</v>
      </c>
    </row>
    <row r="1242" spans="1:5" x14ac:dyDescent="0.2">
      <c r="A1242" s="2" t="str">
        <f>"000533"</f>
        <v>000533</v>
      </c>
      <c r="B1242" s="1" t="s">
        <v>0</v>
      </c>
      <c r="C1242" s="1" t="s">
        <v>1</v>
      </c>
      <c r="D1242" t="str">
        <f t="shared" si="38"/>
        <v>XSHE_000533</v>
      </c>
      <c r="E1242" t="str">
        <f t="shared" si="39"/>
        <v>XSHG_000533</v>
      </c>
    </row>
    <row r="1243" spans="1:5" x14ac:dyDescent="0.2">
      <c r="A1243" s="2" t="str">
        <f>"000541"</f>
        <v>000541</v>
      </c>
      <c r="B1243" s="1" t="s">
        <v>0</v>
      </c>
      <c r="C1243" s="1" t="s">
        <v>1</v>
      </c>
      <c r="D1243" t="str">
        <f t="shared" si="38"/>
        <v>XSHE_000541</v>
      </c>
      <c r="E1243" t="str">
        <f t="shared" si="39"/>
        <v>XSHG_000541</v>
      </c>
    </row>
    <row r="1244" spans="1:5" x14ac:dyDescent="0.2">
      <c r="A1244" s="2" t="str">
        <f>"000651"</f>
        <v>000651</v>
      </c>
      <c r="B1244" s="1" t="s">
        <v>0</v>
      </c>
      <c r="C1244" s="1" t="s">
        <v>1</v>
      </c>
      <c r="D1244" t="str">
        <f t="shared" si="38"/>
        <v>XSHE_000651</v>
      </c>
      <c r="E1244" t="str">
        <f t="shared" si="39"/>
        <v>XSHG_000651</v>
      </c>
    </row>
    <row r="1245" spans="1:5" x14ac:dyDescent="0.2">
      <c r="A1245" s="2" t="str">
        <f>"000810"</f>
        <v>000810</v>
      </c>
      <c r="B1245" s="1" t="s">
        <v>0</v>
      </c>
      <c r="C1245" s="1" t="s">
        <v>1</v>
      </c>
      <c r="D1245" t="str">
        <f t="shared" si="38"/>
        <v>XSHE_000810</v>
      </c>
      <c r="E1245" t="str">
        <f t="shared" si="39"/>
        <v>XSHG_000810</v>
      </c>
    </row>
    <row r="1246" spans="1:5" x14ac:dyDescent="0.2">
      <c r="A1246" s="2" t="str">
        <f>"000921"</f>
        <v>000921</v>
      </c>
      <c r="B1246" s="1" t="s">
        <v>0</v>
      </c>
      <c r="C1246" s="1" t="s">
        <v>1</v>
      </c>
      <c r="D1246" t="str">
        <f t="shared" si="38"/>
        <v>XSHE_000921</v>
      </c>
      <c r="E1246" t="str">
        <f t="shared" si="39"/>
        <v>XSHG_000921</v>
      </c>
    </row>
    <row r="1247" spans="1:5" x14ac:dyDescent="0.2">
      <c r="A1247" s="2" t="str">
        <f>"002005"</f>
        <v>002005</v>
      </c>
      <c r="B1247" s="1" t="s">
        <v>0</v>
      </c>
      <c r="C1247" s="1" t="s">
        <v>1</v>
      </c>
      <c r="D1247" t="str">
        <f t="shared" si="38"/>
        <v>XSHE_002005</v>
      </c>
      <c r="E1247" t="str">
        <f t="shared" si="39"/>
        <v>XSHG_002005</v>
      </c>
    </row>
    <row r="1248" spans="1:5" x14ac:dyDescent="0.2">
      <c r="A1248" s="2" t="str">
        <f>"002032"</f>
        <v>002032</v>
      </c>
      <c r="B1248" s="1" t="s">
        <v>0</v>
      </c>
      <c r="C1248" s="1" t="s">
        <v>1</v>
      </c>
      <c r="D1248" t="str">
        <f t="shared" si="38"/>
        <v>XSHE_002032</v>
      </c>
      <c r="E1248" t="str">
        <f t="shared" si="39"/>
        <v>XSHG_002032</v>
      </c>
    </row>
    <row r="1249" spans="1:5" x14ac:dyDescent="0.2">
      <c r="A1249" s="2" t="str">
        <f>"002035"</f>
        <v>002035</v>
      </c>
      <c r="B1249" s="1" t="s">
        <v>0</v>
      </c>
      <c r="C1249" s="1" t="s">
        <v>1</v>
      </c>
      <c r="D1249" t="str">
        <f t="shared" si="38"/>
        <v>XSHE_002035</v>
      </c>
      <c r="E1249" t="str">
        <f t="shared" si="39"/>
        <v>XSHG_002035</v>
      </c>
    </row>
    <row r="1250" spans="1:5" x14ac:dyDescent="0.2">
      <c r="A1250" s="2" t="str">
        <f>"002076"</f>
        <v>002076</v>
      </c>
      <c r="B1250" s="1" t="s">
        <v>0</v>
      </c>
      <c r="C1250" s="1" t="s">
        <v>1</v>
      </c>
      <c r="D1250" t="str">
        <f t="shared" si="38"/>
        <v>XSHE_002076</v>
      </c>
      <c r="E1250" t="str">
        <f t="shared" si="39"/>
        <v>XSHG_002076</v>
      </c>
    </row>
    <row r="1251" spans="1:5" x14ac:dyDescent="0.2">
      <c r="A1251" s="2" t="str">
        <f>"002242"</f>
        <v>002242</v>
      </c>
      <c r="B1251" s="1" t="s">
        <v>0</v>
      </c>
      <c r="C1251" s="1" t="s">
        <v>1</v>
      </c>
      <c r="D1251" t="str">
        <f t="shared" si="38"/>
        <v>XSHE_002242</v>
      </c>
      <c r="E1251" t="str">
        <f t="shared" si="39"/>
        <v>XSHG_002242</v>
      </c>
    </row>
    <row r="1252" spans="1:5" x14ac:dyDescent="0.2">
      <c r="A1252" s="2" t="str">
        <f>"002290"</f>
        <v>002290</v>
      </c>
      <c r="B1252" s="1" t="s">
        <v>0</v>
      </c>
      <c r="C1252" s="1" t="s">
        <v>1</v>
      </c>
      <c r="D1252" t="str">
        <f t="shared" si="38"/>
        <v>XSHE_002290</v>
      </c>
      <c r="E1252" t="str">
        <f t="shared" si="39"/>
        <v>XSHG_002290</v>
      </c>
    </row>
    <row r="1253" spans="1:5" x14ac:dyDescent="0.2">
      <c r="A1253" s="2" t="str">
        <f>"002403"</f>
        <v>002403</v>
      </c>
      <c r="B1253" s="1" t="s">
        <v>0</v>
      </c>
      <c r="C1253" s="1" t="s">
        <v>1</v>
      </c>
      <c r="D1253" t="str">
        <f t="shared" si="38"/>
        <v>XSHE_002403</v>
      </c>
      <c r="E1253" t="str">
        <f t="shared" si="39"/>
        <v>XSHG_002403</v>
      </c>
    </row>
    <row r="1254" spans="1:5" x14ac:dyDescent="0.2">
      <c r="A1254" s="2" t="str">
        <f>"002429"</f>
        <v>002429</v>
      </c>
      <c r="B1254" s="1" t="s">
        <v>0</v>
      </c>
      <c r="C1254" s="1" t="s">
        <v>1</v>
      </c>
      <c r="D1254" t="str">
        <f t="shared" si="38"/>
        <v>XSHE_002429</v>
      </c>
      <c r="E1254" t="str">
        <f t="shared" si="39"/>
        <v>XSHG_002429</v>
      </c>
    </row>
    <row r="1255" spans="1:5" x14ac:dyDescent="0.2">
      <c r="A1255" s="2" t="str">
        <f>"002473"</f>
        <v>002473</v>
      </c>
      <c r="B1255" s="1" t="s">
        <v>0</v>
      </c>
      <c r="C1255" s="1" t="s">
        <v>1</v>
      </c>
      <c r="D1255" t="str">
        <f t="shared" si="38"/>
        <v>XSHE_002473</v>
      </c>
      <c r="E1255" t="str">
        <f t="shared" si="39"/>
        <v>XSHG_002473</v>
      </c>
    </row>
    <row r="1256" spans="1:5" x14ac:dyDescent="0.2">
      <c r="A1256" s="2" t="str">
        <f>"002508"</f>
        <v>002508</v>
      </c>
      <c r="B1256" s="1" t="s">
        <v>0</v>
      </c>
      <c r="C1256" s="1" t="s">
        <v>1</v>
      </c>
      <c r="D1256" t="str">
        <f t="shared" si="38"/>
        <v>XSHE_002508</v>
      </c>
      <c r="E1256" t="str">
        <f t="shared" si="39"/>
        <v>XSHG_002508</v>
      </c>
    </row>
    <row r="1257" spans="1:5" x14ac:dyDescent="0.2">
      <c r="A1257" s="2" t="str">
        <f>"002543"</f>
        <v>002543</v>
      </c>
      <c r="B1257" s="1" t="s">
        <v>0</v>
      </c>
      <c r="C1257" s="1" t="s">
        <v>1</v>
      </c>
      <c r="D1257" t="str">
        <f t="shared" si="38"/>
        <v>XSHE_002543</v>
      </c>
      <c r="E1257" t="str">
        <f t="shared" si="39"/>
        <v>XSHG_002543</v>
      </c>
    </row>
    <row r="1258" spans="1:5" x14ac:dyDescent="0.2">
      <c r="A1258" s="2" t="str">
        <f>"002668"</f>
        <v>002668</v>
      </c>
      <c r="B1258" s="1" t="s">
        <v>0</v>
      </c>
      <c r="C1258" s="1" t="s">
        <v>1</v>
      </c>
      <c r="D1258" t="str">
        <f t="shared" si="38"/>
        <v>XSHE_002668</v>
      </c>
      <c r="E1258" t="str">
        <f t="shared" si="39"/>
        <v>XSHG_002668</v>
      </c>
    </row>
    <row r="1259" spans="1:5" x14ac:dyDescent="0.2">
      <c r="A1259" s="2" t="str">
        <f>"002677"</f>
        <v>002677</v>
      </c>
      <c r="B1259" s="1" t="s">
        <v>0</v>
      </c>
      <c r="C1259" s="1" t="s">
        <v>1</v>
      </c>
      <c r="D1259" t="str">
        <f t="shared" si="38"/>
        <v>XSHE_002677</v>
      </c>
      <c r="E1259" t="str">
        <f t="shared" si="39"/>
        <v>XSHG_002677</v>
      </c>
    </row>
    <row r="1260" spans="1:5" x14ac:dyDescent="0.2">
      <c r="A1260" s="2" t="str">
        <f>"002681"</f>
        <v>002681</v>
      </c>
      <c r="B1260" s="1" t="s">
        <v>0</v>
      </c>
      <c r="C1260" s="1" t="s">
        <v>1</v>
      </c>
      <c r="D1260" t="str">
        <f t="shared" si="38"/>
        <v>XSHE_002681</v>
      </c>
      <c r="E1260" t="str">
        <f t="shared" si="39"/>
        <v>XSHG_002681</v>
      </c>
    </row>
    <row r="1261" spans="1:5" x14ac:dyDescent="0.2">
      <c r="A1261" s="2" t="str">
        <f>"002705"</f>
        <v>002705</v>
      </c>
      <c r="B1261" s="1" t="s">
        <v>0</v>
      </c>
      <c r="C1261" s="1" t="s">
        <v>1</v>
      </c>
      <c r="D1261" t="str">
        <f t="shared" si="38"/>
        <v>XSHE_002705</v>
      </c>
      <c r="E1261" t="str">
        <f t="shared" si="39"/>
        <v>XSHG_002705</v>
      </c>
    </row>
    <row r="1262" spans="1:5" x14ac:dyDescent="0.2">
      <c r="A1262" s="2" t="str">
        <f>"002723"</f>
        <v>002723</v>
      </c>
      <c r="B1262" s="1" t="s">
        <v>0</v>
      </c>
      <c r="C1262" s="1" t="s">
        <v>1</v>
      </c>
      <c r="D1262" t="str">
        <f t="shared" si="38"/>
        <v>XSHE_002723</v>
      </c>
      <c r="E1262" t="str">
        <f t="shared" si="39"/>
        <v>XSHG_002723</v>
      </c>
    </row>
    <row r="1263" spans="1:5" x14ac:dyDescent="0.2">
      <c r="A1263" s="2" t="str">
        <f>"002759"</f>
        <v>002759</v>
      </c>
      <c r="B1263" s="1" t="s">
        <v>0</v>
      </c>
      <c r="C1263" s="1" t="s">
        <v>1</v>
      </c>
      <c r="D1263" t="str">
        <f t="shared" si="38"/>
        <v>XSHE_002759</v>
      </c>
      <c r="E1263" t="str">
        <f t="shared" si="39"/>
        <v>XSHG_002759</v>
      </c>
    </row>
    <row r="1264" spans="1:5" x14ac:dyDescent="0.2">
      <c r="A1264" s="2" t="str">
        <f>"300403"</f>
        <v>300403</v>
      </c>
      <c r="B1264" s="1" t="s">
        <v>0</v>
      </c>
      <c r="C1264" s="1" t="s">
        <v>1</v>
      </c>
      <c r="D1264" t="str">
        <f t="shared" si="38"/>
        <v>XSHE_300403</v>
      </c>
      <c r="E1264" t="str">
        <f t="shared" si="39"/>
        <v>XSHG_300403</v>
      </c>
    </row>
    <row r="1265" spans="1:5" x14ac:dyDescent="0.2">
      <c r="A1265" s="2" t="str">
        <f>"600060"</f>
        <v>600060</v>
      </c>
      <c r="B1265" s="1" t="s">
        <v>0</v>
      </c>
      <c r="C1265" s="1" t="s">
        <v>1</v>
      </c>
      <c r="D1265" t="str">
        <f t="shared" si="38"/>
        <v>XSHE_600060</v>
      </c>
      <c r="E1265" t="str">
        <f t="shared" si="39"/>
        <v>XSHG_600060</v>
      </c>
    </row>
    <row r="1266" spans="1:5" x14ac:dyDescent="0.2">
      <c r="A1266" s="2" t="str">
        <f>"600261"</f>
        <v>600261</v>
      </c>
      <c r="B1266" s="1" t="s">
        <v>0</v>
      </c>
      <c r="C1266" s="1" t="s">
        <v>1</v>
      </c>
      <c r="D1266" t="str">
        <f t="shared" si="38"/>
        <v>XSHE_600261</v>
      </c>
      <c r="E1266" t="str">
        <f t="shared" si="39"/>
        <v>XSHG_600261</v>
      </c>
    </row>
    <row r="1267" spans="1:5" x14ac:dyDescent="0.2">
      <c r="A1267" s="2" t="str">
        <f>"600336"</f>
        <v>600336</v>
      </c>
      <c r="B1267" s="1" t="s">
        <v>0</v>
      </c>
      <c r="C1267" s="1" t="s">
        <v>1</v>
      </c>
      <c r="D1267" t="str">
        <f t="shared" si="38"/>
        <v>XSHE_600336</v>
      </c>
      <c r="E1267" t="str">
        <f t="shared" si="39"/>
        <v>XSHG_600336</v>
      </c>
    </row>
    <row r="1268" spans="1:5" x14ac:dyDescent="0.2">
      <c r="A1268" s="2" t="str">
        <f>"600690"</f>
        <v>600690</v>
      </c>
      <c r="B1268" s="1" t="s">
        <v>0</v>
      </c>
      <c r="C1268" s="1" t="s">
        <v>1</v>
      </c>
      <c r="D1268" t="str">
        <f t="shared" si="38"/>
        <v>XSHE_600690</v>
      </c>
      <c r="E1268" t="str">
        <f t="shared" si="39"/>
        <v>XSHG_600690</v>
      </c>
    </row>
    <row r="1269" spans="1:5" x14ac:dyDescent="0.2">
      <c r="A1269" s="2" t="str">
        <f>"600839"</f>
        <v>600839</v>
      </c>
      <c r="B1269" s="1" t="s">
        <v>0</v>
      </c>
      <c r="C1269" s="1" t="s">
        <v>1</v>
      </c>
      <c r="D1269" t="str">
        <f t="shared" si="38"/>
        <v>XSHE_600839</v>
      </c>
      <c r="E1269" t="str">
        <f t="shared" si="39"/>
        <v>XSHG_600839</v>
      </c>
    </row>
    <row r="1270" spans="1:5" x14ac:dyDescent="0.2">
      <c r="A1270" s="2" t="str">
        <f>"600854"</f>
        <v>600854</v>
      </c>
      <c r="B1270" s="1" t="s">
        <v>0</v>
      </c>
      <c r="C1270" s="1" t="s">
        <v>1</v>
      </c>
      <c r="D1270" t="str">
        <f t="shared" si="38"/>
        <v>XSHE_600854</v>
      </c>
      <c r="E1270" t="str">
        <f t="shared" si="39"/>
        <v>XSHG_600854</v>
      </c>
    </row>
    <row r="1271" spans="1:5" x14ac:dyDescent="0.2">
      <c r="A1271" s="2" t="str">
        <f>"600870"</f>
        <v>600870</v>
      </c>
      <c r="B1271" s="1" t="s">
        <v>0</v>
      </c>
      <c r="C1271" s="1" t="s">
        <v>1</v>
      </c>
      <c r="D1271" t="str">
        <f t="shared" si="38"/>
        <v>XSHE_600870</v>
      </c>
      <c r="E1271" t="str">
        <f t="shared" si="39"/>
        <v>XSHG_600870</v>
      </c>
    </row>
    <row r="1272" spans="1:5" x14ac:dyDescent="0.2">
      <c r="A1272" s="2" t="str">
        <f>"600983"</f>
        <v>600983</v>
      </c>
      <c r="B1272" s="1" t="s">
        <v>0</v>
      </c>
      <c r="C1272" s="1" t="s">
        <v>1</v>
      </c>
      <c r="D1272" t="str">
        <f t="shared" si="38"/>
        <v>XSHE_600983</v>
      </c>
      <c r="E1272" t="str">
        <f t="shared" si="39"/>
        <v>XSHG_600983</v>
      </c>
    </row>
    <row r="1273" spans="1:5" x14ac:dyDescent="0.2">
      <c r="A1273" s="2" t="str">
        <f>"603355"</f>
        <v>603355</v>
      </c>
      <c r="B1273" s="1" t="s">
        <v>0</v>
      </c>
      <c r="C1273" s="1" t="s">
        <v>1</v>
      </c>
      <c r="D1273" t="str">
        <f t="shared" si="38"/>
        <v>XSHE_603355</v>
      </c>
      <c r="E1273" t="str">
        <f t="shared" si="39"/>
        <v>XSHG_603355</v>
      </c>
    </row>
    <row r="1274" spans="1:5" x14ac:dyDescent="0.2">
      <c r="A1274" s="2" t="str">
        <f>"603366"</f>
        <v>603366</v>
      </c>
      <c r="B1274" s="1" t="s">
        <v>0</v>
      </c>
      <c r="C1274" s="1" t="s">
        <v>1</v>
      </c>
      <c r="D1274" t="str">
        <f t="shared" si="38"/>
        <v>XSHE_603366</v>
      </c>
      <c r="E1274" t="str">
        <f t="shared" si="39"/>
        <v>XSHG_603366</v>
      </c>
    </row>
    <row r="1275" spans="1:5" x14ac:dyDescent="0.2">
      <c r="A1275" s="2" t="str">
        <f>"603519"</f>
        <v>603519</v>
      </c>
      <c r="B1275" s="1" t="s">
        <v>0</v>
      </c>
      <c r="C1275" s="1" t="s">
        <v>1</v>
      </c>
      <c r="D1275" t="str">
        <f t="shared" si="38"/>
        <v>XSHE_603519</v>
      </c>
      <c r="E1275" t="str">
        <f t="shared" si="39"/>
        <v>XSHG_603519</v>
      </c>
    </row>
    <row r="1276" spans="1:5" x14ac:dyDescent="0.2">
      <c r="A1276" s="2" t="str">
        <f>"603868"</f>
        <v>603868</v>
      </c>
      <c r="B1276" s="1" t="s">
        <v>0</v>
      </c>
      <c r="C1276" s="1" t="s">
        <v>1</v>
      </c>
      <c r="D1276" t="str">
        <f t="shared" si="38"/>
        <v>XSHE_603868</v>
      </c>
      <c r="E1276" t="str">
        <f t="shared" si="39"/>
        <v>XSHG_603868</v>
      </c>
    </row>
    <row r="1277" spans="1:5" x14ac:dyDescent="0.2">
      <c r="A1277" s="2" t="str">
        <f>"603996"</f>
        <v>603996</v>
      </c>
      <c r="B1277" s="1" t="s">
        <v>0</v>
      </c>
      <c r="C1277" s="1" t="s">
        <v>1</v>
      </c>
      <c r="D1277" t="str">
        <f t="shared" si="38"/>
        <v>XSHE_603996</v>
      </c>
      <c r="E1277" t="str">
        <f t="shared" si="39"/>
        <v>XSHG_603996</v>
      </c>
    </row>
    <row r="1278" spans="1:5" x14ac:dyDescent="0.2">
      <c r="A1278" s="2" t="str">
        <f>"000010"</f>
        <v>000010</v>
      </c>
      <c r="B1278" s="1" t="s">
        <v>0</v>
      </c>
      <c r="C1278" s="1" t="s">
        <v>1</v>
      </c>
      <c r="D1278" t="str">
        <f t="shared" si="38"/>
        <v>XSHE_000010</v>
      </c>
      <c r="E1278" t="str">
        <f t="shared" si="39"/>
        <v>XSHG_000010</v>
      </c>
    </row>
    <row r="1279" spans="1:5" x14ac:dyDescent="0.2">
      <c r="A1279" s="2" t="str">
        <f>"000065"</f>
        <v>000065</v>
      </c>
      <c r="B1279" s="1" t="s">
        <v>0</v>
      </c>
      <c r="C1279" s="1" t="s">
        <v>1</v>
      </c>
      <c r="D1279" t="str">
        <f t="shared" si="38"/>
        <v>XSHE_000065</v>
      </c>
      <c r="E1279" t="str">
        <f t="shared" si="39"/>
        <v>XSHG_000065</v>
      </c>
    </row>
    <row r="1280" spans="1:5" x14ac:dyDescent="0.2">
      <c r="A1280" s="2" t="str">
        <f>"000090"</f>
        <v>000090</v>
      </c>
      <c r="B1280" s="1" t="s">
        <v>0</v>
      </c>
      <c r="C1280" s="1" t="s">
        <v>1</v>
      </c>
      <c r="D1280" t="str">
        <f t="shared" si="38"/>
        <v>XSHE_000090</v>
      </c>
      <c r="E1280" t="str">
        <f t="shared" si="39"/>
        <v>XSHG_000090</v>
      </c>
    </row>
    <row r="1281" spans="1:5" x14ac:dyDescent="0.2">
      <c r="A1281" s="2" t="str">
        <f>"000498"</f>
        <v>000498</v>
      </c>
      <c r="B1281" s="1" t="s">
        <v>0</v>
      </c>
      <c r="C1281" s="1" t="s">
        <v>1</v>
      </c>
      <c r="D1281" t="str">
        <f t="shared" si="38"/>
        <v>XSHE_000498</v>
      </c>
      <c r="E1281" t="str">
        <f t="shared" si="39"/>
        <v>XSHG_000498</v>
      </c>
    </row>
    <row r="1282" spans="1:5" x14ac:dyDescent="0.2">
      <c r="A1282" s="2" t="str">
        <f>"000928"</f>
        <v>000928</v>
      </c>
      <c r="B1282" s="1" t="s">
        <v>0</v>
      </c>
      <c r="C1282" s="1" t="s">
        <v>1</v>
      </c>
      <c r="D1282" t="str">
        <f t="shared" ref="D1282:D1345" si="40">B1282&amp;"_"&amp;A1282</f>
        <v>XSHE_000928</v>
      </c>
      <c r="E1282" t="str">
        <f t="shared" ref="E1282:E1345" si="41">C1282&amp;"_"&amp;A1282</f>
        <v>XSHG_000928</v>
      </c>
    </row>
    <row r="1283" spans="1:5" x14ac:dyDescent="0.2">
      <c r="A1283" s="2" t="str">
        <f>"000961"</f>
        <v>000961</v>
      </c>
      <c r="B1283" s="1" t="s">
        <v>0</v>
      </c>
      <c r="C1283" s="1" t="s">
        <v>1</v>
      </c>
      <c r="D1283" t="str">
        <f t="shared" si="40"/>
        <v>XSHE_000961</v>
      </c>
      <c r="E1283" t="str">
        <f t="shared" si="41"/>
        <v>XSHG_000961</v>
      </c>
    </row>
    <row r="1284" spans="1:5" x14ac:dyDescent="0.2">
      <c r="A1284" s="2" t="str">
        <f>"002051"</f>
        <v>002051</v>
      </c>
      <c r="B1284" s="1" t="s">
        <v>0</v>
      </c>
      <c r="C1284" s="1" t="s">
        <v>1</v>
      </c>
      <c r="D1284" t="str">
        <f t="shared" si="40"/>
        <v>XSHE_002051</v>
      </c>
      <c r="E1284" t="str">
        <f t="shared" si="41"/>
        <v>XSHG_002051</v>
      </c>
    </row>
    <row r="1285" spans="1:5" x14ac:dyDescent="0.2">
      <c r="A1285" s="2" t="str">
        <f>"002060"</f>
        <v>002060</v>
      </c>
      <c r="B1285" s="1" t="s">
        <v>0</v>
      </c>
      <c r="C1285" s="1" t="s">
        <v>1</v>
      </c>
      <c r="D1285" t="str">
        <f t="shared" si="40"/>
        <v>XSHE_002060</v>
      </c>
      <c r="E1285" t="str">
        <f t="shared" si="41"/>
        <v>XSHG_002060</v>
      </c>
    </row>
    <row r="1286" spans="1:5" x14ac:dyDescent="0.2">
      <c r="A1286" s="2" t="str">
        <f>"002062"</f>
        <v>002062</v>
      </c>
      <c r="B1286" s="1" t="s">
        <v>0</v>
      </c>
      <c r="C1286" s="1" t="s">
        <v>1</v>
      </c>
      <c r="D1286" t="str">
        <f t="shared" si="40"/>
        <v>XSHE_002062</v>
      </c>
      <c r="E1286" t="str">
        <f t="shared" si="41"/>
        <v>XSHG_002062</v>
      </c>
    </row>
    <row r="1287" spans="1:5" x14ac:dyDescent="0.2">
      <c r="A1287" s="2" t="str">
        <f>"002116"</f>
        <v>002116</v>
      </c>
      <c r="B1287" s="1" t="s">
        <v>0</v>
      </c>
      <c r="C1287" s="1" t="s">
        <v>1</v>
      </c>
      <c r="D1287" t="str">
        <f t="shared" si="40"/>
        <v>XSHE_002116</v>
      </c>
      <c r="E1287" t="str">
        <f t="shared" si="41"/>
        <v>XSHG_002116</v>
      </c>
    </row>
    <row r="1288" spans="1:5" x14ac:dyDescent="0.2">
      <c r="A1288" s="2" t="str">
        <f>"002135"</f>
        <v>002135</v>
      </c>
      <c r="B1288" s="1" t="s">
        <v>0</v>
      </c>
      <c r="C1288" s="1" t="s">
        <v>1</v>
      </c>
      <c r="D1288" t="str">
        <f t="shared" si="40"/>
        <v>XSHE_002135</v>
      </c>
      <c r="E1288" t="str">
        <f t="shared" si="41"/>
        <v>XSHG_002135</v>
      </c>
    </row>
    <row r="1289" spans="1:5" x14ac:dyDescent="0.2">
      <c r="A1289" s="2" t="str">
        <f>"002140"</f>
        <v>002140</v>
      </c>
      <c r="B1289" s="1" t="s">
        <v>0</v>
      </c>
      <c r="C1289" s="1" t="s">
        <v>1</v>
      </c>
      <c r="D1289" t="str">
        <f t="shared" si="40"/>
        <v>XSHE_002140</v>
      </c>
      <c r="E1289" t="str">
        <f t="shared" si="41"/>
        <v>XSHG_002140</v>
      </c>
    </row>
    <row r="1290" spans="1:5" x14ac:dyDescent="0.2">
      <c r="A1290" s="2" t="str">
        <f>"002178"</f>
        <v>002178</v>
      </c>
      <c r="B1290" s="1" t="s">
        <v>0</v>
      </c>
      <c r="C1290" s="1" t="s">
        <v>1</v>
      </c>
      <c r="D1290" t="str">
        <f t="shared" si="40"/>
        <v>XSHE_002178</v>
      </c>
      <c r="E1290" t="str">
        <f t="shared" si="41"/>
        <v>XSHG_002178</v>
      </c>
    </row>
    <row r="1291" spans="1:5" x14ac:dyDescent="0.2">
      <c r="A1291" s="2" t="str">
        <f>"002307"</f>
        <v>002307</v>
      </c>
      <c r="B1291" s="1" t="s">
        <v>0</v>
      </c>
      <c r="C1291" s="1" t="s">
        <v>1</v>
      </c>
      <c r="D1291" t="str">
        <f t="shared" si="40"/>
        <v>XSHE_002307</v>
      </c>
      <c r="E1291" t="str">
        <f t="shared" si="41"/>
        <v>XSHG_002307</v>
      </c>
    </row>
    <row r="1292" spans="1:5" x14ac:dyDescent="0.2">
      <c r="A1292" s="2" t="str">
        <f>"002310"</f>
        <v>002310</v>
      </c>
      <c r="B1292" s="1" t="s">
        <v>0</v>
      </c>
      <c r="C1292" s="1" t="s">
        <v>1</v>
      </c>
      <c r="D1292" t="str">
        <f t="shared" si="40"/>
        <v>XSHE_002310</v>
      </c>
      <c r="E1292" t="str">
        <f t="shared" si="41"/>
        <v>XSHG_002310</v>
      </c>
    </row>
    <row r="1293" spans="1:5" x14ac:dyDescent="0.2">
      <c r="A1293" s="2" t="str">
        <f>"002323"</f>
        <v>002323</v>
      </c>
      <c r="B1293" s="1" t="s">
        <v>0</v>
      </c>
      <c r="C1293" s="1" t="s">
        <v>1</v>
      </c>
      <c r="D1293" t="str">
        <f t="shared" si="40"/>
        <v>XSHE_002323</v>
      </c>
      <c r="E1293" t="str">
        <f t="shared" si="41"/>
        <v>XSHG_002323</v>
      </c>
    </row>
    <row r="1294" spans="1:5" x14ac:dyDescent="0.2">
      <c r="A1294" s="2" t="str">
        <f>"002374"</f>
        <v>002374</v>
      </c>
      <c r="B1294" s="1" t="s">
        <v>0</v>
      </c>
      <c r="C1294" s="1" t="s">
        <v>1</v>
      </c>
      <c r="D1294" t="str">
        <f t="shared" si="40"/>
        <v>XSHE_002374</v>
      </c>
      <c r="E1294" t="str">
        <f t="shared" si="41"/>
        <v>XSHG_002374</v>
      </c>
    </row>
    <row r="1295" spans="1:5" x14ac:dyDescent="0.2">
      <c r="A1295" s="2" t="str">
        <f>"002431"</f>
        <v>002431</v>
      </c>
      <c r="B1295" s="1" t="s">
        <v>0</v>
      </c>
      <c r="C1295" s="1" t="s">
        <v>1</v>
      </c>
      <c r="D1295" t="str">
        <f t="shared" si="40"/>
        <v>XSHE_002431</v>
      </c>
      <c r="E1295" t="str">
        <f t="shared" si="41"/>
        <v>XSHG_002431</v>
      </c>
    </row>
    <row r="1296" spans="1:5" x14ac:dyDescent="0.2">
      <c r="A1296" s="2" t="str">
        <f>"002469"</f>
        <v>002469</v>
      </c>
      <c r="B1296" s="1" t="s">
        <v>0</v>
      </c>
      <c r="C1296" s="1" t="s">
        <v>1</v>
      </c>
      <c r="D1296" t="str">
        <f t="shared" si="40"/>
        <v>XSHE_002469</v>
      </c>
      <c r="E1296" t="str">
        <f t="shared" si="41"/>
        <v>XSHG_002469</v>
      </c>
    </row>
    <row r="1297" spans="1:5" x14ac:dyDescent="0.2">
      <c r="A1297" s="2" t="str">
        <f>"002542"</f>
        <v>002542</v>
      </c>
      <c r="B1297" s="1" t="s">
        <v>0</v>
      </c>
      <c r="C1297" s="1" t="s">
        <v>1</v>
      </c>
      <c r="D1297" t="str">
        <f t="shared" si="40"/>
        <v>XSHE_002542</v>
      </c>
      <c r="E1297" t="str">
        <f t="shared" si="41"/>
        <v>XSHG_002542</v>
      </c>
    </row>
    <row r="1298" spans="1:5" x14ac:dyDescent="0.2">
      <c r="A1298" s="2" t="str">
        <f>"002586"</f>
        <v>002586</v>
      </c>
      <c r="B1298" s="1" t="s">
        <v>0</v>
      </c>
      <c r="C1298" s="1" t="s">
        <v>1</v>
      </c>
      <c r="D1298" t="str">
        <f t="shared" si="40"/>
        <v>XSHE_002586</v>
      </c>
      <c r="E1298" t="str">
        <f t="shared" si="41"/>
        <v>XSHG_002586</v>
      </c>
    </row>
    <row r="1299" spans="1:5" x14ac:dyDescent="0.2">
      <c r="A1299" s="2" t="str">
        <f>"002628"</f>
        <v>002628</v>
      </c>
      <c r="B1299" s="1" t="s">
        <v>0</v>
      </c>
      <c r="C1299" s="1" t="s">
        <v>1</v>
      </c>
      <c r="D1299" t="str">
        <f t="shared" si="40"/>
        <v>XSHE_002628</v>
      </c>
      <c r="E1299" t="str">
        <f t="shared" si="41"/>
        <v>XSHG_002628</v>
      </c>
    </row>
    <row r="1300" spans="1:5" x14ac:dyDescent="0.2">
      <c r="A1300" s="2" t="str">
        <f>"002659"</f>
        <v>002659</v>
      </c>
      <c r="B1300" s="1" t="s">
        <v>0</v>
      </c>
      <c r="C1300" s="1" t="s">
        <v>1</v>
      </c>
      <c r="D1300" t="str">
        <f t="shared" si="40"/>
        <v>XSHE_002659</v>
      </c>
      <c r="E1300" t="str">
        <f t="shared" si="41"/>
        <v>XSHG_002659</v>
      </c>
    </row>
    <row r="1301" spans="1:5" x14ac:dyDescent="0.2">
      <c r="A1301" s="2" t="str">
        <f>"002663"</f>
        <v>002663</v>
      </c>
      <c r="B1301" s="1" t="s">
        <v>0</v>
      </c>
      <c r="C1301" s="1" t="s">
        <v>1</v>
      </c>
      <c r="D1301" t="str">
        <f t="shared" si="40"/>
        <v>XSHE_002663</v>
      </c>
      <c r="E1301" t="str">
        <f t="shared" si="41"/>
        <v>XSHG_002663</v>
      </c>
    </row>
    <row r="1302" spans="1:5" x14ac:dyDescent="0.2">
      <c r="A1302" s="2" t="str">
        <f>"002717"</f>
        <v>002717</v>
      </c>
      <c r="B1302" s="1" t="s">
        <v>0</v>
      </c>
      <c r="C1302" s="1" t="s">
        <v>1</v>
      </c>
      <c r="D1302" t="str">
        <f t="shared" si="40"/>
        <v>XSHE_002717</v>
      </c>
      <c r="E1302" t="str">
        <f t="shared" si="41"/>
        <v>XSHG_002717</v>
      </c>
    </row>
    <row r="1303" spans="1:5" x14ac:dyDescent="0.2">
      <c r="A1303" s="2" t="str">
        <f>"002738"</f>
        <v>002738</v>
      </c>
      <c r="B1303" s="1" t="s">
        <v>0</v>
      </c>
      <c r="C1303" s="1" t="s">
        <v>1</v>
      </c>
      <c r="D1303" t="str">
        <f t="shared" si="40"/>
        <v>XSHE_002738</v>
      </c>
      <c r="E1303" t="str">
        <f t="shared" si="41"/>
        <v>XSHG_002738</v>
      </c>
    </row>
    <row r="1304" spans="1:5" x14ac:dyDescent="0.2">
      <c r="A1304" s="2" t="str">
        <f>"002755"</f>
        <v>002755</v>
      </c>
      <c r="B1304" s="1" t="s">
        <v>0</v>
      </c>
      <c r="C1304" s="1" t="s">
        <v>1</v>
      </c>
      <c r="D1304" t="str">
        <f t="shared" si="40"/>
        <v>XSHE_002755</v>
      </c>
      <c r="E1304" t="str">
        <f t="shared" si="41"/>
        <v>XSHG_002755</v>
      </c>
    </row>
    <row r="1305" spans="1:5" x14ac:dyDescent="0.2">
      <c r="A1305" s="2" t="str">
        <f>"002775"</f>
        <v>002775</v>
      </c>
      <c r="B1305" s="1" t="s">
        <v>0</v>
      </c>
      <c r="C1305" s="1" t="s">
        <v>1</v>
      </c>
      <c r="D1305" t="str">
        <f t="shared" si="40"/>
        <v>XSHE_002775</v>
      </c>
      <c r="E1305" t="str">
        <f t="shared" si="41"/>
        <v>XSHG_002775</v>
      </c>
    </row>
    <row r="1306" spans="1:5" x14ac:dyDescent="0.2">
      <c r="A1306" s="2" t="str">
        <f>"300237"</f>
        <v>300237</v>
      </c>
      <c r="B1306" s="1" t="s">
        <v>0</v>
      </c>
      <c r="C1306" s="1" t="s">
        <v>1</v>
      </c>
      <c r="D1306" t="str">
        <f t="shared" si="40"/>
        <v>XSHE_300237</v>
      </c>
      <c r="E1306" t="str">
        <f t="shared" si="41"/>
        <v>XSHG_300237</v>
      </c>
    </row>
    <row r="1307" spans="1:5" x14ac:dyDescent="0.2">
      <c r="A1307" s="2" t="str">
        <f>"300284"</f>
        <v>300284</v>
      </c>
      <c r="B1307" s="1" t="s">
        <v>0</v>
      </c>
      <c r="C1307" s="1" t="s">
        <v>1</v>
      </c>
      <c r="D1307" t="str">
        <f t="shared" si="40"/>
        <v>XSHE_300284</v>
      </c>
      <c r="E1307" t="str">
        <f t="shared" si="41"/>
        <v>XSHG_300284</v>
      </c>
    </row>
    <row r="1308" spans="1:5" x14ac:dyDescent="0.2">
      <c r="A1308" s="2" t="str">
        <f>"300492"</f>
        <v>300492</v>
      </c>
      <c r="B1308" s="1" t="s">
        <v>0</v>
      </c>
      <c r="C1308" s="1" t="s">
        <v>1</v>
      </c>
      <c r="D1308" t="str">
        <f t="shared" si="40"/>
        <v>XSHE_300492</v>
      </c>
      <c r="E1308" t="str">
        <f t="shared" si="41"/>
        <v>XSHG_300492</v>
      </c>
    </row>
    <row r="1309" spans="1:5" x14ac:dyDescent="0.2">
      <c r="A1309" s="2" t="str">
        <f>"300495"</f>
        <v>300495</v>
      </c>
      <c r="B1309" s="1" t="s">
        <v>0</v>
      </c>
      <c r="C1309" s="1" t="s">
        <v>1</v>
      </c>
      <c r="D1309" t="str">
        <f t="shared" si="40"/>
        <v>XSHE_300495</v>
      </c>
      <c r="E1309" t="str">
        <f t="shared" si="41"/>
        <v>XSHG_300495</v>
      </c>
    </row>
    <row r="1310" spans="1:5" x14ac:dyDescent="0.2">
      <c r="A1310" s="2" t="str">
        <f>"300500"</f>
        <v>300500</v>
      </c>
      <c r="B1310" s="1" t="s">
        <v>0</v>
      </c>
      <c r="C1310" s="1" t="s">
        <v>1</v>
      </c>
      <c r="D1310" t="str">
        <f t="shared" si="40"/>
        <v>XSHE_300500</v>
      </c>
      <c r="E1310" t="str">
        <f t="shared" si="41"/>
        <v>XSHG_300500</v>
      </c>
    </row>
    <row r="1311" spans="1:5" x14ac:dyDescent="0.2">
      <c r="A1311" s="2" t="str">
        <f>"300506"</f>
        <v>300506</v>
      </c>
      <c r="B1311" s="1" t="s">
        <v>0</v>
      </c>
      <c r="C1311" s="1" t="s">
        <v>1</v>
      </c>
      <c r="D1311" t="str">
        <f t="shared" si="40"/>
        <v>XSHE_300506</v>
      </c>
      <c r="E1311" t="str">
        <f t="shared" si="41"/>
        <v>XSHG_300506</v>
      </c>
    </row>
    <row r="1312" spans="1:5" x14ac:dyDescent="0.2">
      <c r="A1312" s="2" t="str">
        <f>"300517"</f>
        <v>300517</v>
      </c>
      <c r="B1312" s="1" t="s">
        <v>0</v>
      </c>
      <c r="C1312" s="1" t="s">
        <v>1</v>
      </c>
      <c r="D1312" t="str">
        <f t="shared" si="40"/>
        <v>XSHE_300517</v>
      </c>
      <c r="E1312" t="str">
        <f t="shared" si="41"/>
        <v>XSHG_300517</v>
      </c>
    </row>
    <row r="1313" spans="1:5" x14ac:dyDescent="0.2">
      <c r="A1313" s="2" t="str">
        <f>"300536"</f>
        <v>300536</v>
      </c>
      <c r="B1313" s="1" t="s">
        <v>0</v>
      </c>
      <c r="C1313" s="1" t="s">
        <v>1</v>
      </c>
      <c r="D1313" t="str">
        <f t="shared" si="40"/>
        <v>XSHE_300536</v>
      </c>
      <c r="E1313" t="str">
        <f t="shared" si="41"/>
        <v>XSHG_300536</v>
      </c>
    </row>
    <row r="1314" spans="1:5" x14ac:dyDescent="0.2">
      <c r="A1314" s="2" t="str">
        <f>"600039"</f>
        <v>600039</v>
      </c>
      <c r="B1314" s="1" t="s">
        <v>0</v>
      </c>
      <c r="C1314" s="1" t="s">
        <v>1</v>
      </c>
      <c r="D1314" t="str">
        <f t="shared" si="40"/>
        <v>XSHE_600039</v>
      </c>
      <c r="E1314" t="str">
        <f t="shared" si="41"/>
        <v>XSHG_600039</v>
      </c>
    </row>
    <row r="1315" spans="1:5" x14ac:dyDescent="0.2">
      <c r="A1315" s="2" t="str">
        <f>"600068"</f>
        <v>600068</v>
      </c>
      <c r="B1315" s="1" t="s">
        <v>0</v>
      </c>
      <c r="C1315" s="1" t="s">
        <v>1</v>
      </c>
      <c r="D1315" t="str">
        <f t="shared" si="40"/>
        <v>XSHE_600068</v>
      </c>
      <c r="E1315" t="str">
        <f t="shared" si="41"/>
        <v>XSHG_600068</v>
      </c>
    </row>
    <row r="1316" spans="1:5" x14ac:dyDescent="0.2">
      <c r="A1316" s="2" t="str">
        <f>"600083"</f>
        <v>600083</v>
      </c>
      <c r="B1316" s="1" t="s">
        <v>0</v>
      </c>
      <c r="C1316" s="1" t="s">
        <v>1</v>
      </c>
      <c r="D1316" t="str">
        <f t="shared" si="40"/>
        <v>XSHE_600083</v>
      </c>
      <c r="E1316" t="str">
        <f t="shared" si="41"/>
        <v>XSHG_600083</v>
      </c>
    </row>
    <row r="1317" spans="1:5" x14ac:dyDescent="0.2">
      <c r="A1317" s="2" t="str">
        <f>"600170"</f>
        <v>600170</v>
      </c>
      <c r="B1317" s="1" t="s">
        <v>0</v>
      </c>
      <c r="C1317" s="1" t="s">
        <v>1</v>
      </c>
      <c r="D1317" t="str">
        <f t="shared" si="40"/>
        <v>XSHE_600170</v>
      </c>
      <c r="E1317" t="str">
        <f t="shared" si="41"/>
        <v>XSHG_600170</v>
      </c>
    </row>
    <row r="1318" spans="1:5" x14ac:dyDescent="0.2">
      <c r="A1318" s="2" t="str">
        <f>"600248"</f>
        <v>600248</v>
      </c>
      <c r="B1318" s="1" t="s">
        <v>0</v>
      </c>
      <c r="C1318" s="1" t="s">
        <v>1</v>
      </c>
      <c r="D1318" t="str">
        <f t="shared" si="40"/>
        <v>XSHE_600248</v>
      </c>
      <c r="E1318" t="str">
        <f t="shared" si="41"/>
        <v>XSHG_600248</v>
      </c>
    </row>
    <row r="1319" spans="1:5" x14ac:dyDescent="0.2">
      <c r="A1319" s="2" t="str">
        <f>"600284"</f>
        <v>600284</v>
      </c>
      <c r="B1319" s="1" t="s">
        <v>0</v>
      </c>
      <c r="C1319" s="1" t="s">
        <v>1</v>
      </c>
      <c r="D1319" t="str">
        <f t="shared" si="40"/>
        <v>XSHE_600284</v>
      </c>
      <c r="E1319" t="str">
        <f t="shared" si="41"/>
        <v>XSHG_600284</v>
      </c>
    </row>
    <row r="1320" spans="1:5" x14ac:dyDescent="0.2">
      <c r="A1320" s="2" t="str">
        <f>"600326"</f>
        <v>600326</v>
      </c>
      <c r="B1320" s="1" t="s">
        <v>0</v>
      </c>
      <c r="C1320" s="1" t="s">
        <v>1</v>
      </c>
      <c r="D1320" t="str">
        <f t="shared" si="40"/>
        <v>XSHE_600326</v>
      </c>
      <c r="E1320" t="str">
        <f t="shared" si="41"/>
        <v>XSHG_600326</v>
      </c>
    </row>
    <row r="1321" spans="1:5" x14ac:dyDescent="0.2">
      <c r="A1321" s="2" t="str">
        <f>"600491"</f>
        <v>600491</v>
      </c>
      <c r="B1321" s="1" t="s">
        <v>0</v>
      </c>
      <c r="C1321" s="1" t="s">
        <v>1</v>
      </c>
      <c r="D1321" t="str">
        <f t="shared" si="40"/>
        <v>XSHE_600491</v>
      </c>
      <c r="E1321" t="str">
        <f t="shared" si="41"/>
        <v>XSHG_600491</v>
      </c>
    </row>
    <row r="1322" spans="1:5" x14ac:dyDescent="0.2">
      <c r="A1322" s="2" t="str">
        <f>"600502"</f>
        <v>600502</v>
      </c>
      <c r="B1322" s="1" t="s">
        <v>0</v>
      </c>
      <c r="C1322" s="1" t="s">
        <v>1</v>
      </c>
      <c r="D1322" t="str">
        <f t="shared" si="40"/>
        <v>XSHE_600502</v>
      </c>
      <c r="E1322" t="str">
        <f t="shared" si="41"/>
        <v>XSHG_600502</v>
      </c>
    </row>
    <row r="1323" spans="1:5" x14ac:dyDescent="0.2">
      <c r="A1323" s="2" t="str">
        <f>"600512"</f>
        <v>600512</v>
      </c>
      <c r="B1323" s="1" t="s">
        <v>0</v>
      </c>
      <c r="C1323" s="1" t="s">
        <v>1</v>
      </c>
      <c r="D1323" t="str">
        <f t="shared" si="40"/>
        <v>XSHE_600512</v>
      </c>
      <c r="E1323" t="str">
        <f t="shared" si="41"/>
        <v>XSHG_600512</v>
      </c>
    </row>
    <row r="1324" spans="1:5" x14ac:dyDescent="0.2">
      <c r="A1324" s="2" t="str">
        <f>"600528"</f>
        <v>600528</v>
      </c>
      <c r="B1324" s="1" t="s">
        <v>0</v>
      </c>
      <c r="C1324" s="1" t="s">
        <v>1</v>
      </c>
      <c r="D1324" t="str">
        <f t="shared" si="40"/>
        <v>XSHE_600528</v>
      </c>
      <c r="E1324" t="str">
        <f t="shared" si="41"/>
        <v>XSHG_600528</v>
      </c>
    </row>
    <row r="1325" spans="1:5" x14ac:dyDescent="0.2">
      <c r="A1325" s="2" t="str">
        <f>"600545"</f>
        <v>600545</v>
      </c>
      <c r="B1325" s="1" t="s">
        <v>0</v>
      </c>
      <c r="C1325" s="1" t="s">
        <v>1</v>
      </c>
      <c r="D1325" t="str">
        <f t="shared" si="40"/>
        <v>XSHE_600545</v>
      </c>
      <c r="E1325" t="str">
        <f t="shared" si="41"/>
        <v>XSHG_600545</v>
      </c>
    </row>
    <row r="1326" spans="1:5" x14ac:dyDescent="0.2">
      <c r="A1326" s="2" t="str">
        <f>"600610"</f>
        <v>600610</v>
      </c>
      <c r="B1326" s="1" t="s">
        <v>0</v>
      </c>
      <c r="C1326" s="1" t="s">
        <v>1</v>
      </c>
      <c r="D1326" t="str">
        <f t="shared" si="40"/>
        <v>XSHE_600610</v>
      </c>
      <c r="E1326" t="str">
        <f t="shared" si="41"/>
        <v>XSHG_600610</v>
      </c>
    </row>
    <row r="1327" spans="1:5" x14ac:dyDescent="0.2">
      <c r="A1327" s="2" t="str">
        <f>"600629"</f>
        <v>600629</v>
      </c>
      <c r="B1327" s="1" t="s">
        <v>0</v>
      </c>
      <c r="C1327" s="1" t="s">
        <v>1</v>
      </c>
      <c r="D1327" t="str">
        <f t="shared" si="40"/>
        <v>XSHE_600629</v>
      </c>
      <c r="E1327" t="str">
        <f t="shared" si="41"/>
        <v>XSHG_600629</v>
      </c>
    </row>
    <row r="1328" spans="1:5" x14ac:dyDescent="0.2">
      <c r="A1328" s="2" t="str">
        <f>"600769"</f>
        <v>600769</v>
      </c>
      <c r="B1328" s="1" t="s">
        <v>0</v>
      </c>
      <c r="C1328" s="1" t="s">
        <v>1</v>
      </c>
      <c r="D1328" t="str">
        <f t="shared" si="40"/>
        <v>XSHE_600769</v>
      </c>
      <c r="E1328" t="str">
        <f t="shared" si="41"/>
        <v>XSHG_600769</v>
      </c>
    </row>
    <row r="1329" spans="1:5" x14ac:dyDescent="0.2">
      <c r="A1329" s="2" t="str">
        <f>"600820"</f>
        <v>600820</v>
      </c>
      <c r="B1329" s="1" t="s">
        <v>0</v>
      </c>
      <c r="C1329" s="1" t="s">
        <v>1</v>
      </c>
      <c r="D1329" t="str">
        <f t="shared" si="40"/>
        <v>XSHE_600820</v>
      </c>
      <c r="E1329" t="str">
        <f t="shared" si="41"/>
        <v>XSHG_600820</v>
      </c>
    </row>
    <row r="1330" spans="1:5" x14ac:dyDescent="0.2">
      <c r="A1330" s="2" t="str">
        <f>"600853"</f>
        <v>600853</v>
      </c>
      <c r="B1330" s="1" t="s">
        <v>0</v>
      </c>
      <c r="C1330" s="1" t="s">
        <v>1</v>
      </c>
      <c r="D1330" t="str">
        <f t="shared" si="40"/>
        <v>XSHE_600853</v>
      </c>
      <c r="E1330" t="str">
        <f t="shared" si="41"/>
        <v>XSHG_600853</v>
      </c>
    </row>
    <row r="1331" spans="1:5" x14ac:dyDescent="0.2">
      <c r="A1331" s="2" t="str">
        <f>"600939"</f>
        <v>600939</v>
      </c>
      <c r="B1331" s="1" t="s">
        <v>0</v>
      </c>
      <c r="C1331" s="1" t="s">
        <v>1</v>
      </c>
      <c r="D1331" t="str">
        <f t="shared" si="40"/>
        <v>XSHE_600939</v>
      </c>
      <c r="E1331" t="str">
        <f t="shared" si="41"/>
        <v>XSHG_600939</v>
      </c>
    </row>
    <row r="1332" spans="1:5" x14ac:dyDescent="0.2">
      <c r="A1332" s="2" t="str">
        <f>"600970"</f>
        <v>600970</v>
      </c>
      <c r="B1332" s="1" t="s">
        <v>0</v>
      </c>
      <c r="C1332" s="1" t="s">
        <v>1</v>
      </c>
      <c r="D1332" t="str">
        <f t="shared" si="40"/>
        <v>XSHE_600970</v>
      </c>
      <c r="E1332" t="str">
        <f t="shared" si="41"/>
        <v>XSHG_600970</v>
      </c>
    </row>
    <row r="1333" spans="1:5" x14ac:dyDescent="0.2">
      <c r="A1333" s="2" t="str">
        <f>"601117"</f>
        <v>601117</v>
      </c>
      <c r="B1333" s="1" t="s">
        <v>0</v>
      </c>
      <c r="C1333" s="1" t="s">
        <v>1</v>
      </c>
      <c r="D1333" t="str">
        <f t="shared" si="40"/>
        <v>XSHE_601117</v>
      </c>
      <c r="E1333" t="str">
        <f t="shared" si="41"/>
        <v>XSHG_601117</v>
      </c>
    </row>
    <row r="1334" spans="1:5" x14ac:dyDescent="0.2">
      <c r="A1334" s="2" t="str">
        <f>"601186"</f>
        <v>601186</v>
      </c>
      <c r="B1334" s="1" t="s">
        <v>0</v>
      </c>
      <c r="C1334" s="1" t="s">
        <v>1</v>
      </c>
      <c r="D1334" t="str">
        <f t="shared" si="40"/>
        <v>XSHE_601186</v>
      </c>
      <c r="E1334" t="str">
        <f t="shared" si="41"/>
        <v>XSHG_601186</v>
      </c>
    </row>
    <row r="1335" spans="1:5" x14ac:dyDescent="0.2">
      <c r="A1335" s="2" t="str">
        <f>"601390"</f>
        <v>601390</v>
      </c>
      <c r="B1335" s="1" t="s">
        <v>0</v>
      </c>
      <c r="C1335" s="1" t="s">
        <v>1</v>
      </c>
      <c r="D1335" t="str">
        <f t="shared" si="40"/>
        <v>XSHE_601390</v>
      </c>
      <c r="E1335" t="str">
        <f t="shared" si="41"/>
        <v>XSHG_601390</v>
      </c>
    </row>
    <row r="1336" spans="1:5" x14ac:dyDescent="0.2">
      <c r="A1336" s="2" t="str">
        <f>"601611"</f>
        <v>601611</v>
      </c>
      <c r="B1336" s="1" t="s">
        <v>0</v>
      </c>
      <c r="C1336" s="1" t="s">
        <v>1</v>
      </c>
      <c r="D1336" t="str">
        <f t="shared" si="40"/>
        <v>XSHE_601611</v>
      </c>
      <c r="E1336" t="str">
        <f t="shared" si="41"/>
        <v>XSHG_601611</v>
      </c>
    </row>
    <row r="1337" spans="1:5" x14ac:dyDescent="0.2">
      <c r="A1337" s="2" t="str">
        <f>"601618"</f>
        <v>601618</v>
      </c>
      <c r="B1337" s="1" t="s">
        <v>0</v>
      </c>
      <c r="C1337" s="1" t="s">
        <v>1</v>
      </c>
      <c r="D1337" t="str">
        <f t="shared" si="40"/>
        <v>XSHE_601618</v>
      </c>
      <c r="E1337" t="str">
        <f t="shared" si="41"/>
        <v>XSHG_601618</v>
      </c>
    </row>
    <row r="1338" spans="1:5" x14ac:dyDescent="0.2">
      <c r="A1338" s="2" t="str">
        <f>"601668"</f>
        <v>601668</v>
      </c>
      <c r="B1338" s="1" t="s">
        <v>0</v>
      </c>
      <c r="C1338" s="1" t="s">
        <v>1</v>
      </c>
      <c r="D1338" t="str">
        <f t="shared" si="40"/>
        <v>XSHE_601668</v>
      </c>
      <c r="E1338" t="str">
        <f t="shared" si="41"/>
        <v>XSHG_601668</v>
      </c>
    </row>
    <row r="1339" spans="1:5" x14ac:dyDescent="0.2">
      <c r="A1339" s="2" t="str">
        <f>"601669"</f>
        <v>601669</v>
      </c>
      <c r="B1339" s="1" t="s">
        <v>0</v>
      </c>
      <c r="C1339" s="1" t="s">
        <v>1</v>
      </c>
      <c r="D1339" t="str">
        <f t="shared" si="40"/>
        <v>XSHE_601669</v>
      </c>
      <c r="E1339" t="str">
        <f t="shared" si="41"/>
        <v>XSHG_601669</v>
      </c>
    </row>
    <row r="1340" spans="1:5" x14ac:dyDescent="0.2">
      <c r="A1340" s="2" t="str">
        <f>"601789"</f>
        <v>601789</v>
      </c>
      <c r="B1340" s="1" t="s">
        <v>0</v>
      </c>
      <c r="C1340" s="1" t="s">
        <v>1</v>
      </c>
      <c r="D1340" t="str">
        <f t="shared" si="40"/>
        <v>XSHE_601789</v>
      </c>
      <c r="E1340" t="str">
        <f t="shared" si="41"/>
        <v>XSHG_601789</v>
      </c>
    </row>
    <row r="1341" spans="1:5" x14ac:dyDescent="0.2">
      <c r="A1341" s="2" t="str">
        <f>"601800"</f>
        <v>601800</v>
      </c>
      <c r="B1341" s="1" t="s">
        <v>0</v>
      </c>
      <c r="C1341" s="1" t="s">
        <v>1</v>
      </c>
      <c r="D1341" t="str">
        <f t="shared" si="40"/>
        <v>XSHE_601800</v>
      </c>
      <c r="E1341" t="str">
        <f t="shared" si="41"/>
        <v>XSHG_601800</v>
      </c>
    </row>
    <row r="1342" spans="1:5" x14ac:dyDescent="0.2">
      <c r="A1342" s="2" t="str">
        <f>"603007"</f>
        <v>603007</v>
      </c>
      <c r="B1342" s="1" t="s">
        <v>0</v>
      </c>
      <c r="C1342" s="1" t="s">
        <v>1</v>
      </c>
      <c r="D1342" t="str">
        <f t="shared" si="40"/>
        <v>XSHE_603007</v>
      </c>
      <c r="E1342" t="str">
        <f t="shared" si="41"/>
        <v>XSHG_603007</v>
      </c>
    </row>
    <row r="1343" spans="1:5" x14ac:dyDescent="0.2">
      <c r="A1343" s="2" t="str">
        <f>"603017"</f>
        <v>603017</v>
      </c>
      <c r="B1343" s="1" t="s">
        <v>0</v>
      </c>
      <c r="C1343" s="1" t="s">
        <v>1</v>
      </c>
      <c r="D1343" t="str">
        <f t="shared" si="40"/>
        <v>XSHE_603017</v>
      </c>
      <c r="E1343" t="str">
        <f t="shared" si="41"/>
        <v>XSHG_603017</v>
      </c>
    </row>
    <row r="1344" spans="1:5" x14ac:dyDescent="0.2">
      <c r="A1344" s="2" t="str">
        <f>"603018"</f>
        <v>603018</v>
      </c>
      <c r="B1344" s="1" t="s">
        <v>0</v>
      </c>
      <c r="C1344" s="1" t="s">
        <v>1</v>
      </c>
      <c r="D1344" t="str">
        <f t="shared" si="40"/>
        <v>XSHE_603018</v>
      </c>
      <c r="E1344" t="str">
        <f t="shared" si="41"/>
        <v>XSHG_603018</v>
      </c>
    </row>
    <row r="1345" spans="1:5" x14ac:dyDescent="0.2">
      <c r="A1345" s="2" t="str">
        <f>"603060"</f>
        <v>603060</v>
      </c>
      <c r="B1345" s="1" t="s">
        <v>0</v>
      </c>
      <c r="C1345" s="1" t="s">
        <v>1</v>
      </c>
      <c r="D1345" t="str">
        <f t="shared" si="40"/>
        <v>XSHE_603060</v>
      </c>
      <c r="E1345" t="str">
        <f t="shared" si="41"/>
        <v>XSHG_603060</v>
      </c>
    </row>
    <row r="1346" spans="1:5" x14ac:dyDescent="0.2">
      <c r="A1346" s="2" t="str">
        <f>"603388"</f>
        <v>603388</v>
      </c>
      <c r="B1346" s="1" t="s">
        <v>0</v>
      </c>
      <c r="C1346" s="1" t="s">
        <v>1</v>
      </c>
      <c r="D1346" t="str">
        <f t="shared" ref="D1346:D1409" si="42">B1346&amp;"_"&amp;A1346</f>
        <v>XSHE_603388</v>
      </c>
      <c r="E1346" t="str">
        <f t="shared" ref="E1346:E1409" si="43">C1346&amp;"_"&amp;A1346</f>
        <v>XSHG_603388</v>
      </c>
    </row>
    <row r="1347" spans="1:5" x14ac:dyDescent="0.2">
      <c r="A1347" s="2" t="str">
        <f>"603637"</f>
        <v>603637</v>
      </c>
      <c r="B1347" s="1" t="s">
        <v>0</v>
      </c>
      <c r="C1347" s="1" t="s">
        <v>1</v>
      </c>
      <c r="D1347" t="str">
        <f t="shared" si="42"/>
        <v>XSHE_603637</v>
      </c>
      <c r="E1347" t="str">
        <f t="shared" si="43"/>
        <v>XSHG_603637</v>
      </c>
    </row>
    <row r="1348" spans="1:5" x14ac:dyDescent="0.2">
      <c r="A1348" s="2" t="str">
        <f>"603778"</f>
        <v>603778</v>
      </c>
      <c r="B1348" s="1" t="s">
        <v>0</v>
      </c>
      <c r="C1348" s="1" t="s">
        <v>1</v>
      </c>
      <c r="D1348" t="str">
        <f t="shared" si="42"/>
        <v>XSHE_603778</v>
      </c>
      <c r="E1348" t="str">
        <f t="shared" si="43"/>
        <v>XSHG_603778</v>
      </c>
    </row>
    <row r="1349" spans="1:5" x14ac:dyDescent="0.2">
      <c r="A1349" s="2" t="str">
        <f>"603843"</f>
        <v>603843</v>
      </c>
      <c r="B1349" s="1" t="s">
        <v>0</v>
      </c>
      <c r="C1349" s="1" t="s">
        <v>1</v>
      </c>
      <c r="D1349" t="str">
        <f t="shared" si="42"/>
        <v>XSHE_603843</v>
      </c>
      <c r="E1349" t="str">
        <f t="shared" si="43"/>
        <v>XSHG_603843</v>
      </c>
    </row>
    <row r="1350" spans="1:5" x14ac:dyDescent="0.2">
      <c r="A1350" s="2" t="str">
        <f>"603887"</f>
        <v>603887</v>
      </c>
      <c r="B1350" s="1" t="s">
        <v>0</v>
      </c>
      <c r="C1350" s="1" t="s">
        <v>1</v>
      </c>
      <c r="D1350" t="str">
        <f t="shared" si="42"/>
        <v>XSHE_603887</v>
      </c>
      <c r="E1350" t="str">
        <f t="shared" si="43"/>
        <v>XSHG_603887</v>
      </c>
    </row>
    <row r="1351" spans="1:5" x14ac:dyDescent="0.2">
      <c r="A1351" s="2" t="str">
        <f>"603909"</f>
        <v>603909</v>
      </c>
      <c r="B1351" s="1" t="s">
        <v>0</v>
      </c>
      <c r="C1351" s="1" t="s">
        <v>1</v>
      </c>
      <c r="D1351" t="str">
        <f t="shared" si="42"/>
        <v>XSHE_603909</v>
      </c>
      <c r="E1351" t="str">
        <f t="shared" si="43"/>
        <v>XSHG_603909</v>
      </c>
    </row>
    <row r="1352" spans="1:5" x14ac:dyDescent="0.2">
      <c r="A1352" s="2" t="str">
        <f>"603955"</f>
        <v>603955</v>
      </c>
      <c r="B1352" s="1" t="s">
        <v>0</v>
      </c>
      <c r="C1352" s="1" t="s">
        <v>1</v>
      </c>
      <c r="D1352" t="str">
        <f t="shared" si="42"/>
        <v>XSHE_603955</v>
      </c>
      <c r="E1352" t="str">
        <f t="shared" si="43"/>
        <v>XSHG_603955</v>
      </c>
    </row>
    <row r="1353" spans="1:5" x14ac:dyDescent="0.2">
      <c r="A1353" s="2" t="str">
        <f>"603959"</f>
        <v>603959</v>
      </c>
      <c r="B1353" s="1" t="s">
        <v>0</v>
      </c>
      <c r="C1353" s="1" t="s">
        <v>1</v>
      </c>
      <c r="D1353" t="str">
        <f t="shared" si="42"/>
        <v>XSHE_603959</v>
      </c>
      <c r="E1353" t="str">
        <f t="shared" si="43"/>
        <v>XSHG_603959</v>
      </c>
    </row>
    <row r="1354" spans="1:5" x14ac:dyDescent="0.2">
      <c r="A1354" s="2" t="str">
        <f>"603979"</f>
        <v>603979</v>
      </c>
      <c r="B1354" s="1" t="s">
        <v>0</v>
      </c>
      <c r="C1354" s="1" t="s">
        <v>1</v>
      </c>
      <c r="D1354" t="str">
        <f t="shared" si="42"/>
        <v>XSHE_603979</v>
      </c>
      <c r="E1354" t="str">
        <f t="shared" si="43"/>
        <v>XSHG_603979</v>
      </c>
    </row>
    <row r="1355" spans="1:5" x14ac:dyDescent="0.2">
      <c r="A1355" s="2" t="str">
        <f>"603717"</f>
        <v>603717</v>
      </c>
      <c r="B1355" s="1" t="s">
        <v>0</v>
      </c>
      <c r="C1355" s="1" t="s">
        <v>1</v>
      </c>
      <c r="D1355" t="str">
        <f t="shared" si="42"/>
        <v>XSHE_603717</v>
      </c>
      <c r="E1355" t="str">
        <f t="shared" si="43"/>
        <v>XSHG_603717</v>
      </c>
    </row>
    <row r="1356" spans="1:5" x14ac:dyDescent="0.2">
      <c r="A1356" s="2" t="str">
        <f>"000723"</f>
        <v>000723</v>
      </c>
      <c r="B1356" s="1" t="s">
        <v>0</v>
      </c>
      <c r="C1356" s="1" t="s">
        <v>1</v>
      </c>
      <c r="D1356" t="str">
        <f t="shared" si="42"/>
        <v>XSHE_000723</v>
      </c>
      <c r="E1356" t="str">
        <f t="shared" si="43"/>
        <v>XSHG_000723</v>
      </c>
    </row>
    <row r="1357" spans="1:5" x14ac:dyDescent="0.2">
      <c r="A1357" s="2" t="str">
        <f>"600408"</f>
        <v>600408</v>
      </c>
      <c r="B1357" s="1" t="s">
        <v>0</v>
      </c>
      <c r="C1357" s="1" t="s">
        <v>1</v>
      </c>
      <c r="D1357" t="str">
        <f t="shared" si="42"/>
        <v>XSHE_600408</v>
      </c>
      <c r="E1357" t="str">
        <f t="shared" si="43"/>
        <v>XSHG_600408</v>
      </c>
    </row>
    <row r="1358" spans="1:5" x14ac:dyDescent="0.2">
      <c r="A1358" s="2" t="str">
        <f>"600721"</f>
        <v>600721</v>
      </c>
      <c r="B1358" s="1" t="s">
        <v>0</v>
      </c>
      <c r="C1358" s="1" t="s">
        <v>1</v>
      </c>
      <c r="D1358" t="str">
        <f t="shared" si="42"/>
        <v>XSHE_600721</v>
      </c>
      <c r="E1358" t="str">
        <f t="shared" si="43"/>
        <v>XSHG_600721</v>
      </c>
    </row>
    <row r="1359" spans="1:5" x14ac:dyDescent="0.2">
      <c r="A1359" s="2" t="str">
        <f>"600725"</f>
        <v>600725</v>
      </c>
      <c r="B1359" s="1" t="s">
        <v>0</v>
      </c>
      <c r="C1359" s="1" t="s">
        <v>1</v>
      </c>
      <c r="D1359" t="str">
        <f t="shared" si="42"/>
        <v>XSHE_600725</v>
      </c>
      <c r="E1359" t="str">
        <f t="shared" si="43"/>
        <v>XSHG_600725</v>
      </c>
    </row>
    <row r="1360" spans="1:5" x14ac:dyDescent="0.2">
      <c r="A1360" s="2" t="str">
        <f>"600740"</f>
        <v>600740</v>
      </c>
      <c r="B1360" s="1" t="s">
        <v>0</v>
      </c>
      <c r="C1360" s="1" t="s">
        <v>1</v>
      </c>
      <c r="D1360" t="str">
        <f t="shared" si="42"/>
        <v>XSHE_600740</v>
      </c>
      <c r="E1360" t="str">
        <f t="shared" si="43"/>
        <v>XSHG_600740</v>
      </c>
    </row>
    <row r="1361" spans="1:5" x14ac:dyDescent="0.2">
      <c r="A1361" s="2" t="str">
        <f>"600792"</f>
        <v>600792</v>
      </c>
      <c r="B1361" s="1" t="s">
        <v>0</v>
      </c>
      <c r="C1361" s="1" t="s">
        <v>1</v>
      </c>
      <c r="D1361" t="str">
        <f t="shared" si="42"/>
        <v>XSHE_600792</v>
      </c>
      <c r="E1361" t="str">
        <f t="shared" si="43"/>
        <v>XSHG_600792</v>
      </c>
    </row>
    <row r="1362" spans="1:5" x14ac:dyDescent="0.2">
      <c r="A1362" s="2" t="str">
        <f>"601011"</f>
        <v>601011</v>
      </c>
      <c r="B1362" s="1" t="s">
        <v>0</v>
      </c>
      <c r="C1362" s="1" t="s">
        <v>1</v>
      </c>
      <c r="D1362" t="str">
        <f t="shared" si="42"/>
        <v>XSHE_601011</v>
      </c>
      <c r="E1362" t="str">
        <f t="shared" si="43"/>
        <v>XSHG_601011</v>
      </c>
    </row>
    <row r="1363" spans="1:5" x14ac:dyDescent="0.2">
      <c r="A1363" s="2" t="str">
        <f>"601015"</f>
        <v>601015</v>
      </c>
      <c r="B1363" s="1" t="s">
        <v>0</v>
      </c>
      <c r="C1363" s="1" t="s">
        <v>1</v>
      </c>
      <c r="D1363" t="str">
        <f t="shared" si="42"/>
        <v>XSHE_601015</v>
      </c>
      <c r="E1363" t="str">
        <f t="shared" si="43"/>
        <v>XSHG_601015</v>
      </c>
    </row>
    <row r="1364" spans="1:5" x14ac:dyDescent="0.2">
      <c r="A1364" s="2" t="str">
        <f>"000007"</f>
        <v>000007</v>
      </c>
      <c r="B1364" s="1" t="s">
        <v>0</v>
      </c>
      <c r="C1364" s="1" t="s">
        <v>1</v>
      </c>
      <c r="D1364" t="str">
        <f t="shared" si="42"/>
        <v>XSHE_000007</v>
      </c>
      <c r="E1364" t="str">
        <f t="shared" si="43"/>
        <v>XSHG_000007</v>
      </c>
    </row>
    <row r="1365" spans="1:5" x14ac:dyDescent="0.2">
      <c r="A1365" s="2" t="str">
        <f>"000428"</f>
        <v>000428</v>
      </c>
      <c r="B1365" s="1" t="s">
        <v>0</v>
      </c>
      <c r="C1365" s="1" t="s">
        <v>1</v>
      </c>
      <c r="D1365" t="str">
        <f t="shared" si="42"/>
        <v>XSHE_000428</v>
      </c>
      <c r="E1365" t="str">
        <f t="shared" si="43"/>
        <v>XSHG_000428</v>
      </c>
    </row>
    <row r="1366" spans="1:5" x14ac:dyDescent="0.2">
      <c r="A1366" s="2" t="str">
        <f>"000524"</f>
        <v>000524</v>
      </c>
      <c r="B1366" s="1" t="s">
        <v>0</v>
      </c>
      <c r="C1366" s="1" t="s">
        <v>1</v>
      </c>
      <c r="D1366" t="str">
        <f t="shared" si="42"/>
        <v>XSHE_000524</v>
      </c>
      <c r="E1366" t="str">
        <f t="shared" si="43"/>
        <v>XSHG_000524</v>
      </c>
    </row>
    <row r="1367" spans="1:5" x14ac:dyDescent="0.2">
      <c r="A1367" s="2" t="str">
        <f>"000721"</f>
        <v>000721</v>
      </c>
      <c r="B1367" s="1" t="s">
        <v>0</v>
      </c>
      <c r="C1367" s="1" t="s">
        <v>1</v>
      </c>
      <c r="D1367" t="str">
        <f t="shared" si="42"/>
        <v>XSHE_000721</v>
      </c>
      <c r="E1367" t="str">
        <f t="shared" si="43"/>
        <v>XSHG_000721</v>
      </c>
    </row>
    <row r="1368" spans="1:5" x14ac:dyDescent="0.2">
      <c r="A1368" s="2" t="str">
        <f>"002186"</f>
        <v>002186</v>
      </c>
      <c r="B1368" s="1" t="s">
        <v>0</v>
      </c>
      <c r="C1368" s="1" t="s">
        <v>1</v>
      </c>
      <c r="D1368" t="str">
        <f t="shared" si="42"/>
        <v>XSHE_002186</v>
      </c>
      <c r="E1368" t="str">
        <f t="shared" si="43"/>
        <v>XSHG_002186</v>
      </c>
    </row>
    <row r="1369" spans="1:5" x14ac:dyDescent="0.2">
      <c r="A1369" s="2" t="str">
        <f>"002306"</f>
        <v>002306</v>
      </c>
      <c r="B1369" s="1" t="s">
        <v>0</v>
      </c>
      <c r="C1369" s="1" t="s">
        <v>1</v>
      </c>
      <c r="D1369" t="str">
        <f t="shared" si="42"/>
        <v>XSHE_002306</v>
      </c>
      <c r="E1369" t="str">
        <f t="shared" si="43"/>
        <v>XSHG_002306</v>
      </c>
    </row>
    <row r="1370" spans="1:5" x14ac:dyDescent="0.2">
      <c r="A1370" s="2" t="str">
        <f>"000033"</f>
        <v>000033</v>
      </c>
      <c r="B1370" s="1" t="s">
        <v>0</v>
      </c>
      <c r="C1370" s="1" t="s">
        <v>1</v>
      </c>
      <c r="D1370" t="str">
        <f t="shared" si="42"/>
        <v>XSHE_000033</v>
      </c>
      <c r="E1370" t="str">
        <f t="shared" si="43"/>
        <v>XSHG_000033</v>
      </c>
    </row>
    <row r="1371" spans="1:5" x14ac:dyDescent="0.2">
      <c r="A1371" s="2" t="str">
        <f>"600258"</f>
        <v>600258</v>
      </c>
      <c r="B1371" s="1" t="s">
        <v>0</v>
      </c>
      <c r="C1371" s="1" t="s">
        <v>1</v>
      </c>
      <c r="D1371" t="str">
        <f t="shared" si="42"/>
        <v>XSHE_600258</v>
      </c>
      <c r="E1371" t="str">
        <f t="shared" si="43"/>
        <v>XSHG_600258</v>
      </c>
    </row>
    <row r="1372" spans="1:5" x14ac:dyDescent="0.2">
      <c r="A1372" s="2" t="str">
        <f>"600640"</f>
        <v>600640</v>
      </c>
      <c r="B1372" s="1" t="s">
        <v>0</v>
      </c>
      <c r="C1372" s="1" t="s">
        <v>1</v>
      </c>
      <c r="D1372" t="str">
        <f t="shared" si="42"/>
        <v>XSHE_600640</v>
      </c>
      <c r="E1372" t="str">
        <f t="shared" si="43"/>
        <v>XSHG_600640</v>
      </c>
    </row>
    <row r="1373" spans="1:5" x14ac:dyDescent="0.2">
      <c r="A1373" s="2" t="str">
        <f>"600754"</f>
        <v>600754</v>
      </c>
      <c r="B1373" s="1" t="s">
        <v>0</v>
      </c>
      <c r="C1373" s="1" t="s">
        <v>1</v>
      </c>
      <c r="D1373" t="str">
        <f t="shared" si="42"/>
        <v>XSHE_600754</v>
      </c>
      <c r="E1373" t="str">
        <f t="shared" si="43"/>
        <v>XSHG_600754</v>
      </c>
    </row>
    <row r="1374" spans="1:5" x14ac:dyDescent="0.2">
      <c r="A1374" s="2" t="str">
        <f>"601007"</f>
        <v>601007</v>
      </c>
      <c r="B1374" s="1" t="s">
        <v>0</v>
      </c>
      <c r="C1374" s="1" t="s">
        <v>1</v>
      </c>
      <c r="D1374" t="str">
        <f t="shared" si="42"/>
        <v>XSHE_601007</v>
      </c>
      <c r="E1374" t="str">
        <f t="shared" si="43"/>
        <v>XSHG_601007</v>
      </c>
    </row>
    <row r="1375" spans="1:5" x14ac:dyDescent="0.2">
      <c r="A1375" s="2" t="str">
        <f>"000099"</f>
        <v>000099</v>
      </c>
      <c r="B1375" s="1" t="s">
        <v>0</v>
      </c>
      <c r="C1375" s="1" t="s">
        <v>1</v>
      </c>
      <c r="D1375" t="str">
        <f t="shared" si="42"/>
        <v>XSHE_000099</v>
      </c>
      <c r="E1375" t="str">
        <f t="shared" si="43"/>
        <v>XSHG_000099</v>
      </c>
    </row>
    <row r="1376" spans="1:5" x14ac:dyDescent="0.2">
      <c r="A1376" s="2" t="str">
        <f>"600029"</f>
        <v>600029</v>
      </c>
      <c r="B1376" s="1" t="s">
        <v>0</v>
      </c>
      <c r="C1376" s="1" t="s">
        <v>1</v>
      </c>
      <c r="D1376" t="str">
        <f t="shared" si="42"/>
        <v>XSHE_600029</v>
      </c>
      <c r="E1376" t="str">
        <f t="shared" si="43"/>
        <v>XSHG_600029</v>
      </c>
    </row>
    <row r="1377" spans="1:5" x14ac:dyDescent="0.2">
      <c r="A1377" s="2" t="str">
        <f>"600115"</f>
        <v>600115</v>
      </c>
      <c r="B1377" s="1" t="s">
        <v>0</v>
      </c>
      <c r="C1377" s="1" t="s">
        <v>1</v>
      </c>
      <c r="D1377" t="str">
        <f t="shared" si="42"/>
        <v>XSHE_600115</v>
      </c>
      <c r="E1377" t="str">
        <f t="shared" si="43"/>
        <v>XSHG_600115</v>
      </c>
    </row>
    <row r="1378" spans="1:5" x14ac:dyDescent="0.2">
      <c r="A1378" s="2" t="str">
        <f>"600221"</f>
        <v>600221</v>
      </c>
      <c r="B1378" s="1" t="s">
        <v>0</v>
      </c>
      <c r="C1378" s="1" t="s">
        <v>1</v>
      </c>
      <c r="D1378" t="str">
        <f t="shared" si="42"/>
        <v>XSHE_600221</v>
      </c>
      <c r="E1378" t="str">
        <f t="shared" si="43"/>
        <v>XSHG_600221</v>
      </c>
    </row>
    <row r="1379" spans="1:5" x14ac:dyDescent="0.2">
      <c r="A1379" s="2" t="str">
        <f>"601021"</f>
        <v>601021</v>
      </c>
      <c r="B1379" s="1" t="s">
        <v>0</v>
      </c>
      <c r="C1379" s="1" t="s">
        <v>1</v>
      </c>
      <c r="D1379" t="str">
        <f t="shared" si="42"/>
        <v>XSHE_601021</v>
      </c>
      <c r="E1379" t="str">
        <f t="shared" si="43"/>
        <v>XSHG_601021</v>
      </c>
    </row>
    <row r="1380" spans="1:5" x14ac:dyDescent="0.2">
      <c r="A1380" s="2" t="str">
        <f>"601111"</f>
        <v>601111</v>
      </c>
      <c r="B1380" s="1" t="s">
        <v>0</v>
      </c>
      <c r="C1380" s="1" t="s">
        <v>1</v>
      </c>
      <c r="D1380" t="str">
        <f t="shared" si="42"/>
        <v>XSHE_601111</v>
      </c>
      <c r="E1380" t="str">
        <f t="shared" si="43"/>
        <v>XSHG_601111</v>
      </c>
    </row>
    <row r="1381" spans="1:5" x14ac:dyDescent="0.2">
      <c r="A1381" s="2" t="str">
        <f>"603885"</f>
        <v>603885</v>
      </c>
      <c r="B1381" s="1" t="s">
        <v>0</v>
      </c>
      <c r="C1381" s="1" t="s">
        <v>1</v>
      </c>
      <c r="D1381" t="str">
        <f t="shared" si="42"/>
        <v>XSHE_603885</v>
      </c>
      <c r="E1381" t="str">
        <f t="shared" si="43"/>
        <v>XSHG_603885</v>
      </c>
    </row>
    <row r="1382" spans="1:5" x14ac:dyDescent="0.2">
      <c r="A1382" s="2" t="str">
        <f>"000511"</f>
        <v>000511</v>
      </c>
      <c r="B1382" s="1" t="s">
        <v>0</v>
      </c>
      <c r="C1382" s="1" t="s">
        <v>1</v>
      </c>
      <c r="D1382" t="str">
        <f t="shared" si="42"/>
        <v>XSHE_000511</v>
      </c>
      <c r="E1382" t="str">
        <f t="shared" si="43"/>
        <v>XSHG_000511</v>
      </c>
    </row>
    <row r="1383" spans="1:5" x14ac:dyDescent="0.2">
      <c r="A1383" s="2" t="str">
        <f>"000519"</f>
        <v>000519</v>
      </c>
      <c r="B1383" s="1" t="s">
        <v>0</v>
      </c>
      <c r="C1383" s="1" t="s">
        <v>1</v>
      </c>
      <c r="D1383" t="str">
        <f t="shared" si="42"/>
        <v>XSHE_000519</v>
      </c>
      <c r="E1383" t="str">
        <f t="shared" si="43"/>
        <v>XSHG_000519</v>
      </c>
    </row>
    <row r="1384" spans="1:5" x14ac:dyDescent="0.2">
      <c r="A1384" s="2" t="str">
        <f>"000795"</f>
        <v>000795</v>
      </c>
      <c r="B1384" s="1" t="s">
        <v>0</v>
      </c>
      <c r="C1384" s="1" t="s">
        <v>1</v>
      </c>
      <c r="D1384" t="str">
        <f t="shared" si="42"/>
        <v>XSHE_000795</v>
      </c>
      <c r="E1384" t="str">
        <f t="shared" si="43"/>
        <v>XSHG_000795</v>
      </c>
    </row>
    <row r="1385" spans="1:5" x14ac:dyDescent="0.2">
      <c r="A1385" s="2" t="str">
        <f>"002088"</f>
        <v>002088</v>
      </c>
      <c r="B1385" s="1" t="s">
        <v>0</v>
      </c>
      <c r="C1385" s="1" t="s">
        <v>1</v>
      </c>
      <c r="D1385" t="str">
        <f t="shared" si="42"/>
        <v>XSHE_002088</v>
      </c>
      <c r="E1385" t="str">
        <f t="shared" si="43"/>
        <v>XSHG_002088</v>
      </c>
    </row>
    <row r="1386" spans="1:5" x14ac:dyDescent="0.2">
      <c r="A1386" s="2" t="str">
        <f>"002297"</f>
        <v>002297</v>
      </c>
      <c r="B1386" s="1" t="s">
        <v>0</v>
      </c>
      <c r="C1386" s="1" t="s">
        <v>1</v>
      </c>
      <c r="D1386" t="str">
        <f t="shared" si="42"/>
        <v>XSHE_002297</v>
      </c>
      <c r="E1386" t="str">
        <f t="shared" si="43"/>
        <v>XSHG_002297</v>
      </c>
    </row>
    <row r="1387" spans="1:5" x14ac:dyDescent="0.2">
      <c r="A1387" s="2" t="str">
        <f>"300064"</f>
        <v>300064</v>
      </c>
      <c r="B1387" s="1" t="s">
        <v>0</v>
      </c>
      <c r="C1387" s="1" t="s">
        <v>1</v>
      </c>
      <c r="D1387" t="str">
        <f t="shared" si="42"/>
        <v>XSHE_300064</v>
      </c>
      <c r="E1387" t="str">
        <f t="shared" si="43"/>
        <v>XSHG_300064</v>
      </c>
    </row>
    <row r="1388" spans="1:5" x14ac:dyDescent="0.2">
      <c r="A1388" s="2" t="str">
        <f>"300073"</f>
        <v>300073</v>
      </c>
      <c r="B1388" s="1" t="s">
        <v>0</v>
      </c>
      <c r="C1388" s="1" t="s">
        <v>1</v>
      </c>
      <c r="D1388" t="str">
        <f t="shared" si="42"/>
        <v>XSHE_300073</v>
      </c>
      <c r="E1388" t="str">
        <f t="shared" si="43"/>
        <v>XSHG_300073</v>
      </c>
    </row>
    <row r="1389" spans="1:5" x14ac:dyDescent="0.2">
      <c r="A1389" s="2" t="str">
        <f>"300179"</f>
        <v>300179</v>
      </c>
      <c r="B1389" s="1" t="s">
        <v>0</v>
      </c>
      <c r="C1389" s="1" t="s">
        <v>1</v>
      </c>
      <c r="D1389" t="str">
        <f t="shared" si="42"/>
        <v>XSHE_300179</v>
      </c>
      <c r="E1389" t="str">
        <f t="shared" si="43"/>
        <v>XSHG_300179</v>
      </c>
    </row>
    <row r="1390" spans="1:5" x14ac:dyDescent="0.2">
      <c r="A1390" s="2" t="str">
        <f>"300606"</f>
        <v>300606</v>
      </c>
      <c r="B1390" s="1" t="s">
        <v>0</v>
      </c>
      <c r="C1390" s="1" t="s">
        <v>1</v>
      </c>
      <c r="D1390" t="str">
        <f t="shared" si="42"/>
        <v>XSHE_300606</v>
      </c>
      <c r="E1390" t="str">
        <f t="shared" si="43"/>
        <v>XSHG_300606</v>
      </c>
    </row>
    <row r="1391" spans="1:5" x14ac:dyDescent="0.2">
      <c r="A1391" s="2" t="str">
        <f>"300629"</f>
        <v>300629</v>
      </c>
      <c r="B1391" s="1" t="s">
        <v>0</v>
      </c>
      <c r="C1391" s="1" t="s">
        <v>1</v>
      </c>
      <c r="D1391" t="str">
        <f t="shared" si="42"/>
        <v>XSHE_300629</v>
      </c>
      <c r="E1391" t="str">
        <f t="shared" si="43"/>
        <v>XSHG_300629</v>
      </c>
    </row>
    <row r="1392" spans="1:5" x14ac:dyDescent="0.2">
      <c r="A1392" s="2" t="str">
        <f>"600172"</f>
        <v>600172</v>
      </c>
      <c r="B1392" s="1" t="s">
        <v>0</v>
      </c>
      <c r="C1392" s="1" t="s">
        <v>1</v>
      </c>
      <c r="D1392" t="str">
        <f t="shared" si="42"/>
        <v>XSHE_600172</v>
      </c>
      <c r="E1392" t="str">
        <f t="shared" si="43"/>
        <v>XSHG_600172</v>
      </c>
    </row>
    <row r="1393" spans="1:5" x14ac:dyDescent="0.2">
      <c r="A1393" s="2" t="str">
        <f>"600516"</f>
        <v>600516</v>
      </c>
      <c r="B1393" s="1" t="s">
        <v>0</v>
      </c>
      <c r="C1393" s="1" t="s">
        <v>1</v>
      </c>
      <c r="D1393" t="str">
        <f t="shared" si="42"/>
        <v>XSHE_600516</v>
      </c>
      <c r="E1393" t="str">
        <f t="shared" si="43"/>
        <v>XSHG_600516</v>
      </c>
    </row>
    <row r="1394" spans="1:5" x14ac:dyDescent="0.2">
      <c r="A1394" s="2" t="str">
        <f>"600783"</f>
        <v>600783</v>
      </c>
      <c r="B1394" s="1" t="s">
        <v>0</v>
      </c>
      <c r="C1394" s="1" t="s">
        <v>1</v>
      </c>
      <c r="D1394" t="str">
        <f t="shared" si="42"/>
        <v>XSHE_600783</v>
      </c>
      <c r="E1394" t="str">
        <f t="shared" si="43"/>
        <v>XSHG_600783</v>
      </c>
    </row>
    <row r="1395" spans="1:5" x14ac:dyDescent="0.2">
      <c r="A1395" s="2" t="str">
        <f>"603663"</f>
        <v>603663</v>
      </c>
      <c r="B1395" s="1" t="s">
        <v>0</v>
      </c>
      <c r="C1395" s="1" t="s">
        <v>1</v>
      </c>
      <c r="D1395" t="str">
        <f t="shared" si="42"/>
        <v>XSHE_603663</v>
      </c>
      <c r="E1395" t="str">
        <f t="shared" si="43"/>
        <v>XSHG_603663</v>
      </c>
    </row>
    <row r="1396" spans="1:5" x14ac:dyDescent="0.2">
      <c r="A1396" s="2" t="str">
        <f>"603688"</f>
        <v>603688</v>
      </c>
      <c r="B1396" s="1" t="s">
        <v>0</v>
      </c>
      <c r="C1396" s="1" t="s">
        <v>1</v>
      </c>
      <c r="D1396" t="str">
        <f t="shared" si="42"/>
        <v>XSHE_603688</v>
      </c>
      <c r="E1396" t="str">
        <f t="shared" si="43"/>
        <v>XSHG_603688</v>
      </c>
    </row>
    <row r="1397" spans="1:5" x14ac:dyDescent="0.2">
      <c r="A1397" s="2" t="str">
        <f>"000592"</f>
        <v>000592</v>
      </c>
      <c r="B1397" s="1" t="s">
        <v>0</v>
      </c>
      <c r="C1397" s="1" t="s">
        <v>1</v>
      </c>
      <c r="D1397" t="str">
        <f t="shared" si="42"/>
        <v>XSHE_000592</v>
      </c>
      <c r="E1397" t="str">
        <f t="shared" si="43"/>
        <v>XSHG_000592</v>
      </c>
    </row>
    <row r="1398" spans="1:5" x14ac:dyDescent="0.2">
      <c r="A1398" s="2" t="str">
        <f>"000663"</f>
        <v>000663</v>
      </c>
      <c r="B1398" s="1" t="s">
        <v>0</v>
      </c>
      <c r="C1398" s="1" t="s">
        <v>1</v>
      </c>
      <c r="D1398" t="str">
        <f t="shared" si="42"/>
        <v>XSHE_000663</v>
      </c>
      <c r="E1398" t="str">
        <f t="shared" si="43"/>
        <v>XSHG_000663</v>
      </c>
    </row>
    <row r="1399" spans="1:5" x14ac:dyDescent="0.2">
      <c r="A1399" s="2" t="str">
        <f>"002679"</f>
        <v>002679</v>
      </c>
      <c r="B1399" s="1" t="s">
        <v>0</v>
      </c>
      <c r="C1399" s="1" t="s">
        <v>1</v>
      </c>
      <c r="D1399" t="str">
        <f t="shared" si="42"/>
        <v>XSHE_002679</v>
      </c>
      <c r="E1399" t="str">
        <f t="shared" si="43"/>
        <v>XSHG_002679</v>
      </c>
    </row>
    <row r="1400" spans="1:5" x14ac:dyDescent="0.2">
      <c r="A1400" s="2" t="str">
        <f>"600189"</f>
        <v>600189</v>
      </c>
      <c r="B1400" s="1" t="s">
        <v>0</v>
      </c>
      <c r="C1400" s="1" t="s">
        <v>1</v>
      </c>
      <c r="D1400" t="str">
        <f t="shared" si="42"/>
        <v>XSHE_600189</v>
      </c>
      <c r="E1400" t="str">
        <f t="shared" si="43"/>
        <v>XSHG_600189</v>
      </c>
    </row>
    <row r="1401" spans="1:5" x14ac:dyDescent="0.2">
      <c r="A1401" s="2" t="str">
        <f>"600265"</f>
        <v>600265</v>
      </c>
      <c r="B1401" s="1" t="s">
        <v>0</v>
      </c>
      <c r="C1401" s="1" t="s">
        <v>1</v>
      </c>
      <c r="D1401" t="str">
        <f t="shared" si="42"/>
        <v>XSHE_600265</v>
      </c>
      <c r="E1401" t="str">
        <f t="shared" si="43"/>
        <v>XSHG_600265</v>
      </c>
    </row>
    <row r="1402" spans="1:5" x14ac:dyDescent="0.2">
      <c r="A1402" s="2" t="str">
        <f>"601996"</f>
        <v>601996</v>
      </c>
      <c r="B1402" s="1" t="s">
        <v>0</v>
      </c>
      <c r="C1402" s="1" t="s">
        <v>1</v>
      </c>
      <c r="D1402" t="str">
        <f t="shared" si="42"/>
        <v>XSHE_601996</v>
      </c>
      <c r="E1402" t="str">
        <f t="shared" si="43"/>
        <v>XSHG_601996</v>
      </c>
    </row>
    <row r="1403" spans="1:5" x14ac:dyDescent="0.2">
      <c r="A1403" s="2" t="str">
        <f>"000429"</f>
        <v>000429</v>
      </c>
      <c r="B1403" s="1" t="s">
        <v>0</v>
      </c>
      <c r="C1403" s="1" t="s">
        <v>1</v>
      </c>
      <c r="D1403" t="str">
        <f t="shared" si="42"/>
        <v>XSHE_000429</v>
      </c>
      <c r="E1403" t="str">
        <f t="shared" si="43"/>
        <v>XSHG_000429</v>
      </c>
    </row>
    <row r="1404" spans="1:5" x14ac:dyDescent="0.2">
      <c r="A1404" s="2" t="str">
        <f>"000548"</f>
        <v>000548</v>
      </c>
      <c r="B1404" s="1" t="s">
        <v>0</v>
      </c>
      <c r="C1404" s="1" t="s">
        <v>1</v>
      </c>
      <c r="D1404" t="str">
        <f t="shared" si="42"/>
        <v>XSHE_000548</v>
      </c>
      <c r="E1404" t="str">
        <f t="shared" si="43"/>
        <v>XSHG_000548</v>
      </c>
    </row>
    <row r="1405" spans="1:5" x14ac:dyDescent="0.2">
      <c r="A1405" s="2" t="str">
        <f>"000828"</f>
        <v>000828</v>
      </c>
      <c r="B1405" s="1" t="s">
        <v>0</v>
      </c>
      <c r="C1405" s="1" t="s">
        <v>1</v>
      </c>
      <c r="D1405" t="str">
        <f t="shared" si="42"/>
        <v>XSHE_000828</v>
      </c>
      <c r="E1405" t="str">
        <f t="shared" si="43"/>
        <v>XSHG_000828</v>
      </c>
    </row>
    <row r="1406" spans="1:5" x14ac:dyDescent="0.2">
      <c r="A1406" s="2" t="str">
        <f>"000886"</f>
        <v>000886</v>
      </c>
      <c r="B1406" s="1" t="s">
        <v>0</v>
      </c>
      <c r="C1406" s="1" t="s">
        <v>1</v>
      </c>
      <c r="D1406" t="str">
        <f t="shared" si="42"/>
        <v>XSHE_000886</v>
      </c>
      <c r="E1406" t="str">
        <f t="shared" si="43"/>
        <v>XSHG_000886</v>
      </c>
    </row>
    <row r="1407" spans="1:5" x14ac:dyDescent="0.2">
      <c r="A1407" s="2" t="str">
        <f>"000900"</f>
        <v>000900</v>
      </c>
      <c r="B1407" s="1" t="s">
        <v>0</v>
      </c>
      <c r="C1407" s="1" t="s">
        <v>1</v>
      </c>
      <c r="D1407" t="str">
        <f t="shared" si="42"/>
        <v>XSHE_000900</v>
      </c>
      <c r="E1407" t="str">
        <f t="shared" si="43"/>
        <v>XSHG_000900</v>
      </c>
    </row>
    <row r="1408" spans="1:5" x14ac:dyDescent="0.2">
      <c r="A1408" s="2" t="str">
        <f>"000916"</f>
        <v>000916</v>
      </c>
      <c r="B1408" s="1" t="s">
        <v>0</v>
      </c>
      <c r="C1408" s="1" t="s">
        <v>1</v>
      </c>
      <c r="D1408" t="str">
        <f t="shared" si="42"/>
        <v>XSHE_000916</v>
      </c>
      <c r="E1408" t="str">
        <f t="shared" si="43"/>
        <v>XSHG_000916</v>
      </c>
    </row>
    <row r="1409" spans="1:5" x14ac:dyDescent="0.2">
      <c r="A1409" s="2" t="str">
        <f>"600012"</f>
        <v>600012</v>
      </c>
      <c r="B1409" s="1" t="s">
        <v>0</v>
      </c>
      <c r="C1409" s="1" t="s">
        <v>1</v>
      </c>
      <c r="D1409" t="str">
        <f t="shared" si="42"/>
        <v>XSHE_600012</v>
      </c>
      <c r="E1409" t="str">
        <f t="shared" si="43"/>
        <v>XSHG_600012</v>
      </c>
    </row>
    <row r="1410" spans="1:5" x14ac:dyDescent="0.2">
      <c r="A1410" s="2" t="str">
        <f>"600020"</f>
        <v>600020</v>
      </c>
      <c r="B1410" s="1" t="s">
        <v>0</v>
      </c>
      <c r="C1410" s="1" t="s">
        <v>1</v>
      </c>
      <c r="D1410" t="str">
        <f t="shared" ref="D1410:D1473" si="44">B1410&amp;"_"&amp;A1410</f>
        <v>XSHE_600020</v>
      </c>
      <c r="E1410" t="str">
        <f t="shared" ref="E1410:E1473" si="45">C1410&amp;"_"&amp;A1410</f>
        <v>XSHG_600020</v>
      </c>
    </row>
    <row r="1411" spans="1:5" x14ac:dyDescent="0.2">
      <c r="A1411" s="2" t="str">
        <f>"600033"</f>
        <v>600033</v>
      </c>
      <c r="B1411" s="1" t="s">
        <v>0</v>
      </c>
      <c r="C1411" s="1" t="s">
        <v>1</v>
      </c>
      <c r="D1411" t="str">
        <f t="shared" si="44"/>
        <v>XSHE_600033</v>
      </c>
      <c r="E1411" t="str">
        <f t="shared" si="45"/>
        <v>XSHG_600033</v>
      </c>
    </row>
    <row r="1412" spans="1:5" x14ac:dyDescent="0.2">
      <c r="A1412" s="2" t="str">
        <f>"600035"</f>
        <v>600035</v>
      </c>
      <c r="B1412" s="1" t="s">
        <v>0</v>
      </c>
      <c r="C1412" s="1" t="s">
        <v>1</v>
      </c>
      <c r="D1412" t="str">
        <f t="shared" si="44"/>
        <v>XSHE_600035</v>
      </c>
      <c r="E1412" t="str">
        <f t="shared" si="45"/>
        <v>XSHG_600035</v>
      </c>
    </row>
    <row r="1413" spans="1:5" x14ac:dyDescent="0.2">
      <c r="A1413" s="2" t="str">
        <f>"600106"</f>
        <v>600106</v>
      </c>
      <c r="B1413" s="1" t="s">
        <v>0</v>
      </c>
      <c r="C1413" s="1" t="s">
        <v>1</v>
      </c>
      <c r="D1413" t="str">
        <f t="shared" si="44"/>
        <v>XSHE_600106</v>
      </c>
      <c r="E1413" t="str">
        <f t="shared" si="45"/>
        <v>XSHG_600106</v>
      </c>
    </row>
    <row r="1414" spans="1:5" x14ac:dyDescent="0.2">
      <c r="A1414" s="2" t="str">
        <f>"600269"</f>
        <v>600269</v>
      </c>
      <c r="B1414" s="1" t="s">
        <v>0</v>
      </c>
      <c r="C1414" s="1" t="s">
        <v>1</v>
      </c>
      <c r="D1414" t="str">
        <f t="shared" si="44"/>
        <v>XSHE_600269</v>
      </c>
      <c r="E1414" t="str">
        <f t="shared" si="45"/>
        <v>XSHG_600269</v>
      </c>
    </row>
    <row r="1415" spans="1:5" x14ac:dyDescent="0.2">
      <c r="A1415" s="2" t="str">
        <f>"600350"</f>
        <v>600350</v>
      </c>
      <c r="B1415" s="1" t="s">
        <v>0</v>
      </c>
      <c r="C1415" s="1" t="s">
        <v>1</v>
      </c>
      <c r="D1415" t="str">
        <f t="shared" si="44"/>
        <v>XSHE_600350</v>
      </c>
      <c r="E1415" t="str">
        <f t="shared" si="45"/>
        <v>XSHG_600350</v>
      </c>
    </row>
    <row r="1416" spans="1:5" x14ac:dyDescent="0.2">
      <c r="A1416" s="2" t="str">
        <f>"600368"</f>
        <v>600368</v>
      </c>
      <c r="B1416" s="1" t="s">
        <v>0</v>
      </c>
      <c r="C1416" s="1" t="s">
        <v>1</v>
      </c>
      <c r="D1416" t="str">
        <f t="shared" si="44"/>
        <v>XSHE_600368</v>
      </c>
      <c r="E1416" t="str">
        <f t="shared" si="45"/>
        <v>XSHG_600368</v>
      </c>
    </row>
    <row r="1417" spans="1:5" x14ac:dyDescent="0.2">
      <c r="A1417" s="2" t="str">
        <f>"600377"</f>
        <v>600377</v>
      </c>
      <c r="B1417" s="1" t="s">
        <v>0</v>
      </c>
      <c r="C1417" s="1" t="s">
        <v>1</v>
      </c>
      <c r="D1417" t="str">
        <f t="shared" si="44"/>
        <v>XSHE_600377</v>
      </c>
      <c r="E1417" t="str">
        <f t="shared" si="45"/>
        <v>XSHG_600377</v>
      </c>
    </row>
    <row r="1418" spans="1:5" x14ac:dyDescent="0.2">
      <c r="A1418" s="2" t="str">
        <f>"600548"</f>
        <v>600548</v>
      </c>
      <c r="B1418" s="1" t="s">
        <v>0</v>
      </c>
      <c r="C1418" s="1" t="s">
        <v>1</v>
      </c>
      <c r="D1418" t="str">
        <f t="shared" si="44"/>
        <v>XSHE_600548</v>
      </c>
      <c r="E1418" t="str">
        <f t="shared" si="45"/>
        <v>XSHG_600548</v>
      </c>
    </row>
    <row r="1419" spans="1:5" x14ac:dyDescent="0.2">
      <c r="A1419" s="2" t="str">
        <f>"601107"</f>
        <v>601107</v>
      </c>
      <c r="B1419" s="1" t="s">
        <v>0</v>
      </c>
      <c r="C1419" s="1" t="s">
        <v>1</v>
      </c>
      <c r="D1419" t="str">
        <f t="shared" si="44"/>
        <v>XSHE_601107</v>
      </c>
      <c r="E1419" t="str">
        <f t="shared" si="45"/>
        <v>XSHG_601107</v>
      </c>
    </row>
    <row r="1420" spans="1:5" x14ac:dyDescent="0.2">
      <c r="A1420" s="2" t="str">
        <f>"601188"</f>
        <v>601188</v>
      </c>
      <c r="B1420" s="1" t="s">
        <v>0</v>
      </c>
      <c r="C1420" s="1" t="s">
        <v>1</v>
      </c>
      <c r="D1420" t="str">
        <f t="shared" si="44"/>
        <v>XSHE_601188</v>
      </c>
      <c r="E1420" t="str">
        <f t="shared" si="45"/>
        <v>XSHG_601188</v>
      </c>
    </row>
    <row r="1421" spans="1:5" x14ac:dyDescent="0.2">
      <c r="A1421" s="2" t="str">
        <f>"601518"</f>
        <v>601518</v>
      </c>
      <c r="B1421" s="1" t="s">
        <v>0</v>
      </c>
      <c r="C1421" s="1" t="s">
        <v>1</v>
      </c>
      <c r="D1421" t="str">
        <f t="shared" si="44"/>
        <v>XSHE_601518</v>
      </c>
      <c r="E1421" t="str">
        <f t="shared" si="45"/>
        <v>XSHG_601518</v>
      </c>
    </row>
    <row r="1422" spans="1:5" x14ac:dyDescent="0.2">
      <c r="A1422" s="2" t="str">
        <f>"000610"</f>
        <v>000610</v>
      </c>
      <c r="B1422" s="1" t="s">
        <v>0</v>
      </c>
      <c r="C1422" s="1" t="s">
        <v>1</v>
      </c>
      <c r="D1422" t="str">
        <f t="shared" si="44"/>
        <v>XSHE_000610</v>
      </c>
      <c r="E1422" t="str">
        <f t="shared" si="45"/>
        <v>XSHG_000610</v>
      </c>
    </row>
    <row r="1423" spans="1:5" x14ac:dyDescent="0.2">
      <c r="A1423" s="2" t="str">
        <f>"000613"</f>
        <v>000613</v>
      </c>
      <c r="B1423" s="1" t="s">
        <v>0</v>
      </c>
      <c r="C1423" s="1" t="s">
        <v>1</v>
      </c>
      <c r="D1423" t="str">
        <f t="shared" si="44"/>
        <v>XSHE_000613</v>
      </c>
      <c r="E1423" t="str">
        <f t="shared" si="45"/>
        <v>XSHG_000613</v>
      </c>
    </row>
    <row r="1424" spans="1:5" x14ac:dyDescent="0.2">
      <c r="A1424" s="2" t="str">
        <f>"000796"</f>
        <v>000796</v>
      </c>
      <c r="B1424" s="1" t="s">
        <v>0</v>
      </c>
      <c r="C1424" s="1" t="s">
        <v>1</v>
      </c>
      <c r="D1424" t="str">
        <f t="shared" si="44"/>
        <v>XSHE_000796</v>
      </c>
      <c r="E1424" t="str">
        <f t="shared" si="45"/>
        <v>XSHG_000796</v>
      </c>
    </row>
    <row r="1425" spans="1:5" x14ac:dyDescent="0.2">
      <c r="A1425" s="2" t="str">
        <f>"000802"</f>
        <v>000802</v>
      </c>
      <c r="B1425" s="1" t="s">
        <v>0</v>
      </c>
      <c r="C1425" s="1" t="s">
        <v>1</v>
      </c>
      <c r="D1425" t="str">
        <f t="shared" si="44"/>
        <v>XSHE_000802</v>
      </c>
      <c r="E1425" t="str">
        <f t="shared" si="45"/>
        <v>XSHG_000802</v>
      </c>
    </row>
    <row r="1426" spans="1:5" x14ac:dyDescent="0.2">
      <c r="A1426" s="2" t="str">
        <f>"002558"</f>
        <v>002558</v>
      </c>
      <c r="B1426" s="1" t="s">
        <v>0</v>
      </c>
      <c r="C1426" s="1" t="s">
        <v>1</v>
      </c>
      <c r="D1426" t="str">
        <f t="shared" si="44"/>
        <v>XSHE_002558</v>
      </c>
      <c r="E1426" t="str">
        <f t="shared" si="45"/>
        <v>XSHG_002558</v>
      </c>
    </row>
    <row r="1427" spans="1:5" x14ac:dyDescent="0.2">
      <c r="A1427" s="2" t="str">
        <f>"002707"</f>
        <v>002707</v>
      </c>
      <c r="B1427" s="1" t="s">
        <v>0</v>
      </c>
      <c r="C1427" s="1" t="s">
        <v>1</v>
      </c>
      <c r="D1427" t="str">
        <f t="shared" si="44"/>
        <v>XSHE_002707</v>
      </c>
      <c r="E1427" t="str">
        <f t="shared" si="45"/>
        <v>XSHG_002707</v>
      </c>
    </row>
    <row r="1428" spans="1:5" x14ac:dyDescent="0.2">
      <c r="A1428" s="2" t="str">
        <f>"300178"</f>
        <v>300178</v>
      </c>
      <c r="B1428" s="1" t="s">
        <v>0</v>
      </c>
      <c r="C1428" s="1" t="s">
        <v>1</v>
      </c>
      <c r="D1428" t="str">
        <f t="shared" si="44"/>
        <v>XSHE_300178</v>
      </c>
      <c r="E1428" t="str">
        <f t="shared" si="45"/>
        <v>XSHG_300178</v>
      </c>
    </row>
    <row r="1429" spans="1:5" x14ac:dyDescent="0.2">
      <c r="A1429" s="2" t="str">
        <f>"600138"</f>
        <v>600138</v>
      </c>
      <c r="B1429" s="1" t="s">
        <v>0</v>
      </c>
      <c r="C1429" s="1" t="s">
        <v>1</v>
      </c>
      <c r="D1429" t="str">
        <f t="shared" si="44"/>
        <v>XSHE_600138</v>
      </c>
      <c r="E1429" t="str">
        <f t="shared" si="45"/>
        <v>XSHG_600138</v>
      </c>
    </row>
    <row r="1430" spans="1:5" x14ac:dyDescent="0.2">
      <c r="A1430" s="2" t="str">
        <f>"600358"</f>
        <v>600358</v>
      </c>
      <c r="B1430" s="1" t="s">
        <v>0</v>
      </c>
      <c r="C1430" s="1" t="s">
        <v>1</v>
      </c>
      <c r="D1430" t="str">
        <f t="shared" si="44"/>
        <v>XSHE_600358</v>
      </c>
      <c r="E1430" t="str">
        <f t="shared" si="45"/>
        <v>XSHG_600358</v>
      </c>
    </row>
    <row r="1431" spans="1:5" x14ac:dyDescent="0.2">
      <c r="A1431" s="2" t="str">
        <f>"600706"</f>
        <v>600706</v>
      </c>
      <c r="B1431" s="1" t="s">
        <v>0</v>
      </c>
      <c r="C1431" s="1" t="s">
        <v>1</v>
      </c>
      <c r="D1431" t="str">
        <f t="shared" si="44"/>
        <v>XSHE_600706</v>
      </c>
      <c r="E1431" t="str">
        <f t="shared" si="45"/>
        <v>XSHG_600706</v>
      </c>
    </row>
    <row r="1432" spans="1:5" x14ac:dyDescent="0.2">
      <c r="A1432" s="2" t="str">
        <f>"601888"</f>
        <v>601888</v>
      </c>
      <c r="B1432" s="1" t="s">
        <v>0</v>
      </c>
      <c r="C1432" s="1" t="s">
        <v>1</v>
      </c>
      <c r="D1432" t="str">
        <f t="shared" si="44"/>
        <v>XSHE_601888</v>
      </c>
      <c r="E1432" t="str">
        <f t="shared" si="45"/>
        <v>XSHG_601888</v>
      </c>
    </row>
    <row r="1433" spans="1:5" x14ac:dyDescent="0.2">
      <c r="A1433" s="2" t="str">
        <f>"603099"</f>
        <v>603099</v>
      </c>
      <c r="B1433" s="1" t="s">
        <v>0</v>
      </c>
      <c r="C1433" s="1" t="s">
        <v>1</v>
      </c>
      <c r="D1433" t="str">
        <f t="shared" si="44"/>
        <v>XSHE_603099</v>
      </c>
      <c r="E1433" t="str">
        <f t="shared" si="45"/>
        <v>XSHG_603099</v>
      </c>
    </row>
    <row r="1434" spans="1:5" x14ac:dyDescent="0.2">
      <c r="A1434" s="2" t="str">
        <f>"603199"</f>
        <v>603199</v>
      </c>
      <c r="B1434" s="1" t="s">
        <v>0</v>
      </c>
      <c r="C1434" s="1" t="s">
        <v>1</v>
      </c>
      <c r="D1434" t="str">
        <f t="shared" si="44"/>
        <v>XSHE_603199</v>
      </c>
      <c r="E1434" t="str">
        <f t="shared" si="45"/>
        <v>XSHG_603199</v>
      </c>
    </row>
    <row r="1435" spans="1:5" x14ac:dyDescent="0.2">
      <c r="A1435" s="2" t="str">
        <f>"603869"</f>
        <v>603869</v>
      </c>
      <c r="B1435" s="1" t="s">
        <v>0</v>
      </c>
      <c r="C1435" s="1" t="s">
        <v>1</v>
      </c>
      <c r="D1435" t="str">
        <f t="shared" si="44"/>
        <v>XSHE_603869</v>
      </c>
      <c r="E1435" t="str">
        <f t="shared" si="45"/>
        <v>XSHG_603869</v>
      </c>
    </row>
    <row r="1436" spans="1:5" x14ac:dyDescent="0.2">
      <c r="A1436" s="2" t="str">
        <f>"000069"</f>
        <v>000069</v>
      </c>
      <c r="B1436" s="1" t="s">
        <v>0</v>
      </c>
      <c r="C1436" s="1" t="s">
        <v>1</v>
      </c>
      <c r="D1436" t="str">
        <f t="shared" si="44"/>
        <v>XSHE_000069</v>
      </c>
      <c r="E1436" t="str">
        <f t="shared" si="45"/>
        <v>XSHG_000069</v>
      </c>
    </row>
    <row r="1437" spans="1:5" x14ac:dyDescent="0.2">
      <c r="A1437" s="2" t="str">
        <f>"000430"</f>
        <v>000430</v>
      </c>
      <c r="B1437" s="1" t="s">
        <v>0</v>
      </c>
      <c r="C1437" s="1" t="s">
        <v>1</v>
      </c>
      <c r="D1437" t="str">
        <f t="shared" si="44"/>
        <v>XSHE_000430</v>
      </c>
      <c r="E1437" t="str">
        <f t="shared" si="45"/>
        <v>XSHG_000430</v>
      </c>
    </row>
    <row r="1438" spans="1:5" x14ac:dyDescent="0.2">
      <c r="A1438" s="2" t="str">
        <f>"000888"</f>
        <v>000888</v>
      </c>
      <c r="B1438" s="1" t="s">
        <v>0</v>
      </c>
      <c r="C1438" s="1" t="s">
        <v>1</v>
      </c>
      <c r="D1438" t="str">
        <f t="shared" si="44"/>
        <v>XSHE_000888</v>
      </c>
      <c r="E1438" t="str">
        <f t="shared" si="45"/>
        <v>XSHG_000888</v>
      </c>
    </row>
    <row r="1439" spans="1:5" x14ac:dyDescent="0.2">
      <c r="A1439" s="2" t="str">
        <f>"000978"</f>
        <v>000978</v>
      </c>
      <c r="B1439" s="1" t="s">
        <v>0</v>
      </c>
      <c r="C1439" s="1" t="s">
        <v>1</v>
      </c>
      <c r="D1439" t="str">
        <f t="shared" si="44"/>
        <v>XSHE_000978</v>
      </c>
      <c r="E1439" t="str">
        <f t="shared" si="45"/>
        <v>XSHG_000978</v>
      </c>
    </row>
    <row r="1440" spans="1:5" x14ac:dyDescent="0.2">
      <c r="A1440" s="2" t="str">
        <f>"002033"</f>
        <v>002033</v>
      </c>
      <c r="B1440" s="1" t="s">
        <v>0</v>
      </c>
      <c r="C1440" s="1" t="s">
        <v>1</v>
      </c>
      <c r="D1440" t="str">
        <f t="shared" si="44"/>
        <v>XSHE_002033</v>
      </c>
      <c r="E1440" t="str">
        <f t="shared" si="45"/>
        <v>XSHG_002033</v>
      </c>
    </row>
    <row r="1441" spans="1:5" x14ac:dyDescent="0.2">
      <c r="A1441" s="2" t="str">
        <f>"002059"</f>
        <v>002059</v>
      </c>
      <c r="B1441" s="1" t="s">
        <v>0</v>
      </c>
      <c r="C1441" s="1" t="s">
        <v>1</v>
      </c>
      <c r="D1441" t="str">
        <f t="shared" si="44"/>
        <v>XSHE_002059</v>
      </c>
      <c r="E1441" t="str">
        <f t="shared" si="45"/>
        <v>XSHG_002059</v>
      </c>
    </row>
    <row r="1442" spans="1:5" x14ac:dyDescent="0.2">
      <c r="A1442" s="2" t="str">
        <f>"002159"</f>
        <v>002159</v>
      </c>
      <c r="B1442" s="1" t="s">
        <v>0</v>
      </c>
      <c r="C1442" s="1" t="s">
        <v>1</v>
      </c>
      <c r="D1442" t="str">
        <f t="shared" si="44"/>
        <v>XSHE_002159</v>
      </c>
      <c r="E1442" t="str">
        <f t="shared" si="45"/>
        <v>XSHG_002159</v>
      </c>
    </row>
    <row r="1443" spans="1:5" x14ac:dyDescent="0.2">
      <c r="A1443" s="2" t="str">
        <f>"300144"</f>
        <v>300144</v>
      </c>
      <c r="B1443" s="1" t="s">
        <v>0</v>
      </c>
      <c r="C1443" s="1" t="s">
        <v>1</v>
      </c>
      <c r="D1443" t="str">
        <f t="shared" si="44"/>
        <v>XSHE_300144</v>
      </c>
      <c r="E1443" t="str">
        <f t="shared" si="45"/>
        <v>XSHG_300144</v>
      </c>
    </row>
    <row r="1444" spans="1:5" x14ac:dyDescent="0.2">
      <c r="A1444" s="2" t="str">
        <f>"600054"</f>
        <v>600054</v>
      </c>
      <c r="B1444" s="1" t="s">
        <v>0</v>
      </c>
      <c r="C1444" s="1" t="s">
        <v>1</v>
      </c>
      <c r="D1444" t="str">
        <f t="shared" si="44"/>
        <v>XSHE_600054</v>
      </c>
      <c r="E1444" t="str">
        <f t="shared" si="45"/>
        <v>XSHG_600054</v>
      </c>
    </row>
    <row r="1445" spans="1:5" x14ac:dyDescent="0.2">
      <c r="A1445" s="2" t="str">
        <f>"600555"</f>
        <v>600555</v>
      </c>
      <c r="B1445" s="1" t="s">
        <v>0</v>
      </c>
      <c r="C1445" s="1" t="s">
        <v>1</v>
      </c>
      <c r="D1445" t="str">
        <f t="shared" si="44"/>
        <v>XSHE_600555</v>
      </c>
      <c r="E1445" t="str">
        <f t="shared" si="45"/>
        <v>XSHG_600555</v>
      </c>
    </row>
    <row r="1446" spans="1:5" x14ac:dyDescent="0.2">
      <c r="A1446" s="2" t="str">
        <f>"600593"</f>
        <v>600593</v>
      </c>
      <c r="B1446" s="1" t="s">
        <v>0</v>
      </c>
      <c r="C1446" s="1" t="s">
        <v>1</v>
      </c>
      <c r="D1446" t="str">
        <f t="shared" si="44"/>
        <v>XSHE_600593</v>
      </c>
      <c r="E1446" t="str">
        <f t="shared" si="45"/>
        <v>XSHG_600593</v>
      </c>
    </row>
    <row r="1447" spans="1:5" x14ac:dyDescent="0.2">
      <c r="A1447" s="2" t="str">
        <f>"600749"</f>
        <v>600749</v>
      </c>
      <c r="B1447" s="1" t="s">
        <v>0</v>
      </c>
      <c r="C1447" s="1" t="s">
        <v>1</v>
      </c>
      <c r="D1447" t="str">
        <f t="shared" si="44"/>
        <v>XSHE_600749</v>
      </c>
      <c r="E1447" t="str">
        <f t="shared" si="45"/>
        <v>XSHG_600749</v>
      </c>
    </row>
    <row r="1448" spans="1:5" x14ac:dyDescent="0.2">
      <c r="A1448" s="2" t="str">
        <f>"000612"</f>
        <v>000612</v>
      </c>
      <c r="B1448" s="1" t="s">
        <v>0</v>
      </c>
      <c r="C1448" s="1" t="s">
        <v>1</v>
      </c>
      <c r="D1448" t="str">
        <f t="shared" si="44"/>
        <v>XSHE_000612</v>
      </c>
      <c r="E1448" t="str">
        <f t="shared" si="45"/>
        <v>XSHG_000612</v>
      </c>
    </row>
    <row r="1449" spans="1:5" x14ac:dyDescent="0.2">
      <c r="A1449" s="2" t="str">
        <f>"000807"</f>
        <v>000807</v>
      </c>
      <c r="B1449" s="1" t="s">
        <v>0</v>
      </c>
      <c r="C1449" s="1" t="s">
        <v>1</v>
      </c>
      <c r="D1449" t="str">
        <f t="shared" si="44"/>
        <v>XSHE_000807</v>
      </c>
      <c r="E1449" t="str">
        <f t="shared" si="45"/>
        <v>XSHG_000807</v>
      </c>
    </row>
    <row r="1450" spans="1:5" x14ac:dyDescent="0.2">
      <c r="A1450" s="2" t="str">
        <f>"002082"</f>
        <v>002082</v>
      </c>
      <c r="B1450" s="1" t="s">
        <v>0</v>
      </c>
      <c r="C1450" s="1" t="s">
        <v>1</v>
      </c>
      <c r="D1450" t="str">
        <f t="shared" si="44"/>
        <v>XSHE_002082</v>
      </c>
      <c r="E1450" t="str">
        <f t="shared" si="45"/>
        <v>XSHG_002082</v>
      </c>
    </row>
    <row r="1451" spans="1:5" x14ac:dyDescent="0.2">
      <c r="A1451" s="2" t="str">
        <f>"002160"</f>
        <v>002160</v>
      </c>
      <c r="B1451" s="1" t="s">
        <v>0</v>
      </c>
      <c r="C1451" s="1" t="s">
        <v>1</v>
      </c>
      <c r="D1451" t="str">
        <f t="shared" si="44"/>
        <v>XSHE_002160</v>
      </c>
      <c r="E1451" t="str">
        <f t="shared" si="45"/>
        <v>XSHG_002160</v>
      </c>
    </row>
    <row r="1452" spans="1:5" x14ac:dyDescent="0.2">
      <c r="A1452" s="2" t="str">
        <f>"002333"</f>
        <v>002333</v>
      </c>
      <c r="B1452" s="1" t="s">
        <v>0</v>
      </c>
      <c r="C1452" s="1" t="s">
        <v>1</v>
      </c>
      <c r="D1452" t="str">
        <f t="shared" si="44"/>
        <v>XSHE_002333</v>
      </c>
      <c r="E1452" t="str">
        <f t="shared" si="45"/>
        <v>XSHG_002333</v>
      </c>
    </row>
    <row r="1453" spans="1:5" x14ac:dyDescent="0.2">
      <c r="A1453" s="2" t="str">
        <f>"002379"</f>
        <v>002379</v>
      </c>
      <c r="B1453" s="1" t="s">
        <v>0</v>
      </c>
      <c r="C1453" s="1" t="s">
        <v>1</v>
      </c>
      <c r="D1453" t="str">
        <f t="shared" si="44"/>
        <v>XSHE_002379</v>
      </c>
      <c r="E1453" t="str">
        <f t="shared" si="45"/>
        <v>XSHG_002379</v>
      </c>
    </row>
    <row r="1454" spans="1:5" x14ac:dyDescent="0.2">
      <c r="A1454" s="2" t="str">
        <f>"002501"</f>
        <v>002501</v>
      </c>
      <c r="B1454" s="1" t="s">
        <v>0</v>
      </c>
      <c r="C1454" s="1" t="s">
        <v>1</v>
      </c>
      <c r="D1454" t="str">
        <f t="shared" si="44"/>
        <v>XSHE_002501</v>
      </c>
      <c r="E1454" t="str">
        <f t="shared" si="45"/>
        <v>XSHG_002501</v>
      </c>
    </row>
    <row r="1455" spans="1:5" x14ac:dyDescent="0.2">
      <c r="A1455" s="2" t="str">
        <f>"002540"</f>
        <v>002540</v>
      </c>
      <c r="B1455" s="1" t="s">
        <v>0</v>
      </c>
      <c r="C1455" s="1" t="s">
        <v>1</v>
      </c>
      <c r="D1455" t="str">
        <f t="shared" si="44"/>
        <v>XSHE_002540</v>
      </c>
      <c r="E1455" t="str">
        <f t="shared" si="45"/>
        <v>XSHG_002540</v>
      </c>
    </row>
    <row r="1456" spans="1:5" x14ac:dyDescent="0.2">
      <c r="A1456" s="2" t="str">
        <f>"002578"</f>
        <v>002578</v>
      </c>
      <c r="B1456" s="1" t="s">
        <v>0</v>
      </c>
      <c r="C1456" s="1" t="s">
        <v>1</v>
      </c>
      <c r="D1456" t="str">
        <f t="shared" si="44"/>
        <v>XSHE_002578</v>
      </c>
      <c r="E1456" t="str">
        <f t="shared" si="45"/>
        <v>XSHG_002578</v>
      </c>
    </row>
    <row r="1457" spans="1:5" x14ac:dyDescent="0.2">
      <c r="A1457" s="2" t="str">
        <f>"002824"</f>
        <v>002824</v>
      </c>
      <c r="B1457" s="1" t="s">
        <v>0</v>
      </c>
      <c r="C1457" s="1" t="s">
        <v>1</v>
      </c>
      <c r="D1457" t="str">
        <f t="shared" si="44"/>
        <v>XSHE_002824</v>
      </c>
      <c r="E1457" t="str">
        <f t="shared" si="45"/>
        <v>XSHG_002824</v>
      </c>
    </row>
    <row r="1458" spans="1:5" x14ac:dyDescent="0.2">
      <c r="A1458" s="2" t="str">
        <f>"300328"</f>
        <v>300328</v>
      </c>
      <c r="B1458" s="1" t="s">
        <v>0</v>
      </c>
      <c r="C1458" s="1" t="s">
        <v>1</v>
      </c>
      <c r="D1458" t="str">
        <f t="shared" si="44"/>
        <v>XSHE_300328</v>
      </c>
      <c r="E1458" t="str">
        <f t="shared" si="45"/>
        <v>XSHG_300328</v>
      </c>
    </row>
    <row r="1459" spans="1:5" x14ac:dyDescent="0.2">
      <c r="A1459" s="2" t="str">
        <f>"300337"</f>
        <v>300337</v>
      </c>
      <c r="B1459" s="1" t="s">
        <v>0</v>
      </c>
      <c r="C1459" s="1" t="s">
        <v>1</v>
      </c>
      <c r="D1459" t="str">
        <f t="shared" si="44"/>
        <v>XSHE_300337</v>
      </c>
      <c r="E1459" t="str">
        <f t="shared" si="45"/>
        <v>XSHG_300337</v>
      </c>
    </row>
    <row r="1460" spans="1:5" x14ac:dyDescent="0.2">
      <c r="A1460" s="2" t="str">
        <f>"300428"</f>
        <v>300428</v>
      </c>
      <c r="B1460" s="1" t="s">
        <v>0</v>
      </c>
      <c r="C1460" s="1" t="s">
        <v>1</v>
      </c>
      <c r="D1460" t="str">
        <f t="shared" si="44"/>
        <v>XSHE_300428</v>
      </c>
      <c r="E1460" t="str">
        <f t="shared" si="45"/>
        <v>XSHG_300428</v>
      </c>
    </row>
    <row r="1461" spans="1:5" x14ac:dyDescent="0.2">
      <c r="A1461" s="2" t="str">
        <f>"300489"</f>
        <v>300489</v>
      </c>
      <c r="B1461" s="1" t="s">
        <v>0</v>
      </c>
      <c r="C1461" s="1" t="s">
        <v>1</v>
      </c>
      <c r="D1461" t="str">
        <f t="shared" si="44"/>
        <v>XSHE_300489</v>
      </c>
      <c r="E1461" t="str">
        <f t="shared" si="45"/>
        <v>XSHG_300489</v>
      </c>
    </row>
    <row r="1462" spans="1:5" x14ac:dyDescent="0.2">
      <c r="A1462" s="2" t="str">
        <f>"600219"</f>
        <v>600219</v>
      </c>
      <c r="B1462" s="1" t="s">
        <v>0</v>
      </c>
      <c r="C1462" s="1" t="s">
        <v>1</v>
      </c>
      <c r="D1462" t="str">
        <f t="shared" si="44"/>
        <v>XSHE_600219</v>
      </c>
      <c r="E1462" t="str">
        <f t="shared" si="45"/>
        <v>XSHG_600219</v>
      </c>
    </row>
    <row r="1463" spans="1:5" x14ac:dyDescent="0.2">
      <c r="A1463" s="2" t="str">
        <f>"600595"</f>
        <v>600595</v>
      </c>
      <c r="B1463" s="1" t="s">
        <v>0</v>
      </c>
      <c r="C1463" s="1" t="s">
        <v>1</v>
      </c>
      <c r="D1463" t="str">
        <f t="shared" si="44"/>
        <v>XSHE_600595</v>
      </c>
      <c r="E1463" t="str">
        <f t="shared" si="45"/>
        <v>XSHG_600595</v>
      </c>
    </row>
    <row r="1464" spans="1:5" x14ac:dyDescent="0.2">
      <c r="A1464" s="2" t="str">
        <f>"600673"</f>
        <v>600673</v>
      </c>
      <c r="B1464" s="1" t="s">
        <v>0</v>
      </c>
      <c r="C1464" s="1" t="s">
        <v>1</v>
      </c>
      <c r="D1464" t="str">
        <f t="shared" si="44"/>
        <v>XSHE_600673</v>
      </c>
      <c r="E1464" t="str">
        <f t="shared" si="45"/>
        <v>XSHG_600673</v>
      </c>
    </row>
    <row r="1465" spans="1:5" x14ac:dyDescent="0.2">
      <c r="A1465" s="2" t="str">
        <f>"600768"</f>
        <v>600768</v>
      </c>
      <c r="B1465" s="1" t="s">
        <v>0</v>
      </c>
      <c r="C1465" s="1" t="s">
        <v>1</v>
      </c>
      <c r="D1465" t="str">
        <f t="shared" si="44"/>
        <v>XSHE_600768</v>
      </c>
      <c r="E1465" t="str">
        <f t="shared" si="45"/>
        <v>XSHG_600768</v>
      </c>
    </row>
    <row r="1466" spans="1:5" x14ac:dyDescent="0.2">
      <c r="A1466" s="2" t="str">
        <f>"600888"</f>
        <v>600888</v>
      </c>
      <c r="B1466" s="1" t="s">
        <v>0</v>
      </c>
      <c r="C1466" s="1" t="s">
        <v>1</v>
      </c>
      <c r="D1466" t="str">
        <f t="shared" si="44"/>
        <v>XSHE_600888</v>
      </c>
      <c r="E1466" t="str">
        <f t="shared" si="45"/>
        <v>XSHG_600888</v>
      </c>
    </row>
    <row r="1467" spans="1:5" x14ac:dyDescent="0.2">
      <c r="A1467" s="2" t="str">
        <f>"601388"</f>
        <v>601388</v>
      </c>
      <c r="B1467" s="1" t="s">
        <v>0</v>
      </c>
      <c r="C1467" s="1" t="s">
        <v>1</v>
      </c>
      <c r="D1467" t="str">
        <f t="shared" si="44"/>
        <v>XSHE_601388</v>
      </c>
      <c r="E1467" t="str">
        <f t="shared" si="45"/>
        <v>XSHG_601388</v>
      </c>
    </row>
    <row r="1468" spans="1:5" x14ac:dyDescent="0.2">
      <c r="A1468" s="2" t="str">
        <f>"601600"</f>
        <v>601600</v>
      </c>
      <c r="B1468" s="1" t="s">
        <v>0</v>
      </c>
      <c r="C1468" s="1" t="s">
        <v>1</v>
      </c>
      <c r="D1468" t="str">
        <f t="shared" si="44"/>
        <v>XSHE_601600</v>
      </c>
      <c r="E1468" t="str">
        <f t="shared" si="45"/>
        <v>XSHG_601600</v>
      </c>
    </row>
    <row r="1469" spans="1:5" x14ac:dyDescent="0.2">
      <c r="A1469" s="2" t="str">
        <f>"601677"</f>
        <v>601677</v>
      </c>
      <c r="B1469" s="1" t="s">
        <v>0</v>
      </c>
      <c r="C1469" s="1" t="s">
        <v>1</v>
      </c>
      <c r="D1469" t="str">
        <f t="shared" si="44"/>
        <v>XSHE_601677</v>
      </c>
      <c r="E1469" t="str">
        <f t="shared" si="45"/>
        <v>XSHG_601677</v>
      </c>
    </row>
    <row r="1470" spans="1:5" x14ac:dyDescent="0.2">
      <c r="A1470" s="2" t="str">
        <f>"000552"</f>
        <v>000552</v>
      </c>
      <c r="B1470" s="1" t="s">
        <v>0</v>
      </c>
      <c r="C1470" s="1" t="s">
        <v>1</v>
      </c>
      <c r="D1470" t="str">
        <f t="shared" si="44"/>
        <v>XSHE_000552</v>
      </c>
      <c r="E1470" t="str">
        <f t="shared" si="45"/>
        <v>XSHG_000552</v>
      </c>
    </row>
    <row r="1471" spans="1:5" x14ac:dyDescent="0.2">
      <c r="A1471" s="2" t="str">
        <f>"000571"</f>
        <v>000571</v>
      </c>
      <c r="B1471" s="1" t="s">
        <v>0</v>
      </c>
      <c r="C1471" s="1" t="s">
        <v>1</v>
      </c>
      <c r="D1471" t="str">
        <f t="shared" si="44"/>
        <v>XSHE_000571</v>
      </c>
      <c r="E1471" t="str">
        <f t="shared" si="45"/>
        <v>XSHG_000571</v>
      </c>
    </row>
    <row r="1472" spans="1:5" x14ac:dyDescent="0.2">
      <c r="A1472" s="2" t="str">
        <f>"000780"</f>
        <v>000780</v>
      </c>
      <c r="B1472" s="1" t="s">
        <v>0</v>
      </c>
      <c r="C1472" s="1" t="s">
        <v>1</v>
      </c>
      <c r="D1472" t="str">
        <f t="shared" si="44"/>
        <v>XSHE_000780</v>
      </c>
      <c r="E1472" t="str">
        <f t="shared" si="45"/>
        <v>XSHG_000780</v>
      </c>
    </row>
    <row r="1473" spans="1:5" x14ac:dyDescent="0.2">
      <c r="A1473" s="2" t="str">
        <f>"000933"</f>
        <v>000933</v>
      </c>
      <c r="B1473" s="1" t="s">
        <v>0</v>
      </c>
      <c r="C1473" s="1" t="s">
        <v>1</v>
      </c>
      <c r="D1473" t="str">
        <f t="shared" si="44"/>
        <v>XSHE_000933</v>
      </c>
      <c r="E1473" t="str">
        <f t="shared" si="45"/>
        <v>XSHG_000933</v>
      </c>
    </row>
    <row r="1474" spans="1:5" x14ac:dyDescent="0.2">
      <c r="A1474" s="2" t="str">
        <f>"000937"</f>
        <v>000937</v>
      </c>
      <c r="B1474" s="1" t="s">
        <v>0</v>
      </c>
      <c r="C1474" s="1" t="s">
        <v>1</v>
      </c>
      <c r="D1474" t="str">
        <f t="shared" ref="D1474:D1537" si="46">B1474&amp;"_"&amp;A1474</f>
        <v>XSHE_000937</v>
      </c>
      <c r="E1474" t="str">
        <f t="shared" ref="E1474:E1537" si="47">C1474&amp;"_"&amp;A1474</f>
        <v>XSHG_000937</v>
      </c>
    </row>
    <row r="1475" spans="1:5" x14ac:dyDescent="0.2">
      <c r="A1475" s="2" t="str">
        <f>"000968"</f>
        <v>000968</v>
      </c>
      <c r="B1475" s="1" t="s">
        <v>0</v>
      </c>
      <c r="C1475" s="1" t="s">
        <v>1</v>
      </c>
      <c r="D1475" t="str">
        <f t="shared" si="46"/>
        <v>XSHE_000968</v>
      </c>
      <c r="E1475" t="str">
        <f t="shared" si="47"/>
        <v>XSHG_000968</v>
      </c>
    </row>
    <row r="1476" spans="1:5" x14ac:dyDescent="0.2">
      <c r="A1476" s="2" t="str">
        <f>"000983"</f>
        <v>000983</v>
      </c>
      <c r="B1476" s="1" t="s">
        <v>0</v>
      </c>
      <c r="C1476" s="1" t="s">
        <v>1</v>
      </c>
      <c r="D1476" t="str">
        <f t="shared" si="46"/>
        <v>XSHE_000983</v>
      </c>
      <c r="E1476" t="str">
        <f t="shared" si="47"/>
        <v>XSHG_000983</v>
      </c>
    </row>
    <row r="1477" spans="1:5" x14ac:dyDescent="0.2">
      <c r="A1477" s="2" t="str">
        <f>"002128"</f>
        <v>002128</v>
      </c>
      <c r="B1477" s="1" t="s">
        <v>0</v>
      </c>
      <c r="C1477" s="1" t="s">
        <v>1</v>
      </c>
      <c r="D1477" t="str">
        <f t="shared" si="46"/>
        <v>XSHE_002128</v>
      </c>
      <c r="E1477" t="str">
        <f t="shared" si="47"/>
        <v>XSHG_002128</v>
      </c>
    </row>
    <row r="1478" spans="1:5" x14ac:dyDescent="0.2">
      <c r="A1478" s="2" t="str">
        <f>"600121"</f>
        <v>600121</v>
      </c>
      <c r="B1478" s="1" t="s">
        <v>0</v>
      </c>
      <c r="C1478" s="1" t="s">
        <v>1</v>
      </c>
      <c r="D1478" t="str">
        <f t="shared" si="46"/>
        <v>XSHE_600121</v>
      </c>
      <c r="E1478" t="str">
        <f t="shared" si="47"/>
        <v>XSHG_600121</v>
      </c>
    </row>
    <row r="1479" spans="1:5" x14ac:dyDescent="0.2">
      <c r="A1479" s="2" t="str">
        <f>"600123"</f>
        <v>600123</v>
      </c>
      <c r="B1479" s="1" t="s">
        <v>0</v>
      </c>
      <c r="C1479" s="1" t="s">
        <v>1</v>
      </c>
      <c r="D1479" t="str">
        <f t="shared" si="46"/>
        <v>XSHE_600123</v>
      </c>
      <c r="E1479" t="str">
        <f t="shared" si="47"/>
        <v>XSHG_600123</v>
      </c>
    </row>
    <row r="1480" spans="1:5" x14ac:dyDescent="0.2">
      <c r="A1480" s="2" t="str">
        <f>"600157"</f>
        <v>600157</v>
      </c>
      <c r="B1480" s="1" t="s">
        <v>0</v>
      </c>
      <c r="C1480" s="1" t="s">
        <v>1</v>
      </c>
      <c r="D1480" t="str">
        <f t="shared" si="46"/>
        <v>XSHE_600157</v>
      </c>
      <c r="E1480" t="str">
        <f t="shared" si="47"/>
        <v>XSHG_600157</v>
      </c>
    </row>
    <row r="1481" spans="1:5" x14ac:dyDescent="0.2">
      <c r="A1481" s="2" t="str">
        <f>"600188"</f>
        <v>600188</v>
      </c>
      <c r="B1481" s="1" t="s">
        <v>0</v>
      </c>
      <c r="C1481" s="1" t="s">
        <v>1</v>
      </c>
      <c r="D1481" t="str">
        <f t="shared" si="46"/>
        <v>XSHE_600188</v>
      </c>
      <c r="E1481" t="str">
        <f t="shared" si="47"/>
        <v>XSHG_600188</v>
      </c>
    </row>
    <row r="1482" spans="1:5" x14ac:dyDescent="0.2">
      <c r="A1482" s="2" t="str">
        <f>"600348"</f>
        <v>600348</v>
      </c>
      <c r="B1482" s="1" t="s">
        <v>0</v>
      </c>
      <c r="C1482" s="1" t="s">
        <v>1</v>
      </c>
      <c r="D1482" t="str">
        <f t="shared" si="46"/>
        <v>XSHE_600348</v>
      </c>
      <c r="E1482" t="str">
        <f t="shared" si="47"/>
        <v>XSHG_600348</v>
      </c>
    </row>
    <row r="1483" spans="1:5" x14ac:dyDescent="0.2">
      <c r="A1483" s="2" t="str">
        <f>"600395"</f>
        <v>600395</v>
      </c>
      <c r="B1483" s="1" t="s">
        <v>0</v>
      </c>
      <c r="C1483" s="1" t="s">
        <v>1</v>
      </c>
      <c r="D1483" t="str">
        <f t="shared" si="46"/>
        <v>XSHE_600395</v>
      </c>
      <c r="E1483" t="str">
        <f t="shared" si="47"/>
        <v>XSHG_600395</v>
      </c>
    </row>
    <row r="1484" spans="1:5" x14ac:dyDescent="0.2">
      <c r="A1484" s="2" t="str">
        <f>"600397"</f>
        <v>600397</v>
      </c>
      <c r="B1484" s="1" t="s">
        <v>0</v>
      </c>
      <c r="C1484" s="1" t="s">
        <v>1</v>
      </c>
      <c r="D1484" t="str">
        <f t="shared" si="46"/>
        <v>XSHE_600397</v>
      </c>
      <c r="E1484" t="str">
        <f t="shared" si="47"/>
        <v>XSHG_600397</v>
      </c>
    </row>
    <row r="1485" spans="1:5" x14ac:dyDescent="0.2">
      <c r="A1485" s="2" t="str">
        <f>"600403"</f>
        <v>600403</v>
      </c>
      <c r="B1485" s="1" t="s">
        <v>0</v>
      </c>
      <c r="C1485" s="1" t="s">
        <v>1</v>
      </c>
      <c r="D1485" t="str">
        <f t="shared" si="46"/>
        <v>XSHE_600403</v>
      </c>
      <c r="E1485" t="str">
        <f t="shared" si="47"/>
        <v>XSHG_600403</v>
      </c>
    </row>
    <row r="1486" spans="1:5" x14ac:dyDescent="0.2">
      <c r="A1486" s="2" t="str">
        <f>"600508"</f>
        <v>600508</v>
      </c>
      <c r="B1486" s="1" t="s">
        <v>0</v>
      </c>
      <c r="C1486" s="1" t="s">
        <v>1</v>
      </c>
      <c r="D1486" t="str">
        <f t="shared" si="46"/>
        <v>XSHE_600508</v>
      </c>
      <c r="E1486" t="str">
        <f t="shared" si="47"/>
        <v>XSHG_600508</v>
      </c>
    </row>
    <row r="1487" spans="1:5" x14ac:dyDescent="0.2">
      <c r="A1487" s="2" t="str">
        <f>"600546"</f>
        <v>600546</v>
      </c>
      <c r="B1487" s="1" t="s">
        <v>0</v>
      </c>
      <c r="C1487" s="1" t="s">
        <v>1</v>
      </c>
      <c r="D1487" t="str">
        <f t="shared" si="46"/>
        <v>XSHE_600546</v>
      </c>
      <c r="E1487" t="str">
        <f t="shared" si="47"/>
        <v>XSHG_600546</v>
      </c>
    </row>
    <row r="1488" spans="1:5" x14ac:dyDescent="0.2">
      <c r="A1488" s="2" t="str">
        <f>"600714"</f>
        <v>600714</v>
      </c>
      <c r="B1488" s="1" t="s">
        <v>0</v>
      </c>
      <c r="C1488" s="1" t="s">
        <v>1</v>
      </c>
      <c r="D1488" t="str">
        <f t="shared" si="46"/>
        <v>XSHE_600714</v>
      </c>
      <c r="E1488" t="str">
        <f t="shared" si="47"/>
        <v>XSHG_600714</v>
      </c>
    </row>
    <row r="1489" spans="1:5" x14ac:dyDescent="0.2">
      <c r="A1489" s="2" t="str">
        <f>"600758"</f>
        <v>600758</v>
      </c>
      <c r="B1489" s="1" t="s">
        <v>0</v>
      </c>
      <c r="C1489" s="1" t="s">
        <v>1</v>
      </c>
      <c r="D1489" t="str">
        <f t="shared" si="46"/>
        <v>XSHE_600758</v>
      </c>
      <c r="E1489" t="str">
        <f t="shared" si="47"/>
        <v>XSHG_600758</v>
      </c>
    </row>
    <row r="1490" spans="1:5" x14ac:dyDescent="0.2">
      <c r="A1490" s="2" t="str">
        <f>"600971"</f>
        <v>600971</v>
      </c>
      <c r="B1490" s="1" t="s">
        <v>0</v>
      </c>
      <c r="C1490" s="1" t="s">
        <v>1</v>
      </c>
      <c r="D1490" t="str">
        <f t="shared" si="46"/>
        <v>XSHE_600971</v>
      </c>
      <c r="E1490" t="str">
        <f t="shared" si="47"/>
        <v>XSHG_600971</v>
      </c>
    </row>
    <row r="1491" spans="1:5" x14ac:dyDescent="0.2">
      <c r="A1491" s="2" t="str">
        <f>"600997"</f>
        <v>600997</v>
      </c>
      <c r="B1491" s="1" t="s">
        <v>0</v>
      </c>
      <c r="C1491" s="1" t="s">
        <v>1</v>
      </c>
      <c r="D1491" t="str">
        <f t="shared" si="46"/>
        <v>XSHE_600997</v>
      </c>
      <c r="E1491" t="str">
        <f t="shared" si="47"/>
        <v>XSHG_600997</v>
      </c>
    </row>
    <row r="1492" spans="1:5" x14ac:dyDescent="0.2">
      <c r="A1492" s="2" t="str">
        <f>"601001"</f>
        <v>601001</v>
      </c>
      <c r="B1492" s="1" t="s">
        <v>0</v>
      </c>
      <c r="C1492" s="1" t="s">
        <v>1</v>
      </c>
      <c r="D1492" t="str">
        <f t="shared" si="46"/>
        <v>XSHE_601001</v>
      </c>
      <c r="E1492" t="str">
        <f t="shared" si="47"/>
        <v>XSHG_601001</v>
      </c>
    </row>
    <row r="1493" spans="1:5" x14ac:dyDescent="0.2">
      <c r="A1493" s="2" t="str">
        <f>"601088"</f>
        <v>601088</v>
      </c>
      <c r="B1493" s="1" t="s">
        <v>0</v>
      </c>
      <c r="C1493" s="1" t="s">
        <v>1</v>
      </c>
      <c r="D1493" t="str">
        <f t="shared" si="46"/>
        <v>XSHE_601088</v>
      </c>
      <c r="E1493" t="str">
        <f t="shared" si="47"/>
        <v>XSHG_601088</v>
      </c>
    </row>
    <row r="1494" spans="1:5" x14ac:dyDescent="0.2">
      <c r="A1494" s="2" t="str">
        <f>"601101"</f>
        <v>601101</v>
      </c>
      <c r="B1494" s="1" t="s">
        <v>0</v>
      </c>
      <c r="C1494" s="1" t="s">
        <v>1</v>
      </c>
      <c r="D1494" t="str">
        <f t="shared" si="46"/>
        <v>XSHE_601101</v>
      </c>
      <c r="E1494" t="str">
        <f t="shared" si="47"/>
        <v>XSHG_601101</v>
      </c>
    </row>
    <row r="1495" spans="1:5" x14ac:dyDescent="0.2">
      <c r="A1495" s="2" t="str">
        <f>"601225"</f>
        <v>601225</v>
      </c>
      <c r="B1495" s="1" t="s">
        <v>0</v>
      </c>
      <c r="C1495" s="1" t="s">
        <v>1</v>
      </c>
      <c r="D1495" t="str">
        <f t="shared" si="46"/>
        <v>XSHE_601225</v>
      </c>
      <c r="E1495" t="str">
        <f t="shared" si="47"/>
        <v>XSHG_601225</v>
      </c>
    </row>
    <row r="1496" spans="1:5" x14ac:dyDescent="0.2">
      <c r="A1496" s="2" t="str">
        <f>"601666"</f>
        <v>601666</v>
      </c>
      <c r="B1496" s="1" t="s">
        <v>0</v>
      </c>
      <c r="C1496" s="1" t="s">
        <v>1</v>
      </c>
      <c r="D1496" t="str">
        <f t="shared" si="46"/>
        <v>XSHE_601666</v>
      </c>
      <c r="E1496" t="str">
        <f t="shared" si="47"/>
        <v>XSHG_601666</v>
      </c>
    </row>
    <row r="1497" spans="1:5" x14ac:dyDescent="0.2">
      <c r="A1497" s="2" t="str">
        <f>"601699"</f>
        <v>601699</v>
      </c>
      <c r="B1497" s="1" t="s">
        <v>0</v>
      </c>
      <c r="C1497" s="1" t="s">
        <v>1</v>
      </c>
      <c r="D1497" t="str">
        <f t="shared" si="46"/>
        <v>XSHE_601699</v>
      </c>
      <c r="E1497" t="str">
        <f t="shared" si="47"/>
        <v>XSHG_601699</v>
      </c>
    </row>
    <row r="1498" spans="1:5" x14ac:dyDescent="0.2">
      <c r="A1498" s="2" t="str">
        <f>"601898"</f>
        <v>601898</v>
      </c>
      <c r="B1498" s="1" t="s">
        <v>0</v>
      </c>
      <c r="C1498" s="1" t="s">
        <v>1</v>
      </c>
      <c r="D1498" t="str">
        <f t="shared" si="46"/>
        <v>XSHE_601898</v>
      </c>
      <c r="E1498" t="str">
        <f t="shared" si="47"/>
        <v>XSHG_601898</v>
      </c>
    </row>
    <row r="1499" spans="1:5" x14ac:dyDescent="0.2">
      <c r="A1499" s="2" t="str">
        <f>"601918"</f>
        <v>601918</v>
      </c>
      <c r="B1499" s="1" t="s">
        <v>0</v>
      </c>
      <c r="C1499" s="1" t="s">
        <v>1</v>
      </c>
      <c r="D1499" t="str">
        <f t="shared" si="46"/>
        <v>XSHE_601918</v>
      </c>
      <c r="E1499" t="str">
        <f t="shared" si="47"/>
        <v>XSHG_601918</v>
      </c>
    </row>
    <row r="1500" spans="1:5" x14ac:dyDescent="0.2">
      <c r="A1500" s="2" t="str">
        <f>"000913"</f>
        <v>000913</v>
      </c>
      <c r="B1500" s="1" t="s">
        <v>0</v>
      </c>
      <c r="C1500" s="1" t="s">
        <v>1</v>
      </c>
      <c r="D1500" t="str">
        <f t="shared" si="46"/>
        <v>XSHE_000913</v>
      </c>
      <c r="E1500" t="str">
        <f t="shared" si="47"/>
        <v>XSHG_000913</v>
      </c>
    </row>
    <row r="1501" spans="1:5" x14ac:dyDescent="0.2">
      <c r="A1501" s="2" t="str">
        <f>"001696"</f>
        <v>001696</v>
      </c>
      <c r="B1501" s="1" t="s">
        <v>0</v>
      </c>
      <c r="C1501" s="1" t="s">
        <v>1</v>
      </c>
      <c r="D1501" t="str">
        <f t="shared" si="46"/>
        <v>XSHE_001696</v>
      </c>
      <c r="E1501" t="str">
        <f t="shared" si="47"/>
        <v>XSHG_001696</v>
      </c>
    </row>
    <row r="1502" spans="1:5" x14ac:dyDescent="0.2">
      <c r="A1502" s="2" t="str">
        <f>"600099"</f>
        <v>600099</v>
      </c>
      <c r="B1502" s="1" t="s">
        <v>0</v>
      </c>
      <c r="C1502" s="1" t="s">
        <v>1</v>
      </c>
      <c r="D1502" t="str">
        <f t="shared" si="46"/>
        <v>XSHE_600099</v>
      </c>
      <c r="E1502" t="str">
        <f t="shared" si="47"/>
        <v>XSHG_600099</v>
      </c>
    </row>
    <row r="1503" spans="1:5" x14ac:dyDescent="0.2">
      <c r="A1503" s="2" t="str">
        <f>"600877"</f>
        <v>600877</v>
      </c>
      <c r="B1503" s="1" t="s">
        <v>0</v>
      </c>
      <c r="C1503" s="1" t="s">
        <v>1</v>
      </c>
      <c r="D1503" t="str">
        <f t="shared" si="46"/>
        <v>XSHE_600877</v>
      </c>
      <c r="E1503" t="str">
        <f t="shared" si="47"/>
        <v>XSHG_600877</v>
      </c>
    </row>
    <row r="1504" spans="1:5" x14ac:dyDescent="0.2">
      <c r="A1504" s="2" t="str">
        <f>"601777"</f>
        <v>601777</v>
      </c>
      <c r="B1504" s="1" t="s">
        <v>0</v>
      </c>
      <c r="C1504" s="1" t="s">
        <v>1</v>
      </c>
      <c r="D1504" t="str">
        <f t="shared" si="46"/>
        <v>XSHE_601777</v>
      </c>
      <c r="E1504" t="str">
        <f t="shared" si="47"/>
        <v>XSHG_601777</v>
      </c>
    </row>
    <row r="1505" spans="1:5" x14ac:dyDescent="0.2">
      <c r="A1505" s="2" t="str">
        <f>"603766"</f>
        <v>603766</v>
      </c>
      <c r="B1505" s="1" t="s">
        <v>0</v>
      </c>
      <c r="C1505" s="1" t="s">
        <v>1</v>
      </c>
      <c r="D1505" t="str">
        <f t="shared" si="46"/>
        <v>XSHE_603766</v>
      </c>
      <c r="E1505" t="str">
        <f t="shared" si="47"/>
        <v>XSHG_603766</v>
      </c>
    </row>
    <row r="1506" spans="1:5" x14ac:dyDescent="0.2">
      <c r="A1506" s="2" t="str">
        <f>"000422"</f>
        <v>000422</v>
      </c>
      <c r="B1506" s="1" t="s">
        <v>0</v>
      </c>
      <c r="C1506" s="1" t="s">
        <v>1</v>
      </c>
      <c r="D1506" t="str">
        <f t="shared" si="46"/>
        <v>XSHE_000422</v>
      </c>
      <c r="E1506" t="str">
        <f t="shared" si="47"/>
        <v>XSHG_000422</v>
      </c>
    </row>
    <row r="1507" spans="1:5" x14ac:dyDescent="0.2">
      <c r="A1507" s="2" t="str">
        <f>"000525"</f>
        <v>000525</v>
      </c>
      <c r="B1507" s="1" t="s">
        <v>0</v>
      </c>
      <c r="C1507" s="1" t="s">
        <v>1</v>
      </c>
      <c r="D1507" t="str">
        <f t="shared" si="46"/>
        <v>XSHE_000525</v>
      </c>
      <c r="E1507" t="str">
        <f t="shared" si="47"/>
        <v>XSHG_000525</v>
      </c>
    </row>
    <row r="1508" spans="1:5" x14ac:dyDescent="0.2">
      <c r="A1508" s="2" t="str">
        <f>"000553"</f>
        <v>000553</v>
      </c>
      <c r="B1508" s="1" t="s">
        <v>0</v>
      </c>
      <c r="C1508" s="1" t="s">
        <v>1</v>
      </c>
      <c r="D1508" t="str">
        <f t="shared" si="46"/>
        <v>XSHE_000553</v>
      </c>
      <c r="E1508" t="str">
        <f t="shared" si="47"/>
        <v>XSHG_000553</v>
      </c>
    </row>
    <row r="1509" spans="1:5" x14ac:dyDescent="0.2">
      <c r="A1509" s="2" t="str">
        <f>"000731"</f>
        <v>000731</v>
      </c>
      <c r="B1509" s="1" t="s">
        <v>0</v>
      </c>
      <c r="C1509" s="1" t="s">
        <v>1</v>
      </c>
      <c r="D1509" t="str">
        <f t="shared" si="46"/>
        <v>XSHE_000731</v>
      </c>
      <c r="E1509" t="str">
        <f t="shared" si="47"/>
        <v>XSHG_000731</v>
      </c>
    </row>
    <row r="1510" spans="1:5" x14ac:dyDescent="0.2">
      <c r="A1510" s="2" t="str">
        <f>"000792"</f>
        <v>000792</v>
      </c>
      <c r="B1510" s="1" t="s">
        <v>0</v>
      </c>
      <c r="C1510" s="1" t="s">
        <v>1</v>
      </c>
      <c r="D1510" t="str">
        <f t="shared" si="46"/>
        <v>XSHE_000792</v>
      </c>
      <c r="E1510" t="str">
        <f t="shared" si="47"/>
        <v>XSHG_000792</v>
      </c>
    </row>
    <row r="1511" spans="1:5" x14ac:dyDescent="0.2">
      <c r="A1511" s="2" t="str">
        <f>"000830"</f>
        <v>000830</v>
      </c>
      <c r="B1511" s="1" t="s">
        <v>0</v>
      </c>
      <c r="C1511" s="1" t="s">
        <v>1</v>
      </c>
      <c r="D1511" t="str">
        <f t="shared" si="46"/>
        <v>XSHE_000830</v>
      </c>
      <c r="E1511" t="str">
        <f t="shared" si="47"/>
        <v>XSHG_000830</v>
      </c>
    </row>
    <row r="1512" spans="1:5" x14ac:dyDescent="0.2">
      <c r="A1512" s="2" t="str">
        <f>"000902"</f>
        <v>000902</v>
      </c>
      <c r="B1512" s="1" t="s">
        <v>0</v>
      </c>
      <c r="C1512" s="1" t="s">
        <v>1</v>
      </c>
      <c r="D1512" t="str">
        <f t="shared" si="46"/>
        <v>XSHE_000902</v>
      </c>
      <c r="E1512" t="str">
        <f t="shared" si="47"/>
        <v>XSHG_000902</v>
      </c>
    </row>
    <row r="1513" spans="1:5" x14ac:dyDescent="0.2">
      <c r="A1513" s="2" t="str">
        <f>"000912"</f>
        <v>000912</v>
      </c>
      <c r="B1513" s="1" t="s">
        <v>0</v>
      </c>
      <c r="C1513" s="1" t="s">
        <v>1</v>
      </c>
      <c r="D1513" t="str">
        <f t="shared" si="46"/>
        <v>XSHE_000912</v>
      </c>
      <c r="E1513" t="str">
        <f t="shared" si="47"/>
        <v>XSHG_000912</v>
      </c>
    </row>
    <row r="1514" spans="1:5" x14ac:dyDescent="0.2">
      <c r="A1514" s="2" t="str">
        <f>"000950"</f>
        <v>000950</v>
      </c>
      <c r="B1514" s="1" t="s">
        <v>0</v>
      </c>
      <c r="C1514" s="1" t="s">
        <v>1</v>
      </c>
      <c r="D1514" t="str">
        <f t="shared" si="46"/>
        <v>XSHE_000950</v>
      </c>
      <c r="E1514" t="str">
        <f t="shared" si="47"/>
        <v>XSHG_000950</v>
      </c>
    </row>
    <row r="1515" spans="1:5" x14ac:dyDescent="0.2">
      <c r="A1515" s="2" t="str">
        <f>"000953"</f>
        <v>000953</v>
      </c>
      <c r="B1515" s="1" t="s">
        <v>0</v>
      </c>
      <c r="C1515" s="1" t="s">
        <v>1</v>
      </c>
      <c r="D1515" t="str">
        <f t="shared" si="46"/>
        <v>XSHE_000953</v>
      </c>
      <c r="E1515" t="str">
        <f t="shared" si="47"/>
        <v>XSHG_000953</v>
      </c>
    </row>
    <row r="1516" spans="1:5" x14ac:dyDescent="0.2">
      <c r="A1516" s="2" t="str">
        <f>"002018"</f>
        <v>002018</v>
      </c>
      <c r="B1516" s="1" t="s">
        <v>0</v>
      </c>
      <c r="C1516" s="1" t="s">
        <v>1</v>
      </c>
      <c r="D1516" t="str">
        <f t="shared" si="46"/>
        <v>XSHE_002018</v>
      </c>
      <c r="E1516" t="str">
        <f t="shared" si="47"/>
        <v>XSHG_002018</v>
      </c>
    </row>
    <row r="1517" spans="1:5" x14ac:dyDescent="0.2">
      <c r="A1517" s="2" t="str">
        <f>"002170"</f>
        <v>002170</v>
      </c>
      <c r="B1517" s="1" t="s">
        <v>0</v>
      </c>
      <c r="C1517" s="1" t="s">
        <v>1</v>
      </c>
      <c r="D1517" t="str">
        <f t="shared" si="46"/>
        <v>XSHE_002170</v>
      </c>
      <c r="E1517" t="str">
        <f t="shared" si="47"/>
        <v>XSHG_002170</v>
      </c>
    </row>
    <row r="1518" spans="1:5" x14ac:dyDescent="0.2">
      <c r="A1518" s="2" t="str">
        <f>"002215"</f>
        <v>002215</v>
      </c>
      <c r="B1518" s="1" t="s">
        <v>0</v>
      </c>
      <c r="C1518" s="1" t="s">
        <v>1</v>
      </c>
      <c r="D1518" t="str">
        <f t="shared" si="46"/>
        <v>XSHE_002215</v>
      </c>
      <c r="E1518" t="str">
        <f t="shared" si="47"/>
        <v>XSHG_002215</v>
      </c>
    </row>
    <row r="1519" spans="1:5" x14ac:dyDescent="0.2">
      <c r="A1519" s="2" t="str">
        <f>"002258"</f>
        <v>002258</v>
      </c>
      <c r="B1519" s="1" t="s">
        <v>0</v>
      </c>
      <c r="C1519" s="1" t="s">
        <v>1</v>
      </c>
      <c r="D1519" t="str">
        <f t="shared" si="46"/>
        <v>XSHE_002258</v>
      </c>
      <c r="E1519" t="str">
        <f t="shared" si="47"/>
        <v>XSHG_002258</v>
      </c>
    </row>
    <row r="1520" spans="1:5" x14ac:dyDescent="0.2">
      <c r="A1520" s="2" t="str">
        <f>"002274"</f>
        <v>002274</v>
      </c>
      <c r="B1520" s="1" t="s">
        <v>0</v>
      </c>
      <c r="C1520" s="1" t="s">
        <v>1</v>
      </c>
      <c r="D1520" t="str">
        <f t="shared" si="46"/>
        <v>XSHE_002274</v>
      </c>
      <c r="E1520" t="str">
        <f t="shared" si="47"/>
        <v>XSHG_002274</v>
      </c>
    </row>
    <row r="1521" spans="1:5" x14ac:dyDescent="0.2">
      <c r="A1521" s="2" t="str">
        <f>"002391"</f>
        <v>002391</v>
      </c>
      <c r="B1521" s="1" t="s">
        <v>0</v>
      </c>
      <c r="C1521" s="1" t="s">
        <v>1</v>
      </c>
      <c r="D1521" t="str">
        <f t="shared" si="46"/>
        <v>XSHE_002391</v>
      </c>
      <c r="E1521" t="str">
        <f t="shared" si="47"/>
        <v>XSHG_002391</v>
      </c>
    </row>
    <row r="1522" spans="1:5" x14ac:dyDescent="0.2">
      <c r="A1522" s="2" t="str">
        <f>"002470"</f>
        <v>002470</v>
      </c>
      <c r="B1522" s="1" t="s">
        <v>0</v>
      </c>
      <c r="C1522" s="1" t="s">
        <v>1</v>
      </c>
      <c r="D1522" t="str">
        <f t="shared" si="46"/>
        <v>XSHE_002470</v>
      </c>
      <c r="E1522" t="str">
        <f t="shared" si="47"/>
        <v>XSHG_002470</v>
      </c>
    </row>
    <row r="1523" spans="1:5" x14ac:dyDescent="0.2">
      <c r="A1523" s="2" t="str">
        <f>"002496"</f>
        <v>002496</v>
      </c>
      <c r="B1523" s="1" t="s">
        <v>0</v>
      </c>
      <c r="C1523" s="1" t="s">
        <v>1</v>
      </c>
      <c r="D1523" t="str">
        <f t="shared" si="46"/>
        <v>XSHE_002496</v>
      </c>
      <c r="E1523" t="str">
        <f t="shared" si="47"/>
        <v>XSHG_002496</v>
      </c>
    </row>
    <row r="1524" spans="1:5" x14ac:dyDescent="0.2">
      <c r="A1524" s="2" t="str">
        <f>"002513"</f>
        <v>002513</v>
      </c>
      <c r="B1524" s="1" t="s">
        <v>0</v>
      </c>
      <c r="C1524" s="1" t="s">
        <v>1</v>
      </c>
      <c r="D1524" t="str">
        <f t="shared" si="46"/>
        <v>XSHE_002513</v>
      </c>
      <c r="E1524" t="str">
        <f t="shared" si="47"/>
        <v>XSHG_002513</v>
      </c>
    </row>
    <row r="1525" spans="1:5" x14ac:dyDescent="0.2">
      <c r="A1525" s="2" t="str">
        <f>"002538"</f>
        <v>002538</v>
      </c>
      <c r="B1525" s="1" t="s">
        <v>0</v>
      </c>
      <c r="C1525" s="1" t="s">
        <v>1</v>
      </c>
      <c r="D1525" t="str">
        <f t="shared" si="46"/>
        <v>XSHE_002538</v>
      </c>
      <c r="E1525" t="str">
        <f t="shared" si="47"/>
        <v>XSHG_002538</v>
      </c>
    </row>
    <row r="1526" spans="1:5" x14ac:dyDescent="0.2">
      <c r="A1526" s="2" t="str">
        <f>"002539"</f>
        <v>002539</v>
      </c>
      <c r="B1526" s="1" t="s">
        <v>0</v>
      </c>
      <c r="C1526" s="1" t="s">
        <v>1</v>
      </c>
      <c r="D1526" t="str">
        <f t="shared" si="46"/>
        <v>XSHE_002539</v>
      </c>
      <c r="E1526" t="str">
        <f t="shared" si="47"/>
        <v>XSHG_002539</v>
      </c>
    </row>
    <row r="1527" spans="1:5" x14ac:dyDescent="0.2">
      <c r="A1527" s="2" t="str">
        <f>"002588"</f>
        <v>002588</v>
      </c>
      <c r="B1527" s="1" t="s">
        <v>0</v>
      </c>
      <c r="C1527" s="1" t="s">
        <v>1</v>
      </c>
      <c r="D1527" t="str">
        <f t="shared" si="46"/>
        <v>XSHE_002588</v>
      </c>
      <c r="E1527" t="str">
        <f t="shared" si="47"/>
        <v>XSHG_002588</v>
      </c>
    </row>
    <row r="1528" spans="1:5" x14ac:dyDescent="0.2">
      <c r="A1528" s="2" t="str">
        <f>"002734"</f>
        <v>002734</v>
      </c>
      <c r="B1528" s="1" t="s">
        <v>0</v>
      </c>
      <c r="C1528" s="1" t="s">
        <v>1</v>
      </c>
      <c r="D1528" t="str">
        <f t="shared" si="46"/>
        <v>XSHE_002734</v>
      </c>
      <c r="E1528" t="str">
        <f t="shared" si="47"/>
        <v>XSHG_002734</v>
      </c>
    </row>
    <row r="1529" spans="1:5" x14ac:dyDescent="0.2">
      <c r="A1529" s="2" t="str">
        <f>"002749"</f>
        <v>002749</v>
      </c>
      <c r="B1529" s="1" t="s">
        <v>0</v>
      </c>
      <c r="C1529" s="1" t="s">
        <v>1</v>
      </c>
      <c r="D1529" t="str">
        <f t="shared" si="46"/>
        <v>XSHE_002749</v>
      </c>
      <c r="E1529" t="str">
        <f t="shared" si="47"/>
        <v>XSHG_002749</v>
      </c>
    </row>
    <row r="1530" spans="1:5" x14ac:dyDescent="0.2">
      <c r="A1530" s="2" t="str">
        <f>"300261"</f>
        <v>300261</v>
      </c>
      <c r="B1530" s="1" t="s">
        <v>0</v>
      </c>
      <c r="C1530" s="1" t="s">
        <v>1</v>
      </c>
      <c r="D1530" t="str">
        <f t="shared" si="46"/>
        <v>XSHE_300261</v>
      </c>
      <c r="E1530" t="str">
        <f t="shared" si="47"/>
        <v>XSHG_300261</v>
      </c>
    </row>
    <row r="1531" spans="1:5" x14ac:dyDescent="0.2">
      <c r="A1531" s="2" t="str">
        <f>"300575"</f>
        <v>300575</v>
      </c>
      <c r="B1531" s="1" t="s">
        <v>0</v>
      </c>
      <c r="C1531" s="1" t="s">
        <v>1</v>
      </c>
      <c r="D1531" t="str">
        <f t="shared" si="46"/>
        <v>XSHE_300575</v>
      </c>
      <c r="E1531" t="str">
        <f t="shared" si="47"/>
        <v>XSHG_300575</v>
      </c>
    </row>
    <row r="1532" spans="1:5" x14ac:dyDescent="0.2">
      <c r="A1532" s="2" t="str">
        <f>"000155"</f>
        <v>000155</v>
      </c>
      <c r="B1532" s="1" t="s">
        <v>0</v>
      </c>
      <c r="C1532" s="1" t="s">
        <v>1</v>
      </c>
      <c r="D1532" t="str">
        <f t="shared" si="46"/>
        <v>XSHE_000155</v>
      </c>
      <c r="E1532" t="str">
        <f t="shared" si="47"/>
        <v>XSHG_000155</v>
      </c>
    </row>
    <row r="1533" spans="1:5" x14ac:dyDescent="0.2">
      <c r="A1533" s="2" t="str">
        <f>"600096"</f>
        <v>600096</v>
      </c>
      <c r="B1533" s="1" t="s">
        <v>0</v>
      </c>
      <c r="C1533" s="1" t="s">
        <v>1</v>
      </c>
      <c r="D1533" t="str">
        <f t="shared" si="46"/>
        <v>XSHE_600096</v>
      </c>
      <c r="E1533" t="str">
        <f t="shared" si="47"/>
        <v>XSHG_600096</v>
      </c>
    </row>
    <row r="1534" spans="1:5" x14ac:dyDescent="0.2">
      <c r="A1534" s="2" t="str">
        <f>"600226"</f>
        <v>600226</v>
      </c>
      <c r="B1534" s="1" t="s">
        <v>0</v>
      </c>
      <c r="C1534" s="1" t="s">
        <v>1</v>
      </c>
      <c r="D1534" t="str">
        <f t="shared" si="46"/>
        <v>XSHE_600226</v>
      </c>
      <c r="E1534" t="str">
        <f t="shared" si="47"/>
        <v>XSHG_600226</v>
      </c>
    </row>
    <row r="1535" spans="1:5" x14ac:dyDescent="0.2">
      <c r="A1535" s="2" t="str">
        <f>"600227"</f>
        <v>600227</v>
      </c>
      <c r="B1535" s="1" t="s">
        <v>0</v>
      </c>
      <c r="C1535" s="1" t="s">
        <v>1</v>
      </c>
      <c r="D1535" t="str">
        <f t="shared" si="46"/>
        <v>XSHE_600227</v>
      </c>
      <c r="E1535" t="str">
        <f t="shared" si="47"/>
        <v>XSHG_600227</v>
      </c>
    </row>
    <row r="1536" spans="1:5" x14ac:dyDescent="0.2">
      <c r="A1536" s="2" t="str">
        <f>"600230"</f>
        <v>600230</v>
      </c>
      <c r="B1536" s="1" t="s">
        <v>0</v>
      </c>
      <c r="C1536" s="1" t="s">
        <v>1</v>
      </c>
      <c r="D1536" t="str">
        <f t="shared" si="46"/>
        <v>XSHE_600230</v>
      </c>
      <c r="E1536" t="str">
        <f t="shared" si="47"/>
        <v>XSHG_600230</v>
      </c>
    </row>
    <row r="1537" spans="1:5" x14ac:dyDescent="0.2">
      <c r="A1537" s="2" t="str">
        <f>"600389"</f>
        <v>600389</v>
      </c>
      <c r="B1537" s="1" t="s">
        <v>0</v>
      </c>
      <c r="C1537" s="1" t="s">
        <v>1</v>
      </c>
      <c r="D1537" t="str">
        <f t="shared" si="46"/>
        <v>XSHE_600389</v>
      </c>
      <c r="E1537" t="str">
        <f t="shared" si="47"/>
        <v>XSHG_600389</v>
      </c>
    </row>
    <row r="1538" spans="1:5" x14ac:dyDescent="0.2">
      <c r="A1538" s="2" t="str">
        <f>"600423"</f>
        <v>600423</v>
      </c>
      <c r="B1538" s="1" t="s">
        <v>0</v>
      </c>
      <c r="C1538" s="1" t="s">
        <v>1</v>
      </c>
      <c r="D1538" t="str">
        <f t="shared" ref="D1538:D1601" si="48">B1538&amp;"_"&amp;A1538</f>
        <v>XSHE_600423</v>
      </c>
      <c r="E1538" t="str">
        <f t="shared" ref="E1538:E1601" si="49">C1538&amp;"_"&amp;A1538</f>
        <v>XSHG_600423</v>
      </c>
    </row>
    <row r="1539" spans="1:5" x14ac:dyDescent="0.2">
      <c r="A1539" s="2" t="str">
        <f>"600426"</f>
        <v>600426</v>
      </c>
      <c r="B1539" s="1" t="s">
        <v>0</v>
      </c>
      <c r="C1539" s="1" t="s">
        <v>1</v>
      </c>
      <c r="D1539" t="str">
        <f t="shared" si="48"/>
        <v>XSHE_600426</v>
      </c>
      <c r="E1539" t="str">
        <f t="shared" si="49"/>
        <v>XSHG_600426</v>
      </c>
    </row>
    <row r="1540" spans="1:5" x14ac:dyDescent="0.2">
      <c r="A1540" s="2" t="str">
        <f>"600470"</f>
        <v>600470</v>
      </c>
      <c r="B1540" s="1" t="s">
        <v>0</v>
      </c>
      <c r="C1540" s="1" t="s">
        <v>1</v>
      </c>
      <c r="D1540" t="str">
        <f t="shared" si="48"/>
        <v>XSHE_600470</v>
      </c>
      <c r="E1540" t="str">
        <f t="shared" si="49"/>
        <v>XSHG_600470</v>
      </c>
    </row>
    <row r="1541" spans="1:5" x14ac:dyDescent="0.2">
      <c r="A1541" s="2" t="str">
        <f>"600486"</f>
        <v>600486</v>
      </c>
      <c r="B1541" s="1" t="s">
        <v>0</v>
      </c>
      <c r="C1541" s="1" t="s">
        <v>1</v>
      </c>
      <c r="D1541" t="str">
        <f t="shared" si="48"/>
        <v>XSHE_600486</v>
      </c>
      <c r="E1541" t="str">
        <f t="shared" si="49"/>
        <v>XSHG_600486</v>
      </c>
    </row>
    <row r="1542" spans="1:5" x14ac:dyDescent="0.2">
      <c r="A1542" s="2" t="str">
        <f>"600538"</f>
        <v>600538</v>
      </c>
      <c r="B1542" s="1" t="s">
        <v>0</v>
      </c>
      <c r="C1542" s="1" t="s">
        <v>1</v>
      </c>
      <c r="D1542" t="str">
        <f t="shared" si="48"/>
        <v>XSHE_600538</v>
      </c>
      <c r="E1542" t="str">
        <f t="shared" si="49"/>
        <v>XSHG_600538</v>
      </c>
    </row>
    <row r="1543" spans="1:5" x14ac:dyDescent="0.2">
      <c r="A1543" s="2" t="str">
        <f>"600596"</f>
        <v>600596</v>
      </c>
      <c r="B1543" s="1" t="s">
        <v>0</v>
      </c>
      <c r="C1543" s="1" t="s">
        <v>1</v>
      </c>
      <c r="D1543" t="str">
        <f t="shared" si="48"/>
        <v>XSHE_600596</v>
      </c>
      <c r="E1543" t="str">
        <f t="shared" si="49"/>
        <v>XSHG_600596</v>
      </c>
    </row>
    <row r="1544" spans="1:5" x14ac:dyDescent="0.2">
      <c r="A1544" s="2" t="str">
        <f>"600691"</f>
        <v>600691</v>
      </c>
      <c r="B1544" s="1" t="s">
        <v>0</v>
      </c>
      <c r="C1544" s="1" t="s">
        <v>1</v>
      </c>
      <c r="D1544" t="str">
        <f t="shared" si="48"/>
        <v>XSHE_600691</v>
      </c>
      <c r="E1544" t="str">
        <f t="shared" si="49"/>
        <v>XSHG_600691</v>
      </c>
    </row>
    <row r="1545" spans="1:5" x14ac:dyDescent="0.2">
      <c r="A1545" s="2" t="str">
        <f>"600727"</f>
        <v>600727</v>
      </c>
      <c r="B1545" s="1" t="s">
        <v>0</v>
      </c>
      <c r="C1545" s="1" t="s">
        <v>1</v>
      </c>
      <c r="D1545" t="str">
        <f t="shared" si="48"/>
        <v>XSHE_600727</v>
      </c>
      <c r="E1545" t="str">
        <f t="shared" si="49"/>
        <v>XSHG_600727</v>
      </c>
    </row>
    <row r="1546" spans="1:5" x14ac:dyDescent="0.2">
      <c r="A1546" s="2" t="str">
        <f>"600731"</f>
        <v>600731</v>
      </c>
      <c r="B1546" s="1" t="s">
        <v>0</v>
      </c>
      <c r="C1546" s="1" t="s">
        <v>1</v>
      </c>
      <c r="D1546" t="str">
        <f t="shared" si="48"/>
        <v>XSHE_600731</v>
      </c>
      <c r="E1546" t="str">
        <f t="shared" si="49"/>
        <v>XSHG_600731</v>
      </c>
    </row>
    <row r="1547" spans="1:5" x14ac:dyDescent="0.2">
      <c r="A1547" s="2" t="str">
        <f>"600796"</f>
        <v>600796</v>
      </c>
      <c r="B1547" s="1" t="s">
        <v>0</v>
      </c>
      <c r="C1547" s="1" t="s">
        <v>1</v>
      </c>
      <c r="D1547" t="str">
        <f t="shared" si="48"/>
        <v>XSHE_600796</v>
      </c>
      <c r="E1547" t="str">
        <f t="shared" si="49"/>
        <v>XSHG_600796</v>
      </c>
    </row>
    <row r="1548" spans="1:5" x14ac:dyDescent="0.2">
      <c r="A1548" s="2" t="str">
        <f>"600803"</f>
        <v>600803</v>
      </c>
      <c r="B1548" s="1" t="s">
        <v>0</v>
      </c>
      <c r="C1548" s="1" t="s">
        <v>1</v>
      </c>
      <c r="D1548" t="str">
        <f t="shared" si="48"/>
        <v>XSHE_600803</v>
      </c>
      <c r="E1548" t="str">
        <f t="shared" si="49"/>
        <v>XSHG_600803</v>
      </c>
    </row>
    <row r="1549" spans="1:5" x14ac:dyDescent="0.2">
      <c r="A1549" s="2" t="str">
        <f>"603599"</f>
        <v>603599</v>
      </c>
      <c r="B1549" s="1" t="s">
        <v>0</v>
      </c>
      <c r="C1549" s="1" t="s">
        <v>1</v>
      </c>
      <c r="D1549" t="str">
        <f t="shared" si="48"/>
        <v>XSHE_603599</v>
      </c>
      <c r="E1549" t="str">
        <f t="shared" si="49"/>
        <v>XSHG_603599</v>
      </c>
    </row>
    <row r="1550" spans="1:5" x14ac:dyDescent="0.2">
      <c r="A1550" s="2" t="str">
        <f>"603639"</f>
        <v>603639</v>
      </c>
      <c r="B1550" s="1" t="s">
        <v>0</v>
      </c>
      <c r="C1550" s="1" t="s">
        <v>1</v>
      </c>
      <c r="D1550" t="str">
        <f t="shared" si="48"/>
        <v>XSHE_603639</v>
      </c>
      <c r="E1550" t="str">
        <f t="shared" si="49"/>
        <v>XSHG_603639</v>
      </c>
    </row>
    <row r="1551" spans="1:5" x14ac:dyDescent="0.2">
      <c r="A1551" s="2" t="str">
        <f>"000061"</f>
        <v>000061</v>
      </c>
      <c r="B1551" s="1" t="s">
        <v>0</v>
      </c>
      <c r="C1551" s="1" t="s">
        <v>1</v>
      </c>
      <c r="D1551" t="str">
        <f t="shared" si="48"/>
        <v>XSHE_000061</v>
      </c>
      <c r="E1551" t="str">
        <f t="shared" si="49"/>
        <v>XSHG_000061</v>
      </c>
    </row>
    <row r="1552" spans="1:5" x14ac:dyDescent="0.2">
      <c r="A1552" s="2" t="str">
        <f>"000735"</f>
        <v>000735</v>
      </c>
      <c r="B1552" s="1" t="s">
        <v>0</v>
      </c>
      <c r="C1552" s="1" t="s">
        <v>1</v>
      </c>
      <c r="D1552" t="str">
        <f t="shared" si="48"/>
        <v>XSHE_000735</v>
      </c>
      <c r="E1552" t="str">
        <f t="shared" si="49"/>
        <v>XSHG_000735</v>
      </c>
    </row>
    <row r="1553" spans="1:5" x14ac:dyDescent="0.2">
      <c r="A1553" s="2" t="str">
        <f>"000930"</f>
        <v>000930</v>
      </c>
      <c r="B1553" s="1" t="s">
        <v>0</v>
      </c>
      <c r="C1553" s="1" t="s">
        <v>1</v>
      </c>
      <c r="D1553" t="str">
        <f t="shared" si="48"/>
        <v>XSHE_000930</v>
      </c>
      <c r="E1553" t="str">
        <f t="shared" si="49"/>
        <v>XSHG_000930</v>
      </c>
    </row>
    <row r="1554" spans="1:5" x14ac:dyDescent="0.2">
      <c r="A1554" s="2" t="str">
        <f>"002173"</f>
        <v>002173</v>
      </c>
      <c r="B1554" s="1" t="s">
        <v>0</v>
      </c>
      <c r="C1554" s="1" t="s">
        <v>1</v>
      </c>
      <c r="D1554" t="str">
        <f t="shared" si="48"/>
        <v>XSHE_002173</v>
      </c>
      <c r="E1554" t="str">
        <f t="shared" si="49"/>
        <v>XSHG_002173</v>
      </c>
    </row>
    <row r="1555" spans="1:5" x14ac:dyDescent="0.2">
      <c r="A1555" s="2" t="str">
        <f>"002234"</f>
        <v>002234</v>
      </c>
      <c r="B1555" s="1" t="s">
        <v>0</v>
      </c>
      <c r="C1555" s="1" t="s">
        <v>1</v>
      </c>
      <c r="D1555" t="str">
        <f t="shared" si="48"/>
        <v>XSHE_002234</v>
      </c>
      <c r="E1555" t="str">
        <f t="shared" si="49"/>
        <v>XSHG_002234</v>
      </c>
    </row>
    <row r="1556" spans="1:5" x14ac:dyDescent="0.2">
      <c r="A1556" s="2" t="str">
        <f>"002299"</f>
        <v>002299</v>
      </c>
      <c r="B1556" s="1" t="s">
        <v>0</v>
      </c>
      <c r="C1556" s="1" t="s">
        <v>1</v>
      </c>
      <c r="D1556" t="str">
        <f t="shared" si="48"/>
        <v>XSHE_002299</v>
      </c>
      <c r="E1556" t="str">
        <f t="shared" si="49"/>
        <v>XSHG_002299</v>
      </c>
    </row>
    <row r="1557" spans="1:5" x14ac:dyDescent="0.2">
      <c r="A1557" s="2" t="str">
        <f>"002321"</f>
        <v>002321</v>
      </c>
      <c r="B1557" s="1" t="s">
        <v>0</v>
      </c>
      <c r="C1557" s="1" t="s">
        <v>1</v>
      </c>
      <c r="D1557" t="str">
        <f t="shared" si="48"/>
        <v>XSHE_002321</v>
      </c>
      <c r="E1557" t="str">
        <f t="shared" si="49"/>
        <v>XSHG_002321</v>
      </c>
    </row>
    <row r="1558" spans="1:5" x14ac:dyDescent="0.2">
      <c r="A1558" s="2" t="str">
        <f>"002458"</f>
        <v>002458</v>
      </c>
      <c r="B1558" s="1" t="s">
        <v>0</v>
      </c>
      <c r="C1558" s="1" t="s">
        <v>1</v>
      </c>
      <c r="D1558" t="str">
        <f t="shared" si="48"/>
        <v>XSHE_002458</v>
      </c>
      <c r="E1558" t="str">
        <f t="shared" si="49"/>
        <v>XSHG_002458</v>
      </c>
    </row>
    <row r="1559" spans="1:5" x14ac:dyDescent="0.2">
      <c r="A1559" s="2" t="str">
        <f>"002477"</f>
        <v>002477</v>
      </c>
      <c r="B1559" s="1" t="s">
        <v>0</v>
      </c>
      <c r="C1559" s="1" t="s">
        <v>1</v>
      </c>
      <c r="D1559" t="str">
        <f t="shared" si="48"/>
        <v>XSHE_002477</v>
      </c>
      <c r="E1559" t="str">
        <f t="shared" si="49"/>
        <v>XSHG_002477</v>
      </c>
    </row>
    <row r="1560" spans="1:5" x14ac:dyDescent="0.2">
      <c r="A1560" s="2" t="str">
        <f>"002505"</f>
        <v>002505</v>
      </c>
      <c r="B1560" s="1" t="s">
        <v>0</v>
      </c>
      <c r="C1560" s="1" t="s">
        <v>1</v>
      </c>
      <c r="D1560" t="str">
        <f t="shared" si="48"/>
        <v>XSHE_002505</v>
      </c>
      <c r="E1560" t="str">
        <f t="shared" si="49"/>
        <v>XSHG_002505</v>
      </c>
    </row>
    <row r="1561" spans="1:5" x14ac:dyDescent="0.2">
      <c r="A1561" s="2" t="str">
        <f>"002714"</f>
        <v>002714</v>
      </c>
      <c r="B1561" s="1" t="s">
        <v>0</v>
      </c>
      <c r="C1561" s="1" t="s">
        <v>1</v>
      </c>
      <c r="D1561" t="str">
        <f t="shared" si="48"/>
        <v>XSHE_002714</v>
      </c>
      <c r="E1561" t="str">
        <f t="shared" si="49"/>
        <v>XSHG_002714</v>
      </c>
    </row>
    <row r="1562" spans="1:5" x14ac:dyDescent="0.2">
      <c r="A1562" s="2" t="str">
        <f>"002746"</f>
        <v>002746</v>
      </c>
      <c r="B1562" s="1" t="s">
        <v>0</v>
      </c>
      <c r="C1562" s="1" t="s">
        <v>1</v>
      </c>
      <c r="D1562" t="str">
        <f t="shared" si="48"/>
        <v>XSHE_002746</v>
      </c>
      <c r="E1562" t="str">
        <f t="shared" si="49"/>
        <v>XSHG_002746</v>
      </c>
    </row>
    <row r="1563" spans="1:5" x14ac:dyDescent="0.2">
      <c r="A1563" s="2" t="str">
        <f>"300021"</f>
        <v>300021</v>
      </c>
      <c r="B1563" s="1" t="s">
        <v>0</v>
      </c>
      <c r="C1563" s="1" t="s">
        <v>1</v>
      </c>
      <c r="D1563" t="str">
        <f t="shared" si="48"/>
        <v>XSHE_300021</v>
      </c>
      <c r="E1563" t="str">
        <f t="shared" si="49"/>
        <v>XSHG_300021</v>
      </c>
    </row>
    <row r="1564" spans="1:5" x14ac:dyDescent="0.2">
      <c r="A1564" s="2" t="str">
        <f>"300106"</f>
        <v>300106</v>
      </c>
      <c r="B1564" s="1" t="s">
        <v>0</v>
      </c>
      <c r="C1564" s="1" t="s">
        <v>1</v>
      </c>
      <c r="D1564" t="str">
        <f t="shared" si="48"/>
        <v>XSHE_300106</v>
      </c>
      <c r="E1564" t="str">
        <f t="shared" si="49"/>
        <v>XSHG_300106</v>
      </c>
    </row>
    <row r="1565" spans="1:5" x14ac:dyDescent="0.2">
      <c r="A1565" s="2" t="str">
        <f>"300268"</f>
        <v>300268</v>
      </c>
      <c r="B1565" s="1" t="s">
        <v>0</v>
      </c>
      <c r="C1565" s="1" t="s">
        <v>1</v>
      </c>
      <c r="D1565" t="str">
        <f t="shared" si="48"/>
        <v>XSHE_300268</v>
      </c>
      <c r="E1565" t="str">
        <f t="shared" si="49"/>
        <v>XSHG_300268</v>
      </c>
    </row>
    <row r="1566" spans="1:5" x14ac:dyDescent="0.2">
      <c r="A1566" s="2" t="str">
        <f>"300313"</f>
        <v>300313</v>
      </c>
      <c r="B1566" s="1" t="s">
        <v>0</v>
      </c>
      <c r="C1566" s="1" t="s">
        <v>1</v>
      </c>
      <c r="D1566" t="str">
        <f t="shared" si="48"/>
        <v>XSHE_300313</v>
      </c>
      <c r="E1566" t="str">
        <f t="shared" si="49"/>
        <v>XSHG_300313</v>
      </c>
    </row>
    <row r="1567" spans="1:5" x14ac:dyDescent="0.2">
      <c r="A1567" s="2" t="str">
        <f>"300498"</f>
        <v>300498</v>
      </c>
      <c r="B1567" s="1" t="s">
        <v>0</v>
      </c>
      <c r="C1567" s="1" t="s">
        <v>1</v>
      </c>
      <c r="D1567" t="str">
        <f t="shared" si="48"/>
        <v>XSHE_300498</v>
      </c>
      <c r="E1567" t="str">
        <f t="shared" si="49"/>
        <v>XSHG_300498</v>
      </c>
    </row>
    <row r="1568" spans="1:5" x14ac:dyDescent="0.2">
      <c r="A1568" s="2" t="str">
        <f>"600108"</f>
        <v>600108</v>
      </c>
      <c r="B1568" s="1" t="s">
        <v>0</v>
      </c>
      <c r="C1568" s="1" t="s">
        <v>1</v>
      </c>
      <c r="D1568" t="str">
        <f t="shared" si="48"/>
        <v>XSHE_600108</v>
      </c>
      <c r="E1568" t="str">
        <f t="shared" si="49"/>
        <v>XSHG_600108</v>
      </c>
    </row>
    <row r="1569" spans="1:5" x14ac:dyDescent="0.2">
      <c r="A1569" s="2" t="str">
        <f>"600127"</f>
        <v>600127</v>
      </c>
      <c r="B1569" s="1" t="s">
        <v>0</v>
      </c>
      <c r="C1569" s="1" t="s">
        <v>1</v>
      </c>
      <c r="D1569" t="str">
        <f t="shared" si="48"/>
        <v>XSHE_600127</v>
      </c>
      <c r="E1569" t="str">
        <f t="shared" si="49"/>
        <v>XSHG_600127</v>
      </c>
    </row>
    <row r="1570" spans="1:5" x14ac:dyDescent="0.2">
      <c r="A1570" s="2" t="str">
        <f>"600251"</f>
        <v>600251</v>
      </c>
      <c r="B1570" s="1" t="s">
        <v>0</v>
      </c>
      <c r="C1570" s="1" t="s">
        <v>1</v>
      </c>
      <c r="D1570" t="str">
        <f t="shared" si="48"/>
        <v>XSHE_600251</v>
      </c>
      <c r="E1570" t="str">
        <f t="shared" si="49"/>
        <v>XSHG_600251</v>
      </c>
    </row>
    <row r="1571" spans="1:5" x14ac:dyDescent="0.2">
      <c r="A1571" s="2" t="str">
        <f>"600275"</f>
        <v>600275</v>
      </c>
      <c r="B1571" s="1" t="s">
        <v>0</v>
      </c>
      <c r="C1571" s="1" t="s">
        <v>1</v>
      </c>
      <c r="D1571" t="str">
        <f t="shared" si="48"/>
        <v>XSHE_600275</v>
      </c>
      <c r="E1571" t="str">
        <f t="shared" si="49"/>
        <v>XSHG_600275</v>
      </c>
    </row>
    <row r="1572" spans="1:5" x14ac:dyDescent="0.2">
      <c r="A1572" s="2" t="str">
        <f>"600359"</f>
        <v>600359</v>
      </c>
      <c r="B1572" s="1" t="s">
        <v>0</v>
      </c>
      <c r="C1572" s="1" t="s">
        <v>1</v>
      </c>
      <c r="D1572" t="str">
        <f t="shared" si="48"/>
        <v>XSHE_600359</v>
      </c>
      <c r="E1572" t="str">
        <f t="shared" si="49"/>
        <v>XSHG_600359</v>
      </c>
    </row>
    <row r="1573" spans="1:5" x14ac:dyDescent="0.2">
      <c r="A1573" s="2" t="str">
        <f>"600965"</f>
        <v>600965</v>
      </c>
      <c r="B1573" s="1" t="s">
        <v>0</v>
      </c>
      <c r="C1573" s="1" t="s">
        <v>1</v>
      </c>
      <c r="D1573" t="str">
        <f t="shared" si="48"/>
        <v>XSHE_600965</v>
      </c>
      <c r="E1573" t="str">
        <f t="shared" si="49"/>
        <v>XSHG_600965</v>
      </c>
    </row>
    <row r="1574" spans="1:5" x14ac:dyDescent="0.2">
      <c r="A1574" s="2" t="str">
        <f>"600975"</f>
        <v>600975</v>
      </c>
      <c r="B1574" s="1" t="s">
        <v>0</v>
      </c>
      <c r="C1574" s="1" t="s">
        <v>1</v>
      </c>
      <c r="D1574" t="str">
        <f t="shared" si="48"/>
        <v>XSHE_600975</v>
      </c>
      <c r="E1574" t="str">
        <f t="shared" si="49"/>
        <v>XSHG_600975</v>
      </c>
    </row>
    <row r="1575" spans="1:5" x14ac:dyDescent="0.2">
      <c r="A1575" s="2" t="str">
        <f>"603336"</f>
        <v>603336</v>
      </c>
      <c r="B1575" s="1" t="s">
        <v>0</v>
      </c>
      <c r="C1575" s="1" t="s">
        <v>1</v>
      </c>
      <c r="D1575" t="str">
        <f t="shared" si="48"/>
        <v>XSHE_603336</v>
      </c>
      <c r="E1575" t="str">
        <f t="shared" si="49"/>
        <v>XSHG_603336</v>
      </c>
    </row>
    <row r="1576" spans="1:5" x14ac:dyDescent="0.2">
      <c r="A1576" s="2" t="str">
        <f>"002532"</f>
        <v>002532</v>
      </c>
      <c r="B1576" s="1" t="s">
        <v>0</v>
      </c>
      <c r="C1576" s="1" t="s">
        <v>1</v>
      </c>
      <c r="D1576" t="str">
        <f t="shared" si="48"/>
        <v>XSHE_002532</v>
      </c>
      <c r="E1576" t="str">
        <f t="shared" si="49"/>
        <v>XSHG_002532</v>
      </c>
    </row>
    <row r="1577" spans="1:5" x14ac:dyDescent="0.2">
      <c r="A1577" s="2" t="str">
        <f>"002779"</f>
        <v>002779</v>
      </c>
      <c r="B1577" s="1" t="s">
        <v>0</v>
      </c>
      <c r="C1577" s="1" t="s">
        <v>1</v>
      </c>
      <c r="D1577" t="str">
        <f t="shared" si="48"/>
        <v>XSHE_002779</v>
      </c>
      <c r="E1577" t="str">
        <f t="shared" si="49"/>
        <v>XSHG_002779</v>
      </c>
    </row>
    <row r="1578" spans="1:5" x14ac:dyDescent="0.2">
      <c r="A1578" s="2" t="str">
        <f>"300159"</f>
        <v>300159</v>
      </c>
      <c r="B1578" s="1" t="s">
        <v>0</v>
      </c>
      <c r="C1578" s="1" t="s">
        <v>1</v>
      </c>
      <c r="D1578" t="str">
        <f t="shared" si="48"/>
        <v>XSHE_300159</v>
      </c>
      <c r="E1578" t="str">
        <f t="shared" si="49"/>
        <v>XSHG_300159</v>
      </c>
    </row>
    <row r="1579" spans="1:5" x14ac:dyDescent="0.2">
      <c r="A1579" s="2" t="str">
        <f>"600218"</f>
        <v>600218</v>
      </c>
      <c r="B1579" s="1" t="s">
        <v>0</v>
      </c>
      <c r="C1579" s="1" t="s">
        <v>1</v>
      </c>
      <c r="D1579" t="str">
        <f t="shared" si="48"/>
        <v>XSHE_600218</v>
      </c>
      <c r="E1579" t="str">
        <f t="shared" si="49"/>
        <v>XSHG_600218</v>
      </c>
    </row>
    <row r="1580" spans="1:5" x14ac:dyDescent="0.2">
      <c r="A1580" s="2" t="str">
        <f>"601038"</f>
        <v>601038</v>
      </c>
      <c r="B1580" s="1" t="s">
        <v>0</v>
      </c>
      <c r="C1580" s="1" t="s">
        <v>1</v>
      </c>
      <c r="D1580" t="str">
        <f t="shared" si="48"/>
        <v>XSHE_601038</v>
      </c>
      <c r="E1580" t="str">
        <f t="shared" si="49"/>
        <v>XSHG_601038</v>
      </c>
    </row>
    <row r="1581" spans="1:5" x14ac:dyDescent="0.2">
      <c r="A1581" s="2" t="str">
        <f>"603789"</f>
        <v>603789</v>
      </c>
      <c r="B1581" s="1" t="s">
        <v>0</v>
      </c>
      <c r="C1581" s="1" t="s">
        <v>1</v>
      </c>
      <c r="D1581" t="str">
        <f t="shared" si="48"/>
        <v>XSHE_603789</v>
      </c>
      <c r="E1581" t="str">
        <f t="shared" si="49"/>
        <v>XSHG_603789</v>
      </c>
    </row>
    <row r="1582" spans="1:5" x14ac:dyDescent="0.2">
      <c r="A1582" s="2" t="str">
        <f>"000587"</f>
        <v>000587</v>
      </c>
      <c r="B1582" s="1" t="s">
        <v>0</v>
      </c>
      <c r="C1582" s="1" t="s">
        <v>1</v>
      </c>
      <c r="D1582" t="str">
        <f t="shared" si="48"/>
        <v>XSHE_000587</v>
      </c>
      <c r="E1582" t="str">
        <f t="shared" si="49"/>
        <v>XSHG_000587</v>
      </c>
    </row>
    <row r="1583" spans="1:5" x14ac:dyDescent="0.2">
      <c r="A1583" s="2" t="str">
        <f>"000638"</f>
        <v>000638</v>
      </c>
      <c r="B1583" s="1" t="s">
        <v>0</v>
      </c>
      <c r="C1583" s="1" t="s">
        <v>1</v>
      </c>
      <c r="D1583" t="str">
        <f t="shared" si="48"/>
        <v>XSHE_000638</v>
      </c>
      <c r="E1583" t="str">
        <f t="shared" si="49"/>
        <v>XSHG_000638</v>
      </c>
    </row>
    <row r="1584" spans="1:5" x14ac:dyDescent="0.2">
      <c r="A1584" s="2" t="str">
        <f>"000652"</f>
        <v>000652</v>
      </c>
      <c r="B1584" s="1" t="s">
        <v>0</v>
      </c>
      <c r="C1584" s="1" t="s">
        <v>1</v>
      </c>
      <c r="D1584" t="str">
        <f t="shared" si="48"/>
        <v>XSHE_000652</v>
      </c>
      <c r="E1584" t="str">
        <f t="shared" si="49"/>
        <v>XSHG_000652</v>
      </c>
    </row>
    <row r="1585" spans="1:5" x14ac:dyDescent="0.2">
      <c r="A1585" s="2" t="str">
        <f>"000906"</f>
        <v>000906</v>
      </c>
      <c r="B1585" s="1" t="s">
        <v>0</v>
      </c>
      <c r="C1585" s="1" t="s">
        <v>1</v>
      </c>
      <c r="D1585" t="str">
        <f t="shared" si="48"/>
        <v>XSHE_000906</v>
      </c>
      <c r="E1585" t="str">
        <f t="shared" si="49"/>
        <v>XSHG_000906</v>
      </c>
    </row>
    <row r="1586" spans="1:5" x14ac:dyDescent="0.2">
      <c r="A1586" s="2" t="str">
        <f>"002441"</f>
        <v>002441</v>
      </c>
      <c r="B1586" s="1" t="s">
        <v>0</v>
      </c>
      <c r="C1586" s="1" t="s">
        <v>1</v>
      </c>
      <c r="D1586" t="str">
        <f t="shared" si="48"/>
        <v>XSHE_002441</v>
      </c>
      <c r="E1586" t="str">
        <f t="shared" si="49"/>
        <v>XSHG_002441</v>
      </c>
    </row>
    <row r="1587" spans="1:5" x14ac:dyDescent="0.2">
      <c r="A1587" s="2" t="str">
        <f>"300538"</f>
        <v>300538</v>
      </c>
      <c r="B1587" s="1" t="s">
        <v>0</v>
      </c>
      <c r="C1587" s="1" t="s">
        <v>1</v>
      </c>
      <c r="D1587" t="str">
        <f t="shared" si="48"/>
        <v>XSHE_300538</v>
      </c>
      <c r="E1587" t="str">
        <f t="shared" si="49"/>
        <v>XSHG_300538</v>
      </c>
    </row>
    <row r="1588" spans="1:5" x14ac:dyDescent="0.2">
      <c r="A1588" s="2" t="str">
        <f>"600753"</f>
        <v>600753</v>
      </c>
      <c r="B1588" s="1" t="s">
        <v>0</v>
      </c>
      <c r="C1588" s="1" t="s">
        <v>1</v>
      </c>
      <c r="D1588" t="str">
        <f t="shared" si="48"/>
        <v>XSHE_600753</v>
      </c>
      <c r="E1588" t="str">
        <f t="shared" si="49"/>
        <v>XSHG_600753</v>
      </c>
    </row>
    <row r="1589" spans="1:5" x14ac:dyDescent="0.2">
      <c r="A1589" s="2" t="str">
        <f>"000729"</f>
        <v>000729</v>
      </c>
      <c r="B1589" s="1" t="s">
        <v>0</v>
      </c>
      <c r="C1589" s="1" t="s">
        <v>1</v>
      </c>
      <c r="D1589" t="str">
        <f t="shared" si="48"/>
        <v>XSHE_000729</v>
      </c>
      <c r="E1589" t="str">
        <f t="shared" si="49"/>
        <v>XSHG_000729</v>
      </c>
    </row>
    <row r="1590" spans="1:5" x14ac:dyDescent="0.2">
      <c r="A1590" s="2" t="str">
        <f>"000752"</f>
        <v>000752</v>
      </c>
      <c r="B1590" s="1" t="s">
        <v>0</v>
      </c>
      <c r="C1590" s="1" t="s">
        <v>1</v>
      </c>
      <c r="D1590" t="str">
        <f t="shared" si="48"/>
        <v>XSHE_000752</v>
      </c>
      <c r="E1590" t="str">
        <f t="shared" si="49"/>
        <v>XSHG_000752</v>
      </c>
    </row>
    <row r="1591" spans="1:5" x14ac:dyDescent="0.2">
      <c r="A1591" s="2" t="str">
        <f>"000929"</f>
        <v>000929</v>
      </c>
      <c r="B1591" s="1" t="s">
        <v>0</v>
      </c>
      <c r="C1591" s="1" t="s">
        <v>1</v>
      </c>
      <c r="D1591" t="str">
        <f t="shared" si="48"/>
        <v>XSHE_000929</v>
      </c>
      <c r="E1591" t="str">
        <f t="shared" si="49"/>
        <v>XSHG_000929</v>
      </c>
    </row>
    <row r="1592" spans="1:5" x14ac:dyDescent="0.2">
      <c r="A1592" s="2" t="str">
        <f>"002461"</f>
        <v>002461</v>
      </c>
      <c r="B1592" s="1" t="s">
        <v>0</v>
      </c>
      <c r="C1592" s="1" t="s">
        <v>1</v>
      </c>
      <c r="D1592" t="str">
        <f t="shared" si="48"/>
        <v>XSHE_002461</v>
      </c>
      <c r="E1592" t="str">
        <f t="shared" si="49"/>
        <v>XSHG_002461</v>
      </c>
    </row>
    <row r="1593" spans="1:5" x14ac:dyDescent="0.2">
      <c r="A1593" s="2" t="str">
        <f>"600132"</f>
        <v>600132</v>
      </c>
      <c r="B1593" s="1" t="s">
        <v>0</v>
      </c>
      <c r="C1593" s="1" t="s">
        <v>1</v>
      </c>
      <c r="D1593" t="str">
        <f t="shared" si="48"/>
        <v>XSHE_600132</v>
      </c>
      <c r="E1593" t="str">
        <f t="shared" si="49"/>
        <v>XSHG_600132</v>
      </c>
    </row>
    <row r="1594" spans="1:5" x14ac:dyDescent="0.2">
      <c r="A1594" s="2" t="str">
        <f>"600573"</f>
        <v>600573</v>
      </c>
      <c r="B1594" s="1" t="s">
        <v>0</v>
      </c>
      <c r="C1594" s="1" t="s">
        <v>1</v>
      </c>
      <c r="D1594" t="str">
        <f t="shared" si="48"/>
        <v>XSHE_600573</v>
      </c>
      <c r="E1594" t="str">
        <f t="shared" si="49"/>
        <v>XSHG_600573</v>
      </c>
    </row>
    <row r="1595" spans="1:5" x14ac:dyDescent="0.2">
      <c r="A1595" s="2" t="str">
        <f>"600600"</f>
        <v>600600</v>
      </c>
      <c r="B1595" s="1" t="s">
        <v>0</v>
      </c>
      <c r="C1595" s="1" t="s">
        <v>1</v>
      </c>
      <c r="D1595" t="str">
        <f t="shared" si="48"/>
        <v>XSHE_600600</v>
      </c>
      <c r="E1595" t="str">
        <f t="shared" si="49"/>
        <v>XSHG_600600</v>
      </c>
    </row>
    <row r="1596" spans="1:5" x14ac:dyDescent="0.2">
      <c r="A1596" s="2" t="str">
        <f>"000629"</f>
        <v>000629</v>
      </c>
      <c r="B1596" s="1" t="s">
        <v>0</v>
      </c>
      <c r="C1596" s="1" t="s">
        <v>1</v>
      </c>
      <c r="D1596" t="str">
        <f t="shared" si="48"/>
        <v>XSHE_000629</v>
      </c>
      <c r="E1596" t="str">
        <f t="shared" si="49"/>
        <v>XSHG_000629</v>
      </c>
    </row>
    <row r="1597" spans="1:5" x14ac:dyDescent="0.2">
      <c r="A1597" s="2" t="str">
        <f>"000655"</f>
        <v>000655</v>
      </c>
      <c r="B1597" s="1" t="s">
        <v>0</v>
      </c>
      <c r="C1597" s="1" t="s">
        <v>1</v>
      </c>
      <c r="D1597" t="str">
        <f t="shared" si="48"/>
        <v>XSHE_000655</v>
      </c>
      <c r="E1597" t="str">
        <f t="shared" si="49"/>
        <v>XSHG_000655</v>
      </c>
    </row>
    <row r="1598" spans="1:5" x14ac:dyDescent="0.2">
      <c r="A1598" s="2" t="str">
        <f>"000709"</f>
        <v>000709</v>
      </c>
      <c r="B1598" s="1" t="s">
        <v>0</v>
      </c>
      <c r="C1598" s="1" t="s">
        <v>1</v>
      </c>
      <c r="D1598" t="str">
        <f t="shared" si="48"/>
        <v>XSHE_000709</v>
      </c>
      <c r="E1598" t="str">
        <f t="shared" si="49"/>
        <v>XSHG_000709</v>
      </c>
    </row>
    <row r="1599" spans="1:5" x14ac:dyDescent="0.2">
      <c r="A1599" s="2" t="str">
        <f>"000898"</f>
        <v>000898</v>
      </c>
      <c r="B1599" s="1" t="s">
        <v>0</v>
      </c>
      <c r="C1599" s="1" t="s">
        <v>1</v>
      </c>
      <c r="D1599" t="str">
        <f t="shared" si="48"/>
        <v>XSHE_000898</v>
      </c>
      <c r="E1599" t="str">
        <f t="shared" si="49"/>
        <v>XSHG_000898</v>
      </c>
    </row>
    <row r="1600" spans="1:5" x14ac:dyDescent="0.2">
      <c r="A1600" s="2" t="str">
        <f>"000932"</f>
        <v>000932</v>
      </c>
      <c r="B1600" s="1" t="s">
        <v>0</v>
      </c>
      <c r="C1600" s="1" t="s">
        <v>1</v>
      </c>
      <c r="D1600" t="str">
        <f t="shared" si="48"/>
        <v>XSHE_000932</v>
      </c>
      <c r="E1600" t="str">
        <f t="shared" si="49"/>
        <v>XSHG_000932</v>
      </c>
    </row>
    <row r="1601" spans="1:5" x14ac:dyDescent="0.2">
      <c r="A1601" s="2" t="str">
        <f>"000959"</f>
        <v>000959</v>
      </c>
      <c r="B1601" s="1" t="s">
        <v>0</v>
      </c>
      <c r="C1601" s="1" t="s">
        <v>1</v>
      </c>
      <c r="D1601" t="str">
        <f t="shared" si="48"/>
        <v>XSHE_000959</v>
      </c>
      <c r="E1601" t="str">
        <f t="shared" si="49"/>
        <v>XSHG_000959</v>
      </c>
    </row>
    <row r="1602" spans="1:5" x14ac:dyDescent="0.2">
      <c r="A1602" s="2" t="str">
        <f>"002110"</f>
        <v>002110</v>
      </c>
      <c r="B1602" s="1" t="s">
        <v>0</v>
      </c>
      <c r="C1602" s="1" t="s">
        <v>1</v>
      </c>
      <c r="D1602" t="str">
        <f t="shared" ref="D1602:D1665" si="50">B1602&amp;"_"&amp;A1602</f>
        <v>XSHE_002110</v>
      </c>
      <c r="E1602" t="str">
        <f t="shared" ref="E1602:E1665" si="51">C1602&amp;"_"&amp;A1602</f>
        <v>XSHG_002110</v>
      </c>
    </row>
    <row r="1603" spans="1:5" x14ac:dyDescent="0.2">
      <c r="A1603" s="2" t="str">
        <f>"002478"</f>
        <v>002478</v>
      </c>
      <c r="B1603" s="1" t="s">
        <v>0</v>
      </c>
      <c r="C1603" s="1" t="s">
        <v>1</v>
      </c>
      <c r="D1603" t="str">
        <f t="shared" si="50"/>
        <v>XSHE_002478</v>
      </c>
      <c r="E1603" t="str">
        <f t="shared" si="51"/>
        <v>XSHG_002478</v>
      </c>
    </row>
    <row r="1604" spans="1:5" x14ac:dyDescent="0.2">
      <c r="A1604" s="2" t="str">
        <f>"600010"</f>
        <v>600010</v>
      </c>
      <c r="B1604" s="1" t="s">
        <v>0</v>
      </c>
      <c r="C1604" s="1" t="s">
        <v>1</v>
      </c>
      <c r="D1604" t="str">
        <f t="shared" si="50"/>
        <v>XSHE_600010</v>
      </c>
      <c r="E1604" t="str">
        <f t="shared" si="51"/>
        <v>XSHG_600010</v>
      </c>
    </row>
    <row r="1605" spans="1:5" x14ac:dyDescent="0.2">
      <c r="A1605" s="2" t="str">
        <f>"600019"</f>
        <v>600019</v>
      </c>
      <c r="B1605" s="1" t="s">
        <v>0</v>
      </c>
      <c r="C1605" s="1" t="s">
        <v>1</v>
      </c>
      <c r="D1605" t="str">
        <f t="shared" si="50"/>
        <v>XSHE_600019</v>
      </c>
      <c r="E1605" t="str">
        <f t="shared" si="51"/>
        <v>XSHG_600019</v>
      </c>
    </row>
    <row r="1606" spans="1:5" x14ac:dyDescent="0.2">
      <c r="A1606" s="2" t="str">
        <f>"600022"</f>
        <v>600022</v>
      </c>
      <c r="B1606" s="1" t="s">
        <v>0</v>
      </c>
      <c r="C1606" s="1" t="s">
        <v>1</v>
      </c>
      <c r="D1606" t="str">
        <f t="shared" si="50"/>
        <v>XSHE_600022</v>
      </c>
      <c r="E1606" t="str">
        <f t="shared" si="51"/>
        <v>XSHG_600022</v>
      </c>
    </row>
    <row r="1607" spans="1:5" x14ac:dyDescent="0.2">
      <c r="A1607" s="2" t="str">
        <f>"600126"</f>
        <v>600126</v>
      </c>
      <c r="B1607" s="1" t="s">
        <v>0</v>
      </c>
      <c r="C1607" s="1" t="s">
        <v>1</v>
      </c>
      <c r="D1607" t="str">
        <f t="shared" si="50"/>
        <v>XSHE_600126</v>
      </c>
      <c r="E1607" t="str">
        <f t="shared" si="51"/>
        <v>XSHG_600126</v>
      </c>
    </row>
    <row r="1608" spans="1:5" x14ac:dyDescent="0.2">
      <c r="A1608" s="2" t="str">
        <f>"600231"</f>
        <v>600231</v>
      </c>
      <c r="B1608" s="1" t="s">
        <v>0</v>
      </c>
      <c r="C1608" s="1" t="s">
        <v>1</v>
      </c>
      <c r="D1608" t="str">
        <f t="shared" si="50"/>
        <v>XSHE_600231</v>
      </c>
      <c r="E1608" t="str">
        <f t="shared" si="51"/>
        <v>XSHG_600231</v>
      </c>
    </row>
    <row r="1609" spans="1:5" x14ac:dyDescent="0.2">
      <c r="A1609" s="2" t="str">
        <f>"600282"</f>
        <v>600282</v>
      </c>
      <c r="B1609" s="1" t="s">
        <v>0</v>
      </c>
      <c r="C1609" s="1" t="s">
        <v>1</v>
      </c>
      <c r="D1609" t="str">
        <f t="shared" si="50"/>
        <v>XSHE_600282</v>
      </c>
      <c r="E1609" t="str">
        <f t="shared" si="51"/>
        <v>XSHG_600282</v>
      </c>
    </row>
    <row r="1610" spans="1:5" x14ac:dyDescent="0.2">
      <c r="A1610" s="2" t="str">
        <f>"600307"</f>
        <v>600307</v>
      </c>
      <c r="B1610" s="1" t="s">
        <v>0</v>
      </c>
      <c r="C1610" s="1" t="s">
        <v>1</v>
      </c>
      <c r="D1610" t="str">
        <f t="shared" si="50"/>
        <v>XSHE_600307</v>
      </c>
      <c r="E1610" t="str">
        <f t="shared" si="51"/>
        <v>XSHG_600307</v>
      </c>
    </row>
    <row r="1611" spans="1:5" x14ac:dyDescent="0.2">
      <c r="A1611" s="2" t="str">
        <f>"600532"</f>
        <v>600532</v>
      </c>
      <c r="B1611" s="1" t="s">
        <v>0</v>
      </c>
      <c r="C1611" s="1" t="s">
        <v>1</v>
      </c>
      <c r="D1611" t="str">
        <f t="shared" si="50"/>
        <v>XSHE_600532</v>
      </c>
      <c r="E1611" t="str">
        <f t="shared" si="51"/>
        <v>XSHG_600532</v>
      </c>
    </row>
    <row r="1612" spans="1:5" x14ac:dyDescent="0.2">
      <c r="A1612" s="2" t="str">
        <f>"600569"</f>
        <v>600569</v>
      </c>
      <c r="B1612" s="1" t="s">
        <v>0</v>
      </c>
      <c r="C1612" s="1" t="s">
        <v>1</v>
      </c>
      <c r="D1612" t="str">
        <f t="shared" si="50"/>
        <v>XSHE_600569</v>
      </c>
      <c r="E1612" t="str">
        <f t="shared" si="51"/>
        <v>XSHG_600569</v>
      </c>
    </row>
    <row r="1613" spans="1:5" x14ac:dyDescent="0.2">
      <c r="A1613" s="2" t="str">
        <f>"600581"</f>
        <v>600581</v>
      </c>
      <c r="B1613" s="1" t="s">
        <v>0</v>
      </c>
      <c r="C1613" s="1" t="s">
        <v>1</v>
      </c>
      <c r="D1613" t="str">
        <f t="shared" si="50"/>
        <v>XSHE_600581</v>
      </c>
      <c r="E1613" t="str">
        <f t="shared" si="51"/>
        <v>XSHG_600581</v>
      </c>
    </row>
    <row r="1614" spans="1:5" x14ac:dyDescent="0.2">
      <c r="A1614" s="2" t="str">
        <f>"600608"</f>
        <v>600608</v>
      </c>
      <c r="B1614" s="1" t="s">
        <v>0</v>
      </c>
      <c r="C1614" s="1" t="s">
        <v>1</v>
      </c>
      <c r="D1614" t="str">
        <f t="shared" si="50"/>
        <v>XSHE_600608</v>
      </c>
      <c r="E1614" t="str">
        <f t="shared" si="51"/>
        <v>XSHG_600608</v>
      </c>
    </row>
    <row r="1615" spans="1:5" x14ac:dyDescent="0.2">
      <c r="A1615" s="2" t="str">
        <f>"600784"</f>
        <v>600784</v>
      </c>
      <c r="B1615" s="1" t="s">
        <v>0</v>
      </c>
      <c r="C1615" s="1" t="s">
        <v>1</v>
      </c>
      <c r="D1615" t="str">
        <f t="shared" si="50"/>
        <v>XSHE_600784</v>
      </c>
      <c r="E1615" t="str">
        <f t="shared" si="51"/>
        <v>XSHG_600784</v>
      </c>
    </row>
    <row r="1616" spans="1:5" x14ac:dyDescent="0.2">
      <c r="A1616" s="2" t="str">
        <f>"600808"</f>
        <v>600808</v>
      </c>
      <c r="B1616" s="1" t="s">
        <v>0</v>
      </c>
      <c r="C1616" s="1" t="s">
        <v>1</v>
      </c>
      <c r="D1616" t="str">
        <f t="shared" si="50"/>
        <v>XSHE_600808</v>
      </c>
      <c r="E1616" t="str">
        <f t="shared" si="51"/>
        <v>XSHG_600808</v>
      </c>
    </row>
    <row r="1617" spans="1:5" x14ac:dyDescent="0.2">
      <c r="A1617" s="2" t="str">
        <f>"601003"</f>
        <v>601003</v>
      </c>
      <c r="B1617" s="1" t="s">
        <v>0</v>
      </c>
      <c r="C1617" s="1" t="s">
        <v>1</v>
      </c>
      <c r="D1617" t="str">
        <f t="shared" si="50"/>
        <v>XSHE_601003</v>
      </c>
      <c r="E1617" t="str">
        <f t="shared" si="51"/>
        <v>XSHG_601003</v>
      </c>
    </row>
    <row r="1618" spans="1:5" x14ac:dyDescent="0.2">
      <c r="A1618" s="2" t="str">
        <f>"601005"</f>
        <v>601005</v>
      </c>
      <c r="B1618" s="1" t="s">
        <v>0</v>
      </c>
      <c r="C1618" s="1" t="s">
        <v>1</v>
      </c>
      <c r="D1618" t="str">
        <f t="shared" si="50"/>
        <v>XSHE_601005</v>
      </c>
      <c r="E1618" t="str">
        <f t="shared" si="51"/>
        <v>XSHG_601005</v>
      </c>
    </row>
    <row r="1619" spans="1:5" x14ac:dyDescent="0.2">
      <c r="A1619" s="2" t="str">
        <f>"601969"</f>
        <v>601969</v>
      </c>
      <c r="B1619" s="1" t="s">
        <v>0</v>
      </c>
      <c r="C1619" s="1" t="s">
        <v>1</v>
      </c>
      <c r="D1619" t="str">
        <f t="shared" si="50"/>
        <v>XSHE_601969</v>
      </c>
      <c r="E1619" t="str">
        <f t="shared" si="51"/>
        <v>XSHG_601969</v>
      </c>
    </row>
    <row r="1620" spans="1:5" x14ac:dyDescent="0.2">
      <c r="A1620" s="2" t="str">
        <f>"000023"</f>
        <v>000023</v>
      </c>
      <c r="B1620" s="1" t="s">
        <v>0</v>
      </c>
      <c r="C1620" s="1" t="s">
        <v>1</v>
      </c>
      <c r="D1620" t="str">
        <f t="shared" si="50"/>
        <v>XSHE_000023</v>
      </c>
      <c r="E1620" t="str">
        <f t="shared" si="51"/>
        <v>XSHG_000023</v>
      </c>
    </row>
    <row r="1621" spans="1:5" x14ac:dyDescent="0.2">
      <c r="A1621" s="2" t="str">
        <f>"000055"</f>
        <v>000055</v>
      </c>
      <c r="B1621" s="1" t="s">
        <v>0</v>
      </c>
      <c r="C1621" s="1" t="s">
        <v>1</v>
      </c>
      <c r="D1621" t="str">
        <f t="shared" si="50"/>
        <v>XSHE_000055</v>
      </c>
      <c r="E1621" t="str">
        <f t="shared" si="51"/>
        <v>XSHG_000055</v>
      </c>
    </row>
    <row r="1622" spans="1:5" x14ac:dyDescent="0.2">
      <c r="A1622" s="2" t="str">
        <f>"000509"</f>
        <v>000509</v>
      </c>
      <c r="B1622" s="1" t="s">
        <v>0</v>
      </c>
      <c r="C1622" s="1" t="s">
        <v>1</v>
      </c>
      <c r="D1622" t="str">
        <f t="shared" si="50"/>
        <v>XSHE_000509</v>
      </c>
      <c r="E1622" t="str">
        <f t="shared" si="51"/>
        <v>XSHG_000509</v>
      </c>
    </row>
    <row r="1623" spans="1:5" x14ac:dyDescent="0.2">
      <c r="A1623" s="2" t="str">
        <f>"000619"</f>
        <v>000619</v>
      </c>
      <c r="B1623" s="1" t="s">
        <v>0</v>
      </c>
      <c r="C1623" s="1" t="s">
        <v>1</v>
      </c>
      <c r="D1623" t="str">
        <f t="shared" si="50"/>
        <v>XSHE_000619</v>
      </c>
      <c r="E1623" t="str">
        <f t="shared" si="51"/>
        <v>XSHG_000619</v>
      </c>
    </row>
    <row r="1624" spans="1:5" x14ac:dyDescent="0.2">
      <c r="A1624" s="2" t="str">
        <f>"000786"</f>
        <v>000786</v>
      </c>
      <c r="B1624" s="1" t="s">
        <v>0</v>
      </c>
      <c r="C1624" s="1" t="s">
        <v>1</v>
      </c>
      <c r="D1624" t="str">
        <f t="shared" si="50"/>
        <v>XSHE_000786</v>
      </c>
      <c r="E1624" t="str">
        <f t="shared" si="51"/>
        <v>XSHG_000786</v>
      </c>
    </row>
    <row r="1625" spans="1:5" x14ac:dyDescent="0.2">
      <c r="A1625" s="2" t="str">
        <f>"002043"</f>
        <v>002043</v>
      </c>
      <c r="B1625" s="1" t="s">
        <v>0</v>
      </c>
      <c r="C1625" s="1" t="s">
        <v>1</v>
      </c>
      <c r="D1625" t="str">
        <f t="shared" si="50"/>
        <v>XSHE_002043</v>
      </c>
      <c r="E1625" t="str">
        <f t="shared" si="51"/>
        <v>XSHG_002043</v>
      </c>
    </row>
    <row r="1626" spans="1:5" x14ac:dyDescent="0.2">
      <c r="A1626" s="2" t="str">
        <f>"002066"</f>
        <v>002066</v>
      </c>
      <c r="B1626" s="1" t="s">
        <v>0</v>
      </c>
      <c r="C1626" s="1" t="s">
        <v>1</v>
      </c>
      <c r="D1626" t="str">
        <f t="shared" si="50"/>
        <v>XSHE_002066</v>
      </c>
      <c r="E1626" t="str">
        <f t="shared" si="51"/>
        <v>XSHG_002066</v>
      </c>
    </row>
    <row r="1627" spans="1:5" x14ac:dyDescent="0.2">
      <c r="A1627" s="2" t="str">
        <f>"002205"</f>
        <v>002205</v>
      </c>
      <c r="B1627" s="1" t="s">
        <v>0</v>
      </c>
      <c r="C1627" s="1" t="s">
        <v>1</v>
      </c>
      <c r="D1627" t="str">
        <f t="shared" si="50"/>
        <v>XSHE_002205</v>
      </c>
      <c r="E1627" t="str">
        <f t="shared" si="51"/>
        <v>XSHG_002205</v>
      </c>
    </row>
    <row r="1628" spans="1:5" x14ac:dyDescent="0.2">
      <c r="A1628" s="2" t="str">
        <f>"002225"</f>
        <v>002225</v>
      </c>
      <c r="B1628" s="1" t="s">
        <v>0</v>
      </c>
      <c r="C1628" s="1" t="s">
        <v>1</v>
      </c>
      <c r="D1628" t="str">
        <f t="shared" si="50"/>
        <v>XSHE_002225</v>
      </c>
      <c r="E1628" t="str">
        <f t="shared" si="51"/>
        <v>XSHG_002225</v>
      </c>
    </row>
    <row r="1629" spans="1:5" x14ac:dyDescent="0.2">
      <c r="A1629" s="2" t="str">
        <f>"002271"</f>
        <v>002271</v>
      </c>
      <c r="B1629" s="1" t="s">
        <v>0</v>
      </c>
      <c r="C1629" s="1" t="s">
        <v>1</v>
      </c>
      <c r="D1629" t="str">
        <f t="shared" si="50"/>
        <v>XSHE_002271</v>
      </c>
      <c r="E1629" t="str">
        <f t="shared" si="51"/>
        <v>XSHG_002271</v>
      </c>
    </row>
    <row r="1630" spans="1:5" x14ac:dyDescent="0.2">
      <c r="A1630" s="2" t="str">
        <f>"002372"</f>
        <v>002372</v>
      </c>
      <c r="B1630" s="1" t="s">
        <v>0</v>
      </c>
      <c r="C1630" s="1" t="s">
        <v>1</v>
      </c>
      <c r="D1630" t="str">
        <f t="shared" si="50"/>
        <v>XSHE_002372</v>
      </c>
      <c r="E1630" t="str">
        <f t="shared" si="51"/>
        <v>XSHG_002372</v>
      </c>
    </row>
    <row r="1631" spans="1:5" x14ac:dyDescent="0.2">
      <c r="A1631" s="2" t="str">
        <f>"002392"</f>
        <v>002392</v>
      </c>
      <c r="B1631" s="1" t="s">
        <v>0</v>
      </c>
      <c r="C1631" s="1" t="s">
        <v>1</v>
      </c>
      <c r="D1631" t="str">
        <f t="shared" si="50"/>
        <v>XSHE_002392</v>
      </c>
      <c r="E1631" t="str">
        <f t="shared" si="51"/>
        <v>XSHG_002392</v>
      </c>
    </row>
    <row r="1632" spans="1:5" x14ac:dyDescent="0.2">
      <c r="A1632" s="2" t="str">
        <f>"002398"</f>
        <v>002398</v>
      </c>
      <c r="B1632" s="1" t="s">
        <v>0</v>
      </c>
      <c r="C1632" s="1" t="s">
        <v>1</v>
      </c>
      <c r="D1632" t="str">
        <f t="shared" si="50"/>
        <v>XSHE_002398</v>
      </c>
      <c r="E1632" t="str">
        <f t="shared" si="51"/>
        <v>XSHG_002398</v>
      </c>
    </row>
    <row r="1633" spans="1:5" x14ac:dyDescent="0.2">
      <c r="A1633" s="2" t="str">
        <f>"002596"</f>
        <v>002596</v>
      </c>
      <c r="B1633" s="1" t="s">
        <v>0</v>
      </c>
      <c r="C1633" s="1" t="s">
        <v>1</v>
      </c>
      <c r="D1633" t="str">
        <f t="shared" si="50"/>
        <v>XSHE_002596</v>
      </c>
      <c r="E1633" t="str">
        <f t="shared" si="51"/>
        <v>XSHG_002596</v>
      </c>
    </row>
    <row r="1634" spans="1:5" x14ac:dyDescent="0.2">
      <c r="A1634" s="2" t="str">
        <f>"002652"</f>
        <v>002652</v>
      </c>
      <c r="B1634" s="1" t="s">
        <v>0</v>
      </c>
      <c r="C1634" s="1" t="s">
        <v>1</v>
      </c>
      <c r="D1634" t="str">
        <f t="shared" si="50"/>
        <v>XSHE_002652</v>
      </c>
      <c r="E1634" t="str">
        <f t="shared" si="51"/>
        <v>XSHG_002652</v>
      </c>
    </row>
    <row r="1635" spans="1:5" x14ac:dyDescent="0.2">
      <c r="A1635" s="2" t="str">
        <f>"002671"</f>
        <v>002671</v>
      </c>
      <c r="B1635" s="1" t="s">
        <v>0</v>
      </c>
      <c r="C1635" s="1" t="s">
        <v>1</v>
      </c>
      <c r="D1635" t="str">
        <f t="shared" si="50"/>
        <v>XSHE_002671</v>
      </c>
      <c r="E1635" t="str">
        <f t="shared" si="51"/>
        <v>XSHG_002671</v>
      </c>
    </row>
    <row r="1636" spans="1:5" x14ac:dyDescent="0.2">
      <c r="A1636" s="2" t="str">
        <f>"002742"</f>
        <v>002742</v>
      </c>
      <c r="B1636" s="1" t="s">
        <v>0</v>
      </c>
      <c r="C1636" s="1" t="s">
        <v>1</v>
      </c>
      <c r="D1636" t="str">
        <f t="shared" si="50"/>
        <v>XSHE_002742</v>
      </c>
      <c r="E1636" t="str">
        <f t="shared" si="51"/>
        <v>XSHG_002742</v>
      </c>
    </row>
    <row r="1637" spans="1:5" x14ac:dyDescent="0.2">
      <c r="A1637" s="2" t="str">
        <f>"002785"</f>
        <v>002785</v>
      </c>
      <c r="B1637" s="1" t="s">
        <v>0</v>
      </c>
      <c r="C1637" s="1" t="s">
        <v>1</v>
      </c>
      <c r="D1637" t="str">
        <f t="shared" si="50"/>
        <v>XSHE_002785</v>
      </c>
      <c r="E1637" t="str">
        <f t="shared" si="51"/>
        <v>XSHG_002785</v>
      </c>
    </row>
    <row r="1638" spans="1:5" x14ac:dyDescent="0.2">
      <c r="A1638" s="2" t="str">
        <f>"002791"</f>
        <v>002791</v>
      </c>
      <c r="B1638" s="1" t="s">
        <v>0</v>
      </c>
      <c r="C1638" s="1" t="s">
        <v>1</v>
      </c>
      <c r="D1638" t="str">
        <f t="shared" si="50"/>
        <v>XSHE_002791</v>
      </c>
      <c r="E1638" t="str">
        <f t="shared" si="51"/>
        <v>XSHG_002791</v>
      </c>
    </row>
    <row r="1639" spans="1:5" x14ac:dyDescent="0.2">
      <c r="A1639" s="2" t="str">
        <f>"300163"</f>
        <v>300163</v>
      </c>
      <c r="B1639" s="1" t="s">
        <v>0</v>
      </c>
      <c r="C1639" s="1" t="s">
        <v>1</v>
      </c>
      <c r="D1639" t="str">
        <f t="shared" si="50"/>
        <v>XSHE_300163</v>
      </c>
      <c r="E1639" t="str">
        <f t="shared" si="51"/>
        <v>XSHG_300163</v>
      </c>
    </row>
    <row r="1640" spans="1:5" x14ac:dyDescent="0.2">
      <c r="A1640" s="2" t="str">
        <f>"300344"</f>
        <v>300344</v>
      </c>
      <c r="B1640" s="1" t="s">
        <v>0</v>
      </c>
      <c r="C1640" s="1" t="s">
        <v>1</v>
      </c>
      <c r="D1640" t="str">
        <f t="shared" si="50"/>
        <v>XSHE_300344</v>
      </c>
      <c r="E1640" t="str">
        <f t="shared" si="51"/>
        <v>XSHG_300344</v>
      </c>
    </row>
    <row r="1641" spans="1:5" x14ac:dyDescent="0.2">
      <c r="A1641" s="2" t="str">
        <f>"300374"</f>
        <v>300374</v>
      </c>
      <c r="B1641" s="1" t="s">
        <v>0</v>
      </c>
      <c r="C1641" s="1" t="s">
        <v>1</v>
      </c>
      <c r="D1641" t="str">
        <f t="shared" si="50"/>
        <v>XSHE_300374</v>
      </c>
      <c r="E1641" t="str">
        <f t="shared" si="51"/>
        <v>XSHG_300374</v>
      </c>
    </row>
    <row r="1642" spans="1:5" x14ac:dyDescent="0.2">
      <c r="A1642" s="2" t="str">
        <f>"600076"</f>
        <v>600076</v>
      </c>
      <c r="B1642" s="1" t="s">
        <v>0</v>
      </c>
      <c r="C1642" s="1" t="s">
        <v>1</v>
      </c>
      <c r="D1642" t="str">
        <f t="shared" si="50"/>
        <v>XSHE_600076</v>
      </c>
      <c r="E1642" t="str">
        <f t="shared" si="51"/>
        <v>XSHG_600076</v>
      </c>
    </row>
    <row r="1643" spans="1:5" x14ac:dyDescent="0.2">
      <c r="A1643" s="2" t="str">
        <f>"600155"</f>
        <v>600155</v>
      </c>
      <c r="B1643" s="1" t="s">
        <v>0</v>
      </c>
      <c r="C1643" s="1" t="s">
        <v>1</v>
      </c>
      <c r="D1643" t="str">
        <f t="shared" si="50"/>
        <v>XSHE_600155</v>
      </c>
      <c r="E1643" t="str">
        <f t="shared" si="51"/>
        <v>XSHG_600155</v>
      </c>
    </row>
    <row r="1644" spans="1:5" x14ac:dyDescent="0.2">
      <c r="A1644" s="2" t="str">
        <f>"600321"</f>
        <v>600321</v>
      </c>
      <c r="B1644" s="1" t="s">
        <v>0</v>
      </c>
      <c r="C1644" s="1" t="s">
        <v>1</v>
      </c>
      <c r="D1644" t="str">
        <f t="shared" si="50"/>
        <v>XSHE_600321</v>
      </c>
      <c r="E1644" t="str">
        <f t="shared" si="51"/>
        <v>XSHG_600321</v>
      </c>
    </row>
    <row r="1645" spans="1:5" x14ac:dyDescent="0.2">
      <c r="A1645" s="2" t="str">
        <f>"603616"</f>
        <v>603616</v>
      </c>
      <c r="B1645" s="1" t="s">
        <v>0</v>
      </c>
      <c r="C1645" s="1" t="s">
        <v>1</v>
      </c>
      <c r="D1645" t="str">
        <f t="shared" si="50"/>
        <v>XSHE_603616</v>
      </c>
      <c r="E1645" t="str">
        <f t="shared" si="51"/>
        <v>XSHG_603616</v>
      </c>
    </row>
    <row r="1646" spans="1:5" x14ac:dyDescent="0.2">
      <c r="A1646" s="2" t="str">
        <f>"603969"</f>
        <v>603969</v>
      </c>
      <c r="B1646" s="1" t="s">
        <v>0</v>
      </c>
      <c r="C1646" s="1" t="s">
        <v>1</v>
      </c>
      <c r="D1646" t="str">
        <f t="shared" si="50"/>
        <v>XSHE_603969</v>
      </c>
      <c r="E1646" t="str">
        <f t="shared" si="51"/>
        <v>XSHG_603969</v>
      </c>
    </row>
    <row r="1647" spans="1:5" x14ac:dyDescent="0.2">
      <c r="A1647" s="2" t="str">
        <f>"000026"</f>
        <v>000026</v>
      </c>
      <c r="B1647" s="1" t="s">
        <v>0</v>
      </c>
      <c r="C1647" s="1" t="s">
        <v>1</v>
      </c>
      <c r="D1647" t="str">
        <f t="shared" si="50"/>
        <v>XSHE_000026</v>
      </c>
      <c r="E1647" t="str">
        <f t="shared" si="51"/>
        <v>XSHG_000026</v>
      </c>
    </row>
    <row r="1648" spans="1:5" x14ac:dyDescent="0.2">
      <c r="A1648" s="2" t="str">
        <f>"000829"</f>
        <v>000829</v>
      </c>
      <c r="B1648" s="1" t="s">
        <v>0</v>
      </c>
      <c r="C1648" s="1" t="s">
        <v>1</v>
      </c>
      <c r="D1648" t="str">
        <f t="shared" si="50"/>
        <v>XSHE_000829</v>
      </c>
      <c r="E1648" t="str">
        <f t="shared" si="51"/>
        <v>XSHG_000829</v>
      </c>
    </row>
    <row r="1649" spans="1:5" x14ac:dyDescent="0.2">
      <c r="A1649" s="2" t="str">
        <f>"002556"</f>
        <v>002556</v>
      </c>
      <c r="B1649" s="1" t="s">
        <v>0</v>
      </c>
      <c r="C1649" s="1" t="s">
        <v>1</v>
      </c>
      <c r="D1649" t="str">
        <f t="shared" si="50"/>
        <v>XSHE_002556</v>
      </c>
      <c r="E1649" t="str">
        <f t="shared" si="51"/>
        <v>XSHG_002556</v>
      </c>
    </row>
    <row r="1650" spans="1:5" x14ac:dyDescent="0.2">
      <c r="A1650" s="2" t="str">
        <f>"002780"</f>
        <v>002780</v>
      </c>
      <c r="B1650" s="1" t="s">
        <v>0</v>
      </c>
      <c r="C1650" s="1" t="s">
        <v>1</v>
      </c>
      <c r="D1650" t="str">
        <f t="shared" si="50"/>
        <v>XSHE_002780</v>
      </c>
      <c r="E1650" t="str">
        <f t="shared" si="51"/>
        <v>XSHG_002780</v>
      </c>
    </row>
    <row r="1651" spans="1:5" x14ac:dyDescent="0.2">
      <c r="A1651" s="2" t="str">
        <f>"300022"</f>
        <v>300022</v>
      </c>
      <c r="B1651" s="1" t="s">
        <v>0</v>
      </c>
      <c r="C1651" s="1" t="s">
        <v>1</v>
      </c>
      <c r="D1651" t="str">
        <f t="shared" si="50"/>
        <v>XSHE_300022</v>
      </c>
      <c r="E1651" t="str">
        <f t="shared" si="51"/>
        <v>XSHG_300022</v>
      </c>
    </row>
    <row r="1652" spans="1:5" x14ac:dyDescent="0.2">
      <c r="A1652" s="2" t="str">
        <f>"300622"</f>
        <v>300622</v>
      </c>
      <c r="B1652" s="1" t="s">
        <v>0</v>
      </c>
      <c r="C1652" s="1" t="s">
        <v>1</v>
      </c>
      <c r="D1652" t="str">
        <f t="shared" si="50"/>
        <v>XSHE_300622</v>
      </c>
      <c r="E1652" t="str">
        <f t="shared" si="51"/>
        <v>XSHG_300622</v>
      </c>
    </row>
    <row r="1653" spans="1:5" x14ac:dyDescent="0.2">
      <c r="A1653" s="2" t="str">
        <f>"600122"</f>
        <v>600122</v>
      </c>
      <c r="B1653" s="1" t="s">
        <v>0</v>
      </c>
      <c r="C1653" s="1" t="s">
        <v>1</v>
      </c>
      <c r="D1653" t="str">
        <f t="shared" si="50"/>
        <v>XSHE_600122</v>
      </c>
      <c r="E1653" t="str">
        <f t="shared" si="51"/>
        <v>XSHG_600122</v>
      </c>
    </row>
    <row r="1654" spans="1:5" x14ac:dyDescent="0.2">
      <c r="A1654" s="2" t="str">
        <f>"603777"</f>
        <v>603777</v>
      </c>
      <c r="B1654" s="1" t="s">
        <v>0</v>
      </c>
      <c r="C1654" s="1" t="s">
        <v>1</v>
      </c>
      <c r="D1654" t="str">
        <f t="shared" si="50"/>
        <v>XSHE_603777</v>
      </c>
      <c r="E1654" t="str">
        <f t="shared" si="51"/>
        <v>XSHG_603777</v>
      </c>
    </row>
    <row r="1655" spans="1:5" x14ac:dyDescent="0.2">
      <c r="A1655" s="2" t="str">
        <f>"000025"</f>
        <v>000025</v>
      </c>
      <c r="B1655" s="1" t="s">
        <v>0</v>
      </c>
      <c r="C1655" s="1" t="s">
        <v>1</v>
      </c>
      <c r="D1655" t="str">
        <f t="shared" si="50"/>
        <v>XSHE_000025</v>
      </c>
      <c r="E1655" t="str">
        <f t="shared" si="51"/>
        <v>XSHG_000025</v>
      </c>
    </row>
    <row r="1656" spans="1:5" x14ac:dyDescent="0.2">
      <c r="A1656" s="2" t="str">
        <f>"000753"</f>
        <v>000753</v>
      </c>
      <c r="B1656" s="1" t="s">
        <v>0</v>
      </c>
      <c r="C1656" s="1" t="s">
        <v>1</v>
      </c>
      <c r="D1656" t="str">
        <f t="shared" si="50"/>
        <v>XSHE_000753</v>
      </c>
      <c r="E1656" t="str">
        <f t="shared" si="51"/>
        <v>XSHG_000753</v>
      </c>
    </row>
    <row r="1657" spans="1:5" x14ac:dyDescent="0.2">
      <c r="A1657" s="2" t="str">
        <f>"002607"</f>
        <v>002607</v>
      </c>
      <c r="B1657" s="1" t="s">
        <v>0</v>
      </c>
      <c r="C1657" s="1" t="s">
        <v>1</v>
      </c>
      <c r="D1657" t="str">
        <f t="shared" si="50"/>
        <v>XSHE_002607</v>
      </c>
      <c r="E1657" t="str">
        <f t="shared" si="51"/>
        <v>XSHG_002607</v>
      </c>
    </row>
    <row r="1658" spans="1:5" x14ac:dyDescent="0.2">
      <c r="A1658" s="2" t="str">
        <f>"300100"</f>
        <v>300100</v>
      </c>
      <c r="B1658" s="1" t="s">
        <v>0</v>
      </c>
      <c r="C1658" s="1" t="s">
        <v>1</v>
      </c>
      <c r="D1658" t="str">
        <f t="shared" si="50"/>
        <v>XSHE_300100</v>
      </c>
      <c r="E1658" t="str">
        <f t="shared" si="51"/>
        <v>XSHG_300100</v>
      </c>
    </row>
    <row r="1659" spans="1:5" x14ac:dyDescent="0.2">
      <c r="A1659" s="2" t="str">
        <f>"600297"</f>
        <v>600297</v>
      </c>
      <c r="B1659" s="1" t="s">
        <v>0</v>
      </c>
      <c r="C1659" s="1" t="s">
        <v>1</v>
      </c>
      <c r="D1659" t="str">
        <f t="shared" si="50"/>
        <v>XSHE_600297</v>
      </c>
      <c r="E1659" t="str">
        <f t="shared" si="51"/>
        <v>XSHG_600297</v>
      </c>
    </row>
    <row r="1660" spans="1:5" x14ac:dyDescent="0.2">
      <c r="A1660" s="2" t="str">
        <f>"600653"</f>
        <v>600653</v>
      </c>
      <c r="B1660" s="1" t="s">
        <v>0</v>
      </c>
      <c r="C1660" s="1" t="s">
        <v>1</v>
      </c>
      <c r="D1660" t="str">
        <f t="shared" si="50"/>
        <v>XSHE_600653</v>
      </c>
      <c r="E1660" t="str">
        <f t="shared" si="51"/>
        <v>XSHG_600653</v>
      </c>
    </row>
    <row r="1661" spans="1:5" x14ac:dyDescent="0.2">
      <c r="A1661" s="2" t="str">
        <f>"601258"</f>
        <v>601258</v>
      </c>
      <c r="B1661" s="1" t="s">
        <v>0</v>
      </c>
      <c r="C1661" s="1" t="s">
        <v>1</v>
      </c>
      <c r="D1661" t="str">
        <f t="shared" si="50"/>
        <v>XSHE_601258</v>
      </c>
      <c r="E1661" t="str">
        <f t="shared" si="51"/>
        <v>XSHG_601258</v>
      </c>
    </row>
    <row r="1662" spans="1:5" x14ac:dyDescent="0.2">
      <c r="A1662" s="2" t="str">
        <f>"601965"</f>
        <v>601965</v>
      </c>
      <c r="B1662" s="1" t="s">
        <v>0</v>
      </c>
      <c r="C1662" s="1" t="s">
        <v>1</v>
      </c>
      <c r="D1662" t="str">
        <f t="shared" si="50"/>
        <v>XSHE_601965</v>
      </c>
      <c r="E1662" t="str">
        <f t="shared" si="51"/>
        <v>XSHG_601965</v>
      </c>
    </row>
    <row r="1663" spans="1:5" x14ac:dyDescent="0.2">
      <c r="A1663" s="2" t="str">
        <f>"603377"</f>
        <v>603377</v>
      </c>
      <c r="B1663" s="1" t="s">
        <v>0</v>
      </c>
      <c r="C1663" s="1" t="s">
        <v>1</v>
      </c>
      <c r="D1663" t="str">
        <f t="shared" si="50"/>
        <v>XSHE_603377</v>
      </c>
      <c r="E1663" t="str">
        <f t="shared" si="51"/>
        <v>XSHG_603377</v>
      </c>
    </row>
    <row r="1664" spans="1:5" x14ac:dyDescent="0.2">
      <c r="A1664" s="2" t="str">
        <f>"000030"</f>
        <v>000030</v>
      </c>
      <c r="B1664" s="1" t="s">
        <v>0</v>
      </c>
      <c r="C1664" s="1" t="s">
        <v>1</v>
      </c>
      <c r="D1664" t="str">
        <f t="shared" si="50"/>
        <v>XSHE_000030</v>
      </c>
      <c r="E1664" t="str">
        <f t="shared" si="51"/>
        <v>XSHG_000030</v>
      </c>
    </row>
    <row r="1665" spans="1:5" x14ac:dyDescent="0.2">
      <c r="A1665" s="2" t="str">
        <f>"000338"</f>
        <v>000338</v>
      </c>
      <c r="B1665" s="1" t="s">
        <v>0</v>
      </c>
      <c r="C1665" s="1" t="s">
        <v>1</v>
      </c>
      <c r="D1665" t="str">
        <f t="shared" si="50"/>
        <v>XSHE_000338</v>
      </c>
      <c r="E1665" t="str">
        <f t="shared" si="51"/>
        <v>XSHG_000338</v>
      </c>
    </row>
    <row r="1666" spans="1:5" x14ac:dyDescent="0.2">
      <c r="A1666" s="2" t="str">
        <f>"000559"</f>
        <v>000559</v>
      </c>
      <c r="B1666" s="1" t="s">
        <v>0</v>
      </c>
      <c r="C1666" s="1" t="s">
        <v>1</v>
      </c>
      <c r="D1666" t="str">
        <f t="shared" ref="D1666:D1729" si="52">B1666&amp;"_"&amp;A1666</f>
        <v>XSHE_000559</v>
      </c>
      <c r="E1666" t="str">
        <f t="shared" ref="E1666:E1729" si="53">C1666&amp;"_"&amp;A1666</f>
        <v>XSHG_000559</v>
      </c>
    </row>
    <row r="1667" spans="1:5" x14ac:dyDescent="0.2">
      <c r="A1667" s="2" t="str">
        <f>"000581"</f>
        <v>000581</v>
      </c>
      <c r="B1667" s="1" t="s">
        <v>0</v>
      </c>
      <c r="C1667" s="1" t="s">
        <v>1</v>
      </c>
      <c r="D1667" t="str">
        <f t="shared" si="52"/>
        <v>XSHE_000581</v>
      </c>
      <c r="E1667" t="str">
        <f t="shared" si="53"/>
        <v>XSHG_000581</v>
      </c>
    </row>
    <row r="1668" spans="1:5" x14ac:dyDescent="0.2">
      <c r="A1668" s="2" t="str">
        <f>"000589"</f>
        <v>000589</v>
      </c>
      <c r="B1668" s="1" t="s">
        <v>0</v>
      </c>
      <c r="C1668" s="1" t="s">
        <v>1</v>
      </c>
      <c r="D1668" t="str">
        <f t="shared" si="52"/>
        <v>XSHE_000589</v>
      </c>
      <c r="E1668" t="str">
        <f t="shared" si="53"/>
        <v>XSHG_000589</v>
      </c>
    </row>
    <row r="1669" spans="1:5" x14ac:dyDescent="0.2">
      <c r="A1669" s="2" t="str">
        <f>"000599"</f>
        <v>000599</v>
      </c>
      <c r="B1669" s="1" t="s">
        <v>0</v>
      </c>
      <c r="C1669" s="1" t="s">
        <v>1</v>
      </c>
      <c r="D1669" t="str">
        <f t="shared" si="52"/>
        <v>XSHE_000599</v>
      </c>
      <c r="E1669" t="str">
        <f t="shared" si="53"/>
        <v>XSHG_000599</v>
      </c>
    </row>
    <row r="1670" spans="1:5" x14ac:dyDescent="0.2">
      <c r="A1670" s="2" t="str">
        <f>"000622"</f>
        <v>000622</v>
      </c>
      <c r="B1670" s="1" t="s">
        <v>0</v>
      </c>
      <c r="C1670" s="1" t="s">
        <v>1</v>
      </c>
      <c r="D1670" t="str">
        <f t="shared" si="52"/>
        <v>XSHE_000622</v>
      </c>
      <c r="E1670" t="str">
        <f t="shared" si="53"/>
        <v>XSHG_000622</v>
      </c>
    </row>
    <row r="1671" spans="1:5" x14ac:dyDescent="0.2">
      <c r="A1671" s="2" t="str">
        <f>"000700"</f>
        <v>000700</v>
      </c>
      <c r="B1671" s="1" t="s">
        <v>0</v>
      </c>
      <c r="C1671" s="1" t="s">
        <v>1</v>
      </c>
      <c r="D1671" t="str">
        <f t="shared" si="52"/>
        <v>XSHE_000700</v>
      </c>
      <c r="E1671" t="str">
        <f t="shared" si="53"/>
        <v>XSHG_000700</v>
      </c>
    </row>
    <row r="1672" spans="1:5" x14ac:dyDescent="0.2">
      <c r="A1672" s="2" t="str">
        <f>"000710"</f>
        <v>000710</v>
      </c>
      <c r="B1672" s="1" t="s">
        <v>0</v>
      </c>
      <c r="C1672" s="1" t="s">
        <v>1</v>
      </c>
      <c r="D1672" t="str">
        <f t="shared" si="52"/>
        <v>XSHE_000710</v>
      </c>
      <c r="E1672" t="str">
        <f t="shared" si="53"/>
        <v>XSHG_000710</v>
      </c>
    </row>
    <row r="1673" spans="1:5" x14ac:dyDescent="0.2">
      <c r="A1673" s="2" t="str">
        <f>"000757"</f>
        <v>000757</v>
      </c>
      <c r="B1673" s="1" t="s">
        <v>0</v>
      </c>
      <c r="C1673" s="1" t="s">
        <v>1</v>
      </c>
      <c r="D1673" t="str">
        <f t="shared" si="52"/>
        <v>XSHE_000757</v>
      </c>
      <c r="E1673" t="str">
        <f t="shared" si="53"/>
        <v>XSHG_000757</v>
      </c>
    </row>
    <row r="1674" spans="1:5" x14ac:dyDescent="0.2">
      <c r="A1674" s="2" t="str">
        <f>"000760"</f>
        <v>000760</v>
      </c>
      <c r="B1674" s="1" t="s">
        <v>0</v>
      </c>
      <c r="C1674" s="1" t="s">
        <v>1</v>
      </c>
      <c r="D1674" t="str">
        <f t="shared" si="52"/>
        <v>XSHE_000760</v>
      </c>
      <c r="E1674" t="str">
        <f t="shared" si="53"/>
        <v>XSHG_000760</v>
      </c>
    </row>
    <row r="1675" spans="1:5" x14ac:dyDescent="0.2">
      <c r="A1675" s="2" t="str">
        <f>"000980"</f>
        <v>000980</v>
      </c>
      <c r="B1675" s="1" t="s">
        <v>0</v>
      </c>
      <c r="C1675" s="1" t="s">
        <v>1</v>
      </c>
      <c r="D1675" t="str">
        <f t="shared" si="52"/>
        <v>XSHE_000980</v>
      </c>
      <c r="E1675" t="str">
        <f t="shared" si="53"/>
        <v>XSHG_000980</v>
      </c>
    </row>
    <row r="1676" spans="1:5" x14ac:dyDescent="0.2">
      <c r="A1676" s="2" t="str">
        <f>"002031"</f>
        <v>002031</v>
      </c>
      <c r="B1676" s="1" t="s">
        <v>0</v>
      </c>
      <c r="C1676" s="1" t="s">
        <v>1</v>
      </c>
      <c r="D1676" t="str">
        <f t="shared" si="52"/>
        <v>XSHE_002031</v>
      </c>
      <c r="E1676" t="str">
        <f t="shared" si="53"/>
        <v>XSHG_002031</v>
      </c>
    </row>
    <row r="1677" spans="1:5" x14ac:dyDescent="0.2">
      <c r="A1677" s="2" t="str">
        <f>"002048"</f>
        <v>002048</v>
      </c>
      <c r="B1677" s="1" t="s">
        <v>0</v>
      </c>
      <c r="C1677" s="1" t="s">
        <v>1</v>
      </c>
      <c r="D1677" t="str">
        <f t="shared" si="52"/>
        <v>XSHE_002048</v>
      </c>
      <c r="E1677" t="str">
        <f t="shared" si="53"/>
        <v>XSHG_002048</v>
      </c>
    </row>
    <row r="1678" spans="1:5" x14ac:dyDescent="0.2">
      <c r="A1678" s="2" t="str">
        <f>"002085"</f>
        <v>002085</v>
      </c>
      <c r="B1678" s="1" t="s">
        <v>0</v>
      </c>
      <c r="C1678" s="1" t="s">
        <v>1</v>
      </c>
      <c r="D1678" t="str">
        <f t="shared" si="52"/>
        <v>XSHE_002085</v>
      </c>
      <c r="E1678" t="str">
        <f t="shared" si="53"/>
        <v>XSHG_002085</v>
      </c>
    </row>
    <row r="1679" spans="1:5" x14ac:dyDescent="0.2">
      <c r="A1679" s="2" t="str">
        <f>"002126"</f>
        <v>002126</v>
      </c>
      <c r="B1679" s="1" t="s">
        <v>0</v>
      </c>
      <c r="C1679" s="1" t="s">
        <v>1</v>
      </c>
      <c r="D1679" t="str">
        <f t="shared" si="52"/>
        <v>XSHE_002126</v>
      </c>
      <c r="E1679" t="str">
        <f t="shared" si="53"/>
        <v>XSHG_002126</v>
      </c>
    </row>
    <row r="1680" spans="1:5" x14ac:dyDescent="0.2">
      <c r="A1680" s="2" t="str">
        <f>"002190"</f>
        <v>002190</v>
      </c>
      <c r="B1680" s="1" t="s">
        <v>0</v>
      </c>
      <c r="C1680" s="1" t="s">
        <v>1</v>
      </c>
      <c r="D1680" t="str">
        <f t="shared" si="52"/>
        <v>XSHE_002190</v>
      </c>
      <c r="E1680" t="str">
        <f t="shared" si="53"/>
        <v>XSHG_002190</v>
      </c>
    </row>
    <row r="1681" spans="1:5" x14ac:dyDescent="0.2">
      <c r="A1681" s="2" t="str">
        <f>"002213"</f>
        <v>002213</v>
      </c>
      <c r="B1681" s="1" t="s">
        <v>0</v>
      </c>
      <c r="C1681" s="1" t="s">
        <v>1</v>
      </c>
      <c r="D1681" t="str">
        <f t="shared" si="52"/>
        <v>XSHE_002213</v>
      </c>
      <c r="E1681" t="str">
        <f t="shared" si="53"/>
        <v>XSHG_002213</v>
      </c>
    </row>
    <row r="1682" spans="1:5" x14ac:dyDescent="0.2">
      <c r="A1682" s="2" t="str">
        <f>"002239"</f>
        <v>002239</v>
      </c>
      <c r="B1682" s="1" t="s">
        <v>0</v>
      </c>
      <c r="C1682" s="1" t="s">
        <v>1</v>
      </c>
      <c r="D1682" t="str">
        <f t="shared" si="52"/>
        <v>XSHE_002239</v>
      </c>
      <c r="E1682" t="str">
        <f t="shared" si="53"/>
        <v>XSHG_002239</v>
      </c>
    </row>
    <row r="1683" spans="1:5" x14ac:dyDescent="0.2">
      <c r="A1683" s="2" t="str">
        <f>"002265"</f>
        <v>002265</v>
      </c>
      <c r="B1683" s="1" t="s">
        <v>0</v>
      </c>
      <c r="C1683" s="1" t="s">
        <v>1</v>
      </c>
      <c r="D1683" t="str">
        <f t="shared" si="52"/>
        <v>XSHE_002265</v>
      </c>
      <c r="E1683" t="str">
        <f t="shared" si="53"/>
        <v>XSHG_002265</v>
      </c>
    </row>
    <row r="1684" spans="1:5" x14ac:dyDescent="0.2">
      <c r="A1684" s="2" t="str">
        <f>"002283"</f>
        <v>002283</v>
      </c>
      <c r="B1684" s="1" t="s">
        <v>0</v>
      </c>
      <c r="C1684" s="1" t="s">
        <v>1</v>
      </c>
      <c r="D1684" t="str">
        <f t="shared" si="52"/>
        <v>XSHE_002283</v>
      </c>
      <c r="E1684" t="str">
        <f t="shared" si="53"/>
        <v>XSHG_002283</v>
      </c>
    </row>
    <row r="1685" spans="1:5" x14ac:dyDescent="0.2">
      <c r="A1685" s="2" t="str">
        <f>"002284"</f>
        <v>002284</v>
      </c>
      <c r="B1685" s="1" t="s">
        <v>0</v>
      </c>
      <c r="C1685" s="1" t="s">
        <v>1</v>
      </c>
      <c r="D1685" t="str">
        <f t="shared" si="52"/>
        <v>XSHE_002284</v>
      </c>
      <c r="E1685" t="str">
        <f t="shared" si="53"/>
        <v>XSHG_002284</v>
      </c>
    </row>
    <row r="1686" spans="1:5" x14ac:dyDescent="0.2">
      <c r="A1686" s="2" t="str">
        <f>"002328"</f>
        <v>002328</v>
      </c>
      <c r="B1686" s="1" t="s">
        <v>0</v>
      </c>
      <c r="C1686" s="1" t="s">
        <v>1</v>
      </c>
      <c r="D1686" t="str">
        <f t="shared" si="52"/>
        <v>XSHE_002328</v>
      </c>
      <c r="E1686" t="str">
        <f t="shared" si="53"/>
        <v>XSHG_002328</v>
      </c>
    </row>
    <row r="1687" spans="1:5" x14ac:dyDescent="0.2">
      <c r="A1687" s="2" t="str">
        <f>"002355"</f>
        <v>002355</v>
      </c>
      <c r="B1687" s="1" t="s">
        <v>0</v>
      </c>
      <c r="C1687" s="1" t="s">
        <v>1</v>
      </c>
      <c r="D1687" t="str">
        <f t="shared" si="52"/>
        <v>XSHE_002355</v>
      </c>
      <c r="E1687" t="str">
        <f t="shared" si="53"/>
        <v>XSHG_002355</v>
      </c>
    </row>
    <row r="1688" spans="1:5" x14ac:dyDescent="0.2">
      <c r="A1688" s="2" t="str">
        <f>"002363"</f>
        <v>002363</v>
      </c>
      <c r="B1688" s="1" t="s">
        <v>0</v>
      </c>
      <c r="C1688" s="1" t="s">
        <v>1</v>
      </c>
      <c r="D1688" t="str">
        <f t="shared" si="52"/>
        <v>XSHE_002363</v>
      </c>
      <c r="E1688" t="str">
        <f t="shared" si="53"/>
        <v>XSHG_002363</v>
      </c>
    </row>
    <row r="1689" spans="1:5" x14ac:dyDescent="0.2">
      <c r="A1689" s="2" t="str">
        <f>"002406"</f>
        <v>002406</v>
      </c>
      <c r="B1689" s="1" t="s">
        <v>0</v>
      </c>
      <c r="C1689" s="1" t="s">
        <v>1</v>
      </c>
      <c r="D1689" t="str">
        <f t="shared" si="52"/>
        <v>XSHE_002406</v>
      </c>
      <c r="E1689" t="str">
        <f t="shared" si="53"/>
        <v>XSHG_002406</v>
      </c>
    </row>
    <row r="1690" spans="1:5" x14ac:dyDescent="0.2">
      <c r="A1690" s="2" t="str">
        <f>"002434"</f>
        <v>002434</v>
      </c>
      <c r="B1690" s="1" t="s">
        <v>0</v>
      </c>
      <c r="C1690" s="1" t="s">
        <v>1</v>
      </c>
      <c r="D1690" t="str">
        <f t="shared" si="52"/>
        <v>XSHE_002434</v>
      </c>
      <c r="E1690" t="str">
        <f t="shared" si="53"/>
        <v>XSHG_002434</v>
      </c>
    </row>
    <row r="1691" spans="1:5" x14ac:dyDescent="0.2">
      <c r="A1691" s="2" t="str">
        <f>"002448"</f>
        <v>002448</v>
      </c>
      <c r="B1691" s="1" t="s">
        <v>0</v>
      </c>
      <c r="C1691" s="1" t="s">
        <v>1</v>
      </c>
      <c r="D1691" t="str">
        <f t="shared" si="52"/>
        <v>XSHE_002448</v>
      </c>
      <c r="E1691" t="str">
        <f t="shared" si="53"/>
        <v>XSHG_002448</v>
      </c>
    </row>
    <row r="1692" spans="1:5" x14ac:dyDescent="0.2">
      <c r="A1692" s="2" t="str">
        <f>"002454"</f>
        <v>002454</v>
      </c>
      <c r="B1692" s="1" t="s">
        <v>0</v>
      </c>
      <c r="C1692" s="1" t="s">
        <v>1</v>
      </c>
      <c r="D1692" t="str">
        <f t="shared" si="52"/>
        <v>XSHE_002454</v>
      </c>
      <c r="E1692" t="str">
        <f t="shared" si="53"/>
        <v>XSHG_002454</v>
      </c>
    </row>
    <row r="1693" spans="1:5" x14ac:dyDescent="0.2">
      <c r="A1693" s="2" t="str">
        <f>"002488"</f>
        <v>002488</v>
      </c>
      <c r="B1693" s="1" t="s">
        <v>0</v>
      </c>
      <c r="C1693" s="1" t="s">
        <v>1</v>
      </c>
      <c r="D1693" t="str">
        <f t="shared" si="52"/>
        <v>XSHE_002488</v>
      </c>
      <c r="E1693" t="str">
        <f t="shared" si="53"/>
        <v>XSHG_002488</v>
      </c>
    </row>
    <row r="1694" spans="1:5" x14ac:dyDescent="0.2">
      <c r="A1694" s="2" t="str">
        <f>"002510"</f>
        <v>002510</v>
      </c>
      <c r="B1694" s="1" t="s">
        <v>0</v>
      </c>
      <c r="C1694" s="1" t="s">
        <v>1</v>
      </c>
      <c r="D1694" t="str">
        <f t="shared" si="52"/>
        <v>XSHE_002510</v>
      </c>
      <c r="E1694" t="str">
        <f t="shared" si="53"/>
        <v>XSHG_002510</v>
      </c>
    </row>
    <row r="1695" spans="1:5" x14ac:dyDescent="0.2">
      <c r="A1695" s="2" t="str">
        <f>"002536"</f>
        <v>002536</v>
      </c>
      <c r="B1695" s="1" t="s">
        <v>0</v>
      </c>
      <c r="C1695" s="1" t="s">
        <v>1</v>
      </c>
      <c r="D1695" t="str">
        <f t="shared" si="52"/>
        <v>XSHE_002536</v>
      </c>
      <c r="E1695" t="str">
        <f t="shared" si="53"/>
        <v>XSHG_002536</v>
      </c>
    </row>
    <row r="1696" spans="1:5" x14ac:dyDescent="0.2">
      <c r="A1696" s="2" t="str">
        <f>"002553"</f>
        <v>002553</v>
      </c>
      <c r="B1696" s="1" t="s">
        <v>0</v>
      </c>
      <c r="C1696" s="1" t="s">
        <v>1</v>
      </c>
      <c r="D1696" t="str">
        <f t="shared" si="52"/>
        <v>XSHE_002553</v>
      </c>
      <c r="E1696" t="str">
        <f t="shared" si="53"/>
        <v>XSHG_002553</v>
      </c>
    </row>
    <row r="1697" spans="1:5" x14ac:dyDescent="0.2">
      <c r="A1697" s="2" t="str">
        <f>"002590"</f>
        <v>002590</v>
      </c>
      <c r="B1697" s="1" t="s">
        <v>0</v>
      </c>
      <c r="C1697" s="1" t="s">
        <v>1</v>
      </c>
      <c r="D1697" t="str">
        <f t="shared" si="52"/>
        <v>XSHE_002590</v>
      </c>
      <c r="E1697" t="str">
        <f t="shared" si="53"/>
        <v>XSHG_002590</v>
      </c>
    </row>
    <row r="1698" spans="1:5" x14ac:dyDescent="0.2">
      <c r="A1698" s="2" t="str">
        <f>"002592"</f>
        <v>002592</v>
      </c>
      <c r="B1698" s="1" t="s">
        <v>0</v>
      </c>
      <c r="C1698" s="1" t="s">
        <v>1</v>
      </c>
      <c r="D1698" t="str">
        <f t="shared" si="52"/>
        <v>XSHE_002592</v>
      </c>
      <c r="E1698" t="str">
        <f t="shared" si="53"/>
        <v>XSHG_002592</v>
      </c>
    </row>
    <row r="1699" spans="1:5" x14ac:dyDescent="0.2">
      <c r="A1699" s="2" t="str">
        <f>"002593"</f>
        <v>002593</v>
      </c>
      <c r="B1699" s="1" t="s">
        <v>0</v>
      </c>
      <c r="C1699" s="1" t="s">
        <v>1</v>
      </c>
      <c r="D1699" t="str">
        <f t="shared" si="52"/>
        <v>XSHE_002593</v>
      </c>
      <c r="E1699" t="str">
        <f t="shared" si="53"/>
        <v>XSHG_002593</v>
      </c>
    </row>
    <row r="1700" spans="1:5" x14ac:dyDescent="0.2">
      <c r="A1700" s="2" t="str">
        <f>"002602"</f>
        <v>002602</v>
      </c>
      <c r="B1700" s="1" t="s">
        <v>0</v>
      </c>
      <c r="C1700" s="1" t="s">
        <v>1</v>
      </c>
      <c r="D1700" t="str">
        <f t="shared" si="52"/>
        <v>XSHE_002602</v>
      </c>
      <c r="E1700" t="str">
        <f t="shared" si="53"/>
        <v>XSHG_002602</v>
      </c>
    </row>
    <row r="1701" spans="1:5" x14ac:dyDescent="0.2">
      <c r="A1701" s="2" t="str">
        <f>"002625"</f>
        <v>002625</v>
      </c>
      <c r="B1701" s="1" t="s">
        <v>0</v>
      </c>
      <c r="C1701" s="1" t="s">
        <v>1</v>
      </c>
      <c r="D1701" t="str">
        <f t="shared" si="52"/>
        <v>XSHE_002625</v>
      </c>
      <c r="E1701" t="str">
        <f t="shared" si="53"/>
        <v>XSHG_002625</v>
      </c>
    </row>
    <row r="1702" spans="1:5" x14ac:dyDescent="0.2">
      <c r="A1702" s="2" t="str">
        <f>"002662"</f>
        <v>002662</v>
      </c>
      <c r="B1702" s="1" t="s">
        <v>0</v>
      </c>
      <c r="C1702" s="1" t="s">
        <v>1</v>
      </c>
      <c r="D1702" t="str">
        <f t="shared" si="52"/>
        <v>XSHE_002662</v>
      </c>
      <c r="E1702" t="str">
        <f t="shared" si="53"/>
        <v>XSHG_002662</v>
      </c>
    </row>
    <row r="1703" spans="1:5" x14ac:dyDescent="0.2">
      <c r="A1703" s="2" t="str">
        <f>"002664"</f>
        <v>002664</v>
      </c>
      <c r="B1703" s="1" t="s">
        <v>0</v>
      </c>
      <c r="C1703" s="1" t="s">
        <v>1</v>
      </c>
      <c r="D1703" t="str">
        <f t="shared" si="52"/>
        <v>XSHE_002664</v>
      </c>
      <c r="E1703" t="str">
        <f t="shared" si="53"/>
        <v>XSHG_002664</v>
      </c>
    </row>
    <row r="1704" spans="1:5" x14ac:dyDescent="0.2">
      <c r="A1704" s="2" t="str">
        <f>"002703"</f>
        <v>002703</v>
      </c>
      <c r="B1704" s="1" t="s">
        <v>0</v>
      </c>
      <c r="C1704" s="1" t="s">
        <v>1</v>
      </c>
      <c r="D1704" t="str">
        <f t="shared" si="52"/>
        <v>XSHE_002703</v>
      </c>
      <c r="E1704" t="str">
        <f t="shared" si="53"/>
        <v>XSHG_002703</v>
      </c>
    </row>
    <row r="1705" spans="1:5" x14ac:dyDescent="0.2">
      <c r="A1705" s="2" t="str">
        <f>"002708"</f>
        <v>002708</v>
      </c>
      <c r="B1705" s="1" t="s">
        <v>0</v>
      </c>
      <c r="C1705" s="1" t="s">
        <v>1</v>
      </c>
      <c r="D1705" t="str">
        <f t="shared" si="52"/>
        <v>XSHE_002708</v>
      </c>
      <c r="E1705" t="str">
        <f t="shared" si="53"/>
        <v>XSHG_002708</v>
      </c>
    </row>
    <row r="1706" spans="1:5" x14ac:dyDescent="0.2">
      <c r="A1706" s="2" t="str">
        <f>"002715"</f>
        <v>002715</v>
      </c>
      <c r="B1706" s="1" t="s">
        <v>0</v>
      </c>
      <c r="C1706" s="1" t="s">
        <v>1</v>
      </c>
      <c r="D1706" t="str">
        <f t="shared" si="52"/>
        <v>XSHE_002715</v>
      </c>
      <c r="E1706" t="str">
        <f t="shared" si="53"/>
        <v>XSHG_002715</v>
      </c>
    </row>
    <row r="1707" spans="1:5" x14ac:dyDescent="0.2">
      <c r="A1707" s="2" t="str">
        <f>"002725"</f>
        <v>002725</v>
      </c>
      <c r="B1707" s="1" t="s">
        <v>0</v>
      </c>
      <c r="C1707" s="1" t="s">
        <v>1</v>
      </c>
      <c r="D1707" t="str">
        <f t="shared" si="52"/>
        <v>XSHE_002725</v>
      </c>
      <c r="E1707" t="str">
        <f t="shared" si="53"/>
        <v>XSHG_002725</v>
      </c>
    </row>
    <row r="1708" spans="1:5" x14ac:dyDescent="0.2">
      <c r="A1708" s="2" t="str">
        <f>"002765"</f>
        <v>002765</v>
      </c>
      <c r="B1708" s="1" t="s">
        <v>0</v>
      </c>
      <c r="C1708" s="1" t="s">
        <v>1</v>
      </c>
      <c r="D1708" t="str">
        <f t="shared" si="52"/>
        <v>XSHE_002765</v>
      </c>
      <c r="E1708" t="str">
        <f t="shared" si="53"/>
        <v>XSHG_002765</v>
      </c>
    </row>
    <row r="1709" spans="1:5" x14ac:dyDescent="0.2">
      <c r="A1709" s="2" t="str">
        <f>"002766"</f>
        <v>002766</v>
      </c>
      <c r="B1709" s="1" t="s">
        <v>0</v>
      </c>
      <c r="C1709" s="1" t="s">
        <v>1</v>
      </c>
      <c r="D1709" t="str">
        <f t="shared" si="52"/>
        <v>XSHE_002766</v>
      </c>
      <c r="E1709" t="str">
        <f t="shared" si="53"/>
        <v>XSHG_002766</v>
      </c>
    </row>
    <row r="1710" spans="1:5" x14ac:dyDescent="0.2">
      <c r="A1710" s="2" t="str">
        <f>"002813"</f>
        <v>002813</v>
      </c>
      <c r="B1710" s="1" t="s">
        <v>0</v>
      </c>
      <c r="C1710" s="1" t="s">
        <v>1</v>
      </c>
      <c r="D1710" t="str">
        <f t="shared" si="52"/>
        <v>XSHE_002813</v>
      </c>
      <c r="E1710" t="str">
        <f t="shared" si="53"/>
        <v>XSHG_002813</v>
      </c>
    </row>
    <row r="1711" spans="1:5" x14ac:dyDescent="0.2">
      <c r="A1711" s="2" t="str">
        <f>"300176"</f>
        <v>300176</v>
      </c>
      <c r="B1711" s="1" t="s">
        <v>0</v>
      </c>
      <c r="C1711" s="1" t="s">
        <v>1</v>
      </c>
      <c r="D1711" t="str">
        <f t="shared" si="52"/>
        <v>XSHE_300176</v>
      </c>
      <c r="E1711" t="str">
        <f t="shared" si="53"/>
        <v>XSHG_300176</v>
      </c>
    </row>
    <row r="1712" spans="1:5" x14ac:dyDescent="0.2">
      <c r="A1712" s="2" t="str">
        <f>"300258"</f>
        <v>300258</v>
      </c>
      <c r="B1712" s="1" t="s">
        <v>0</v>
      </c>
      <c r="C1712" s="1" t="s">
        <v>1</v>
      </c>
      <c r="D1712" t="str">
        <f t="shared" si="52"/>
        <v>XSHE_300258</v>
      </c>
      <c r="E1712" t="str">
        <f t="shared" si="53"/>
        <v>XSHG_300258</v>
      </c>
    </row>
    <row r="1713" spans="1:5" x14ac:dyDescent="0.2">
      <c r="A1713" s="2" t="str">
        <f>"300304"</f>
        <v>300304</v>
      </c>
      <c r="B1713" s="1" t="s">
        <v>0</v>
      </c>
      <c r="C1713" s="1" t="s">
        <v>1</v>
      </c>
      <c r="D1713" t="str">
        <f t="shared" si="52"/>
        <v>XSHE_300304</v>
      </c>
      <c r="E1713" t="str">
        <f t="shared" si="53"/>
        <v>XSHG_300304</v>
      </c>
    </row>
    <row r="1714" spans="1:5" x14ac:dyDescent="0.2">
      <c r="A1714" s="2" t="str">
        <f>"300375"</f>
        <v>300375</v>
      </c>
      <c r="B1714" s="1" t="s">
        <v>0</v>
      </c>
      <c r="C1714" s="1" t="s">
        <v>1</v>
      </c>
      <c r="D1714" t="str">
        <f t="shared" si="52"/>
        <v>XSHE_300375</v>
      </c>
      <c r="E1714" t="str">
        <f t="shared" si="53"/>
        <v>XSHG_300375</v>
      </c>
    </row>
    <row r="1715" spans="1:5" x14ac:dyDescent="0.2">
      <c r="A1715" s="2" t="str">
        <f>"300432"</f>
        <v>300432</v>
      </c>
      <c r="B1715" s="1" t="s">
        <v>0</v>
      </c>
      <c r="C1715" s="1" t="s">
        <v>1</v>
      </c>
      <c r="D1715" t="str">
        <f t="shared" si="52"/>
        <v>XSHE_300432</v>
      </c>
      <c r="E1715" t="str">
        <f t="shared" si="53"/>
        <v>XSHG_300432</v>
      </c>
    </row>
    <row r="1716" spans="1:5" x14ac:dyDescent="0.2">
      <c r="A1716" s="2" t="str">
        <f>"300473"</f>
        <v>300473</v>
      </c>
      <c r="B1716" s="1" t="s">
        <v>0</v>
      </c>
      <c r="C1716" s="1" t="s">
        <v>1</v>
      </c>
      <c r="D1716" t="str">
        <f t="shared" si="52"/>
        <v>XSHE_300473</v>
      </c>
      <c r="E1716" t="str">
        <f t="shared" si="53"/>
        <v>XSHG_300473</v>
      </c>
    </row>
    <row r="1717" spans="1:5" x14ac:dyDescent="0.2">
      <c r="A1717" s="2" t="str">
        <f>"300507"</f>
        <v>300507</v>
      </c>
      <c r="B1717" s="1" t="s">
        <v>0</v>
      </c>
      <c r="C1717" s="1" t="s">
        <v>1</v>
      </c>
      <c r="D1717" t="str">
        <f t="shared" si="52"/>
        <v>XSHE_300507</v>
      </c>
      <c r="E1717" t="str">
        <f t="shared" si="53"/>
        <v>XSHG_300507</v>
      </c>
    </row>
    <row r="1718" spans="1:5" x14ac:dyDescent="0.2">
      <c r="A1718" s="2" t="str">
        <f>"300580"</f>
        <v>300580</v>
      </c>
      <c r="B1718" s="1" t="s">
        <v>0</v>
      </c>
      <c r="C1718" s="1" t="s">
        <v>1</v>
      </c>
      <c r="D1718" t="str">
        <f t="shared" si="52"/>
        <v>XSHE_300580</v>
      </c>
      <c r="E1718" t="str">
        <f t="shared" si="53"/>
        <v>XSHG_300580</v>
      </c>
    </row>
    <row r="1719" spans="1:5" x14ac:dyDescent="0.2">
      <c r="A1719" s="2" t="str">
        <f>"300585"</f>
        <v>300585</v>
      </c>
      <c r="B1719" s="1" t="s">
        <v>0</v>
      </c>
      <c r="C1719" s="1" t="s">
        <v>1</v>
      </c>
      <c r="D1719" t="str">
        <f t="shared" si="52"/>
        <v>XSHE_300585</v>
      </c>
      <c r="E1719" t="str">
        <f t="shared" si="53"/>
        <v>XSHG_300585</v>
      </c>
    </row>
    <row r="1720" spans="1:5" x14ac:dyDescent="0.2">
      <c r="A1720" s="2" t="str">
        <f>"600081"</f>
        <v>600081</v>
      </c>
      <c r="B1720" s="1" t="s">
        <v>0</v>
      </c>
      <c r="C1720" s="1" t="s">
        <v>1</v>
      </c>
      <c r="D1720" t="str">
        <f t="shared" si="52"/>
        <v>XSHE_600081</v>
      </c>
      <c r="E1720" t="str">
        <f t="shared" si="53"/>
        <v>XSHG_600081</v>
      </c>
    </row>
    <row r="1721" spans="1:5" x14ac:dyDescent="0.2">
      <c r="A1721" s="2" t="str">
        <f>"600093"</f>
        <v>600093</v>
      </c>
      <c r="B1721" s="1" t="s">
        <v>0</v>
      </c>
      <c r="C1721" s="1" t="s">
        <v>1</v>
      </c>
      <c r="D1721" t="str">
        <f t="shared" si="52"/>
        <v>XSHE_600093</v>
      </c>
      <c r="E1721" t="str">
        <f t="shared" si="53"/>
        <v>XSHG_600093</v>
      </c>
    </row>
    <row r="1722" spans="1:5" x14ac:dyDescent="0.2">
      <c r="A1722" s="2" t="str">
        <f>"600148"</f>
        <v>600148</v>
      </c>
      <c r="B1722" s="1" t="s">
        <v>0</v>
      </c>
      <c r="C1722" s="1" t="s">
        <v>1</v>
      </c>
      <c r="D1722" t="str">
        <f t="shared" si="52"/>
        <v>XSHE_600148</v>
      </c>
      <c r="E1722" t="str">
        <f t="shared" si="53"/>
        <v>XSHG_600148</v>
      </c>
    </row>
    <row r="1723" spans="1:5" x14ac:dyDescent="0.2">
      <c r="A1723" s="2" t="str">
        <f>"600178"</f>
        <v>600178</v>
      </c>
      <c r="B1723" s="1" t="s">
        <v>0</v>
      </c>
      <c r="C1723" s="1" t="s">
        <v>1</v>
      </c>
      <c r="D1723" t="str">
        <f t="shared" si="52"/>
        <v>XSHE_600178</v>
      </c>
      <c r="E1723" t="str">
        <f t="shared" si="53"/>
        <v>XSHG_600178</v>
      </c>
    </row>
    <row r="1724" spans="1:5" x14ac:dyDescent="0.2">
      <c r="A1724" s="2" t="str">
        <f>"600182"</f>
        <v>600182</v>
      </c>
      <c r="B1724" s="1" t="s">
        <v>0</v>
      </c>
      <c r="C1724" s="1" t="s">
        <v>1</v>
      </c>
      <c r="D1724" t="str">
        <f t="shared" si="52"/>
        <v>XSHE_600182</v>
      </c>
      <c r="E1724" t="str">
        <f t="shared" si="53"/>
        <v>XSHG_600182</v>
      </c>
    </row>
    <row r="1725" spans="1:5" x14ac:dyDescent="0.2">
      <c r="A1725" s="2" t="str">
        <f>"600335"</f>
        <v>600335</v>
      </c>
      <c r="B1725" s="1" t="s">
        <v>0</v>
      </c>
      <c r="C1725" s="1" t="s">
        <v>1</v>
      </c>
      <c r="D1725" t="str">
        <f t="shared" si="52"/>
        <v>XSHE_600335</v>
      </c>
      <c r="E1725" t="str">
        <f t="shared" si="53"/>
        <v>XSHG_600335</v>
      </c>
    </row>
    <row r="1726" spans="1:5" x14ac:dyDescent="0.2">
      <c r="A1726" s="2" t="str">
        <f>"600469"</f>
        <v>600469</v>
      </c>
      <c r="B1726" s="1" t="s">
        <v>0</v>
      </c>
      <c r="C1726" s="1" t="s">
        <v>1</v>
      </c>
      <c r="D1726" t="str">
        <f t="shared" si="52"/>
        <v>XSHE_600469</v>
      </c>
      <c r="E1726" t="str">
        <f t="shared" si="53"/>
        <v>XSHG_600469</v>
      </c>
    </row>
    <row r="1727" spans="1:5" x14ac:dyDescent="0.2">
      <c r="A1727" s="2" t="str">
        <f>"600480"</f>
        <v>600480</v>
      </c>
      <c r="B1727" s="1" t="s">
        <v>0</v>
      </c>
      <c r="C1727" s="1" t="s">
        <v>1</v>
      </c>
      <c r="D1727" t="str">
        <f t="shared" si="52"/>
        <v>XSHE_600480</v>
      </c>
      <c r="E1727" t="str">
        <f t="shared" si="53"/>
        <v>XSHG_600480</v>
      </c>
    </row>
    <row r="1728" spans="1:5" x14ac:dyDescent="0.2">
      <c r="A1728" s="2" t="str">
        <f>"600501"</f>
        <v>600501</v>
      </c>
      <c r="B1728" s="1" t="s">
        <v>0</v>
      </c>
      <c r="C1728" s="1" t="s">
        <v>1</v>
      </c>
      <c r="D1728" t="str">
        <f t="shared" si="52"/>
        <v>XSHE_600501</v>
      </c>
      <c r="E1728" t="str">
        <f t="shared" si="53"/>
        <v>XSHG_600501</v>
      </c>
    </row>
    <row r="1729" spans="1:5" x14ac:dyDescent="0.2">
      <c r="A1729" s="2" t="str">
        <f>"600523"</f>
        <v>600523</v>
      </c>
      <c r="B1729" s="1" t="s">
        <v>0</v>
      </c>
      <c r="C1729" s="1" t="s">
        <v>1</v>
      </c>
      <c r="D1729" t="str">
        <f t="shared" si="52"/>
        <v>XSHE_600523</v>
      </c>
      <c r="E1729" t="str">
        <f t="shared" si="53"/>
        <v>XSHG_600523</v>
      </c>
    </row>
    <row r="1730" spans="1:5" x14ac:dyDescent="0.2">
      <c r="A1730" s="2" t="str">
        <f>"600623"</f>
        <v>600623</v>
      </c>
      <c r="B1730" s="1" t="s">
        <v>0</v>
      </c>
      <c r="C1730" s="1" t="s">
        <v>1</v>
      </c>
      <c r="D1730" t="str">
        <f t="shared" ref="D1730:D1793" si="54">B1730&amp;"_"&amp;A1730</f>
        <v>XSHE_600623</v>
      </c>
      <c r="E1730" t="str">
        <f t="shared" ref="E1730:E1793" si="55">C1730&amp;"_"&amp;A1730</f>
        <v>XSHG_600623</v>
      </c>
    </row>
    <row r="1731" spans="1:5" x14ac:dyDescent="0.2">
      <c r="A1731" s="2" t="str">
        <f>"600660"</f>
        <v>600660</v>
      </c>
      <c r="B1731" s="1" t="s">
        <v>0</v>
      </c>
      <c r="C1731" s="1" t="s">
        <v>1</v>
      </c>
      <c r="D1731" t="str">
        <f t="shared" si="54"/>
        <v>XSHE_600660</v>
      </c>
      <c r="E1731" t="str">
        <f t="shared" si="55"/>
        <v>XSHG_600660</v>
      </c>
    </row>
    <row r="1732" spans="1:5" x14ac:dyDescent="0.2">
      <c r="A1732" s="2" t="str">
        <f>"600698"</f>
        <v>600698</v>
      </c>
      <c r="B1732" s="1" t="s">
        <v>0</v>
      </c>
      <c r="C1732" s="1" t="s">
        <v>1</v>
      </c>
      <c r="D1732" t="str">
        <f t="shared" si="54"/>
        <v>XSHE_600698</v>
      </c>
      <c r="E1732" t="str">
        <f t="shared" si="55"/>
        <v>XSHG_600698</v>
      </c>
    </row>
    <row r="1733" spans="1:5" x14ac:dyDescent="0.2">
      <c r="A1733" s="2" t="str">
        <f>"600699"</f>
        <v>600699</v>
      </c>
      <c r="B1733" s="1" t="s">
        <v>0</v>
      </c>
      <c r="C1733" s="1" t="s">
        <v>1</v>
      </c>
      <c r="D1733" t="str">
        <f t="shared" si="54"/>
        <v>XSHE_600699</v>
      </c>
      <c r="E1733" t="str">
        <f t="shared" si="55"/>
        <v>XSHG_600699</v>
      </c>
    </row>
    <row r="1734" spans="1:5" x14ac:dyDescent="0.2">
      <c r="A1734" s="2" t="str">
        <f>"600741"</f>
        <v>600741</v>
      </c>
      <c r="B1734" s="1" t="s">
        <v>0</v>
      </c>
      <c r="C1734" s="1" t="s">
        <v>1</v>
      </c>
      <c r="D1734" t="str">
        <f t="shared" si="54"/>
        <v>XSHE_600741</v>
      </c>
      <c r="E1734" t="str">
        <f t="shared" si="55"/>
        <v>XSHG_600741</v>
      </c>
    </row>
    <row r="1735" spans="1:5" x14ac:dyDescent="0.2">
      <c r="A1735" s="2" t="str">
        <f>"600742"</f>
        <v>600742</v>
      </c>
      <c r="B1735" s="1" t="s">
        <v>0</v>
      </c>
      <c r="C1735" s="1" t="s">
        <v>1</v>
      </c>
      <c r="D1735" t="str">
        <f t="shared" si="54"/>
        <v>XSHE_600742</v>
      </c>
      <c r="E1735" t="str">
        <f t="shared" si="55"/>
        <v>XSHG_600742</v>
      </c>
    </row>
    <row r="1736" spans="1:5" x14ac:dyDescent="0.2">
      <c r="A1736" s="2" t="str">
        <f>"600960"</f>
        <v>600960</v>
      </c>
      <c r="B1736" s="1" t="s">
        <v>0</v>
      </c>
      <c r="C1736" s="1" t="s">
        <v>1</v>
      </c>
      <c r="D1736" t="str">
        <f t="shared" si="54"/>
        <v>XSHE_600960</v>
      </c>
      <c r="E1736" t="str">
        <f t="shared" si="55"/>
        <v>XSHG_600960</v>
      </c>
    </row>
    <row r="1737" spans="1:5" x14ac:dyDescent="0.2">
      <c r="A1737" s="2" t="str">
        <f>"601058"</f>
        <v>601058</v>
      </c>
      <c r="B1737" s="1" t="s">
        <v>0</v>
      </c>
      <c r="C1737" s="1" t="s">
        <v>1</v>
      </c>
      <c r="D1737" t="str">
        <f t="shared" si="54"/>
        <v>XSHE_601058</v>
      </c>
      <c r="E1737" t="str">
        <f t="shared" si="55"/>
        <v>XSHG_601058</v>
      </c>
    </row>
    <row r="1738" spans="1:5" x14ac:dyDescent="0.2">
      <c r="A1738" s="2" t="str">
        <f>"601127"</f>
        <v>601127</v>
      </c>
      <c r="B1738" s="1" t="s">
        <v>0</v>
      </c>
      <c r="C1738" s="1" t="s">
        <v>1</v>
      </c>
      <c r="D1738" t="str">
        <f t="shared" si="54"/>
        <v>XSHE_601127</v>
      </c>
      <c r="E1738" t="str">
        <f t="shared" si="55"/>
        <v>XSHG_601127</v>
      </c>
    </row>
    <row r="1739" spans="1:5" x14ac:dyDescent="0.2">
      <c r="A1739" s="2" t="str">
        <f>"601163"</f>
        <v>601163</v>
      </c>
      <c r="B1739" s="1" t="s">
        <v>0</v>
      </c>
      <c r="C1739" s="1" t="s">
        <v>1</v>
      </c>
      <c r="D1739" t="str">
        <f t="shared" si="54"/>
        <v>XSHE_601163</v>
      </c>
      <c r="E1739" t="str">
        <f t="shared" si="55"/>
        <v>XSHG_601163</v>
      </c>
    </row>
    <row r="1740" spans="1:5" x14ac:dyDescent="0.2">
      <c r="A1740" s="2" t="str">
        <f>"601500"</f>
        <v>601500</v>
      </c>
      <c r="B1740" s="1" t="s">
        <v>0</v>
      </c>
      <c r="C1740" s="1" t="s">
        <v>1</v>
      </c>
      <c r="D1740" t="str">
        <f t="shared" si="54"/>
        <v>XSHE_601500</v>
      </c>
      <c r="E1740" t="str">
        <f t="shared" si="55"/>
        <v>XSHG_601500</v>
      </c>
    </row>
    <row r="1741" spans="1:5" x14ac:dyDescent="0.2">
      <c r="A1741" s="2" t="str">
        <f>"601689"</f>
        <v>601689</v>
      </c>
      <c r="B1741" s="1" t="s">
        <v>0</v>
      </c>
      <c r="C1741" s="1" t="s">
        <v>1</v>
      </c>
      <c r="D1741" t="str">
        <f t="shared" si="54"/>
        <v>XSHE_601689</v>
      </c>
      <c r="E1741" t="str">
        <f t="shared" si="55"/>
        <v>XSHG_601689</v>
      </c>
    </row>
    <row r="1742" spans="1:5" x14ac:dyDescent="0.2">
      <c r="A1742" s="2" t="str">
        <f>"601799"</f>
        <v>601799</v>
      </c>
      <c r="B1742" s="1" t="s">
        <v>0</v>
      </c>
      <c r="C1742" s="1" t="s">
        <v>1</v>
      </c>
      <c r="D1742" t="str">
        <f t="shared" si="54"/>
        <v>XSHE_601799</v>
      </c>
      <c r="E1742" t="str">
        <f t="shared" si="55"/>
        <v>XSHG_601799</v>
      </c>
    </row>
    <row r="1743" spans="1:5" x14ac:dyDescent="0.2">
      <c r="A1743" s="2" t="str">
        <f>"601966"</f>
        <v>601966</v>
      </c>
      <c r="B1743" s="1" t="s">
        <v>0</v>
      </c>
      <c r="C1743" s="1" t="s">
        <v>1</v>
      </c>
      <c r="D1743" t="str">
        <f t="shared" si="54"/>
        <v>XSHE_601966</v>
      </c>
      <c r="E1743" t="str">
        <f t="shared" si="55"/>
        <v>XSHG_601966</v>
      </c>
    </row>
    <row r="1744" spans="1:5" x14ac:dyDescent="0.2">
      <c r="A1744" s="2" t="str">
        <f>"603006"</f>
        <v>603006</v>
      </c>
      <c r="B1744" s="1" t="s">
        <v>0</v>
      </c>
      <c r="C1744" s="1" t="s">
        <v>1</v>
      </c>
      <c r="D1744" t="str">
        <f t="shared" si="54"/>
        <v>XSHE_603006</v>
      </c>
      <c r="E1744" t="str">
        <f t="shared" si="55"/>
        <v>XSHG_603006</v>
      </c>
    </row>
    <row r="1745" spans="1:5" x14ac:dyDescent="0.2">
      <c r="A1745" s="2" t="str">
        <f>"603009"</f>
        <v>603009</v>
      </c>
      <c r="B1745" s="1" t="s">
        <v>0</v>
      </c>
      <c r="C1745" s="1" t="s">
        <v>1</v>
      </c>
      <c r="D1745" t="str">
        <f t="shared" si="54"/>
        <v>XSHE_603009</v>
      </c>
      <c r="E1745" t="str">
        <f t="shared" si="55"/>
        <v>XSHG_603009</v>
      </c>
    </row>
    <row r="1746" spans="1:5" x14ac:dyDescent="0.2">
      <c r="A1746" s="2" t="str">
        <f>"603023"</f>
        <v>603023</v>
      </c>
      <c r="B1746" s="1" t="s">
        <v>0</v>
      </c>
      <c r="C1746" s="1" t="s">
        <v>1</v>
      </c>
      <c r="D1746" t="str">
        <f t="shared" si="54"/>
        <v>XSHE_603023</v>
      </c>
      <c r="E1746" t="str">
        <f t="shared" si="55"/>
        <v>XSHG_603023</v>
      </c>
    </row>
    <row r="1747" spans="1:5" x14ac:dyDescent="0.2">
      <c r="A1747" s="2" t="str">
        <f>"603035"</f>
        <v>603035</v>
      </c>
      <c r="B1747" s="1" t="s">
        <v>0</v>
      </c>
      <c r="C1747" s="1" t="s">
        <v>1</v>
      </c>
      <c r="D1747" t="str">
        <f t="shared" si="54"/>
        <v>XSHE_603035</v>
      </c>
      <c r="E1747" t="str">
        <f t="shared" si="55"/>
        <v>XSHG_603035</v>
      </c>
    </row>
    <row r="1748" spans="1:5" x14ac:dyDescent="0.2">
      <c r="A1748" s="2" t="str">
        <f>"603037"</f>
        <v>603037</v>
      </c>
      <c r="B1748" s="1" t="s">
        <v>0</v>
      </c>
      <c r="C1748" s="1" t="s">
        <v>1</v>
      </c>
      <c r="D1748" t="str">
        <f t="shared" si="54"/>
        <v>XSHE_603037</v>
      </c>
      <c r="E1748" t="str">
        <f t="shared" si="55"/>
        <v>XSHG_603037</v>
      </c>
    </row>
    <row r="1749" spans="1:5" x14ac:dyDescent="0.2">
      <c r="A1749" s="2" t="str">
        <f>"603089"</f>
        <v>603089</v>
      </c>
      <c r="B1749" s="1" t="s">
        <v>0</v>
      </c>
      <c r="C1749" s="1" t="s">
        <v>1</v>
      </c>
      <c r="D1749" t="str">
        <f t="shared" si="54"/>
        <v>XSHE_603089</v>
      </c>
      <c r="E1749" t="str">
        <f t="shared" si="55"/>
        <v>XSHG_603089</v>
      </c>
    </row>
    <row r="1750" spans="1:5" x14ac:dyDescent="0.2">
      <c r="A1750" s="2" t="str">
        <f>"603158"</f>
        <v>603158</v>
      </c>
      <c r="B1750" s="1" t="s">
        <v>0</v>
      </c>
      <c r="C1750" s="1" t="s">
        <v>1</v>
      </c>
      <c r="D1750" t="str">
        <f t="shared" si="54"/>
        <v>XSHE_603158</v>
      </c>
      <c r="E1750" t="str">
        <f t="shared" si="55"/>
        <v>XSHG_603158</v>
      </c>
    </row>
    <row r="1751" spans="1:5" x14ac:dyDescent="0.2">
      <c r="A1751" s="2" t="str">
        <f>"603166"</f>
        <v>603166</v>
      </c>
      <c r="B1751" s="1" t="s">
        <v>0</v>
      </c>
      <c r="C1751" s="1" t="s">
        <v>1</v>
      </c>
      <c r="D1751" t="str">
        <f t="shared" si="54"/>
        <v>XSHE_603166</v>
      </c>
      <c r="E1751" t="str">
        <f t="shared" si="55"/>
        <v>XSHG_603166</v>
      </c>
    </row>
    <row r="1752" spans="1:5" x14ac:dyDescent="0.2">
      <c r="A1752" s="2" t="str">
        <f>"603179"</f>
        <v>603179</v>
      </c>
      <c r="B1752" s="1" t="s">
        <v>0</v>
      </c>
      <c r="C1752" s="1" t="s">
        <v>1</v>
      </c>
      <c r="D1752" t="str">
        <f t="shared" si="54"/>
        <v>XSHE_603179</v>
      </c>
      <c r="E1752" t="str">
        <f t="shared" si="55"/>
        <v>XSHG_603179</v>
      </c>
    </row>
    <row r="1753" spans="1:5" x14ac:dyDescent="0.2">
      <c r="A1753" s="2" t="str">
        <f>"603239"</f>
        <v>603239</v>
      </c>
      <c r="B1753" s="1" t="s">
        <v>0</v>
      </c>
      <c r="C1753" s="1" t="s">
        <v>1</v>
      </c>
      <c r="D1753" t="str">
        <f t="shared" si="54"/>
        <v>XSHE_603239</v>
      </c>
      <c r="E1753" t="str">
        <f t="shared" si="55"/>
        <v>XSHG_603239</v>
      </c>
    </row>
    <row r="1754" spans="1:5" x14ac:dyDescent="0.2">
      <c r="A1754" s="2" t="str">
        <f>"603306"</f>
        <v>603306</v>
      </c>
      <c r="B1754" s="1" t="s">
        <v>0</v>
      </c>
      <c r="C1754" s="1" t="s">
        <v>1</v>
      </c>
      <c r="D1754" t="str">
        <f t="shared" si="54"/>
        <v>XSHE_603306</v>
      </c>
      <c r="E1754" t="str">
        <f t="shared" si="55"/>
        <v>XSHG_603306</v>
      </c>
    </row>
    <row r="1755" spans="1:5" x14ac:dyDescent="0.2">
      <c r="A1755" s="2" t="str">
        <f>"603319"</f>
        <v>603319</v>
      </c>
      <c r="B1755" s="1" t="s">
        <v>0</v>
      </c>
      <c r="C1755" s="1" t="s">
        <v>1</v>
      </c>
      <c r="D1755" t="str">
        <f t="shared" si="54"/>
        <v>XSHE_603319</v>
      </c>
      <c r="E1755" t="str">
        <f t="shared" si="55"/>
        <v>XSHG_603319</v>
      </c>
    </row>
    <row r="1756" spans="1:5" x14ac:dyDescent="0.2">
      <c r="A1756" s="2" t="str">
        <f>"603358"</f>
        <v>603358</v>
      </c>
      <c r="B1756" s="1" t="s">
        <v>0</v>
      </c>
      <c r="C1756" s="1" t="s">
        <v>1</v>
      </c>
      <c r="D1756" t="str">
        <f t="shared" si="54"/>
        <v>XSHE_603358</v>
      </c>
      <c r="E1756" t="str">
        <f t="shared" si="55"/>
        <v>XSHG_603358</v>
      </c>
    </row>
    <row r="1757" spans="1:5" x14ac:dyDescent="0.2">
      <c r="A1757" s="2" t="str">
        <f>"603701"</f>
        <v>603701</v>
      </c>
      <c r="B1757" s="1" t="s">
        <v>0</v>
      </c>
      <c r="C1757" s="1" t="s">
        <v>1</v>
      </c>
      <c r="D1757" t="str">
        <f t="shared" si="54"/>
        <v>XSHE_603701</v>
      </c>
      <c r="E1757" t="str">
        <f t="shared" si="55"/>
        <v>XSHG_603701</v>
      </c>
    </row>
    <row r="1758" spans="1:5" x14ac:dyDescent="0.2">
      <c r="A1758" s="2" t="str">
        <f>"603768"</f>
        <v>603768</v>
      </c>
      <c r="B1758" s="1" t="s">
        <v>0</v>
      </c>
      <c r="C1758" s="1" t="s">
        <v>1</v>
      </c>
      <c r="D1758" t="str">
        <f t="shared" si="54"/>
        <v>XSHE_603768</v>
      </c>
      <c r="E1758" t="str">
        <f t="shared" si="55"/>
        <v>XSHG_603768</v>
      </c>
    </row>
    <row r="1759" spans="1:5" x14ac:dyDescent="0.2">
      <c r="A1759" s="2" t="str">
        <f>"603788"</f>
        <v>603788</v>
      </c>
      <c r="B1759" s="1" t="s">
        <v>0</v>
      </c>
      <c r="C1759" s="1" t="s">
        <v>1</v>
      </c>
      <c r="D1759" t="str">
        <f t="shared" si="54"/>
        <v>XSHE_603788</v>
      </c>
      <c r="E1759" t="str">
        <f t="shared" si="55"/>
        <v>XSHG_603788</v>
      </c>
    </row>
    <row r="1760" spans="1:5" x14ac:dyDescent="0.2">
      <c r="A1760" s="2" t="str">
        <f>"603997"</f>
        <v>603997</v>
      </c>
      <c r="B1760" s="1" t="s">
        <v>0</v>
      </c>
      <c r="C1760" s="1" t="s">
        <v>1</v>
      </c>
      <c r="D1760" t="str">
        <f t="shared" si="54"/>
        <v>XSHE_603997</v>
      </c>
      <c r="E1760" t="str">
        <f t="shared" si="55"/>
        <v>XSHG_603997</v>
      </c>
    </row>
    <row r="1761" spans="1:5" x14ac:dyDescent="0.2">
      <c r="A1761" s="2" t="str">
        <f>"603178"</f>
        <v>603178</v>
      </c>
      <c r="B1761" s="1" t="s">
        <v>0</v>
      </c>
      <c r="C1761" s="1" t="s">
        <v>1</v>
      </c>
      <c r="D1761" t="str">
        <f t="shared" si="54"/>
        <v>XSHE_603178</v>
      </c>
      <c r="E1761" t="str">
        <f t="shared" si="55"/>
        <v>XSHG_603178</v>
      </c>
    </row>
    <row r="1762" spans="1:5" x14ac:dyDescent="0.2">
      <c r="A1762" s="2" t="str">
        <f>"603586"</f>
        <v>603586</v>
      </c>
      <c r="B1762" s="1" t="s">
        <v>0</v>
      </c>
      <c r="C1762" s="1" t="s">
        <v>1</v>
      </c>
      <c r="D1762" t="str">
        <f t="shared" si="54"/>
        <v>XSHE_603586</v>
      </c>
      <c r="E1762" t="str">
        <f t="shared" si="55"/>
        <v>XSHG_603586</v>
      </c>
    </row>
    <row r="1763" spans="1:5" x14ac:dyDescent="0.2">
      <c r="A1763" s="2" t="str">
        <f>"000550"</f>
        <v>000550</v>
      </c>
      <c r="B1763" s="1" t="s">
        <v>0</v>
      </c>
      <c r="C1763" s="1" t="s">
        <v>1</v>
      </c>
      <c r="D1763" t="str">
        <f t="shared" si="54"/>
        <v>XSHE_000550</v>
      </c>
      <c r="E1763" t="str">
        <f t="shared" si="55"/>
        <v>XSHG_000550</v>
      </c>
    </row>
    <row r="1764" spans="1:5" x14ac:dyDescent="0.2">
      <c r="A1764" s="2" t="str">
        <f>"000572"</f>
        <v>000572</v>
      </c>
      <c r="B1764" s="1" t="s">
        <v>0</v>
      </c>
      <c r="C1764" s="1" t="s">
        <v>1</v>
      </c>
      <c r="D1764" t="str">
        <f t="shared" si="54"/>
        <v>XSHE_000572</v>
      </c>
      <c r="E1764" t="str">
        <f t="shared" si="55"/>
        <v>XSHG_000572</v>
      </c>
    </row>
    <row r="1765" spans="1:5" x14ac:dyDescent="0.2">
      <c r="A1765" s="2" t="str">
        <f>"000625"</f>
        <v>000625</v>
      </c>
      <c r="B1765" s="1" t="s">
        <v>0</v>
      </c>
      <c r="C1765" s="1" t="s">
        <v>1</v>
      </c>
      <c r="D1765" t="str">
        <f t="shared" si="54"/>
        <v>XSHE_000625</v>
      </c>
      <c r="E1765" t="str">
        <f t="shared" si="55"/>
        <v>XSHG_000625</v>
      </c>
    </row>
    <row r="1766" spans="1:5" x14ac:dyDescent="0.2">
      <c r="A1766" s="2" t="str">
        <f>"000800"</f>
        <v>000800</v>
      </c>
      <c r="B1766" s="1" t="s">
        <v>0</v>
      </c>
      <c r="C1766" s="1" t="s">
        <v>1</v>
      </c>
      <c r="D1766" t="str">
        <f t="shared" si="54"/>
        <v>XSHE_000800</v>
      </c>
      <c r="E1766" t="str">
        <f t="shared" si="55"/>
        <v>XSHG_000800</v>
      </c>
    </row>
    <row r="1767" spans="1:5" x14ac:dyDescent="0.2">
      <c r="A1767" s="2" t="str">
        <f>"000868"</f>
        <v>000868</v>
      </c>
      <c r="B1767" s="1" t="s">
        <v>0</v>
      </c>
      <c r="C1767" s="1" t="s">
        <v>1</v>
      </c>
      <c r="D1767" t="str">
        <f t="shared" si="54"/>
        <v>XSHE_000868</v>
      </c>
      <c r="E1767" t="str">
        <f t="shared" si="55"/>
        <v>XSHG_000868</v>
      </c>
    </row>
    <row r="1768" spans="1:5" x14ac:dyDescent="0.2">
      <c r="A1768" s="2" t="str">
        <f>"000927"</f>
        <v>000927</v>
      </c>
      <c r="B1768" s="1" t="s">
        <v>0</v>
      </c>
      <c r="C1768" s="1" t="s">
        <v>1</v>
      </c>
      <c r="D1768" t="str">
        <f t="shared" si="54"/>
        <v>XSHE_000927</v>
      </c>
      <c r="E1768" t="str">
        <f t="shared" si="55"/>
        <v>XSHG_000927</v>
      </c>
    </row>
    <row r="1769" spans="1:5" x14ac:dyDescent="0.2">
      <c r="A1769" s="2" t="str">
        <f>"000951"</f>
        <v>000951</v>
      </c>
      <c r="B1769" s="1" t="s">
        <v>0</v>
      </c>
      <c r="C1769" s="1" t="s">
        <v>1</v>
      </c>
      <c r="D1769" t="str">
        <f t="shared" si="54"/>
        <v>XSHE_000951</v>
      </c>
      <c r="E1769" t="str">
        <f t="shared" si="55"/>
        <v>XSHG_000951</v>
      </c>
    </row>
    <row r="1770" spans="1:5" x14ac:dyDescent="0.2">
      <c r="A1770" s="2" t="str">
        <f>"000957"</f>
        <v>000957</v>
      </c>
      <c r="B1770" s="1" t="s">
        <v>0</v>
      </c>
      <c r="C1770" s="1" t="s">
        <v>1</v>
      </c>
      <c r="D1770" t="str">
        <f t="shared" si="54"/>
        <v>XSHE_000957</v>
      </c>
      <c r="E1770" t="str">
        <f t="shared" si="55"/>
        <v>XSHG_000957</v>
      </c>
    </row>
    <row r="1771" spans="1:5" x14ac:dyDescent="0.2">
      <c r="A1771" s="2" t="str">
        <f>"002537"</f>
        <v>002537</v>
      </c>
      <c r="B1771" s="1" t="s">
        <v>0</v>
      </c>
      <c r="C1771" s="1" t="s">
        <v>1</v>
      </c>
      <c r="D1771" t="str">
        <f t="shared" si="54"/>
        <v>XSHE_002537</v>
      </c>
      <c r="E1771" t="str">
        <f t="shared" si="55"/>
        <v>XSHG_002537</v>
      </c>
    </row>
    <row r="1772" spans="1:5" x14ac:dyDescent="0.2">
      <c r="A1772" s="2" t="str">
        <f>"002594"</f>
        <v>002594</v>
      </c>
      <c r="B1772" s="1" t="s">
        <v>0</v>
      </c>
      <c r="C1772" s="1" t="s">
        <v>1</v>
      </c>
      <c r="D1772" t="str">
        <f t="shared" si="54"/>
        <v>XSHE_002594</v>
      </c>
      <c r="E1772" t="str">
        <f t="shared" si="55"/>
        <v>XSHG_002594</v>
      </c>
    </row>
    <row r="1773" spans="1:5" x14ac:dyDescent="0.2">
      <c r="A1773" s="2" t="str">
        <f>"600006"</f>
        <v>600006</v>
      </c>
      <c r="B1773" s="1" t="s">
        <v>0</v>
      </c>
      <c r="C1773" s="1" t="s">
        <v>1</v>
      </c>
      <c r="D1773" t="str">
        <f t="shared" si="54"/>
        <v>XSHE_600006</v>
      </c>
      <c r="E1773" t="str">
        <f t="shared" si="55"/>
        <v>XSHG_600006</v>
      </c>
    </row>
    <row r="1774" spans="1:5" x14ac:dyDescent="0.2">
      <c r="A1774" s="2" t="str">
        <f>"600066"</f>
        <v>600066</v>
      </c>
      <c r="B1774" s="1" t="s">
        <v>0</v>
      </c>
      <c r="C1774" s="1" t="s">
        <v>1</v>
      </c>
      <c r="D1774" t="str">
        <f t="shared" si="54"/>
        <v>XSHE_600066</v>
      </c>
      <c r="E1774" t="str">
        <f t="shared" si="55"/>
        <v>XSHG_600066</v>
      </c>
    </row>
    <row r="1775" spans="1:5" x14ac:dyDescent="0.2">
      <c r="A1775" s="2" t="str">
        <f>"600104"</f>
        <v>600104</v>
      </c>
      <c r="B1775" s="1" t="s">
        <v>0</v>
      </c>
      <c r="C1775" s="1" t="s">
        <v>1</v>
      </c>
      <c r="D1775" t="str">
        <f t="shared" si="54"/>
        <v>XSHE_600104</v>
      </c>
      <c r="E1775" t="str">
        <f t="shared" si="55"/>
        <v>XSHG_600104</v>
      </c>
    </row>
    <row r="1776" spans="1:5" x14ac:dyDescent="0.2">
      <c r="A1776" s="2" t="str">
        <f>"600166"</f>
        <v>600166</v>
      </c>
      <c r="B1776" s="1" t="s">
        <v>0</v>
      </c>
      <c r="C1776" s="1" t="s">
        <v>1</v>
      </c>
      <c r="D1776" t="str">
        <f t="shared" si="54"/>
        <v>XSHE_600166</v>
      </c>
      <c r="E1776" t="str">
        <f t="shared" si="55"/>
        <v>XSHG_600166</v>
      </c>
    </row>
    <row r="1777" spans="1:5" x14ac:dyDescent="0.2">
      <c r="A1777" s="2" t="str">
        <f>"600213"</f>
        <v>600213</v>
      </c>
      <c r="B1777" s="1" t="s">
        <v>0</v>
      </c>
      <c r="C1777" s="1" t="s">
        <v>1</v>
      </c>
      <c r="D1777" t="str">
        <f t="shared" si="54"/>
        <v>XSHE_600213</v>
      </c>
      <c r="E1777" t="str">
        <f t="shared" si="55"/>
        <v>XSHG_600213</v>
      </c>
    </row>
    <row r="1778" spans="1:5" x14ac:dyDescent="0.2">
      <c r="A1778" s="2" t="str">
        <f>"600262"</f>
        <v>600262</v>
      </c>
      <c r="B1778" s="1" t="s">
        <v>0</v>
      </c>
      <c r="C1778" s="1" t="s">
        <v>1</v>
      </c>
      <c r="D1778" t="str">
        <f t="shared" si="54"/>
        <v>XSHE_600262</v>
      </c>
      <c r="E1778" t="str">
        <f t="shared" si="55"/>
        <v>XSHG_600262</v>
      </c>
    </row>
    <row r="1779" spans="1:5" x14ac:dyDescent="0.2">
      <c r="A1779" s="2" t="str">
        <f>"600303"</f>
        <v>600303</v>
      </c>
      <c r="B1779" s="1" t="s">
        <v>0</v>
      </c>
      <c r="C1779" s="1" t="s">
        <v>1</v>
      </c>
      <c r="D1779" t="str">
        <f t="shared" si="54"/>
        <v>XSHE_600303</v>
      </c>
      <c r="E1779" t="str">
        <f t="shared" si="55"/>
        <v>XSHG_600303</v>
      </c>
    </row>
    <row r="1780" spans="1:5" x14ac:dyDescent="0.2">
      <c r="A1780" s="2" t="str">
        <f>"600375"</f>
        <v>600375</v>
      </c>
      <c r="B1780" s="1" t="s">
        <v>0</v>
      </c>
      <c r="C1780" s="1" t="s">
        <v>1</v>
      </c>
      <c r="D1780" t="str">
        <f t="shared" si="54"/>
        <v>XSHE_600375</v>
      </c>
      <c r="E1780" t="str">
        <f t="shared" si="55"/>
        <v>XSHG_600375</v>
      </c>
    </row>
    <row r="1781" spans="1:5" x14ac:dyDescent="0.2">
      <c r="A1781" s="2" t="str">
        <f>"600418"</f>
        <v>600418</v>
      </c>
      <c r="B1781" s="1" t="s">
        <v>0</v>
      </c>
      <c r="C1781" s="1" t="s">
        <v>1</v>
      </c>
      <c r="D1781" t="str">
        <f t="shared" si="54"/>
        <v>XSHE_600418</v>
      </c>
      <c r="E1781" t="str">
        <f t="shared" si="55"/>
        <v>XSHG_600418</v>
      </c>
    </row>
    <row r="1782" spans="1:5" x14ac:dyDescent="0.2">
      <c r="A1782" s="2" t="str">
        <f>"600609"</f>
        <v>600609</v>
      </c>
      <c r="B1782" s="1" t="s">
        <v>0</v>
      </c>
      <c r="C1782" s="1" t="s">
        <v>1</v>
      </c>
      <c r="D1782" t="str">
        <f t="shared" si="54"/>
        <v>XSHE_600609</v>
      </c>
      <c r="E1782" t="str">
        <f t="shared" si="55"/>
        <v>XSHG_600609</v>
      </c>
    </row>
    <row r="1783" spans="1:5" x14ac:dyDescent="0.2">
      <c r="A1783" s="2" t="str">
        <f>"600686"</f>
        <v>600686</v>
      </c>
      <c r="B1783" s="1" t="s">
        <v>0</v>
      </c>
      <c r="C1783" s="1" t="s">
        <v>1</v>
      </c>
      <c r="D1783" t="str">
        <f t="shared" si="54"/>
        <v>XSHE_600686</v>
      </c>
      <c r="E1783" t="str">
        <f t="shared" si="55"/>
        <v>XSHG_600686</v>
      </c>
    </row>
    <row r="1784" spans="1:5" x14ac:dyDescent="0.2">
      <c r="A1784" s="2" t="str">
        <f>"600760"</f>
        <v>600760</v>
      </c>
      <c r="B1784" s="1" t="s">
        <v>0</v>
      </c>
      <c r="C1784" s="1" t="s">
        <v>1</v>
      </c>
      <c r="D1784" t="str">
        <f t="shared" si="54"/>
        <v>XSHE_600760</v>
      </c>
      <c r="E1784" t="str">
        <f t="shared" si="55"/>
        <v>XSHG_600760</v>
      </c>
    </row>
    <row r="1785" spans="1:5" x14ac:dyDescent="0.2">
      <c r="A1785" s="2" t="str">
        <f>"601238"</f>
        <v>601238</v>
      </c>
      <c r="B1785" s="1" t="s">
        <v>0</v>
      </c>
      <c r="C1785" s="1" t="s">
        <v>1</v>
      </c>
      <c r="D1785" t="str">
        <f t="shared" si="54"/>
        <v>XSHE_601238</v>
      </c>
      <c r="E1785" t="str">
        <f t="shared" si="55"/>
        <v>XSHG_601238</v>
      </c>
    </row>
    <row r="1786" spans="1:5" x14ac:dyDescent="0.2">
      <c r="A1786" s="2" t="str">
        <f>"601633"</f>
        <v>601633</v>
      </c>
      <c r="B1786" s="1" t="s">
        <v>0</v>
      </c>
      <c r="C1786" s="1" t="s">
        <v>1</v>
      </c>
      <c r="D1786" t="str">
        <f t="shared" si="54"/>
        <v>XSHE_601633</v>
      </c>
      <c r="E1786" t="str">
        <f t="shared" si="55"/>
        <v>XSHG_601633</v>
      </c>
    </row>
    <row r="1787" spans="1:5" x14ac:dyDescent="0.2">
      <c r="A1787" s="2" t="str">
        <f>"000060"</f>
        <v>000060</v>
      </c>
      <c r="B1787" s="1" t="s">
        <v>0</v>
      </c>
      <c r="C1787" s="1" t="s">
        <v>1</v>
      </c>
      <c r="D1787" t="str">
        <f t="shared" si="54"/>
        <v>XSHE_000060</v>
      </c>
      <c r="E1787" t="str">
        <f t="shared" si="55"/>
        <v>XSHG_000060</v>
      </c>
    </row>
    <row r="1788" spans="1:5" x14ac:dyDescent="0.2">
      <c r="A1788" s="2" t="str">
        <f>"000426"</f>
        <v>000426</v>
      </c>
      <c r="B1788" s="1" t="s">
        <v>0</v>
      </c>
      <c r="C1788" s="1" t="s">
        <v>1</v>
      </c>
      <c r="D1788" t="str">
        <f t="shared" si="54"/>
        <v>XSHE_000426</v>
      </c>
      <c r="E1788" t="str">
        <f t="shared" si="55"/>
        <v>XSHG_000426</v>
      </c>
    </row>
    <row r="1789" spans="1:5" x14ac:dyDescent="0.2">
      <c r="A1789" s="2" t="str">
        <f>"000603"</f>
        <v>000603</v>
      </c>
      <c r="B1789" s="1" t="s">
        <v>0</v>
      </c>
      <c r="C1789" s="1" t="s">
        <v>1</v>
      </c>
      <c r="D1789" t="str">
        <f t="shared" si="54"/>
        <v>XSHE_000603</v>
      </c>
      <c r="E1789" t="str">
        <f t="shared" si="55"/>
        <v>XSHG_000603</v>
      </c>
    </row>
    <row r="1790" spans="1:5" x14ac:dyDescent="0.2">
      <c r="A1790" s="2" t="str">
        <f>"000688"</f>
        <v>000688</v>
      </c>
      <c r="B1790" s="1" t="s">
        <v>0</v>
      </c>
      <c r="C1790" s="1" t="s">
        <v>1</v>
      </c>
      <c r="D1790" t="str">
        <f t="shared" si="54"/>
        <v>XSHE_000688</v>
      </c>
      <c r="E1790" t="str">
        <f t="shared" si="55"/>
        <v>XSHG_000688</v>
      </c>
    </row>
    <row r="1791" spans="1:5" x14ac:dyDescent="0.2">
      <c r="A1791" s="2" t="str">
        <f>"000751"</f>
        <v>000751</v>
      </c>
      <c r="B1791" s="1" t="s">
        <v>0</v>
      </c>
      <c r="C1791" s="1" t="s">
        <v>1</v>
      </c>
      <c r="D1791" t="str">
        <f t="shared" si="54"/>
        <v>XSHE_000751</v>
      </c>
      <c r="E1791" t="str">
        <f t="shared" si="55"/>
        <v>XSHG_000751</v>
      </c>
    </row>
    <row r="1792" spans="1:5" x14ac:dyDescent="0.2">
      <c r="A1792" s="2" t="str">
        <f>"000758"</f>
        <v>000758</v>
      </c>
      <c r="B1792" s="1" t="s">
        <v>0</v>
      </c>
      <c r="C1792" s="1" t="s">
        <v>1</v>
      </c>
      <c r="D1792" t="str">
        <f t="shared" si="54"/>
        <v>XSHE_000758</v>
      </c>
      <c r="E1792" t="str">
        <f t="shared" si="55"/>
        <v>XSHG_000758</v>
      </c>
    </row>
    <row r="1793" spans="1:5" x14ac:dyDescent="0.2">
      <c r="A1793" s="2" t="str">
        <f>"000975"</f>
        <v>000975</v>
      </c>
      <c r="B1793" s="1" t="s">
        <v>0</v>
      </c>
      <c r="C1793" s="1" t="s">
        <v>1</v>
      </c>
      <c r="D1793" t="str">
        <f t="shared" si="54"/>
        <v>XSHE_000975</v>
      </c>
      <c r="E1793" t="str">
        <f t="shared" si="55"/>
        <v>XSHG_000975</v>
      </c>
    </row>
    <row r="1794" spans="1:5" x14ac:dyDescent="0.2">
      <c r="A1794" s="2" t="str">
        <f>"002114"</f>
        <v>002114</v>
      </c>
      <c r="B1794" s="1" t="s">
        <v>0</v>
      </c>
      <c r="C1794" s="1" t="s">
        <v>1</v>
      </c>
      <c r="D1794" t="str">
        <f t="shared" ref="D1794:D1857" si="56">B1794&amp;"_"&amp;A1794</f>
        <v>XSHE_002114</v>
      </c>
      <c r="E1794" t="str">
        <f t="shared" ref="E1794:E1857" si="57">C1794&amp;"_"&amp;A1794</f>
        <v>XSHG_002114</v>
      </c>
    </row>
    <row r="1795" spans="1:5" x14ac:dyDescent="0.2">
      <c r="A1795" s="2" t="str">
        <f>"600331"</f>
        <v>600331</v>
      </c>
      <c r="B1795" s="1" t="s">
        <v>0</v>
      </c>
      <c r="C1795" s="1" t="s">
        <v>1</v>
      </c>
      <c r="D1795" t="str">
        <f t="shared" si="56"/>
        <v>XSHE_600331</v>
      </c>
      <c r="E1795" t="str">
        <f t="shared" si="57"/>
        <v>XSHG_600331</v>
      </c>
    </row>
    <row r="1796" spans="1:5" x14ac:dyDescent="0.2">
      <c r="A1796" s="2" t="str">
        <f>"600338"</f>
        <v>600338</v>
      </c>
      <c r="B1796" s="1" t="s">
        <v>0</v>
      </c>
      <c r="C1796" s="1" t="s">
        <v>1</v>
      </c>
      <c r="D1796" t="str">
        <f t="shared" si="56"/>
        <v>XSHE_600338</v>
      </c>
      <c r="E1796" t="str">
        <f t="shared" si="57"/>
        <v>XSHG_600338</v>
      </c>
    </row>
    <row r="1797" spans="1:5" x14ac:dyDescent="0.2">
      <c r="A1797" s="2" t="str">
        <f>"600497"</f>
        <v>600497</v>
      </c>
      <c r="B1797" s="1" t="s">
        <v>0</v>
      </c>
      <c r="C1797" s="1" t="s">
        <v>1</v>
      </c>
      <c r="D1797" t="str">
        <f t="shared" si="56"/>
        <v>XSHE_600497</v>
      </c>
      <c r="E1797" t="str">
        <f t="shared" si="57"/>
        <v>XSHG_600497</v>
      </c>
    </row>
    <row r="1798" spans="1:5" x14ac:dyDescent="0.2">
      <c r="A1798" s="2" t="str">
        <f>"600531"</f>
        <v>600531</v>
      </c>
      <c r="B1798" s="1" t="s">
        <v>0</v>
      </c>
      <c r="C1798" s="1" t="s">
        <v>1</v>
      </c>
      <c r="D1798" t="str">
        <f t="shared" si="56"/>
        <v>XSHE_600531</v>
      </c>
      <c r="E1798" t="str">
        <f t="shared" si="57"/>
        <v>XSHG_600531</v>
      </c>
    </row>
    <row r="1799" spans="1:5" x14ac:dyDescent="0.2">
      <c r="A1799" s="2" t="str">
        <f>"600961"</f>
        <v>600961</v>
      </c>
      <c r="B1799" s="1" t="s">
        <v>0</v>
      </c>
      <c r="C1799" s="1" t="s">
        <v>1</v>
      </c>
      <c r="D1799" t="str">
        <f t="shared" si="56"/>
        <v>XSHE_600961</v>
      </c>
      <c r="E1799" t="str">
        <f t="shared" si="57"/>
        <v>XSHG_600961</v>
      </c>
    </row>
    <row r="1800" spans="1:5" x14ac:dyDescent="0.2">
      <c r="A1800" s="2" t="str">
        <f>"601020"</f>
        <v>601020</v>
      </c>
      <c r="B1800" s="1" t="s">
        <v>0</v>
      </c>
      <c r="C1800" s="1" t="s">
        <v>1</v>
      </c>
      <c r="D1800" t="str">
        <f t="shared" si="56"/>
        <v>XSHE_601020</v>
      </c>
      <c r="E1800" t="str">
        <f t="shared" si="57"/>
        <v>XSHG_601020</v>
      </c>
    </row>
    <row r="1801" spans="1:5" x14ac:dyDescent="0.2">
      <c r="A1801" s="2" t="str">
        <f>"000039"</f>
        <v>000039</v>
      </c>
      <c r="B1801" s="1" t="s">
        <v>0</v>
      </c>
      <c r="C1801" s="1" t="s">
        <v>1</v>
      </c>
      <c r="D1801" t="str">
        <f t="shared" si="56"/>
        <v>XSHE_000039</v>
      </c>
      <c r="E1801" t="str">
        <f t="shared" si="57"/>
        <v>XSHG_000039</v>
      </c>
    </row>
    <row r="1802" spans="1:5" x14ac:dyDescent="0.2">
      <c r="A1802" s="2" t="str">
        <f>"000821"</f>
        <v>000821</v>
      </c>
      <c r="B1802" s="1" t="s">
        <v>0</v>
      </c>
      <c r="C1802" s="1" t="s">
        <v>1</v>
      </c>
      <c r="D1802" t="str">
        <f t="shared" si="56"/>
        <v>XSHE_000821</v>
      </c>
      <c r="E1802" t="str">
        <f t="shared" si="57"/>
        <v>XSHG_000821</v>
      </c>
    </row>
    <row r="1803" spans="1:5" x14ac:dyDescent="0.2">
      <c r="A1803" s="2" t="str">
        <f>"002209"</f>
        <v>002209</v>
      </c>
      <c r="B1803" s="1" t="s">
        <v>0</v>
      </c>
      <c r="C1803" s="1" t="s">
        <v>1</v>
      </c>
      <c r="D1803" t="str">
        <f t="shared" si="56"/>
        <v>XSHE_002209</v>
      </c>
      <c r="E1803" t="str">
        <f t="shared" si="57"/>
        <v>XSHG_002209</v>
      </c>
    </row>
    <row r="1804" spans="1:5" x14ac:dyDescent="0.2">
      <c r="A1804" s="2" t="str">
        <f>"002282"</f>
        <v>002282</v>
      </c>
      <c r="B1804" s="1" t="s">
        <v>0</v>
      </c>
      <c r="C1804" s="1" t="s">
        <v>1</v>
      </c>
      <c r="D1804" t="str">
        <f t="shared" si="56"/>
        <v>XSHE_002282</v>
      </c>
      <c r="E1804" t="str">
        <f t="shared" si="57"/>
        <v>XSHG_002282</v>
      </c>
    </row>
    <row r="1805" spans="1:5" x14ac:dyDescent="0.2">
      <c r="A1805" s="2" t="str">
        <f>"002444"</f>
        <v>002444</v>
      </c>
      <c r="B1805" s="1" t="s">
        <v>0</v>
      </c>
      <c r="C1805" s="1" t="s">
        <v>1</v>
      </c>
      <c r="D1805" t="str">
        <f t="shared" si="56"/>
        <v>XSHE_002444</v>
      </c>
      <c r="E1805" t="str">
        <f t="shared" si="57"/>
        <v>XSHG_002444</v>
      </c>
    </row>
    <row r="1806" spans="1:5" x14ac:dyDescent="0.2">
      <c r="A1806" s="2" t="str">
        <f>"002611"</f>
        <v>002611</v>
      </c>
      <c r="B1806" s="1" t="s">
        <v>0</v>
      </c>
      <c r="C1806" s="1" t="s">
        <v>1</v>
      </c>
      <c r="D1806" t="str">
        <f t="shared" si="56"/>
        <v>XSHE_002611</v>
      </c>
      <c r="E1806" t="str">
        <f t="shared" si="57"/>
        <v>XSHG_002611</v>
      </c>
    </row>
    <row r="1807" spans="1:5" x14ac:dyDescent="0.2">
      <c r="A1807" s="2" t="str">
        <f>"300126"</f>
        <v>300126</v>
      </c>
      <c r="B1807" s="1" t="s">
        <v>0</v>
      </c>
      <c r="C1807" s="1" t="s">
        <v>1</v>
      </c>
      <c r="D1807" t="str">
        <f t="shared" si="56"/>
        <v>XSHE_300126</v>
      </c>
      <c r="E1807" t="str">
        <f t="shared" si="57"/>
        <v>XSHG_300126</v>
      </c>
    </row>
    <row r="1808" spans="1:5" x14ac:dyDescent="0.2">
      <c r="A1808" s="2" t="str">
        <f>"300173"</f>
        <v>300173</v>
      </c>
      <c r="B1808" s="1" t="s">
        <v>0</v>
      </c>
      <c r="C1808" s="1" t="s">
        <v>1</v>
      </c>
      <c r="D1808" t="str">
        <f t="shared" si="56"/>
        <v>XSHE_300173</v>
      </c>
      <c r="E1808" t="str">
        <f t="shared" si="57"/>
        <v>XSHG_300173</v>
      </c>
    </row>
    <row r="1809" spans="1:5" x14ac:dyDescent="0.2">
      <c r="A1809" s="2" t="str">
        <f>"300195"</f>
        <v>300195</v>
      </c>
      <c r="B1809" s="1" t="s">
        <v>0</v>
      </c>
      <c r="C1809" s="1" t="s">
        <v>1</v>
      </c>
      <c r="D1809" t="str">
        <f t="shared" si="56"/>
        <v>XSHE_300195</v>
      </c>
      <c r="E1809" t="str">
        <f t="shared" si="57"/>
        <v>XSHG_300195</v>
      </c>
    </row>
    <row r="1810" spans="1:5" x14ac:dyDescent="0.2">
      <c r="A1810" s="2" t="str">
        <f>"300442"</f>
        <v>300442</v>
      </c>
      <c r="B1810" s="1" t="s">
        <v>0</v>
      </c>
      <c r="C1810" s="1" t="s">
        <v>1</v>
      </c>
      <c r="D1810" t="str">
        <f t="shared" si="56"/>
        <v>XSHE_300442</v>
      </c>
      <c r="E1810" t="str">
        <f t="shared" si="57"/>
        <v>XSHG_300442</v>
      </c>
    </row>
    <row r="1811" spans="1:5" x14ac:dyDescent="0.2">
      <c r="A1811" s="2" t="str">
        <f>"000006"</f>
        <v>000006</v>
      </c>
      <c r="B1811" s="1" t="s">
        <v>0</v>
      </c>
      <c r="C1811" s="1" t="s">
        <v>1</v>
      </c>
      <c r="D1811" t="str">
        <f t="shared" si="56"/>
        <v>XSHE_000006</v>
      </c>
      <c r="E1811" t="str">
        <f t="shared" si="57"/>
        <v>XSHG_000006</v>
      </c>
    </row>
    <row r="1812" spans="1:5" x14ac:dyDescent="0.2">
      <c r="A1812" s="2" t="str">
        <f>"000011"</f>
        <v>000011</v>
      </c>
      <c r="B1812" s="1" t="s">
        <v>0</v>
      </c>
      <c r="C1812" s="1" t="s">
        <v>1</v>
      </c>
      <c r="D1812" t="str">
        <f t="shared" si="56"/>
        <v>XSHE_000011</v>
      </c>
      <c r="E1812" t="str">
        <f t="shared" si="57"/>
        <v>XSHG_000011</v>
      </c>
    </row>
    <row r="1813" spans="1:5" x14ac:dyDescent="0.2">
      <c r="A1813" s="2" t="str">
        <f>"000029"</f>
        <v>000029</v>
      </c>
      <c r="B1813" s="1" t="s">
        <v>0</v>
      </c>
      <c r="C1813" s="1" t="s">
        <v>1</v>
      </c>
      <c r="D1813" t="str">
        <f t="shared" si="56"/>
        <v>XSHE_000029</v>
      </c>
      <c r="E1813" t="str">
        <f t="shared" si="57"/>
        <v>XSHG_000029</v>
      </c>
    </row>
    <row r="1814" spans="1:5" x14ac:dyDescent="0.2">
      <c r="A1814" s="2" t="str">
        <f>"000506"</f>
        <v>000506</v>
      </c>
      <c r="B1814" s="1" t="s">
        <v>0</v>
      </c>
      <c r="C1814" s="1" t="s">
        <v>1</v>
      </c>
      <c r="D1814" t="str">
        <f t="shared" si="56"/>
        <v>XSHE_000506</v>
      </c>
      <c r="E1814" t="str">
        <f t="shared" si="57"/>
        <v>XSHG_000506</v>
      </c>
    </row>
    <row r="1815" spans="1:5" x14ac:dyDescent="0.2">
      <c r="A1815" s="2" t="str">
        <f>"000514"</f>
        <v>000514</v>
      </c>
      <c r="B1815" s="1" t="s">
        <v>0</v>
      </c>
      <c r="C1815" s="1" t="s">
        <v>1</v>
      </c>
      <c r="D1815" t="str">
        <f t="shared" si="56"/>
        <v>XSHE_000514</v>
      </c>
      <c r="E1815" t="str">
        <f t="shared" si="57"/>
        <v>XSHG_000514</v>
      </c>
    </row>
    <row r="1816" spans="1:5" x14ac:dyDescent="0.2">
      <c r="A1816" s="2" t="str">
        <f>"000517"</f>
        <v>000517</v>
      </c>
      <c r="B1816" s="1" t="s">
        <v>0</v>
      </c>
      <c r="C1816" s="1" t="s">
        <v>1</v>
      </c>
      <c r="D1816" t="str">
        <f t="shared" si="56"/>
        <v>XSHE_000517</v>
      </c>
      <c r="E1816" t="str">
        <f t="shared" si="57"/>
        <v>XSHG_000517</v>
      </c>
    </row>
    <row r="1817" spans="1:5" x14ac:dyDescent="0.2">
      <c r="A1817" s="2" t="str">
        <f>"000534"</f>
        <v>000534</v>
      </c>
      <c r="B1817" s="1" t="s">
        <v>0</v>
      </c>
      <c r="C1817" s="1" t="s">
        <v>1</v>
      </c>
      <c r="D1817" t="str">
        <f t="shared" si="56"/>
        <v>XSHE_000534</v>
      </c>
      <c r="E1817" t="str">
        <f t="shared" si="57"/>
        <v>XSHG_000534</v>
      </c>
    </row>
    <row r="1818" spans="1:5" x14ac:dyDescent="0.2">
      <c r="A1818" s="2" t="str">
        <f>"000537"</f>
        <v>000537</v>
      </c>
      <c r="B1818" s="1" t="s">
        <v>0</v>
      </c>
      <c r="C1818" s="1" t="s">
        <v>1</v>
      </c>
      <c r="D1818" t="str">
        <f t="shared" si="56"/>
        <v>XSHE_000537</v>
      </c>
      <c r="E1818" t="str">
        <f t="shared" si="57"/>
        <v>XSHG_000537</v>
      </c>
    </row>
    <row r="1819" spans="1:5" x14ac:dyDescent="0.2">
      <c r="A1819" s="2" t="str">
        <f>"000540"</f>
        <v>000540</v>
      </c>
      <c r="B1819" s="1" t="s">
        <v>0</v>
      </c>
      <c r="C1819" s="1" t="s">
        <v>1</v>
      </c>
      <c r="D1819" t="str">
        <f t="shared" si="56"/>
        <v>XSHE_000540</v>
      </c>
      <c r="E1819" t="str">
        <f t="shared" si="57"/>
        <v>XSHG_000540</v>
      </c>
    </row>
    <row r="1820" spans="1:5" x14ac:dyDescent="0.2">
      <c r="A1820" s="2" t="str">
        <f>"000567"</f>
        <v>000567</v>
      </c>
      <c r="B1820" s="1" t="s">
        <v>0</v>
      </c>
      <c r="C1820" s="1" t="s">
        <v>1</v>
      </c>
      <c r="D1820" t="str">
        <f t="shared" si="56"/>
        <v>XSHE_000567</v>
      </c>
      <c r="E1820" t="str">
        <f t="shared" si="57"/>
        <v>XSHG_000567</v>
      </c>
    </row>
    <row r="1821" spans="1:5" x14ac:dyDescent="0.2">
      <c r="A1821" s="2" t="str">
        <f>"000573"</f>
        <v>000573</v>
      </c>
      <c r="B1821" s="1" t="s">
        <v>0</v>
      </c>
      <c r="C1821" s="1" t="s">
        <v>1</v>
      </c>
      <c r="D1821" t="str">
        <f t="shared" si="56"/>
        <v>XSHE_000573</v>
      </c>
      <c r="E1821" t="str">
        <f t="shared" si="57"/>
        <v>XSHG_000573</v>
      </c>
    </row>
    <row r="1822" spans="1:5" x14ac:dyDescent="0.2">
      <c r="A1822" s="2" t="str">
        <f>"000608"</f>
        <v>000608</v>
      </c>
      <c r="B1822" s="1" t="s">
        <v>0</v>
      </c>
      <c r="C1822" s="1" t="s">
        <v>1</v>
      </c>
      <c r="D1822" t="str">
        <f t="shared" si="56"/>
        <v>XSHE_000608</v>
      </c>
      <c r="E1822" t="str">
        <f t="shared" si="57"/>
        <v>XSHG_000608</v>
      </c>
    </row>
    <row r="1823" spans="1:5" x14ac:dyDescent="0.2">
      <c r="A1823" s="2" t="str">
        <f>"000609"</f>
        <v>000609</v>
      </c>
      <c r="B1823" s="1" t="s">
        <v>0</v>
      </c>
      <c r="C1823" s="1" t="s">
        <v>1</v>
      </c>
      <c r="D1823" t="str">
        <f t="shared" si="56"/>
        <v>XSHE_000609</v>
      </c>
      <c r="E1823" t="str">
        <f t="shared" si="57"/>
        <v>XSHG_000609</v>
      </c>
    </row>
    <row r="1824" spans="1:5" x14ac:dyDescent="0.2">
      <c r="A1824" s="2" t="str">
        <f>"000631"</f>
        <v>000631</v>
      </c>
      <c r="B1824" s="1" t="s">
        <v>0</v>
      </c>
      <c r="C1824" s="1" t="s">
        <v>1</v>
      </c>
      <c r="D1824" t="str">
        <f t="shared" si="56"/>
        <v>XSHE_000631</v>
      </c>
      <c r="E1824" t="str">
        <f t="shared" si="57"/>
        <v>XSHG_000631</v>
      </c>
    </row>
    <row r="1825" spans="1:5" x14ac:dyDescent="0.2">
      <c r="A1825" s="2" t="str">
        <f>"000656"</f>
        <v>000656</v>
      </c>
      <c r="B1825" s="1" t="s">
        <v>0</v>
      </c>
      <c r="C1825" s="1" t="s">
        <v>1</v>
      </c>
      <c r="D1825" t="str">
        <f t="shared" si="56"/>
        <v>XSHE_000656</v>
      </c>
      <c r="E1825" t="str">
        <f t="shared" si="57"/>
        <v>XSHG_000656</v>
      </c>
    </row>
    <row r="1826" spans="1:5" x14ac:dyDescent="0.2">
      <c r="A1826" s="2" t="str">
        <f>"000668"</f>
        <v>000668</v>
      </c>
      <c r="B1826" s="1" t="s">
        <v>0</v>
      </c>
      <c r="C1826" s="1" t="s">
        <v>1</v>
      </c>
      <c r="D1826" t="str">
        <f t="shared" si="56"/>
        <v>XSHE_000668</v>
      </c>
      <c r="E1826" t="str">
        <f t="shared" si="57"/>
        <v>XSHG_000668</v>
      </c>
    </row>
    <row r="1827" spans="1:5" x14ac:dyDescent="0.2">
      <c r="A1827" s="2" t="str">
        <f>"000671"</f>
        <v>000671</v>
      </c>
      <c r="B1827" s="1" t="s">
        <v>0</v>
      </c>
      <c r="C1827" s="1" t="s">
        <v>1</v>
      </c>
      <c r="D1827" t="str">
        <f t="shared" si="56"/>
        <v>XSHE_000671</v>
      </c>
      <c r="E1827" t="str">
        <f t="shared" si="57"/>
        <v>XSHG_000671</v>
      </c>
    </row>
    <row r="1828" spans="1:5" x14ac:dyDescent="0.2">
      <c r="A1828" s="2" t="str">
        <f>"000691"</f>
        <v>000691</v>
      </c>
      <c r="B1828" s="1" t="s">
        <v>0</v>
      </c>
      <c r="C1828" s="1" t="s">
        <v>1</v>
      </c>
      <c r="D1828" t="str">
        <f t="shared" si="56"/>
        <v>XSHE_000691</v>
      </c>
      <c r="E1828" t="str">
        <f t="shared" si="57"/>
        <v>XSHG_000691</v>
      </c>
    </row>
    <row r="1829" spans="1:5" x14ac:dyDescent="0.2">
      <c r="A1829" s="2" t="str">
        <f>"000718"</f>
        <v>000718</v>
      </c>
      <c r="B1829" s="1" t="s">
        <v>0</v>
      </c>
      <c r="C1829" s="1" t="s">
        <v>1</v>
      </c>
      <c r="D1829" t="str">
        <f t="shared" si="56"/>
        <v>XSHE_000718</v>
      </c>
      <c r="E1829" t="str">
        <f t="shared" si="57"/>
        <v>XSHG_000718</v>
      </c>
    </row>
    <row r="1830" spans="1:5" x14ac:dyDescent="0.2">
      <c r="A1830" s="2" t="str">
        <f>"000732"</f>
        <v>000732</v>
      </c>
      <c r="B1830" s="1" t="s">
        <v>0</v>
      </c>
      <c r="C1830" s="1" t="s">
        <v>1</v>
      </c>
      <c r="D1830" t="str">
        <f t="shared" si="56"/>
        <v>XSHE_000732</v>
      </c>
      <c r="E1830" t="str">
        <f t="shared" si="57"/>
        <v>XSHG_000732</v>
      </c>
    </row>
    <row r="1831" spans="1:5" x14ac:dyDescent="0.2">
      <c r="A1831" s="2" t="str">
        <f>"000809"</f>
        <v>000809</v>
      </c>
      <c r="B1831" s="1" t="s">
        <v>0</v>
      </c>
      <c r="C1831" s="1" t="s">
        <v>1</v>
      </c>
      <c r="D1831" t="str">
        <f t="shared" si="56"/>
        <v>XSHE_000809</v>
      </c>
      <c r="E1831" t="str">
        <f t="shared" si="57"/>
        <v>XSHG_000809</v>
      </c>
    </row>
    <row r="1832" spans="1:5" x14ac:dyDescent="0.2">
      <c r="A1832" s="2" t="str">
        <f>"000838"</f>
        <v>000838</v>
      </c>
      <c r="B1832" s="1" t="s">
        <v>0</v>
      </c>
      <c r="C1832" s="1" t="s">
        <v>1</v>
      </c>
      <c r="D1832" t="str">
        <f t="shared" si="56"/>
        <v>XSHE_000838</v>
      </c>
      <c r="E1832" t="str">
        <f t="shared" si="57"/>
        <v>XSHG_000838</v>
      </c>
    </row>
    <row r="1833" spans="1:5" x14ac:dyDescent="0.2">
      <c r="A1833" s="2" t="str">
        <f>"000863"</f>
        <v>000863</v>
      </c>
      <c r="B1833" s="1" t="s">
        <v>0</v>
      </c>
      <c r="C1833" s="1" t="s">
        <v>1</v>
      </c>
      <c r="D1833" t="str">
        <f t="shared" si="56"/>
        <v>XSHE_000863</v>
      </c>
      <c r="E1833" t="str">
        <f t="shared" si="57"/>
        <v>XSHG_000863</v>
      </c>
    </row>
    <row r="1834" spans="1:5" x14ac:dyDescent="0.2">
      <c r="A1834" s="2" t="str">
        <f>"000897"</f>
        <v>000897</v>
      </c>
      <c r="B1834" s="1" t="s">
        <v>0</v>
      </c>
      <c r="C1834" s="1" t="s">
        <v>1</v>
      </c>
      <c r="D1834" t="str">
        <f t="shared" si="56"/>
        <v>XSHE_000897</v>
      </c>
      <c r="E1834" t="str">
        <f t="shared" si="57"/>
        <v>XSHG_000897</v>
      </c>
    </row>
    <row r="1835" spans="1:5" x14ac:dyDescent="0.2">
      <c r="A1835" s="2" t="str">
        <f>"000926"</f>
        <v>000926</v>
      </c>
      <c r="B1835" s="1" t="s">
        <v>0</v>
      </c>
      <c r="C1835" s="1" t="s">
        <v>1</v>
      </c>
      <c r="D1835" t="str">
        <f t="shared" si="56"/>
        <v>XSHE_000926</v>
      </c>
      <c r="E1835" t="str">
        <f t="shared" si="57"/>
        <v>XSHG_000926</v>
      </c>
    </row>
    <row r="1836" spans="1:5" x14ac:dyDescent="0.2">
      <c r="A1836" s="2" t="str">
        <f>"000931"</f>
        <v>000931</v>
      </c>
      <c r="B1836" s="1" t="s">
        <v>0</v>
      </c>
      <c r="C1836" s="1" t="s">
        <v>1</v>
      </c>
      <c r="D1836" t="str">
        <f t="shared" si="56"/>
        <v>XSHE_000931</v>
      </c>
      <c r="E1836" t="str">
        <f t="shared" si="57"/>
        <v>XSHG_000931</v>
      </c>
    </row>
    <row r="1837" spans="1:5" x14ac:dyDescent="0.2">
      <c r="A1837" s="2" t="str">
        <f>"000965"</f>
        <v>000965</v>
      </c>
      <c r="B1837" s="1" t="s">
        <v>0</v>
      </c>
      <c r="C1837" s="1" t="s">
        <v>1</v>
      </c>
      <c r="D1837" t="str">
        <f t="shared" si="56"/>
        <v>XSHE_000965</v>
      </c>
      <c r="E1837" t="str">
        <f t="shared" si="57"/>
        <v>XSHG_000965</v>
      </c>
    </row>
    <row r="1838" spans="1:5" x14ac:dyDescent="0.2">
      <c r="A1838" s="2" t="str">
        <f>"000979"</f>
        <v>000979</v>
      </c>
      <c r="B1838" s="1" t="s">
        <v>0</v>
      </c>
      <c r="C1838" s="1" t="s">
        <v>1</v>
      </c>
      <c r="D1838" t="str">
        <f t="shared" si="56"/>
        <v>XSHE_000979</v>
      </c>
      <c r="E1838" t="str">
        <f t="shared" si="57"/>
        <v>XSHG_000979</v>
      </c>
    </row>
    <row r="1839" spans="1:5" x14ac:dyDescent="0.2">
      <c r="A1839" s="2" t="str">
        <f>"000981"</f>
        <v>000981</v>
      </c>
      <c r="B1839" s="1" t="s">
        <v>0</v>
      </c>
      <c r="C1839" s="1" t="s">
        <v>1</v>
      </c>
      <c r="D1839" t="str">
        <f t="shared" si="56"/>
        <v>XSHE_000981</v>
      </c>
      <c r="E1839" t="str">
        <f t="shared" si="57"/>
        <v>XSHG_000981</v>
      </c>
    </row>
    <row r="1840" spans="1:5" x14ac:dyDescent="0.2">
      <c r="A1840" s="2" t="str">
        <f>"002016"</f>
        <v>002016</v>
      </c>
      <c r="B1840" s="1" t="s">
        <v>0</v>
      </c>
      <c r="C1840" s="1" t="s">
        <v>1</v>
      </c>
      <c r="D1840" t="str">
        <f t="shared" si="56"/>
        <v>XSHE_002016</v>
      </c>
      <c r="E1840" t="str">
        <f t="shared" si="57"/>
        <v>XSHG_002016</v>
      </c>
    </row>
    <row r="1841" spans="1:5" x14ac:dyDescent="0.2">
      <c r="A1841" s="2" t="str">
        <f>"002077"</f>
        <v>002077</v>
      </c>
      <c r="B1841" s="1" t="s">
        <v>0</v>
      </c>
      <c r="C1841" s="1" t="s">
        <v>1</v>
      </c>
      <c r="D1841" t="str">
        <f t="shared" si="56"/>
        <v>XSHE_002077</v>
      </c>
      <c r="E1841" t="str">
        <f t="shared" si="57"/>
        <v>XSHG_002077</v>
      </c>
    </row>
    <row r="1842" spans="1:5" x14ac:dyDescent="0.2">
      <c r="A1842" s="2" t="str">
        <f>"002208"</f>
        <v>002208</v>
      </c>
      <c r="B1842" s="1" t="s">
        <v>0</v>
      </c>
      <c r="C1842" s="1" t="s">
        <v>1</v>
      </c>
      <c r="D1842" t="str">
        <f t="shared" si="56"/>
        <v>XSHE_002208</v>
      </c>
      <c r="E1842" t="str">
        <f t="shared" si="57"/>
        <v>XSHG_002208</v>
      </c>
    </row>
    <row r="1843" spans="1:5" x14ac:dyDescent="0.2">
      <c r="A1843" s="2" t="str">
        <f>"002244"</f>
        <v>002244</v>
      </c>
      <c r="B1843" s="1" t="s">
        <v>0</v>
      </c>
      <c r="C1843" s="1" t="s">
        <v>1</v>
      </c>
      <c r="D1843" t="str">
        <f t="shared" si="56"/>
        <v>XSHE_002244</v>
      </c>
      <c r="E1843" t="str">
        <f t="shared" si="57"/>
        <v>XSHG_002244</v>
      </c>
    </row>
    <row r="1844" spans="1:5" x14ac:dyDescent="0.2">
      <c r="A1844" s="2" t="str">
        <f>"002305"</f>
        <v>002305</v>
      </c>
      <c r="B1844" s="1" t="s">
        <v>0</v>
      </c>
      <c r="C1844" s="1" t="s">
        <v>1</v>
      </c>
      <c r="D1844" t="str">
        <f t="shared" si="56"/>
        <v>XSHE_002305</v>
      </c>
      <c r="E1844" t="str">
        <f t="shared" si="57"/>
        <v>XSHG_002305</v>
      </c>
    </row>
    <row r="1845" spans="1:5" x14ac:dyDescent="0.2">
      <c r="A1845" s="2" t="str">
        <f>"002314"</f>
        <v>002314</v>
      </c>
      <c r="B1845" s="1" t="s">
        <v>0</v>
      </c>
      <c r="C1845" s="1" t="s">
        <v>1</v>
      </c>
      <c r="D1845" t="str">
        <f t="shared" si="56"/>
        <v>XSHE_002314</v>
      </c>
      <c r="E1845" t="str">
        <f t="shared" si="57"/>
        <v>XSHG_002314</v>
      </c>
    </row>
    <row r="1846" spans="1:5" x14ac:dyDescent="0.2">
      <c r="A1846" s="2" t="str">
        <f>"600052"</f>
        <v>600052</v>
      </c>
      <c r="B1846" s="1" t="s">
        <v>0</v>
      </c>
      <c r="C1846" s="1" t="s">
        <v>1</v>
      </c>
      <c r="D1846" t="str">
        <f t="shared" si="56"/>
        <v>XSHE_600052</v>
      </c>
      <c r="E1846" t="str">
        <f t="shared" si="57"/>
        <v>XSHG_600052</v>
      </c>
    </row>
    <row r="1847" spans="1:5" x14ac:dyDescent="0.2">
      <c r="A1847" s="2" t="str">
        <f>"600053"</f>
        <v>600053</v>
      </c>
      <c r="B1847" s="1" t="s">
        <v>0</v>
      </c>
      <c r="C1847" s="1" t="s">
        <v>1</v>
      </c>
      <c r="D1847" t="str">
        <f t="shared" si="56"/>
        <v>XSHE_600053</v>
      </c>
      <c r="E1847" t="str">
        <f t="shared" si="57"/>
        <v>XSHG_600053</v>
      </c>
    </row>
    <row r="1848" spans="1:5" x14ac:dyDescent="0.2">
      <c r="A1848" s="2" t="str">
        <f>"600094"</f>
        <v>600094</v>
      </c>
      <c r="B1848" s="1" t="s">
        <v>0</v>
      </c>
      <c r="C1848" s="1" t="s">
        <v>1</v>
      </c>
      <c r="D1848" t="str">
        <f t="shared" si="56"/>
        <v>XSHE_600094</v>
      </c>
      <c r="E1848" t="str">
        <f t="shared" si="57"/>
        <v>XSHG_600094</v>
      </c>
    </row>
    <row r="1849" spans="1:5" x14ac:dyDescent="0.2">
      <c r="A1849" s="2" t="str">
        <f>"600095"</f>
        <v>600095</v>
      </c>
      <c r="B1849" s="1" t="s">
        <v>0</v>
      </c>
      <c r="C1849" s="1" t="s">
        <v>1</v>
      </c>
      <c r="D1849" t="str">
        <f t="shared" si="56"/>
        <v>XSHE_600095</v>
      </c>
      <c r="E1849" t="str">
        <f t="shared" si="57"/>
        <v>XSHG_600095</v>
      </c>
    </row>
    <row r="1850" spans="1:5" x14ac:dyDescent="0.2">
      <c r="A1850" s="2" t="str">
        <f>"600113"</f>
        <v>600113</v>
      </c>
      <c r="B1850" s="1" t="s">
        <v>0</v>
      </c>
      <c r="C1850" s="1" t="s">
        <v>1</v>
      </c>
      <c r="D1850" t="str">
        <f t="shared" si="56"/>
        <v>XSHE_600113</v>
      </c>
      <c r="E1850" t="str">
        <f t="shared" si="57"/>
        <v>XSHG_600113</v>
      </c>
    </row>
    <row r="1851" spans="1:5" x14ac:dyDescent="0.2">
      <c r="A1851" s="2" t="str">
        <f>"600159"</f>
        <v>600159</v>
      </c>
      <c r="B1851" s="1" t="s">
        <v>0</v>
      </c>
      <c r="C1851" s="1" t="s">
        <v>1</v>
      </c>
      <c r="D1851" t="str">
        <f t="shared" si="56"/>
        <v>XSHE_600159</v>
      </c>
      <c r="E1851" t="str">
        <f t="shared" si="57"/>
        <v>XSHG_600159</v>
      </c>
    </row>
    <row r="1852" spans="1:5" x14ac:dyDescent="0.2">
      <c r="A1852" s="2" t="str">
        <f>"600185"</f>
        <v>600185</v>
      </c>
      <c r="B1852" s="1" t="s">
        <v>0</v>
      </c>
      <c r="C1852" s="1" t="s">
        <v>1</v>
      </c>
      <c r="D1852" t="str">
        <f t="shared" si="56"/>
        <v>XSHE_600185</v>
      </c>
      <c r="E1852" t="str">
        <f t="shared" si="57"/>
        <v>XSHG_600185</v>
      </c>
    </row>
    <row r="1853" spans="1:5" x14ac:dyDescent="0.2">
      <c r="A1853" s="2" t="str">
        <f>"600223"</f>
        <v>600223</v>
      </c>
      <c r="B1853" s="1" t="s">
        <v>0</v>
      </c>
      <c r="C1853" s="1" t="s">
        <v>1</v>
      </c>
      <c r="D1853" t="str">
        <f t="shared" si="56"/>
        <v>XSHE_600223</v>
      </c>
      <c r="E1853" t="str">
        <f t="shared" si="57"/>
        <v>XSHG_600223</v>
      </c>
    </row>
    <row r="1854" spans="1:5" x14ac:dyDescent="0.2">
      <c r="A1854" s="2" t="str">
        <f>"600225"</f>
        <v>600225</v>
      </c>
      <c r="B1854" s="1" t="s">
        <v>0</v>
      </c>
      <c r="C1854" s="1" t="s">
        <v>1</v>
      </c>
      <c r="D1854" t="str">
        <f t="shared" si="56"/>
        <v>XSHE_600225</v>
      </c>
      <c r="E1854" t="str">
        <f t="shared" si="57"/>
        <v>XSHG_600225</v>
      </c>
    </row>
    <row r="1855" spans="1:5" x14ac:dyDescent="0.2">
      <c r="A1855" s="2" t="str">
        <f>"600239"</f>
        <v>600239</v>
      </c>
      <c r="B1855" s="1" t="s">
        <v>0</v>
      </c>
      <c r="C1855" s="1" t="s">
        <v>1</v>
      </c>
      <c r="D1855" t="str">
        <f t="shared" si="56"/>
        <v>XSHE_600239</v>
      </c>
      <c r="E1855" t="str">
        <f t="shared" si="57"/>
        <v>XSHG_600239</v>
      </c>
    </row>
    <row r="1856" spans="1:5" x14ac:dyDescent="0.2">
      <c r="A1856" s="2" t="str">
        <f>"600246"</f>
        <v>600246</v>
      </c>
      <c r="B1856" s="1" t="s">
        <v>0</v>
      </c>
      <c r="C1856" s="1" t="s">
        <v>1</v>
      </c>
      <c r="D1856" t="str">
        <f t="shared" si="56"/>
        <v>XSHE_600246</v>
      </c>
      <c r="E1856" t="str">
        <f t="shared" si="57"/>
        <v>XSHG_600246</v>
      </c>
    </row>
    <row r="1857" spans="1:5" x14ac:dyDescent="0.2">
      <c r="A1857" s="2" t="str">
        <f>"600266"</f>
        <v>600266</v>
      </c>
      <c r="B1857" s="1" t="s">
        <v>0</v>
      </c>
      <c r="C1857" s="1" t="s">
        <v>1</v>
      </c>
      <c r="D1857" t="str">
        <f t="shared" si="56"/>
        <v>XSHE_600266</v>
      </c>
      <c r="E1857" t="str">
        <f t="shared" si="57"/>
        <v>XSHG_600266</v>
      </c>
    </row>
    <row r="1858" spans="1:5" x14ac:dyDescent="0.2">
      <c r="A1858" s="2" t="str">
        <f>"600322"</f>
        <v>600322</v>
      </c>
      <c r="B1858" s="1" t="s">
        <v>0</v>
      </c>
      <c r="C1858" s="1" t="s">
        <v>1</v>
      </c>
      <c r="D1858" t="str">
        <f t="shared" ref="D1858:D1921" si="58">B1858&amp;"_"&amp;A1858</f>
        <v>XSHE_600322</v>
      </c>
      <c r="E1858" t="str">
        <f t="shared" ref="E1858:E1921" si="59">C1858&amp;"_"&amp;A1858</f>
        <v>XSHG_600322</v>
      </c>
    </row>
    <row r="1859" spans="1:5" x14ac:dyDescent="0.2">
      <c r="A1859" s="2" t="str">
        <f>"600325"</f>
        <v>600325</v>
      </c>
      <c r="B1859" s="1" t="s">
        <v>0</v>
      </c>
      <c r="C1859" s="1" t="s">
        <v>1</v>
      </c>
      <c r="D1859" t="str">
        <f t="shared" si="58"/>
        <v>XSHE_600325</v>
      </c>
      <c r="E1859" t="str">
        <f t="shared" si="59"/>
        <v>XSHG_600325</v>
      </c>
    </row>
    <row r="1860" spans="1:5" x14ac:dyDescent="0.2">
      <c r="A1860" s="2" t="str">
        <f>"600340"</f>
        <v>600340</v>
      </c>
      <c r="B1860" s="1" t="s">
        <v>0</v>
      </c>
      <c r="C1860" s="1" t="s">
        <v>1</v>
      </c>
      <c r="D1860" t="str">
        <f t="shared" si="58"/>
        <v>XSHE_600340</v>
      </c>
      <c r="E1860" t="str">
        <f t="shared" si="59"/>
        <v>XSHG_600340</v>
      </c>
    </row>
    <row r="1861" spans="1:5" x14ac:dyDescent="0.2">
      <c r="A1861" s="2" t="str">
        <f>"600376"</f>
        <v>600376</v>
      </c>
      <c r="B1861" s="1" t="s">
        <v>0</v>
      </c>
      <c r="C1861" s="1" t="s">
        <v>1</v>
      </c>
      <c r="D1861" t="str">
        <f t="shared" si="58"/>
        <v>XSHE_600376</v>
      </c>
      <c r="E1861" t="str">
        <f t="shared" si="59"/>
        <v>XSHG_600376</v>
      </c>
    </row>
    <row r="1862" spans="1:5" x14ac:dyDescent="0.2">
      <c r="A1862" s="2" t="str">
        <f>"600466"</f>
        <v>600466</v>
      </c>
      <c r="B1862" s="1" t="s">
        <v>0</v>
      </c>
      <c r="C1862" s="1" t="s">
        <v>1</v>
      </c>
      <c r="D1862" t="str">
        <f t="shared" si="58"/>
        <v>XSHE_600466</v>
      </c>
      <c r="E1862" t="str">
        <f t="shared" si="59"/>
        <v>XSHG_600466</v>
      </c>
    </row>
    <row r="1863" spans="1:5" x14ac:dyDescent="0.2">
      <c r="A1863" s="2" t="str">
        <f>"600503"</f>
        <v>600503</v>
      </c>
      <c r="B1863" s="1" t="s">
        <v>0</v>
      </c>
      <c r="C1863" s="1" t="s">
        <v>1</v>
      </c>
      <c r="D1863" t="str">
        <f t="shared" si="58"/>
        <v>XSHE_600503</v>
      </c>
      <c r="E1863" t="str">
        <f t="shared" si="59"/>
        <v>XSHG_600503</v>
      </c>
    </row>
    <row r="1864" spans="1:5" x14ac:dyDescent="0.2">
      <c r="A1864" s="2" t="str">
        <f>"600533"</f>
        <v>600533</v>
      </c>
      <c r="B1864" s="1" t="s">
        <v>0</v>
      </c>
      <c r="C1864" s="1" t="s">
        <v>1</v>
      </c>
      <c r="D1864" t="str">
        <f t="shared" si="58"/>
        <v>XSHE_600533</v>
      </c>
      <c r="E1864" t="str">
        <f t="shared" si="59"/>
        <v>XSHG_600533</v>
      </c>
    </row>
    <row r="1865" spans="1:5" x14ac:dyDescent="0.2">
      <c r="A1865" s="2" t="str">
        <f>"600568"</f>
        <v>600568</v>
      </c>
      <c r="B1865" s="1" t="s">
        <v>0</v>
      </c>
      <c r="C1865" s="1" t="s">
        <v>1</v>
      </c>
      <c r="D1865" t="str">
        <f t="shared" si="58"/>
        <v>XSHE_600568</v>
      </c>
      <c r="E1865" t="str">
        <f t="shared" si="59"/>
        <v>XSHG_600568</v>
      </c>
    </row>
    <row r="1866" spans="1:5" x14ac:dyDescent="0.2">
      <c r="A1866" s="2" t="str">
        <f>"600622"</f>
        <v>600622</v>
      </c>
      <c r="B1866" s="1" t="s">
        <v>0</v>
      </c>
      <c r="C1866" s="1" t="s">
        <v>1</v>
      </c>
      <c r="D1866" t="str">
        <f t="shared" si="58"/>
        <v>XSHE_600622</v>
      </c>
      <c r="E1866" t="str">
        <f t="shared" si="59"/>
        <v>XSHG_600622</v>
      </c>
    </row>
    <row r="1867" spans="1:5" x14ac:dyDescent="0.2">
      <c r="A1867" s="2" t="str">
        <f>"600638"</f>
        <v>600638</v>
      </c>
      <c r="B1867" s="1" t="s">
        <v>0</v>
      </c>
      <c r="C1867" s="1" t="s">
        <v>1</v>
      </c>
      <c r="D1867" t="str">
        <f t="shared" si="58"/>
        <v>XSHE_600638</v>
      </c>
      <c r="E1867" t="str">
        <f t="shared" si="59"/>
        <v>XSHG_600638</v>
      </c>
    </row>
    <row r="1868" spans="1:5" x14ac:dyDescent="0.2">
      <c r="A1868" s="2" t="str">
        <f>"600641"</f>
        <v>600641</v>
      </c>
      <c r="B1868" s="1" t="s">
        <v>0</v>
      </c>
      <c r="C1868" s="1" t="s">
        <v>1</v>
      </c>
      <c r="D1868" t="str">
        <f t="shared" si="58"/>
        <v>XSHE_600641</v>
      </c>
      <c r="E1868" t="str">
        <f t="shared" si="59"/>
        <v>XSHG_600641</v>
      </c>
    </row>
    <row r="1869" spans="1:5" x14ac:dyDescent="0.2">
      <c r="A1869" s="2" t="str">
        <f>"600649"</f>
        <v>600649</v>
      </c>
      <c r="B1869" s="1" t="s">
        <v>0</v>
      </c>
      <c r="C1869" s="1" t="s">
        <v>1</v>
      </c>
      <c r="D1869" t="str">
        <f t="shared" si="58"/>
        <v>XSHE_600649</v>
      </c>
      <c r="E1869" t="str">
        <f t="shared" si="59"/>
        <v>XSHG_600649</v>
      </c>
    </row>
    <row r="1870" spans="1:5" x14ac:dyDescent="0.2">
      <c r="A1870" s="2" t="str">
        <f>"600675"</f>
        <v>600675</v>
      </c>
      <c r="B1870" s="1" t="s">
        <v>0</v>
      </c>
      <c r="C1870" s="1" t="s">
        <v>1</v>
      </c>
      <c r="D1870" t="str">
        <f t="shared" si="58"/>
        <v>XSHE_600675</v>
      </c>
      <c r="E1870" t="str">
        <f t="shared" si="59"/>
        <v>XSHG_600675</v>
      </c>
    </row>
    <row r="1871" spans="1:5" x14ac:dyDescent="0.2">
      <c r="A1871" s="2" t="str">
        <f>"600683"</f>
        <v>600683</v>
      </c>
      <c r="B1871" s="1" t="s">
        <v>0</v>
      </c>
      <c r="C1871" s="1" t="s">
        <v>1</v>
      </c>
      <c r="D1871" t="str">
        <f t="shared" si="58"/>
        <v>XSHE_600683</v>
      </c>
      <c r="E1871" t="str">
        <f t="shared" si="59"/>
        <v>XSHG_600683</v>
      </c>
    </row>
    <row r="1872" spans="1:5" x14ac:dyDescent="0.2">
      <c r="A1872" s="2" t="str">
        <f>"600696"</f>
        <v>600696</v>
      </c>
      <c r="B1872" s="1" t="s">
        <v>0</v>
      </c>
      <c r="C1872" s="1" t="s">
        <v>1</v>
      </c>
      <c r="D1872" t="str">
        <f t="shared" si="58"/>
        <v>XSHE_600696</v>
      </c>
      <c r="E1872" t="str">
        <f t="shared" si="59"/>
        <v>XSHG_600696</v>
      </c>
    </row>
    <row r="1873" spans="1:5" x14ac:dyDescent="0.2">
      <c r="A1873" s="2" t="str">
        <f>"600716"</f>
        <v>600716</v>
      </c>
      <c r="B1873" s="1" t="s">
        <v>0</v>
      </c>
      <c r="C1873" s="1" t="s">
        <v>1</v>
      </c>
      <c r="D1873" t="str">
        <f t="shared" si="58"/>
        <v>XSHE_600716</v>
      </c>
      <c r="E1873" t="str">
        <f t="shared" si="59"/>
        <v>XSHG_600716</v>
      </c>
    </row>
    <row r="1874" spans="1:5" x14ac:dyDescent="0.2">
      <c r="A1874" s="2" t="str">
        <f>"600724"</f>
        <v>600724</v>
      </c>
      <c r="B1874" s="1" t="s">
        <v>0</v>
      </c>
      <c r="C1874" s="1" t="s">
        <v>1</v>
      </c>
      <c r="D1874" t="str">
        <f t="shared" si="58"/>
        <v>XSHE_600724</v>
      </c>
      <c r="E1874" t="str">
        <f t="shared" si="59"/>
        <v>XSHG_600724</v>
      </c>
    </row>
    <row r="1875" spans="1:5" x14ac:dyDescent="0.2">
      <c r="A1875" s="2" t="str">
        <f>"600733"</f>
        <v>600733</v>
      </c>
      <c r="B1875" s="1" t="s">
        <v>0</v>
      </c>
      <c r="C1875" s="1" t="s">
        <v>1</v>
      </c>
      <c r="D1875" t="str">
        <f t="shared" si="58"/>
        <v>XSHE_600733</v>
      </c>
      <c r="E1875" t="str">
        <f t="shared" si="59"/>
        <v>XSHG_600733</v>
      </c>
    </row>
    <row r="1876" spans="1:5" x14ac:dyDescent="0.2">
      <c r="A1876" s="2" t="str">
        <f>"600743"</f>
        <v>600743</v>
      </c>
      <c r="B1876" s="1" t="s">
        <v>0</v>
      </c>
      <c r="C1876" s="1" t="s">
        <v>1</v>
      </c>
      <c r="D1876" t="str">
        <f t="shared" si="58"/>
        <v>XSHE_600743</v>
      </c>
      <c r="E1876" t="str">
        <f t="shared" si="59"/>
        <v>XSHG_600743</v>
      </c>
    </row>
    <row r="1877" spans="1:5" x14ac:dyDescent="0.2">
      <c r="A1877" s="2" t="str">
        <f>"600773"</f>
        <v>600773</v>
      </c>
      <c r="B1877" s="1" t="s">
        <v>0</v>
      </c>
      <c r="C1877" s="1" t="s">
        <v>1</v>
      </c>
      <c r="D1877" t="str">
        <f t="shared" si="58"/>
        <v>XSHE_600773</v>
      </c>
      <c r="E1877" t="str">
        <f t="shared" si="59"/>
        <v>XSHG_600773</v>
      </c>
    </row>
    <row r="1878" spans="1:5" x14ac:dyDescent="0.2">
      <c r="A1878" s="2" t="str">
        <f>"600807"</f>
        <v>600807</v>
      </c>
      <c r="B1878" s="1" t="s">
        <v>0</v>
      </c>
      <c r="C1878" s="1" t="s">
        <v>1</v>
      </c>
      <c r="D1878" t="str">
        <f t="shared" si="58"/>
        <v>XSHE_600807</v>
      </c>
      <c r="E1878" t="str">
        <f t="shared" si="59"/>
        <v>XSHG_600807</v>
      </c>
    </row>
    <row r="1879" spans="1:5" x14ac:dyDescent="0.2">
      <c r="A1879" s="2" t="str">
        <f>"600890"</f>
        <v>600890</v>
      </c>
      <c r="B1879" s="1" t="s">
        <v>0</v>
      </c>
      <c r="C1879" s="1" t="s">
        <v>1</v>
      </c>
      <c r="D1879" t="str">
        <f t="shared" si="58"/>
        <v>XSHE_600890</v>
      </c>
      <c r="E1879" t="str">
        <f t="shared" si="59"/>
        <v>XSHG_600890</v>
      </c>
    </row>
    <row r="1880" spans="1:5" x14ac:dyDescent="0.2">
      <c r="A1880" s="2" t="str">
        <f>"601155"</f>
        <v>601155</v>
      </c>
      <c r="B1880" s="1" t="s">
        <v>0</v>
      </c>
      <c r="C1880" s="1" t="s">
        <v>1</v>
      </c>
      <c r="D1880" t="str">
        <f t="shared" si="58"/>
        <v>XSHE_601155</v>
      </c>
      <c r="E1880" t="str">
        <f t="shared" si="59"/>
        <v>XSHG_601155</v>
      </c>
    </row>
    <row r="1881" spans="1:5" x14ac:dyDescent="0.2">
      <c r="A1881" s="2" t="str">
        <f>"601588"</f>
        <v>601588</v>
      </c>
      <c r="B1881" s="1" t="s">
        <v>0</v>
      </c>
      <c r="C1881" s="1" t="s">
        <v>1</v>
      </c>
      <c r="D1881" t="str">
        <f t="shared" si="58"/>
        <v>XSHE_601588</v>
      </c>
      <c r="E1881" t="str">
        <f t="shared" si="59"/>
        <v>XSHG_601588</v>
      </c>
    </row>
    <row r="1882" spans="1:5" x14ac:dyDescent="0.2">
      <c r="A1882" s="2" t="str">
        <f>"600732"</f>
        <v>600732</v>
      </c>
      <c r="B1882" s="1" t="s">
        <v>0</v>
      </c>
      <c r="C1882" s="1" t="s">
        <v>1</v>
      </c>
      <c r="D1882" t="str">
        <f t="shared" si="58"/>
        <v>XSHE_600732</v>
      </c>
      <c r="E1882" t="str">
        <f t="shared" si="59"/>
        <v>XSHG_600732</v>
      </c>
    </row>
    <row r="1883" spans="1:5" x14ac:dyDescent="0.2">
      <c r="A1883" s="2" t="str">
        <f>"000002"</f>
        <v>000002</v>
      </c>
      <c r="B1883" s="1" t="s">
        <v>0</v>
      </c>
      <c r="C1883" s="1" t="s">
        <v>1</v>
      </c>
      <c r="D1883" t="str">
        <f t="shared" si="58"/>
        <v>XSHE_000002</v>
      </c>
      <c r="E1883" t="str">
        <f t="shared" si="59"/>
        <v>XSHG_000002</v>
      </c>
    </row>
    <row r="1884" spans="1:5" x14ac:dyDescent="0.2">
      <c r="A1884" s="2" t="str">
        <f>"000014"</f>
        <v>000014</v>
      </c>
      <c r="B1884" s="1" t="s">
        <v>0</v>
      </c>
      <c r="C1884" s="1" t="s">
        <v>1</v>
      </c>
      <c r="D1884" t="str">
        <f t="shared" si="58"/>
        <v>XSHE_000014</v>
      </c>
      <c r="E1884" t="str">
        <f t="shared" si="59"/>
        <v>XSHG_000014</v>
      </c>
    </row>
    <row r="1885" spans="1:5" x14ac:dyDescent="0.2">
      <c r="A1885" s="2" t="str">
        <f>"000031"</f>
        <v>000031</v>
      </c>
      <c r="B1885" s="1" t="s">
        <v>0</v>
      </c>
      <c r="C1885" s="1" t="s">
        <v>1</v>
      </c>
      <c r="D1885" t="str">
        <f t="shared" si="58"/>
        <v>XSHE_000031</v>
      </c>
      <c r="E1885" t="str">
        <f t="shared" si="59"/>
        <v>XSHG_000031</v>
      </c>
    </row>
    <row r="1886" spans="1:5" x14ac:dyDescent="0.2">
      <c r="A1886" s="2" t="str">
        <f>"000036"</f>
        <v>000036</v>
      </c>
      <c r="B1886" s="1" t="s">
        <v>0</v>
      </c>
      <c r="C1886" s="1" t="s">
        <v>1</v>
      </c>
      <c r="D1886" t="str">
        <f t="shared" si="58"/>
        <v>XSHE_000036</v>
      </c>
      <c r="E1886" t="str">
        <f t="shared" si="59"/>
        <v>XSHG_000036</v>
      </c>
    </row>
    <row r="1887" spans="1:5" x14ac:dyDescent="0.2">
      <c r="A1887" s="2" t="str">
        <f>"000040"</f>
        <v>000040</v>
      </c>
      <c r="B1887" s="1" t="s">
        <v>0</v>
      </c>
      <c r="C1887" s="1" t="s">
        <v>1</v>
      </c>
      <c r="D1887" t="str">
        <f t="shared" si="58"/>
        <v>XSHE_000040</v>
      </c>
      <c r="E1887" t="str">
        <f t="shared" si="59"/>
        <v>XSHG_000040</v>
      </c>
    </row>
    <row r="1888" spans="1:5" x14ac:dyDescent="0.2">
      <c r="A1888" s="2" t="str">
        <f>"000042"</f>
        <v>000042</v>
      </c>
      <c r="B1888" s="1" t="s">
        <v>0</v>
      </c>
      <c r="C1888" s="1" t="s">
        <v>1</v>
      </c>
      <c r="D1888" t="str">
        <f t="shared" si="58"/>
        <v>XSHE_000042</v>
      </c>
      <c r="E1888" t="str">
        <f t="shared" si="59"/>
        <v>XSHG_000042</v>
      </c>
    </row>
    <row r="1889" spans="1:5" x14ac:dyDescent="0.2">
      <c r="A1889" s="2" t="str">
        <f>"000043"</f>
        <v>000043</v>
      </c>
      <c r="B1889" s="1" t="s">
        <v>0</v>
      </c>
      <c r="C1889" s="1" t="s">
        <v>1</v>
      </c>
      <c r="D1889" t="str">
        <f t="shared" si="58"/>
        <v>XSHE_000043</v>
      </c>
      <c r="E1889" t="str">
        <f t="shared" si="59"/>
        <v>XSHG_000043</v>
      </c>
    </row>
    <row r="1890" spans="1:5" x14ac:dyDescent="0.2">
      <c r="A1890" s="2" t="str">
        <f>"000046"</f>
        <v>000046</v>
      </c>
      <c r="B1890" s="1" t="s">
        <v>0</v>
      </c>
      <c r="C1890" s="1" t="s">
        <v>1</v>
      </c>
      <c r="D1890" t="str">
        <f t="shared" si="58"/>
        <v>XSHE_000046</v>
      </c>
      <c r="E1890" t="str">
        <f t="shared" si="59"/>
        <v>XSHG_000046</v>
      </c>
    </row>
    <row r="1891" spans="1:5" x14ac:dyDescent="0.2">
      <c r="A1891" s="2" t="str">
        <f>"000402"</f>
        <v>000402</v>
      </c>
      <c r="B1891" s="1" t="s">
        <v>0</v>
      </c>
      <c r="C1891" s="1" t="s">
        <v>1</v>
      </c>
      <c r="D1891" t="str">
        <f t="shared" si="58"/>
        <v>XSHE_000402</v>
      </c>
      <c r="E1891" t="str">
        <f t="shared" si="59"/>
        <v>XSHG_000402</v>
      </c>
    </row>
    <row r="1892" spans="1:5" x14ac:dyDescent="0.2">
      <c r="A1892" s="2" t="str">
        <f>"000615"</f>
        <v>000615</v>
      </c>
      <c r="B1892" s="1" t="s">
        <v>0</v>
      </c>
      <c r="C1892" s="1" t="s">
        <v>1</v>
      </c>
      <c r="D1892" t="str">
        <f t="shared" si="58"/>
        <v>XSHE_000615</v>
      </c>
      <c r="E1892" t="str">
        <f t="shared" si="59"/>
        <v>XSHG_000615</v>
      </c>
    </row>
    <row r="1893" spans="1:5" x14ac:dyDescent="0.2">
      <c r="A1893" s="2" t="str">
        <f>"000616"</f>
        <v>000616</v>
      </c>
      <c r="B1893" s="1" t="s">
        <v>0</v>
      </c>
      <c r="C1893" s="1" t="s">
        <v>1</v>
      </c>
      <c r="D1893" t="str">
        <f t="shared" si="58"/>
        <v>XSHE_000616</v>
      </c>
      <c r="E1893" t="str">
        <f t="shared" si="59"/>
        <v>XSHG_000616</v>
      </c>
    </row>
    <row r="1894" spans="1:5" x14ac:dyDescent="0.2">
      <c r="A1894" s="2" t="str">
        <f>"000620"</f>
        <v>000620</v>
      </c>
      <c r="B1894" s="1" t="s">
        <v>0</v>
      </c>
      <c r="C1894" s="1" t="s">
        <v>1</v>
      </c>
      <c r="D1894" t="str">
        <f t="shared" si="58"/>
        <v>XSHE_000620</v>
      </c>
      <c r="E1894" t="str">
        <f t="shared" si="59"/>
        <v>XSHG_000620</v>
      </c>
    </row>
    <row r="1895" spans="1:5" x14ac:dyDescent="0.2">
      <c r="A1895" s="2" t="str">
        <f>"000667"</f>
        <v>000667</v>
      </c>
      <c r="B1895" s="1" t="s">
        <v>0</v>
      </c>
      <c r="C1895" s="1" t="s">
        <v>1</v>
      </c>
      <c r="D1895" t="str">
        <f t="shared" si="58"/>
        <v>XSHE_000667</v>
      </c>
      <c r="E1895" t="str">
        <f t="shared" si="59"/>
        <v>XSHG_000667</v>
      </c>
    </row>
    <row r="1896" spans="1:5" x14ac:dyDescent="0.2">
      <c r="A1896" s="2" t="str">
        <f>"000736"</f>
        <v>000736</v>
      </c>
      <c r="B1896" s="1" t="s">
        <v>0</v>
      </c>
      <c r="C1896" s="1" t="s">
        <v>1</v>
      </c>
      <c r="D1896" t="str">
        <f t="shared" si="58"/>
        <v>XSHE_000736</v>
      </c>
      <c r="E1896" t="str">
        <f t="shared" si="59"/>
        <v>XSHG_000736</v>
      </c>
    </row>
    <row r="1897" spans="1:5" x14ac:dyDescent="0.2">
      <c r="A1897" s="2" t="str">
        <f>"000797"</f>
        <v>000797</v>
      </c>
      <c r="B1897" s="1" t="s">
        <v>0</v>
      </c>
      <c r="C1897" s="1" t="s">
        <v>1</v>
      </c>
      <c r="D1897" t="str">
        <f t="shared" si="58"/>
        <v>XSHE_000797</v>
      </c>
      <c r="E1897" t="str">
        <f t="shared" si="59"/>
        <v>XSHG_000797</v>
      </c>
    </row>
    <row r="1898" spans="1:5" x14ac:dyDescent="0.2">
      <c r="A1898" s="2" t="str">
        <f>"000918"</f>
        <v>000918</v>
      </c>
      <c r="B1898" s="1" t="s">
        <v>0</v>
      </c>
      <c r="C1898" s="1" t="s">
        <v>1</v>
      </c>
      <c r="D1898" t="str">
        <f t="shared" si="58"/>
        <v>XSHE_000918</v>
      </c>
      <c r="E1898" t="str">
        <f t="shared" si="59"/>
        <v>XSHG_000918</v>
      </c>
    </row>
    <row r="1899" spans="1:5" x14ac:dyDescent="0.2">
      <c r="A1899" s="2" t="str">
        <f>"001979"</f>
        <v>001979</v>
      </c>
      <c r="B1899" s="1" t="s">
        <v>0</v>
      </c>
      <c r="C1899" s="1" t="s">
        <v>1</v>
      </c>
      <c r="D1899" t="str">
        <f t="shared" si="58"/>
        <v>XSHE_001979</v>
      </c>
      <c r="E1899" t="str">
        <f t="shared" si="59"/>
        <v>XSHG_001979</v>
      </c>
    </row>
    <row r="1900" spans="1:5" x14ac:dyDescent="0.2">
      <c r="A1900" s="2" t="str">
        <f>"002133"</f>
        <v>002133</v>
      </c>
      <c r="B1900" s="1" t="s">
        <v>0</v>
      </c>
      <c r="C1900" s="1" t="s">
        <v>1</v>
      </c>
      <c r="D1900" t="str">
        <f t="shared" si="58"/>
        <v>XSHE_002133</v>
      </c>
      <c r="E1900" t="str">
        <f t="shared" si="59"/>
        <v>XSHG_002133</v>
      </c>
    </row>
    <row r="1901" spans="1:5" x14ac:dyDescent="0.2">
      <c r="A1901" s="2" t="str">
        <f>"002146"</f>
        <v>002146</v>
      </c>
      <c r="B1901" s="1" t="s">
        <v>0</v>
      </c>
      <c r="C1901" s="1" t="s">
        <v>1</v>
      </c>
      <c r="D1901" t="str">
        <f t="shared" si="58"/>
        <v>XSHE_002146</v>
      </c>
      <c r="E1901" t="str">
        <f t="shared" si="59"/>
        <v>XSHG_002146</v>
      </c>
    </row>
    <row r="1902" spans="1:5" x14ac:dyDescent="0.2">
      <c r="A1902" s="2" t="str">
        <f>"600048"</f>
        <v>600048</v>
      </c>
      <c r="B1902" s="1" t="s">
        <v>0</v>
      </c>
      <c r="C1902" s="1" t="s">
        <v>1</v>
      </c>
      <c r="D1902" t="str">
        <f t="shared" si="58"/>
        <v>XSHE_600048</v>
      </c>
      <c r="E1902" t="str">
        <f t="shared" si="59"/>
        <v>XSHG_600048</v>
      </c>
    </row>
    <row r="1903" spans="1:5" x14ac:dyDescent="0.2">
      <c r="A1903" s="2" t="str">
        <f>"600067"</f>
        <v>600067</v>
      </c>
      <c r="B1903" s="1" t="s">
        <v>0</v>
      </c>
      <c r="C1903" s="1" t="s">
        <v>1</v>
      </c>
      <c r="D1903" t="str">
        <f t="shared" si="58"/>
        <v>XSHE_600067</v>
      </c>
      <c r="E1903" t="str">
        <f t="shared" si="59"/>
        <v>XSHG_600067</v>
      </c>
    </row>
    <row r="1904" spans="1:5" x14ac:dyDescent="0.2">
      <c r="A1904" s="2" t="str">
        <f>"600077"</f>
        <v>600077</v>
      </c>
      <c r="B1904" s="1" t="s">
        <v>0</v>
      </c>
      <c r="C1904" s="1" t="s">
        <v>1</v>
      </c>
      <c r="D1904" t="str">
        <f t="shared" si="58"/>
        <v>XSHE_600077</v>
      </c>
      <c r="E1904" t="str">
        <f t="shared" si="59"/>
        <v>XSHG_600077</v>
      </c>
    </row>
    <row r="1905" spans="1:5" x14ac:dyDescent="0.2">
      <c r="A1905" s="2" t="str">
        <f>"600162"</f>
        <v>600162</v>
      </c>
      <c r="B1905" s="1" t="s">
        <v>0</v>
      </c>
      <c r="C1905" s="1" t="s">
        <v>1</v>
      </c>
      <c r="D1905" t="str">
        <f t="shared" si="58"/>
        <v>XSHE_600162</v>
      </c>
      <c r="E1905" t="str">
        <f t="shared" si="59"/>
        <v>XSHG_600162</v>
      </c>
    </row>
    <row r="1906" spans="1:5" x14ac:dyDescent="0.2">
      <c r="A1906" s="2" t="str">
        <f>"600173"</f>
        <v>600173</v>
      </c>
      <c r="B1906" s="1" t="s">
        <v>0</v>
      </c>
      <c r="C1906" s="1" t="s">
        <v>1</v>
      </c>
      <c r="D1906" t="str">
        <f t="shared" si="58"/>
        <v>XSHE_600173</v>
      </c>
      <c r="E1906" t="str">
        <f t="shared" si="59"/>
        <v>XSHG_600173</v>
      </c>
    </row>
    <row r="1907" spans="1:5" x14ac:dyDescent="0.2">
      <c r="A1907" s="2" t="str">
        <f>"600208"</f>
        <v>600208</v>
      </c>
      <c r="B1907" s="1" t="s">
        <v>0</v>
      </c>
      <c r="C1907" s="1" t="s">
        <v>1</v>
      </c>
      <c r="D1907" t="str">
        <f t="shared" si="58"/>
        <v>XSHE_600208</v>
      </c>
      <c r="E1907" t="str">
        <f t="shared" si="59"/>
        <v>XSHG_600208</v>
      </c>
    </row>
    <row r="1908" spans="1:5" x14ac:dyDescent="0.2">
      <c r="A1908" s="2" t="str">
        <f>"600240"</f>
        <v>600240</v>
      </c>
      <c r="B1908" s="1" t="s">
        <v>0</v>
      </c>
      <c r="C1908" s="1" t="s">
        <v>1</v>
      </c>
      <c r="D1908" t="str">
        <f t="shared" si="58"/>
        <v>XSHE_600240</v>
      </c>
      <c r="E1908" t="str">
        <f t="shared" si="59"/>
        <v>XSHG_600240</v>
      </c>
    </row>
    <row r="1909" spans="1:5" x14ac:dyDescent="0.2">
      <c r="A1909" s="2" t="str">
        <f>"600383"</f>
        <v>600383</v>
      </c>
      <c r="B1909" s="1" t="s">
        <v>0</v>
      </c>
      <c r="C1909" s="1" t="s">
        <v>1</v>
      </c>
      <c r="D1909" t="str">
        <f t="shared" si="58"/>
        <v>XSHE_600383</v>
      </c>
      <c r="E1909" t="str">
        <f t="shared" si="59"/>
        <v>XSHG_600383</v>
      </c>
    </row>
    <row r="1910" spans="1:5" x14ac:dyDescent="0.2">
      <c r="A1910" s="2" t="str">
        <f>"600393"</f>
        <v>600393</v>
      </c>
      <c r="B1910" s="1" t="s">
        <v>0</v>
      </c>
      <c r="C1910" s="1" t="s">
        <v>1</v>
      </c>
      <c r="D1910" t="str">
        <f t="shared" si="58"/>
        <v>XSHE_600393</v>
      </c>
      <c r="E1910" t="str">
        <f t="shared" si="59"/>
        <v>XSHG_600393</v>
      </c>
    </row>
    <row r="1911" spans="1:5" x14ac:dyDescent="0.2">
      <c r="A1911" s="2" t="str">
        <f>"600510"</f>
        <v>600510</v>
      </c>
      <c r="B1911" s="1" t="s">
        <v>0</v>
      </c>
      <c r="C1911" s="1" t="s">
        <v>1</v>
      </c>
      <c r="D1911" t="str">
        <f t="shared" si="58"/>
        <v>XSHE_600510</v>
      </c>
      <c r="E1911" t="str">
        <f t="shared" si="59"/>
        <v>XSHG_600510</v>
      </c>
    </row>
    <row r="1912" spans="1:5" x14ac:dyDescent="0.2">
      <c r="A1912" s="2" t="str">
        <f>"600565"</f>
        <v>600565</v>
      </c>
      <c r="B1912" s="1" t="s">
        <v>0</v>
      </c>
      <c r="C1912" s="1" t="s">
        <v>1</v>
      </c>
      <c r="D1912" t="str">
        <f t="shared" si="58"/>
        <v>XSHE_600565</v>
      </c>
      <c r="E1912" t="str">
        <f t="shared" si="59"/>
        <v>XSHG_600565</v>
      </c>
    </row>
    <row r="1913" spans="1:5" x14ac:dyDescent="0.2">
      <c r="A1913" s="2" t="str">
        <f>"600606"</f>
        <v>600606</v>
      </c>
      <c r="B1913" s="1" t="s">
        <v>0</v>
      </c>
      <c r="C1913" s="1" t="s">
        <v>1</v>
      </c>
      <c r="D1913" t="str">
        <f t="shared" si="58"/>
        <v>XSHE_600606</v>
      </c>
      <c r="E1913" t="str">
        <f t="shared" si="59"/>
        <v>XSHG_600606</v>
      </c>
    </row>
    <row r="1914" spans="1:5" x14ac:dyDescent="0.2">
      <c r="A1914" s="2" t="str">
        <f>"600621"</f>
        <v>600621</v>
      </c>
      <c r="B1914" s="1" t="s">
        <v>0</v>
      </c>
      <c r="C1914" s="1" t="s">
        <v>1</v>
      </c>
      <c r="D1914" t="str">
        <f t="shared" si="58"/>
        <v>XSHE_600621</v>
      </c>
      <c r="E1914" t="str">
        <f t="shared" si="59"/>
        <v>XSHG_600621</v>
      </c>
    </row>
    <row r="1915" spans="1:5" x14ac:dyDescent="0.2">
      <c r="A1915" s="2" t="str">
        <f>"600657"</f>
        <v>600657</v>
      </c>
      <c r="B1915" s="1" t="s">
        <v>0</v>
      </c>
      <c r="C1915" s="1" t="s">
        <v>1</v>
      </c>
      <c r="D1915" t="str">
        <f t="shared" si="58"/>
        <v>XSHE_600657</v>
      </c>
      <c r="E1915" t="str">
        <f t="shared" si="59"/>
        <v>XSHG_600657</v>
      </c>
    </row>
    <row r="1916" spans="1:5" x14ac:dyDescent="0.2">
      <c r="A1916" s="2" t="str">
        <f>"600665"</f>
        <v>600665</v>
      </c>
      <c r="B1916" s="1" t="s">
        <v>0</v>
      </c>
      <c r="C1916" s="1" t="s">
        <v>1</v>
      </c>
      <c r="D1916" t="str">
        <f t="shared" si="58"/>
        <v>XSHE_600665</v>
      </c>
      <c r="E1916" t="str">
        <f t="shared" si="59"/>
        <v>XSHG_600665</v>
      </c>
    </row>
    <row r="1917" spans="1:5" x14ac:dyDescent="0.2">
      <c r="A1917" s="2" t="str">
        <f>"600684"</f>
        <v>600684</v>
      </c>
      <c r="B1917" s="1" t="s">
        <v>0</v>
      </c>
      <c r="C1917" s="1" t="s">
        <v>1</v>
      </c>
      <c r="D1917" t="str">
        <f t="shared" si="58"/>
        <v>XSHE_600684</v>
      </c>
      <c r="E1917" t="str">
        <f t="shared" si="59"/>
        <v>XSHG_600684</v>
      </c>
    </row>
    <row r="1918" spans="1:5" x14ac:dyDescent="0.2">
      <c r="A1918" s="2" t="str">
        <f>"600708"</f>
        <v>600708</v>
      </c>
      <c r="B1918" s="1" t="s">
        <v>0</v>
      </c>
      <c r="C1918" s="1" t="s">
        <v>1</v>
      </c>
      <c r="D1918" t="str">
        <f t="shared" si="58"/>
        <v>XSHE_600708</v>
      </c>
      <c r="E1918" t="str">
        <f t="shared" si="59"/>
        <v>XSHG_600708</v>
      </c>
    </row>
    <row r="1919" spans="1:5" x14ac:dyDescent="0.2">
      <c r="A1919" s="2" t="str">
        <f>"600748"</f>
        <v>600748</v>
      </c>
      <c r="B1919" s="1" t="s">
        <v>0</v>
      </c>
      <c r="C1919" s="1" t="s">
        <v>1</v>
      </c>
      <c r="D1919" t="str">
        <f t="shared" si="58"/>
        <v>XSHE_600748</v>
      </c>
      <c r="E1919" t="str">
        <f t="shared" si="59"/>
        <v>XSHG_600748</v>
      </c>
    </row>
    <row r="1920" spans="1:5" x14ac:dyDescent="0.2">
      <c r="A1920" s="2" t="str">
        <f>"600791"</f>
        <v>600791</v>
      </c>
      <c r="B1920" s="1" t="s">
        <v>0</v>
      </c>
      <c r="C1920" s="1" t="s">
        <v>1</v>
      </c>
      <c r="D1920" t="str">
        <f t="shared" si="58"/>
        <v>XSHE_600791</v>
      </c>
      <c r="E1920" t="str">
        <f t="shared" si="59"/>
        <v>XSHG_600791</v>
      </c>
    </row>
    <row r="1921" spans="1:5" x14ac:dyDescent="0.2">
      <c r="A1921" s="2" t="str">
        <f>"600823"</f>
        <v>600823</v>
      </c>
      <c r="B1921" s="1" t="s">
        <v>0</v>
      </c>
      <c r="C1921" s="1" t="s">
        <v>1</v>
      </c>
      <c r="D1921" t="str">
        <f t="shared" si="58"/>
        <v>XSHE_600823</v>
      </c>
      <c r="E1921" t="str">
        <f t="shared" si="59"/>
        <v>XSHG_600823</v>
      </c>
    </row>
    <row r="1922" spans="1:5" x14ac:dyDescent="0.2">
      <c r="A1922" s="2" t="str">
        <f>"000565"</f>
        <v>000565</v>
      </c>
      <c r="B1922" s="1" t="s">
        <v>0</v>
      </c>
      <c r="C1922" s="1" t="s">
        <v>1</v>
      </c>
      <c r="D1922" t="str">
        <f t="shared" ref="D1922:D1985" si="60">B1922&amp;"_"&amp;A1922</f>
        <v>XSHE_000565</v>
      </c>
      <c r="E1922" t="str">
        <f t="shared" ref="E1922:E1985" si="61">C1922&amp;"_"&amp;A1922</f>
        <v>XSHG_000565</v>
      </c>
    </row>
    <row r="1923" spans="1:5" x14ac:dyDescent="0.2">
      <c r="A1923" s="2" t="str">
        <f>"002010"</f>
        <v>002010</v>
      </c>
      <c r="B1923" s="1" t="s">
        <v>0</v>
      </c>
      <c r="C1923" s="1" t="s">
        <v>1</v>
      </c>
      <c r="D1923" t="str">
        <f t="shared" si="60"/>
        <v>XSHE_002010</v>
      </c>
      <c r="E1923" t="str">
        <f t="shared" si="61"/>
        <v>XSHG_002010</v>
      </c>
    </row>
    <row r="1924" spans="1:5" x14ac:dyDescent="0.2">
      <c r="A1924" s="2" t="str">
        <f>"002256"</f>
        <v>002256</v>
      </c>
      <c r="B1924" s="1" t="s">
        <v>0</v>
      </c>
      <c r="C1924" s="1" t="s">
        <v>1</v>
      </c>
      <c r="D1924" t="str">
        <f t="shared" si="60"/>
        <v>XSHE_002256</v>
      </c>
      <c r="E1924" t="str">
        <f t="shared" si="61"/>
        <v>XSHG_002256</v>
      </c>
    </row>
    <row r="1925" spans="1:5" x14ac:dyDescent="0.2">
      <c r="A1925" s="2" t="str">
        <f>"002319"</f>
        <v>002319</v>
      </c>
      <c r="B1925" s="1" t="s">
        <v>0</v>
      </c>
      <c r="C1925" s="1" t="s">
        <v>1</v>
      </c>
      <c r="D1925" t="str">
        <f t="shared" si="60"/>
        <v>XSHE_002319</v>
      </c>
      <c r="E1925" t="str">
        <f t="shared" si="61"/>
        <v>XSHG_002319</v>
      </c>
    </row>
    <row r="1926" spans="1:5" x14ac:dyDescent="0.2">
      <c r="A1926" s="2" t="str">
        <f>"002440"</f>
        <v>002440</v>
      </c>
      <c r="B1926" s="1" t="s">
        <v>0</v>
      </c>
      <c r="C1926" s="1" t="s">
        <v>1</v>
      </c>
      <c r="D1926" t="str">
        <f t="shared" si="60"/>
        <v>XSHE_002440</v>
      </c>
      <c r="E1926" t="str">
        <f t="shared" si="61"/>
        <v>XSHG_002440</v>
      </c>
    </row>
    <row r="1927" spans="1:5" x14ac:dyDescent="0.2">
      <c r="A1927" s="2" t="str">
        <f>"300063"</f>
        <v>300063</v>
      </c>
      <c r="B1927" s="1" t="s">
        <v>0</v>
      </c>
      <c r="C1927" s="1" t="s">
        <v>1</v>
      </c>
      <c r="D1927" t="str">
        <f t="shared" si="60"/>
        <v>XSHE_300063</v>
      </c>
      <c r="E1927" t="str">
        <f t="shared" si="61"/>
        <v>XSHG_300063</v>
      </c>
    </row>
    <row r="1928" spans="1:5" x14ac:dyDescent="0.2">
      <c r="A1928" s="2" t="str">
        <f>"300067"</f>
        <v>300067</v>
      </c>
      <c r="B1928" s="1" t="s">
        <v>0</v>
      </c>
      <c r="C1928" s="1" t="s">
        <v>1</v>
      </c>
      <c r="D1928" t="str">
        <f t="shared" si="60"/>
        <v>XSHE_300067</v>
      </c>
      <c r="E1928" t="str">
        <f t="shared" si="61"/>
        <v>XSHG_300067</v>
      </c>
    </row>
    <row r="1929" spans="1:5" x14ac:dyDescent="0.2">
      <c r="A1929" s="2" t="str">
        <f>"300192"</f>
        <v>300192</v>
      </c>
      <c r="B1929" s="1" t="s">
        <v>0</v>
      </c>
      <c r="C1929" s="1" t="s">
        <v>1</v>
      </c>
      <c r="D1929" t="str">
        <f t="shared" si="60"/>
        <v>XSHE_300192</v>
      </c>
      <c r="E1929" t="str">
        <f t="shared" si="61"/>
        <v>XSHG_300192</v>
      </c>
    </row>
    <row r="1930" spans="1:5" x14ac:dyDescent="0.2">
      <c r="A1930" s="2" t="str">
        <f>"300225"</f>
        <v>300225</v>
      </c>
      <c r="B1930" s="1" t="s">
        <v>0</v>
      </c>
      <c r="C1930" s="1" t="s">
        <v>1</v>
      </c>
      <c r="D1930" t="str">
        <f t="shared" si="60"/>
        <v>XSHE_300225</v>
      </c>
      <c r="E1930" t="str">
        <f t="shared" si="61"/>
        <v>XSHG_300225</v>
      </c>
    </row>
    <row r="1931" spans="1:5" x14ac:dyDescent="0.2">
      <c r="A1931" s="2" t="str">
        <f>"300236"</f>
        <v>300236</v>
      </c>
      <c r="B1931" s="1" t="s">
        <v>0</v>
      </c>
      <c r="C1931" s="1" t="s">
        <v>1</v>
      </c>
      <c r="D1931" t="str">
        <f t="shared" si="60"/>
        <v>XSHE_300236</v>
      </c>
      <c r="E1931" t="str">
        <f t="shared" si="61"/>
        <v>XSHG_300236</v>
      </c>
    </row>
    <row r="1932" spans="1:5" x14ac:dyDescent="0.2">
      <c r="A1932" s="2" t="str">
        <f>"300398"</f>
        <v>300398</v>
      </c>
      <c r="B1932" s="1" t="s">
        <v>0</v>
      </c>
      <c r="C1932" s="1" t="s">
        <v>1</v>
      </c>
      <c r="D1932" t="str">
        <f t="shared" si="60"/>
        <v>XSHE_300398</v>
      </c>
      <c r="E1932" t="str">
        <f t="shared" si="61"/>
        <v>XSHG_300398</v>
      </c>
    </row>
    <row r="1933" spans="1:5" x14ac:dyDescent="0.2">
      <c r="A1933" s="2" t="str">
        <f>"300522"</f>
        <v>300522</v>
      </c>
      <c r="B1933" s="1" t="s">
        <v>0</v>
      </c>
      <c r="C1933" s="1" t="s">
        <v>1</v>
      </c>
      <c r="D1933" t="str">
        <f t="shared" si="60"/>
        <v>XSHE_300522</v>
      </c>
      <c r="E1933" t="str">
        <f t="shared" si="61"/>
        <v>XSHG_300522</v>
      </c>
    </row>
    <row r="1934" spans="1:5" x14ac:dyDescent="0.2">
      <c r="A1934" s="2" t="str">
        <f>"300537"</f>
        <v>300537</v>
      </c>
      <c r="B1934" s="1" t="s">
        <v>0</v>
      </c>
      <c r="C1934" s="1" t="s">
        <v>1</v>
      </c>
      <c r="D1934" t="str">
        <f t="shared" si="60"/>
        <v>XSHE_300537</v>
      </c>
      <c r="E1934" t="str">
        <f t="shared" si="61"/>
        <v>XSHG_300537</v>
      </c>
    </row>
    <row r="1935" spans="1:5" x14ac:dyDescent="0.2">
      <c r="A1935" s="2" t="str">
        <f>"300576"</f>
        <v>300576</v>
      </c>
      <c r="B1935" s="1" t="s">
        <v>0</v>
      </c>
      <c r="C1935" s="1" t="s">
        <v>1</v>
      </c>
      <c r="D1935" t="str">
        <f t="shared" si="60"/>
        <v>XSHE_300576</v>
      </c>
      <c r="E1935" t="str">
        <f t="shared" si="61"/>
        <v>XSHG_300576</v>
      </c>
    </row>
    <row r="1936" spans="1:5" x14ac:dyDescent="0.2">
      <c r="A1936" s="2" t="str">
        <f>"600352"</f>
        <v>600352</v>
      </c>
      <c r="B1936" s="1" t="s">
        <v>0</v>
      </c>
      <c r="C1936" s="1" t="s">
        <v>1</v>
      </c>
      <c r="D1936" t="str">
        <f t="shared" si="60"/>
        <v>XSHE_600352</v>
      </c>
      <c r="E1936" t="str">
        <f t="shared" si="61"/>
        <v>XSHG_600352</v>
      </c>
    </row>
    <row r="1937" spans="1:5" x14ac:dyDescent="0.2">
      <c r="A1937" s="2" t="str">
        <f>"603188"</f>
        <v>603188</v>
      </c>
      <c r="B1937" s="1" t="s">
        <v>0</v>
      </c>
      <c r="C1937" s="1" t="s">
        <v>1</v>
      </c>
      <c r="D1937" t="str">
        <f t="shared" si="60"/>
        <v>XSHE_603188</v>
      </c>
      <c r="E1937" t="str">
        <f t="shared" si="61"/>
        <v>XSHG_603188</v>
      </c>
    </row>
    <row r="1938" spans="1:5" x14ac:dyDescent="0.2">
      <c r="A1938" s="2" t="str">
        <f>"603737"</f>
        <v>603737</v>
      </c>
      <c r="B1938" s="1" t="s">
        <v>0</v>
      </c>
      <c r="C1938" s="1" t="s">
        <v>1</v>
      </c>
      <c r="D1938" t="str">
        <f t="shared" si="60"/>
        <v>XSHE_603737</v>
      </c>
      <c r="E1938" t="str">
        <f t="shared" si="61"/>
        <v>XSHG_603737</v>
      </c>
    </row>
    <row r="1939" spans="1:5" x14ac:dyDescent="0.2">
      <c r="A1939" s="2" t="str">
        <f>"603823"</f>
        <v>603823</v>
      </c>
      <c r="B1939" s="1" t="s">
        <v>0</v>
      </c>
      <c r="C1939" s="1" t="s">
        <v>1</v>
      </c>
      <c r="D1939" t="str">
        <f t="shared" si="60"/>
        <v>XSHE_603823</v>
      </c>
      <c r="E1939" t="str">
        <f t="shared" si="61"/>
        <v>XSHG_603823</v>
      </c>
    </row>
    <row r="1940" spans="1:5" x14ac:dyDescent="0.2">
      <c r="A1940" s="2" t="str">
        <f>"603826"</f>
        <v>603826</v>
      </c>
      <c r="B1940" s="1" t="s">
        <v>0</v>
      </c>
      <c r="C1940" s="1" t="s">
        <v>1</v>
      </c>
      <c r="D1940" t="str">
        <f t="shared" si="60"/>
        <v>XSHE_603826</v>
      </c>
      <c r="E1940" t="str">
        <f t="shared" si="61"/>
        <v>XSHG_603826</v>
      </c>
    </row>
    <row r="1941" spans="1:5" x14ac:dyDescent="0.2">
      <c r="A1941" s="2" t="str">
        <f>"000523"</f>
        <v>000523</v>
      </c>
      <c r="B1941" s="1" t="s">
        <v>0</v>
      </c>
      <c r="C1941" s="1" t="s">
        <v>1</v>
      </c>
      <c r="D1941" t="str">
        <f t="shared" si="60"/>
        <v>XSHE_000523</v>
      </c>
      <c r="E1941" t="str">
        <f t="shared" si="61"/>
        <v>XSHG_000523</v>
      </c>
    </row>
    <row r="1942" spans="1:5" x14ac:dyDescent="0.2">
      <c r="A1942" s="2" t="str">
        <f>"000737"</f>
        <v>000737</v>
      </c>
      <c r="B1942" s="1" t="s">
        <v>0</v>
      </c>
      <c r="C1942" s="1" t="s">
        <v>1</v>
      </c>
      <c r="D1942" t="str">
        <f t="shared" si="60"/>
        <v>XSHE_000737</v>
      </c>
      <c r="E1942" t="str">
        <f t="shared" si="61"/>
        <v>XSHG_000737</v>
      </c>
    </row>
    <row r="1943" spans="1:5" x14ac:dyDescent="0.2">
      <c r="A1943" s="2" t="str">
        <f>"002094"</f>
        <v>002094</v>
      </c>
      <c r="B1943" s="1" t="s">
        <v>0</v>
      </c>
      <c r="C1943" s="1" t="s">
        <v>1</v>
      </c>
      <c r="D1943" t="str">
        <f t="shared" si="60"/>
        <v>XSHE_002094</v>
      </c>
      <c r="E1943" t="str">
        <f t="shared" si="61"/>
        <v>XSHG_002094</v>
      </c>
    </row>
    <row r="1944" spans="1:5" x14ac:dyDescent="0.2">
      <c r="A1944" s="2" t="str">
        <f>"002637"</f>
        <v>002637</v>
      </c>
      <c r="B1944" s="1" t="s">
        <v>0</v>
      </c>
      <c r="C1944" s="1" t="s">
        <v>1</v>
      </c>
      <c r="D1944" t="str">
        <f t="shared" si="60"/>
        <v>XSHE_002637</v>
      </c>
      <c r="E1944" t="str">
        <f t="shared" si="61"/>
        <v>XSHG_002637</v>
      </c>
    </row>
    <row r="1945" spans="1:5" x14ac:dyDescent="0.2">
      <c r="A1945" s="2" t="str">
        <f>"600249"</f>
        <v>600249</v>
      </c>
      <c r="B1945" s="1" t="s">
        <v>0</v>
      </c>
      <c r="C1945" s="1" t="s">
        <v>1</v>
      </c>
      <c r="D1945" t="str">
        <f t="shared" si="60"/>
        <v>XSHE_600249</v>
      </c>
      <c r="E1945" t="str">
        <f t="shared" si="61"/>
        <v>XSHG_600249</v>
      </c>
    </row>
    <row r="1946" spans="1:5" x14ac:dyDescent="0.2">
      <c r="A1946" s="2" t="str">
        <f>"600315"</f>
        <v>600315</v>
      </c>
      <c r="B1946" s="1" t="s">
        <v>0</v>
      </c>
      <c r="C1946" s="1" t="s">
        <v>1</v>
      </c>
      <c r="D1946" t="str">
        <f t="shared" si="60"/>
        <v>XSHE_600315</v>
      </c>
      <c r="E1946" t="str">
        <f t="shared" si="61"/>
        <v>XSHG_600315</v>
      </c>
    </row>
    <row r="1947" spans="1:5" x14ac:dyDescent="0.2">
      <c r="A1947" s="2" t="str">
        <f>"603630"</f>
        <v>603630</v>
      </c>
      <c r="B1947" s="1" t="s">
        <v>0</v>
      </c>
      <c r="C1947" s="1" t="s">
        <v>1</v>
      </c>
      <c r="D1947" t="str">
        <f t="shared" si="60"/>
        <v>XSHE_603630</v>
      </c>
      <c r="E1947" t="str">
        <f t="shared" si="61"/>
        <v>XSHG_603630</v>
      </c>
    </row>
    <row r="1948" spans="1:5" x14ac:dyDescent="0.2">
      <c r="A1948" s="2" t="str">
        <f>"002329"</f>
        <v>002329</v>
      </c>
      <c r="B1948" s="1" t="s">
        <v>0</v>
      </c>
      <c r="C1948" s="1" t="s">
        <v>1</v>
      </c>
      <c r="D1948" t="str">
        <f t="shared" si="60"/>
        <v>XSHE_002329</v>
      </c>
      <c r="E1948" t="str">
        <f t="shared" si="61"/>
        <v>XSHG_002329</v>
      </c>
    </row>
    <row r="1949" spans="1:5" x14ac:dyDescent="0.2">
      <c r="A1949" s="2" t="str">
        <f>"002570"</f>
        <v>002570</v>
      </c>
      <c r="B1949" s="1" t="s">
        <v>0</v>
      </c>
      <c r="C1949" s="1" t="s">
        <v>1</v>
      </c>
      <c r="D1949" t="str">
        <f t="shared" si="60"/>
        <v>XSHE_002570</v>
      </c>
      <c r="E1949" t="str">
        <f t="shared" si="61"/>
        <v>XSHG_002570</v>
      </c>
    </row>
    <row r="1950" spans="1:5" x14ac:dyDescent="0.2">
      <c r="A1950" s="2" t="str">
        <f>"002719"</f>
        <v>002719</v>
      </c>
      <c r="B1950" s="1" t="s">
        <v>0</v>
      </c>
      <c r="C1950" s="1" t="s">
        <v>1</v>
      </c>
      <c r="D1950" t="str">
        <f t="shared" si="60"/>
        <v>XSHE_002719</v>
      </c>
      <c r="E1950" t="str">
        <f t="shared" si="61"/>
        <v>XSHG_002719</v>
      </c>
    </row>
    <row r="1951" spans="1:5" x14ac:dyDescent="0.2">
      <c r="A1951" s="2" t="str">
        <f>"002732"</f>
        <v>002732</v>
      </c>
      <c r="B1951" s="1" t="s">
        <v>0</v>
      </c>
      <c r="C1951" s="1" t="s">
        <v>1</v>
      </c>
      <c r="D1951" t="str">
        <f t="shared" si="60"/>
        <v>XSHE_002732</v>
      </c>
      <c r="E1951" t="str">
        <f t="shared" si="61"/>
        <v>XSHG_002732</v>
      </c>
    </row>
    <row r="1952" spans="1:5" x14ac:dyDescent="0.2">
      <c r="A1952" s="2" t="str">
        <f>"002770"</f>
        <v>002770</v>
      </c>
      <c r="B1952" s="1" t="s">
        <v>0</v>
      </c>
      <c r="C1952" s="1" t="s">
        <v>1</v>
      </c>
      <c r="D1952" t="str">
        <f t="shared" si="60"/>
        <v>XSHE_002770</v>
      </c>
      <c r="E1952" t="str">
        <f t="shared" si="61"/>
        <v>XSHG_002770</v>
      </c>
    </row>
    <row r="1953" spans="1:5" x14ac:dyDescent="0.2">
      <c r="A1953" s="2" t="str">
        <f>"600419"</f>
        <v>600419</v>
      </c>
      <c r="B1953" s="1" t="s">
        <v>0</v>
      </c>
      <c r="C1953" s="1" t="s">
        <v>1</v>
      </c>
      <c r="D1953" t="str">
        <f t="shared" si="60"/>
        <v>XSHE_600419</v>
      </c>
      <c r="E1953" t="str">
        <f t="shared" si="61"/>
        <v>XSHG_600419</v>
      </c>
    </row>
    <row r="1954" spans="1:5" x14ac:dyDescent="0.2">
      <c r="A1954" s="2" t="str">
        <f>"600429"</f>
        <v>600429</v>
      </c>
      <c r="B1954" s="1" t="s">
        <v>0</v>
      </c>
      <c r="C1954" s="1" t="s">
        <v>1</v>
      </c>
      <c r="D1954" t="str">
        <f t="shared" si="60"/>
        <v>XSHE_600429</v>
      </c>
      <c r="E1954" t="str">
        <f t="shared" si="61"/>
        <v>XSHG_600429</v>
      </c>
    </row>
    <row r="1955" spans="1:5" x14ac:dyDescent="0.2">
      <c r="A1955" s="2" t="str">
        <f>"600597"</f>
        <v>600597</v>
      </c>
      <c r="B1955" s="1" t="s">
        <v>0</v>
      </c>
      <c r="C1955" s="1" t="s">
        <v>1</v>
      </c>
      <c r="D1955" t="str">
        <f t="shared" si="60"/>
        <v>XSHE_600597</v>
      </c>
      <c r="E1955" t="str">
        <f t="shared" si="61"/>
        <v>XSHG_600597</v>
      </c>
    </row>
    <row r="1956" spans="1:5" x14ac:dyDescent="0.2">
      <c r="A1956" s="2" t="str">
        <f>"600882"</f>
        <v>600882</v>
      </c>
      <c r="B1956" s="1" t="s">
        <v>0</v>
      </c>
      <c r="C1956" s="1" t="s">
        <v>1</v>
      </c>
      <c r="D1956" t="str">
        <f t="shared" si="60"/>
        <v>XSHE_600882</v>
      </c>
      <c r="E1956" t="str">
        <f t="shared" si="61"/>
        <v>XSHG_600882</v>
      </c>
    </row>
    <row r="1957" spans="1:5" x14ac:dyDescent="0.2">
      <c r="A1957" s="2" t="str">
        <f>"600887"</f>
        <v>600887</v>
      </c>
      <c r="B1957" s="1" t="s">
        <v>0</v>
      </c>
      <c r="C1957" s="1" t="s">
        <v>1</v>
      </c>
      <c r="D1957" t="str">
        <f t="shared" si="60"/>
        <v>XSHE_600887</v>
      </c>
      <c r="E1957" t="str">
        <f t="shared" si="61"/>
        <v>XSHG_600887</v>
      </c>
    </row>
    <row r="1958" spans="1:5" x14ac:dyDescent="0.2">
      <c r="A1958" s="2" t="str">
        <f>"000555"</f>
        <v>000555</v>
      </c>
      <c r="B1958" s="1" t="s">
        <v>0</v>
      </c>
      <c r="C1958" s="1" t="s">
        <v>1</v>
      </c>
      <c r="D1958" t="str">
        <f t="shared" si="60"/>
        <v>XSHE_000555</v>
      </c>
      <c r="E1958" t="str">
        <f t="shared" si="61"/>
        <v>XSHG_000555</v>
      </c>
    </row>
    <row r="1959" spans="1:5" x14ac:dyDescent="0.2">
      <c r="A1959" s="2" t="str">
        <f>"000662"</f>
        <v>000662</v>
      </c>
      <c r="B1959" s="1" t="s">
        <v>0</v>
      </c>
      <c r="C1959" s="1" t="s">
        <v>1</v>
      </c>
      <c r="D1959" t="str">
        <f t="shared" si="60"/>
        <v>XSHE_000662</v>
      </c>
      <c r="E1959" t="str">
        <f t="shared" si="61"/>
        <v>XSHG_000662</v>
      </c>
    </row>
    <row r="1960" spans="1:5" x14ac:dyDescent="0.2">
      <c r="A1960" s="2" t="str">
        <f>"000711"</f>
        <v>000711</v>
      </c>
      <c r="B1960" s="1" t="s">
        <v>0</v>
      </c>
      <c r="C1960" s="1" t="s">
        <v>1</v>
      </c>
      <c r="D1960" t="str">
        <f t="shared" si="60"/>
        <v>XSHE_000711</v>
      </c>
      <c r="E1960" t="str">
        <f t="shared" si="61"/>
        <v>XSHG_000711</v>
      </c>
    </row>
    <row r="1961" spans="1:5" x14ac:dyDescent="0.2">
      <c r="A1961" s="2" t="str">
        <f>"000851"</f>
        <v>000851</v>
      </c>
      <c r="B1961" s="1" t="s">
        <v>0</v>
      </c>
      <c r="C1961" s="1" t="s">
        <v>1</v>
      </c>
      <c r="D1961" t="str">
        <f t="shared" si="60"/>
        <v>XSHE_000851</v>
      </c>
      <c r="E1961" t="str">
        <f t="shared" si="61"/>
        <v>XSHG_000851</v>
      </c>
    </row>
    <row r="1962" spans="1:5" x14ac:dyDescent="0.2">
      <c r="A1962" s="2" t="str">
        <f>"000938"</f>
        <v>000938</v>
      </c>
      <c r="B1962" s="1" t="s">
        <v>0</v>
      </c>
      <c r="C1962" s="1" t="s">
        <v>1</v>
      </c>
      <c r="D1962" t="str">
        <f t="shared" si="60"/>
        <v>XSHE_000938</v>
      </c>
      <c r="E1962" t="str">
        <f t="shared" si="61"/>
        <v>XSHG_000938</v>
      </c>
    </row>
    <row r="1963" spans="1:5" x14ac:dyDescent="0.2">
      <c r="A1963" s="2" t="str">
        <f>"000948"</f>
        <v>000948</v>
      </c>
      <c r="B1963" s="1" t="s">
        <v>0</v>
      </c>
      <c r="C1963" s="1" t="s">
        <v>1</v>
      </c>
      <c r="D1963" t="str">
        <f t="shared" si="60"/>
        <v>XSHE_000948</v>
      </c>
      <c r="E1963" t="str">
        <f t="shared" si="61"/>
        <v>XSHG_000948</v>
      </c>
    </row>
    <row r="1964" spans="1:5" x14ac:dyDescent="0.2">
      <c r="A1964" s="2" t="str">
        <f>"000997"</f>
        <v>000997</v>
      </c>
      <c r="B1964" s="1" t="s">
        <v>0</v>
      </c>
      <c r="C1964" s="1" t="s">
        <v>1</v>
      </c>
      <c r="D1964" t="str">
        <f t="shared" si="60"/>
        <v>XSHE_000997</v>
      </c>
      <c r="E1964" t="str">
        <f t="shared" si="61"/>
        <v>XSHG_000997</v>
      </c>
    </row>
    <row r="1965" spans="1:5" x14ac:dyDescent="0.2">
      <c r="A1965" s="2" t="str">
        <f>"002027"</f>
        <v>002027</v>
      </c>
      <c r="B1965" s="1" t="s">
        <v>0</v>
      </c>
      <c r="C1965" s="1" t="s">
        <v>1</v>
      </c>
      <c r="D1965" t="str">
        <f t="shared" si="60"/>
        <v>XSHE_002027</v>
      </c>
      <c r="E1965" t="str">
        <f t="shared" si="61"/>
        <v>XSHG_002027</v>
      </c>
    </row>
    <row r="1966" spans="1:5" x14ac:dyDescent="0.2">
      <c r="A1966" s="2" t="str">
        <f>"002063"</f>
        <v>002063</v>
      </c>
      <c r="B1966" s="1" t="s">
        <v>0</v>
      </c>
      <c r="C1966" s="1" t="s">
        <v>1</v>
      </c>
      <c r="D1966" t="str">
        <f t="shared" si="60"/>
        <v>XSHE_002063</v>
      </c>
      <c r="E1966" t="str">
        <f t="shared" si="61"/>
        <v>XSHG_002063</v>
      </c>
    </row>
    <row r="1967" spans="1:5" x14ac:dyDescent="0.2">
      <c r="A1967" s="2" t="str">
        <f>"002065"</f>
        <v>002065</v>
      </c>
      <c r="B1967" s="1" t="s">
        <v>0</v>
      </c>
      <c r="C1967" s="1" t="s">
        <v>1</v>
      </c>
      <c r="D1967" t="str">
        <f t="shared" si="60"/>
        <v>XSHE_002065</v>
      </c>
      <c r="E1967" t="str">
        <f t="shared" si="61"/>
        <v>XSHG_002065</v>
      </c>
    </row>
    <row r="1968" spans="1:5" x14ac:dyDescent="0.2">
      <c r="A1968" s="2" t="str">
        <f>"002073"</f>
        <v>002073</v>
      </c>
      <c r="B1968" s="1" t="s">
        <v>0</v>
      </c>
      <c r="C1968" s="1" t="s">
        <v>1</v>
      </c>
      <c r="D1968" t="str">
        <f t="shared" si="60"/>
        <v>XSHE_002073</v>
      </c>
      <c r="E1968" t="str">
        <f t="shared" si="61"/>
        <v>XSHG_002073</v>
      </c>
    </row>
    <row r="1969" spans="1:5" x14ac:dyDescent="0.2">
      <c r="A1969" s="2" t="str">
        <f>"002090"</f>
        <v>002090</v>
      </c>
      <c r="B1969" s="1" t="s">
        <v>0</v>
      </c>
      <c r="C1969" s="1" t="s">
        <v>1</v>
      </c>
      <c r="D1969" t="str">
        <f t="shared" si="60"/>
        <v>XSHE_002090</v>
      </c>
      <c r="E1969" t="str">
        <f t="shared" si="61"/>
        <v>XSHG_002090</v>
      </c>
    </row>
    <row r="1970" spans="1:5" x14ac:dyDescent="0.2">
      <c r="A1970" s="2" t="str">
        <f>"002153"</f>
        <v>002153</v>
      </c>
      <c r="B1970" s="1" t="s">
        <v>0</v>
      </c>
      <c r="C1970" s="1" t="s">
        <v>1</v>
      </c>
      <c r="D1970" t="str">
        <f t="shared" si="60"/>
        <v>XSHE_002153</v>
      </c>
      <c r="E1970" t="str">
        <f t="shared" si="61"/>
        <v>XSHG_002153</v>
      </c>
    </row>
    <row r="1971" spans="1:5" x14ac:dyDescent="0.2">
      <c r="A1971" s="2" t="str">
        <f>"002184"</f>
        <v>002184</v>
      </c>
      <c r="B1971" s="1" t="s">
        <v>0</v>
      </c>
      <c r="C1971" s="1" t="s">
        <v>1</v>
      </c>
      <c r="D1971" t="str">
        <f t="shared" si="60"/>
        <v>XSHE_002184</v>
      </c>
      <c r="E1971" t="str">
        <f t="shared" si="61"/>
        <v>XSHG_002184</v>
      </c>
    </row>
    <row r="1972" spans="1:5" x14ac:dyDescent="0.2">
      <c r="A1972" s="2" t="str">
        <f>"002195"</f>
        <v>002195</v>
      </c>
      <c r="B1972" s="1" t="s">
        <v>0</v>
      </c>
      <c r="C1972" s="1" t="s">
        <v>1</v>
      </c>
      <c r="D1972" t="str">
        <f t="shared" si="60"/>
        <v>XSHE_002195</v>
      </c>
      <c r="E1972" t="str">
        <f t="shared" si="61"/>
        <v>XSHG_002195</v>
      </c>
    </row>
    <row r="1973" spans="1:5" x14ac:dyDescent="0.2">
      <c r="A1973" s="2" t="str">
        <f>"002230"</f>
        <v>002230</v>
      </c>
      <c r="B1973" s="1" t="s">
        <v>0</v>
      </c>
      <c r="C1973" s="1" t="s">
        <v>1</v>
      </c>
      <c r="D1973" t="str">
        <f t="shared" si="60"/>
        <v>XSHE_002230</v>
      </c>
      <c r="E1973" t="str">
        <f t="shared" si="61"/>
        <v>XSHG_002230</v>
      </c>
    </row>
    <row r="1974" spans="1:5" x14ac:dyDescent="0.2">
      <c r="A1974" s="2" t="str">
        <f>"002232"</f>
        <v>002232</v>
      </c>
      <c r="B1974" s="1" t="s">
        <v>0</v>
      </c>
      <c r="C1974" s="1" t="s">
        <v>1</v>
      </c>
      <c r="D1974" t="str">
        <f t="shared" si="60"/>
        <v>XSHE_002232</v>
      </c>
      <c r="E1974" t="str">
        <f t="shared" si="61"/>
        <v>XSHG_002232</v>
      </c>
    </row>
    <row r="1975" spans="1:5" x14ac:dyDescent="0.2">
      <c r="A1975" s="2" t="str">
        <f>"002253"</f>
        <v>002253</v>
      </c>
      <c r="B1975" s="1" t="s">
        <v>0</v>
      </c>
      <c r="C1975" s="1" t="s">
        <v>1</v>
      </c>
      <c r="D1975" t="str">
        <f t="shared" si="60"/>
        <v>XSHE_002253</v>
      </c>
      <c r="E1975" t="str">
        <f t="shared" si="61"/>
        <v>XSHG_002253</v>
      </c>
    </row>
    <row r="1976" spans="1:5" x14ac:dyDescent="0.2">
      <c r="A1976" s="2" t="str">
        <f>"002268"</f>
        <v>002268</v>
      </c>
      <c r="B1976" s="1" t="s">
        <v>0</v>
      </c>
      <c r="C1976" s="1" t="s">
        <v>1</v>
      </c>
      <c r="D1976" t="str">
        <f t="shared" si="60"/>
        <v>XSHE_002268</v>
      </c>
      <c r="E1976" t="str">
        <f t="shared" si="61"/>
        <v>XSHG_002268</v>
      </c>
    </row>
    <row r="1977" spans="1:5" x14ac:dyDescent="0.2">
      <c r="A1977" s="2" t="str">
        <f>"002279"</f>
        <v>002279</v>
      </c>
      <c r="B1977" s="1" t="s">
        <v>0</v>
      </c>
      <c r="C1977" s="1" t="s">
        <v>1</v>
      </c>
      <c r="D1977" t="str">
        <f t="shared" si="60"/>
        <v>XSHE_002279</v>
      </c>
      <c r="E1977" t="str">
        <f t="shared" si="61"/>
        <v>XSHG_002279</v>
      </c>
    </row>
    <row r="1978" spans="1:5" x14ac:dyDescent="0.2">
      <c r="A1978" s="2" t="str">
        <f>"002280"</f>
        <v>002280</v>
      </c>
      <c r="B1978" s="1" t="s">
        <v>0</v>
      </c>
      <c r="C1978" s="1" t="s">
        <v>1</v>
      </c>
      <c r="D1978" t="str">
        <f t="shared" si="60"/>
        <v>XSHE_002280</v>
      </c>
      <c r="E1978" t="str">
        <f t="shared" si="61"/>
        <v>XSHG_002280</v>
      </c>
    </row>
    <row r="1979" spans="1:5" x14ac:dyDescent="0.2">
      <c r="A1979" s="2" t="str">
        <f>"002298"</f>
        <v>002298</v>
      </c>
      <c r="B1979" s="1" t="s">
        <v>0</v>
      </c>
      <c r="C1979" s="1" t="s">
        <v>1</v>
      </c>
      <c r="D1979" t="str">
        <f t="shared" si="60"/>
        <v>XSHE_002298</v>
      </c>
      <c r="E1979" t="str">
        <f t="shared" si="61"/>
        <v>XSHG_002298</v>
      </c>
    </row>
    <row r="1980" spans="1:5" x14ac:dyDescent="0.2">
      <c r="A1980" s="2" t="str">
        <f>"002316"</f>
        <v>002316</v>
      </c>
      <c r="B1980" s="1" t="s">
        <v>0</v>
      </c>
      <c r="C1980" s="1" t="s">
        <v>1</v>
      </c>
      <c r="D1980" t="str">
        <f t="shared" si="60"/>
        <v>XSHE_002316</v>
      </c>
      <c r="E1980" t="str">
        <f t="shared" si="61"/>
        <v>XSHG_002316</v>
      </c>
    </row>
    <row r="1981" spans="1:5" x14ac:dyDescent="0.2">
      <c r="A1981" s="2" t="str">
        <f>"002331"</f>
        <v>002331</v>
      </c>
      <c r="B1981" s="1" t="s">
        <v>0</v>
      </c>
      <c r="C1981" s="1" t="s">
        <v>1</v>
      </c>
      <c r="D1981" t="str">
        <f t="shared" si="60"/>
        <v>XSHE_002331</v>
      </c>
      <c r="E1981" t="str">
        <f t="shared" si="61"/>
        <v>XSHG_002331</v>
      </c>
    </row>
    <row r="1982" spans="1:5" x14ac:dyDescent="0.2">
      <c r="A1982" s="2" t="str">
        <f>"002368"</f>
        <v>002368</v>
      </c>
      <c r="B1982" s="1" t="s">
        <v>0</v>
      </c>
      <c r="C1982" s="1" t="s">
        <v>1</v>
      </c>
      <c r="D1982" t="str">
        <f t="shared" si="60"/>
        <v>XSHE_002368</v>
      </c>
      <c r="E1982" t="str">
        <f t="shared" si="61"/>
        <v>XSHG_002368</v>
      </c>
    </row>
    <row r="1983" spans="1:5" x14ac:dyDescent="0.2">
      <c r="A1983" s="2" t="str">
        <f>"002373"</f>
        <v>002373</v>
      </c>
      <c r="B1983" s="1" t="s">
        <v>0</v>
      </c>
      <c r="C1983" s="1" t="s">
        <v>1</v>
      </c>
      <c r="D1983" t="str">
        <f t="shared" si="60"/>
        <v>XSHE_002373</v>
      </c>
      <c r="E1983" t="str">
        <f t="shared" si="61"/>
        <v>XSHG_002373</v>
      </c>
    </row>
    <row r="1984" spans="1:5" x14ac:dyDescent="0.2">
      <c r="A1984" s="2" t="str">
        <f>"002401"</f>
        <v>002401</v>
      </c>
      <c r="B1984" s="1" t="s">
        <v>0</v>
      </c>
      <c r="C1984" s="1" t="s">
        <v>1</v>
      </c>
      <c r="D1984" t="str">
        <f t="shared" si="60"/>
        <v>XSHE_002401</v>
      </c>
      <c r="E1984" t="str">
        <f t="shared" si="61"/>
        <v>XSHG_002401</v>
      </c>
    </row>
    <row r="1985" spans="1:5" x14ac:dyDescent="0.2">
      <c r="A1985" s="2" t="str">
        <f>"002405"</f>
        <v>002405</v>
      </c>
      <c r="B1985" s="1" t="s">
        <v>0</v>
      </c>
      <c r="C1985" s="1" t="s">
        <v>1</v>
      </c>
      <c r="D1985" t="str">
        <f t="shared" si="60"/>
        <v>XSHE_002405</v>
      </c>
      <c r="E1985" t="str">
        <f t="shared" si="61"/>
        <v>XSHG_002405</v>
      </c>
    </row>
    <row r="1986" spans="1:5" x14ac:dyDescent="0.2">
      <c r="A1986" s="2" t="str">
        <f>"002410"</f>
        <v>002410</v>
      </c>
      <c r="B1986" s="1" t="s">
        <v>0</v>
      </c>
      <c r="C1986" s="1" t="s">
        <v>1</v>
      </c>
      <c r="D1986" t="str">
        <f t="shared" ref="D1986:D2049" si="62">B1986&amp;"_"&amp;A1986</f>
        <v>XSHE_002410</v>
      </c>
      <c r="E1986" t="str">
        <f t="shared" ref="E1986:E2049" si="63">C1986&amp;"_"&amp;A1986</f>
        <v>XSHG_002410</v>
      </c>
    </row>
    <row r="1987" spans="1:5" x14ac:dyDescent="0.2">
      <c r="A1987" s="2" t="str">
        <f>"002421"</f>
        <v>002421</v>
      </c>
      <c r="B1987" s="1" t="s">
        <v>0</v>
      </c>
      <c r="C1987" s="1" t="s">
        <v>1</v>
      </c>
      <c r="D1987" t="str">
        <f t="shared" si="62"/>
        <v>XSHE_002421</v>
      </c>
      <c r="E1987" t="str">
        <f t="shared" si="63"/>
        <v>XSHG_002421</v>
      </c>
    </row>
    <row r="1988" spans="1:5" x14ac:dyDescent="0.2">
      <c r="A1988" s="2" t="str">
        <f>"002439"</f>
        <v>002439</v>
      </c>
      <c r="B1988" s="1" t="s">
        <v>0</v>
      </c>
      <c r="C1988" s="1" t="s">
        <v>1</v>
      </c>
      <c r="D1988" t="str">
        <f t="shared" si="62"/>
        <v>XSHE_002439</v>
      </c>
      <c r="E1988" t="str">
        <f t="shared" si="63"/>
        <v>XSHG_002439</v>
      </c>
    </row>
    <row r="1989" spans="1:5" x14ac:dyDescent="0.2">
      <c r="A1989" s="2" t="str">
        <f>"002474"</f>
        <v>002474</v>
      </c>
      <c r="B1989" s="1" t="s">
        <v>0</v>
      </c>
      <c r="C1989" s="1" t="s">
        <v>1</v>
      </c>
      <c r="D1989" t="str">
        <f t="shared" si="62"/>
        <v>XSHE_002474</v>
      </c>
      <c r="E1989" t="str">
        <f t="shared" si="63"/>
        <v>XSHG_002474</v>
      </c>
    </row>
    <row r="1990" spans="1:5" x14ac:dyDescent="0.2">
      <c r="A1990" s="2" t="str">
        <f>"002544"</f>
        <v>002544</v>
      </c>
      <c r="B1990" s="1" t="s">
        <v>0</v>
      </c>
      <c r="C1990" s="1" t="s">
        <v>1</v>
      </c>
      <c r="D1990" t="str">
        <f t="shared" si="62"/>
        <v>XSHE_002544</v>
      </c>
      <c r="E1990" t="str">
        <f t="shared" si="63"/>
        <v>XSHG_002544</v>
      </c>
    </row>
    <row r="1991" spans="1:5" x14ac:dyDescent="0.2">
      <c r="A1991" s="2" t="str">
        <f>"002609"</f>
        <v>002609</v>
      </c>
      <c r="B1991" s="1" t="s">
        <v>0</v>
      </c>
      <c r="C1991" s="1" t="s">
        <v>1</v>
      </c>
      <c r="D1991" t="str">
        <f t="shared" si="62"/>
        <v>XSHE_002609</v>
      </c>
      <c r="E1991" t="str">
        <f t="shared" si="63"/>
        <v>XSHG_002609</v>
      </c>
    </row>
    <row r="1992" spans="1:5" x14ac:dyDescent="0.2">
      <c r="A1992" s="2" t="str">
        <f>"002642"</f>
        <v>002642</v>
      </c>
      <c r="B1992" s="1" t="s">
        <v>0</v>
      </c>
      <c r="C1992" s="1" t="s">
        <v>1</v>
      </c>
      <c r="D1992" t="str">
        <f t="shared" si="62"/>
        <v>XSHE_002642</v>
      </c>
      <c r="E1992" t="str">
        <f t="shared" si="63"/>
        <v>XSHG_002642</v>
      </c>
    </row>
    <row r="1993" spans="1:5" x14ac:dyDescent="0.2">
      <c r="A1993" s="2" t="str">
        <f>"002649"</f>
        <v>002649</v>
      </c>
      <c r="B1993" s="1" t="s">
        <v>0</v>
      </c>
      <c r="C1993" s="1" t="s">
        <v>1</v>
      </c>
      <c r="D1993" t="str">
        <f t="shared" si="62"/>
        <v>XSHE_002649</v>
      </c>
      <c r="E1993" t="str">
        <f t="shared" si="63"/>
        <v>XSHG_002649</v>
      </c>
    </row>
    <row r="1994" spans="1:5" x14ac:dyDescent="0.2">
      <c r="A1994" s="2" t="str">
        <f>"002657"</f>
        <v>002657</v>
      </c>
      <c r="B1994" s="1" t="s">
        <v>0</v>
      </c>
      <c r="C1994" s="1" t="s">
        <v>1</v>
      </c>
      <c r="D1994" t="str">
        <f t="shared" si="62"/>
        <v>XSHE_002657</v>
      </c>
      <c r="E1994" t="str">
        <f t="shared" si="63"/>
        <v>XSHG_002657</v>
      </c>
    </row>
    <row r="1995" spans="1:5" x14ac:dyDescent="0.2">
      <c r="A1995" s="2" t="str">
        <f>"002771"</f>
        <v>002771</v>
      </c>
      <c r="B1995" s="1" t="s">
        <v>0</v>
      </c>
      <c r="C1995" s="1" t="s">
        <v>1</v>
      </c>
      <c r="D1995" t="str">
        <f t="shared" si="62"/>
        <v>XSHE_002771</v>
      </c>
      <c r="E1995" t="str">
        <f t="shared" si="63"/>
        <v>XSHG_002771</v>
      </c>
    </row>
    <row r="1996" spans="1:5" x14ac:dyDescent="0.2">
      <c r="A1996" s="2" t="str">
        <f>"002777"</f>
        <v>002777</v>
      </c>
      <c r="B1996" s="1" t="s">
        <v>0</v>
      </c>
      <c r="C1996" s="1" t="s">
        <v>1</v>
      </c>
      <c r="D1996" t="str">
        <f t="shared" si="62"/>
        <v>XSHE_002777</v>
      </c>
      <c r="E1996" t="str">
        <f t="shared" si="63"/>
        <v>XSHG_002777</v>
      </c>
    </row>
    <row r="1997" spans="1:5" x14ac:dyDescent="0.2">
      <c r="A1997" s="2" t="str">
        <f>"300002"</f>
        <v>300002</v>
      </c>
      <c r="B1997" s="1" t="s">
        <v>0</v>
      </c>
      <c r="C1997" s="1" t="s">
        <v>1</v>
      </c>
      <c r="D1997" t="str">
        <f t="shared" si="62"/>
        <v>XSHE_300002</v>
      </c>
      <c r="E1997" t="str">
        <f t="shared" si="63"/>
        <v>XSHG_300002</v>
      </c>
    </row>
    <row r="1998" spans="1:5" x14ac:dyDescent="0.2">
      <c r="A1998" s="2" t="str">
        <f>"300010"</f>
        <v>300010</v>
      </c>
      <c r="B1998" s="1" t="s">
        <v>0</v>
      </c>
      <c r="C1998" s="1" t="s">
        <v>1</v>
      </c>
      <c r="D1998" t="str">
        <f t="shared" si="62"/>
        <v>XSHE_300010</v>
      </c>
      <c r="E1998" t="str">
        <f t="shared" si="63"/>
        <v>XSHG_300010</v>
      </c>
    </row>
    <row r="1999" spans="1:5" x14ac:dyDescent="0.2">
      <c r="A1999" s="2" t="str">
        <f>"300020"</f>
        <v>300020</v>
      </c>
      <c r="B1999" s="1" t="s">
        <v>0</v>
      </c>
      <c r="C1999" s="1" t="s">
        <v>1</v>
      </c>
      <c r="D1999" t="str">
        <f t="shared" si="62"/>
        <v>XSHE_300020</v>
      </c>
      <c r="E1999" t="str">
        <f t="shared" si="63"/>
        <v>XSHG_300020</v>
      </c>
    </row>
    <row r="2000" spans="1:5" x14ac:dyDescent="0.2">
      <c r="A2000" s="2" t="str">
        <f>"300033"</f>
        <v>300033</v>
      </c>
      <c r="B2000" s="1" t="s">
        <v>0</v>
      </c>
      <c r="C2000" s="1" t="s">
        <v>1</v>
      </c>
      <c r="D2000" t="str">
        <f t="shared" si="62"/>
        <v>XSHE_300033</v>
      </c>
      <c r="E2000" t="str">
        <f t="shared" si="63"/>
        <v>XSHG_300033</v>
      </c>
    </row>
    <row r="2001" spans="1:5" x14ac:dyDescent="0.2">
      <c r="A2001" s="2" t="str">
        <f>"300036"</f>
        <v>300036</v>
      </c>
      <c r="B2001" s="1" t="s">
        <v>0</v>
      </c>
      <c r="C2001" s="1" t="s">
        <v>1</v>
      </c>
      <c r="D2001" t="str">
        <f t="shared" si="62"/>
        <v>XSHE_300036</v>
      </c>
      <c r="E2001" t="str">
        <f t="shared" si="63"/>
        <v>XSHG_300036</v>
      </c>
    </row>
    <row r="2002" spans="1:5" x14ac:dyDescent="0.2">
      <c r="A2002" s="2" t="str">
        <f>"300044"</f>
        <v>300044</v>
      </c>
      <c r="B2002" s="1" t="s">
        <v>0</v>
      </c>
      <c r="C2002" s="1" t="s">
        <v>1</v>
      </c>
      <c r="D2002" t="str">
        <f t="shared" si="62"/>
        <v>XSHE_300044</v>
      </c>
      <c r="E2002" t="str">
        <f t="shared" si="63"/>
        <v>XSHG_300044</v>
      </c>
    </row>
    <row r="2003" spans="1:5" x14ac:dyDescent="0.2">
      <c r="A2003" s="2" t="str">
        <f>"300047"</f>
        <v>300047</v>
      </c>
      <c r="B2003" s="1" t="s">
        <v>0</v>
      </c>
      <c r="C2003" s="1" t="s">
        <v>1</v>
      </c>
      <c r="D2003" t="str">
        <f t="shared" si="62"/>
        <v>XSHE_300047</v>
      </c>
      <c r="E2003" t="str">
        <f t="shared" si="63"/>
        <v>XSHG_300047</v>
      </c>
    </row>
    <row r="2004" spans="1:5" x14ac:dyDescent="0.2">
      <c r="A2004" s="2" t="str">
        <f>"300050"</f>
        <v>300050</v>
      </c>
      <c r="B2004" s="1" t="s">
        <v>0</v>
      </c>
      <c r="C2004" s="1" t="s">
        <v>1</v>
      </c>
      <c r="D2004" t="str">
        <f t="shared" si="62"/>
        <v>XSHE_300050</v>
      </c>
      <c r="E2004" t="str">
        <f t="shared" si="63"/>
        <v>XSHG_300050</v>
      </c>
    </row>
    <row r="2005" spans="1:5" x14ac:dyDescent="0.2">
      <c r="A2005" s="2" t="str">
        <f>"300065"</f>
        <v>300065</v>
      </c>
      <c r="B2005" s="1" t="s">
        <v>0</v>
      </c>
      <c r="C2005" s="1" t="s">
        <v>1</v>
      </c>
      <c r="D2005" t="str">
        <f t="shared" si="62"/>
        <v>XSHE_300065</v>
      </c>
      <c r="E2005" t="str">
        <f t="shared" si="63"/>
        <v>XSHG_300065</v>
      </c>
    </row>
    <row r="2006" spans="1:5" x14ac:dyDescent="0.2">
      <c r="A2006" s="2" t="str">
        <f>"300075"</f>
        <v>300075</v>
      </c>
      <c r="B2006" s="1" t="s">
        <v>0</v>
      </c>
      <c r="C2006" s="1" t="s">
        <v>1</v>
      </c>
      <c r="D2006" t="str">
        <f t="shared" si="62"/>
        <v>XSHE_300075</v>
      </c>
      <c r="E2006" t="str">
        <f t="shared" si="63"/>
        <v>XSHG_300075</v>
      </c>
    </row>
    <row r="2007" spans="1:5" x14ac:dyDescent="0.2">
      <c r="A2007" s="2" t="str">
        <f>"300085"</f>
        <v>300085</v>
      </c>
      <c r="B2007" s="1" t="s">
        <v>0</v>
      </c>
      <c r="C2007" s="1" t="s">
        <v>1</v>
      </c>
      <c r="D2007" t="str">
        <f t="shared" si="62"/>
        <v>XSHE_300085</v>
      </c>
      <c r="E2007" t="str">
        <f t="shared" si="63"/>
        <v>XSHG_300085</v>
      </c>
    </row>
    <row r="2008" spans="1:5" x14ac:dyDescent="0.2">
      <c r="A2008" s="2" t="str">
        <f>"300096"</f>
        <v>300096</v>
      </c>
      <c r="B2008" s="1" t="s">
        <v>0</v>
      </c>
      <c r="C2008" s="1" t="s">
        <v>1</v>
      </c>
      <c r="D2008" t="str">
        <f t="shared" si="62"/>
        <v>XSHE_300096</v>
      </c>
      <c r="E2008" t="str">
        <f t="shared" si="63"/>
        <v>XSHG_300096</v>
      </c>
    </row>
    <row r="2009" spans="1:5" x14ac:dyDescent="0.2">
      <c r="A2009" s="2" t="str">
        <f>"300150"</f>
        <v>300150</v>
      </c>
      <c r="B2009" s="1" t="s">
        <v>0</v>
      </c>
      <c r="C2009" s="1" t="s">
        <v>1</v>
      </c>
      <c r="D2009" t="str">
        <f t="shared" si="62"/>
        <v>XSHE_300150</v>
      </c>
      <c r="E2009" t="str">
        <f t="shared" si="63"/>
        <v>XSHG_300150</v>
      </c>
    </row>
    <row r="2010" spans="1:5" x14ac:dyDescent="0.2">
      <c r="A2010" s="2" t="str">
        <f>"300166"</f>
        <v>300166</v>
      </c>
      <c r="B2010" s="1" t="s">
        <v>0</v>
      </c>
      <c r="C2010" s="1" t="s">
        <v>1</v>
      </c>
      <c r="D2010" t="str">
        <f t="shared" si="62"/>
        <v>XSHE_300166</v>
      </c>
      <c r="E2010" t="str">
        <f t="shared" si="63"/>
        <v>XSHG_300166</v>
      </c>
    </row>
    <row r="2011" spans="1:5" x14ac:dyDescent="0.2">
      <c r="A2011" s="2" t="str">
        <f>"300168"</f>
        <v>300168</v>
      </c>
      <c r="B2011" s="1" t="s">
        <v>0</v>
      </c>
      <c r="C2011" s="1" t="s">
        <v>1</v>
      </c>
      <c r="D2011" t="str">
        <f t="shared" si="62"/>
        <v>XSHE_300168</v>
      </c>
      <c r="E2011" t="str">
        <f t="shared" si="63"/>
        <v>XSHG_300168</v>
      </c>
    </row>
    <row r="2012" spans="1:5" x14ac:dyDescent="0.2">
      <c r="A2012" s="2" t="str">
        <f>"300170"</f>
        <v>300170</v>
      </c>
      <c r="B2012" s="1" t="s">
        <v>0</v>
      </c>
      <c r="C2012" s="1" t="s">
        <v>1</v>
      </c>
      <c r="D2012" t="str">
        <f t="shared" si="62"/>
        <v>XSHE_300170</v>
      </c>
      <c r="E2012" t="str">
        <f t="shared" si="63"/>
        <v>XSHG_300170</v>
      </c>
    </row>
    <row r="2013" spans="1:5" x14ac:dyDescent="0.2">
      <c r="A2013" s="2" t="str">
        <f>"300182"</f>
        <v>300182</v>
      </c>
      <c r="B2013" s="1" t="s">
        <v>0</v>
      </c>
      <c r="C2013" s="1" t="s">
        <v>1</v>
      </c>
      <c r="D2013" t="str">
        <f t="shared" si="62"/>
        <v>XSHE_300182</v>
      </c>
      <c r="E2013" t="str">
        <f t="shared" si="63"/>
        <v>XSHG_300182</v>
      </c>
    </row>
    <row r="2014" spans="1:5" x14ac:dyDescent="0.2">
      <c r="A2014" s="2" t="str">
        <f>"300183"</f>
        <v>300183</v>
      </c>
      <c r="B2014" s="1" t="s">
        <v>0</v>
      </c>
      <c r="C2014" s="1" t="s">
        <v>1</v>
      </c>
      <c r="D2014" t="str">
        <f t="shared" si="62"/>
        <v>XSHE_300183</v>
      </c>
      <c r="E2014" t="str">
        <f t="shared" si="63"/>
        <v>XSHG_300183</v>
      </c>
    </row>
    <row r="2015" spans="1:5" x14ac:dyDescent="0.2">
      <c r="A2015" s="2" t="str">
        <f>"300188"</f>
        <v>300188</v>
      </c>
      <c r="B2015" s="1" t="s">
        <v>0</v>
      </c>
      <c r="C2015" s="1" t="s">
        <v>1</v>
      </c>
      <c r="D2015" t="str">
        <f t="shared" si="62"/>
        <v>XSHE_300188</v>
      </c>
      <c r="E2015" t="str">
        <f t="shared" si="63"/>
        <v>XSHG_300188</v>
      </c>
    </row>
    <row r="2016" spans="1:5" x14ac:dyDescent="0.2">
      <c r="A2016" s="2" t="str">
        <f>"300209"</f>
        <v>300209</v>
      </c>
      <c r="B2016" s="1" t="s">
        <v>0</v>
      </c>
      <c r="C2016" s="1" t="s">
        <v>1</v>
      </c>
      <c r="D2016" t="str">
        <f t="shared" si="62"/>
        <v>XSHE_300209</v>
      </c>
      <c r="E2016" t="str">
        <f t="shared" si="63"/>
        <v>XSHG_300209</v>
      </c>
    </row>
    <row r="2017" spans="1:5" x14ac:dyDescent="0.2">
      <c r="A2017" s="2" t="str">
        <f>"300212"</f>
        <v>300212</v>
      </c>
      <c r="B2017" s="1" t="s">
        <v>0</v>
      </c>
      <c r="C2017" s="1" t="s">
        <v>1</v>
      </c>
      <c r="D2017" t="str">
        <f t="shared" si="62"/>
        <v>XSHE_300212</v>
      </c>
      <c r="E2017" t="str">
        <f t="shared" si="63"/>
        <v>XSHG_300212</v>
      </c>
    </row>
    <row r="2018" spans="1:5" x14ac:dyDescent="0.2">
      <c r="A2018" s="2" t="str">
        <f>"300229"</f>
        <v>300229</v>
      </c>
      <c r="B2018" s="1" t="s">
        <v>0</v>
      </c>
      <c r="C2018" s="1" t="s">
        <v>1</v>
      </c>
      <c r="D2018" t="str">
        <f t="shared" si="62"/>
        <v>XSHE_300229</v>
      </c>
      <c r="E2018" t="str">
        <f t="shared" si="63"/>
        <v>XSHG_300229</v>
      </c>
    </row>
    <row r="2019" spans="1:5" x14ac:dyDescent="0.2">
      <c r="A2019" s="2" t="str">
        <f>"300231"</f>
        <v>300231</v>
      </c>
      <c r="B2019" s="1" t="s">
        <v>0</v>
      </c>
      <c r="C2019" s="1" t="s">
        <v>1</v>
      </c>
      <c r="D2019" t="str">
        <f t="shared" si="62"/>
        <v>XSHE_300231</v>
      </c>
      <c r="E2019" t="str">
        <f t="shared" si="63"/>
        <v>XSHG_300231</v>
      </c>
    </row>
    <row r="2020" spans="1:5" x14ac:dyDescent="0.2">
      <c r="A2020" s="2" t="str">
        <f>"300235"</f>
        <v>300235</v>
      </c>
      <c r="B2020" s="1" t="s">
        <v>0</v>
      </c>
      <c r="C2020" s="1" t="s">
        <v>1</v>
      </c>
      <c r="D2020" t="str">
        <f t="shared" si="62"/>
        <v>XSHE_300235</v>
      </c>
      <c r="E2020" t="str">
        <f t="shared" si="63"/>
        <v>XSHG_300235</v>
      </c>
    </row>
    <row r="2021" spans="1:5" x14ac:dyDescent="0.2">
      <c r="A2021" s="2" t="str">
        <f>"300245"</f>
        <v>300245</v>
      </c>
      <c r="B2021" s="1" t="s">
        <v>0</v>
      </c>
      <c r="C2021" s="1" t="s">
        <v>1</v>
      </c>
      <c r="D2021" t="str">
        <f t="shared" si="62"/>
        <v>XSHE_300245</v>
      </c>
      <c r="E2021" t="str">
        <f t="shared" si="63"/>
        <v>XSHG_300245</v>
      </c>
    </row>
    <row r="2022" spans="1:5" x14ac:dyDescent="0.2">
      <c r="A2022" s="2" t="str">
        <f>"300248"</f>
        <v>300248</v>
      </c>
      <c r="B2022" s="1" t="s">
        <v>0</v>
      </c>
      <c r="C2022" s="1" t="s">
        <v>1</v>
      </c>
      <c r="D2022" t="str">
        <f t="shared" si="62"/>
        <v>XSHE_300248</v>
      </c>
      <c r="E2022" t="str">
        <f t="shared" si="63"/>
        <v>XSHG_300248</v>
      </c>
    </row>
    <row r="2023" spans="1:5" x14ac:dyDescent="0.2">
      <c r="A2023" s="2" t="str">
        <f>"300253"</f>
        <v>300253</v>
      </c>
      <c r="B2023" s="1" t="s">
        <v>0</v>
      </c>
      <c r="C2023" s="1" t="s">
        <v>1</v>
      </c>
      <c r="D2023" t="str">
        <f t="shared" si="62"/>
        <v>XSHE_300253</v>
      </c>
      <c r="E2023" t="str">
        <f t="shared" si="63"/>
        <v>XSHG_300253</v>
      </c>
    </row>
    <row r="2024" spans="1:5" x14ac:dyDescent="0.2">
      <c r="A2024" s="2" t="str">
        <f>"300271"</f>
        <v>300271</v>
      </c>
      <c r="B2024" s="1" t="s">
        <v>0</v>
      </c>
      <c r="C2024" s="1" t="s">
        <v>1</v>
      </c>
      <c r="D2024" t="str">
        <f t="shared" si="62"/>
        <v>XSHE_300271</v>
      </c>
      <c r="E2024" t="str">
        <f t="shared" si="63"/>
        <v>XSHG_300271</v>
      </c>
    </row>
    <row r="2025" spans="1:5" x14ac:dyDescent="0.2">
      <c r="A2025" s="2" t="str">
        <f>"300275"</f>
        <v>300275</v>
      </c>
      <c r="B2025" s="1" t="s">
        <v>0</v>
      </c>
      <c r="C2025" s="1" t="s">
        <v>1</v>
      </c>
      <c r="D2025" t="str">
        <f t="shared" si="62"/>
        <v>XSHE_300275</v>
      </c>
      <c r="E2025" t="str">
        <f t="shared" si="63"/>
        <v>XSHG_300275</v>
      </c>
    </row>
    <row r="2026" spans="1:5" x14ac:dyDescent="0.2">
      <c r="A2026" s="2" t="str">
        <f>"300277"</f>
        <v>300277</v>
      </c>
      <c r="B2026" s="1" t="s">
        <v>0</v>
      </c>
      <c r="C2026" s="1" t="s">
        <v>1</v>
      </c>
      <c r="D2026" t="str">
        <f t="shared" si="62"/>
        <v>XSHE_300277</v>
      </c>
      <c r="E2026" t="str">
        <f t="shared" si="63"/>
        <v>XSHG_300277</v>
      </c>
    </row>
    <row r="2027" spans="1:5" x14ac:dyDescent="0.2">
      <c r="A2027" s="2" t="str">
        <f>"300287"</f>
        <v>300287</v>
      </c>
      <c r="B2027" s="1" t="s">
        <v>0</v>
      </c>
      <c r="C2027" s="1" t="s">
        <v>1</v>
      </c>
      <c r="D2027" t="str">
        <f t="shared" si="62"/>
        <v>XSHE_300287</v>
      </c>
      <c r="E2027" t="str">
        <f t="shared" si="63"/>
        <v>XSHG_300287</v>
      </c>
    </row>
    <row r="2028" spans="1:5" x14ac:dyDescent="0.2">
      <c r="A2028" s="2" t="str">
        <f>"300288"</f>
        <v>300288</v>
      </c>
      <c r="B2028" s="1" t="s">
        <v>0</v>
      </c>
      <c r="C2028" s="1" t="s">
        <v>1</v>
      </c>
      <c r="D2028" t="str">
        <f t="shared" si="62"/>
        <v>XSHE_300288</v>
      </c>
      <c r="E2028" t="str">
        <f t="shared" si="63"/>
        <v>XSHG_300288</v>
      </c>
    </row>
    <row r="2029" spans="1:5" x14ac:dyDescent="0.2">
      <c r="A2029" s="2" t="str">
        <f>"300290"</f>
        <v>300290</v>
      </c>
      <c r="B2029" s="1" t="s">
        <v>0</v>
      </c>
      <c r="C2029" s="1" t="s">
        <v>1</v>
      </c>
      <c r="D2029" t="str">
        <f t="shared" si="62"/>
        <v>XSHE_300290</v>
      </c>
      <c r="E2029" t="str">
        <f t="shared" si="63"/>
        <v>XSHG_300290</v>
      </c>
    </row>
    <row r="2030" spans="1:5" x14ac:dyDescent="0.2">
      <c r="A2030" s="2" t="str">
        <f>"300297"</f>
        <v>300297</v>
      </c>
      <c r="B2030" s="1" t="s">
        <v>0</v>
      </c>
      <c r="C2030" s="1" t="s">
        <v>1</v>
      </c>
      <c r="D2030" t="str">
        <f t="shared" si="62"/>
        <v>XSHE_300297</v>
      </c>
      <c r="E2030" t="str">
        <f t="shared" si="63"/>
        <v>XSHG_300297</v>
      </c>
    </row>
    <row r="2031" spans="1:5" x14ac:dyDescent="0.2">
      <c r="A2031" s="2" t="str">
        <f>"300300"</f>
        <v>300300</v>
      </c>
      <c r="B2031" s="1" t="s">
        <v>0</v>
      </c>
      <c r="C2031" s="1" t="s">
        <v>1</v>
      </c>
      <c r="D2031" t="str">
        <f t="shared" si="62"/>
        <v>XSHE_300300</v>
      </c>
      <c r="E2031" t="str">
        <f t="shared" si="63"/>
        <v>XSHG_300300</v>
      </c>
    </row>
    <row r="2032" spans="1:5" x14ac:dyDescent="0.2">
      <c r="A2032" s="2" t="str">
        <f>"300302"</f>
        <v>300302</v>
      </c>
      <c r="B2032" s="1" t="s">
        <v>0</v>
      </c>
      <c r="C2032" s="1" t="s">
        <v>1</v>
      </c>
      <c r="D2032" t="str">
        <f t="shared" si="62"/>
        <v>XSHE_300302</v>
      </c>
      <c r="E2032" t="str">
        <f t="shared" si="63"/>
        <v>XSHG_300302</v>
      </c>
    </row>
    <row r="2033" spans="1:5" x14ac:dyDescent="0.2">
      <c r="A2033" s="2" t="str">
        <f>"300311"</f>
        <v>300311</v>
      </c>
      <c r="B2033" s="1" t="s">
        <v>0</v>
      </c>
      <c r="C2033" s="1" t="s">
        <v>1</v>
      </c>
      <c r="D2033" t="str">
        <f t="shared" si="62"/>
        <v>XSHE_300311</v>
      </c>
      <c r="E2033" t="str">
        <f t="shared" si="63"/>
        <v>XSHG_300311</v>
      </c>
    </row>
    <row r="2034" spans="1:5" x14ac:dyDescent="0.2">
      <c r="A2034" s="2" t="str">
        <f>"300324"</f>
        <v>300324</v>
      </c>
      <c r="B2034" s="1" t="s">
        <v>0</v>
      </c>
      <c r="C2034" s="1" t="s">
        <v>1</v>
      </c>
      <c r="D2034" t="str">
        <f t="shared" si="62"/>
        <v>XSHE_300324</v>
      </c>
      <c r="E2034" t="str">
        <f t="shared" si="63"/>
        <v>XSHG_300324</v>
      </c>
    </row>
    <row r="2035" spans="1:5" x14ac:dyDescent="0.2">
      <c r="A2035" s="2" t="str">
        <f>"300330"</f>
        <v>300330</v>
      </c>
      <c r="B2035" s="1" t="s">
        <v>0</v>
      </c>
      <c r="C2035" s="1" t="s">
        <v>1</v>
      </c>
      <c r="D2035" t="str">
        <f t="shared" si="62"/>
        <v>XSHE_300330</v>
      </c>
      <c r="E2035" t="str">
        <f t="shared" si="63"/>
        <v>XSHG_300330</v>
      </c>
    </row>
    <row r="2036" spans="1:5" x14ac:dyDescent="0.2">
      <c r="A2036" s="2" t="str">
        <f>"300339"</f>
        <v>300339</v>
      </c>
      <c r="B2036" s="1" t="s">
        <v>0</v>
      </c>
      <c r="C2036" s="1" t="s">
        <v>1</v>
      </c>
      <c r="D2036" t="str">
        <f t="shared" si="62"/>
        <v>XSHE_300339</v>
      </c>
      <c r="E2036" t="str">
        <f t="shared" si="63"/>
        <v>XSHG_300339</v>
      </c>
    </row>
    <row r="2037" spans="1:5" x14ac:dyDescent="0.2">
      <c r="A2037" s="2" t="str">
        <f>"300348"</f>
        <v>300348</v>
      </c>
      <c r="B2037" s="1" t="s">
        <v>0</v>
      </c>
      <c r="C2037" s="1" t="s">
        <v>1</v>
      </c>
      <c r="D2037" t="str">
        <f t="shared" si="62"/>
        <v>XSHE_300348</v>
      </c>
      <c r="E2037" t="str">
        <f t="shared" si="63"/>
        <v>XSHG_300348</v>
      </c>
    </row>
    <row r="2038" spans="1:5" x14ac:dyDescent="0.2">
      <c r="A2038" s="2" t="str">
        <f>"300352"</f>
        <v>300352</v>
      </c>
      <c r="B2038" s="1" t="s">
        <v>0</v>
      </c>
      <c r="C2038" s="1" t="s">
        <v>1</v>
      </c>
      <c r="D2038" t="str">
        <f t="shared" si="62"/>
        <v>XSHE_300352</v>
      </c>
      <c r="E2038" t="str">
        <f t="shared" si="63"/>
        <v>XSHG_300352</v>
      </c>
    </row>
    <row r="2039" spans="1:5" x14ac:dyDescent="0.2">
      <c r="A2039" s="2" t="str">
        <f>"300365"</f>
        <v>300365</v>
      </c>
      <c r="B2039" s="1" t="s">
        <v>0</v>
      </c>
      <c r="C2039" s="1" t="s">
        <v>1</v>
      </c>
      <c r="D2039" t="str">
        <f t="shared" si="62"/>
        <v>XSHE_300365</v>
      </c>
      <c r="E2039" t="str">
        <f t="shared" si="63"/>
        <v>XSHG_300365</v>
      </c>
    </row>
    <row r="2040" spans="1:5" x14ac:dyDescent="0.2">
      <c r="A2040" s="2" t="str">
        <f>"300366"</f>
        <v>300366</v>
      </c>
      <c r="B2040" s="1" t="s">
        <v>0</v>
      </c>
      <c r="C2040" s="1" t="s">
        <v>1</v>
      </c>
      <c r="D2040" t="str">
        <f t="shared" si="62"/>
        <v>XSHE_300366</v>
      </c>
      <c r="E2040" t="str">
        <f t="shared" si="63"/>
        <v>XSHG_300366</v>
      </c>
    </row>
    <row r="2041" spans="1:5" x14ac:dyDescent="0.2">
      <c r="A2041" s="2" t="str">
        <f>"300369"</f>
        <v>300369</v>
      </c>
      <c r="B2041" s="1" t="s">
        <v>0</v>
      </c>
      <c r="C2041" s="1" t="s">
        <v>1</v>
      </c>
      <c r="D2041" t="str">
        <f t="shared" si="62"/>
        <v>XSHE_300369</v>
      </c>
      <c r="E2041" t="str">
        <f t="shared" si="63"/>
        <v>XSHG_300369</v>
      </c>
    </row>
    <row r="2042" spans="1:5" x14ac:dyDescent="0.2">
      <c r="A2042" s="2" t="str">
        <f>"300377"</f>
        <v>300377</v>
      </c>
      <c r="B2042" s="1" t="s">
        <v>0</v>
      </c>
      <c r="C2042" s="1" t="s">
        <v>1</v>
      </c>
      <c r="D2042" t="str">
        <f t="shared" si="62"/>
        <v>XSHE_300377</v>
      </c>
      <c r="E2042" t="str">
        <f t="shared" si="63"/>
        <v>XSHG_300377</v>
      </c>
    </row>
    <row r="2043" spans="1:5" x14ac:dyDescent="0.2">
      <c r="A2043" s="2" t="str">
        <f>"300378"</f>
        <v>300378</v>
      </c>
      <c r="B2043" s="1" t="s">
        <v>0</v>
      </c>
      <c r="C2043" s="1" t="s">
        <v>1</v>
      </c>
      <c r="D2043" t="str">
        <f t="shared" si="62"/>
        <v>XSHE_300378</v>
      </c>
      <c r="E2043" t="str">
        <f t="shared" si="63"/>
        <v>XSHG_300378</v>
      </c>
    </row>
    <row r="2044" spans="1:5" x14ac:dyDescent="0.2">
      <c r="A2044" s="2" t="str">
        <f>"300379"</f>
        <v>300379</v>
      </c>
      <c r="B2044" s="1" t="s">
        <v>0</v>
      </c>
      <c r="C2044" s="1" t="s">
        <v>1</v>
      </c>
      <c r="D2044" t="str">
        <f t="shared" si="62"/>
        <v>XSHE_300379</v>
      </c>
      <c r="E2044" t="str">
        <f t="shared" si="63"/>
        <v>XSHG_300379</v>
      </c>
    </row>
    <row r="2045" spans="1:5" x14ac:dyDescent="0.2">
      <c r="A2045" s="2" t="str">
        <f>"300380"</f>
        <v>300380</v>
      </c>
      <c r="B2045" s="1" t="s">
        <v>0</v>
      </c>
      <c r="C2045" s="1" t="s">
        <v>1</v>
      </c>
      <c r="D2045" t="str">
        <f t="shared" si="62"/>
        <v>XSHE_300380</v>
      </c>
      <c r="E2045" t="str">
        <f t="shared" si="63"/>
        <v>XSHG_300380</v>
      </c>
    </row>
    <row r="2046" spans="1:5" x14ac:dyDescent="0.2">
      <c r="A2046" s="2" t="str">
        <f>"300386"</f>
        <v>300386</v>
      </c>
      <c r="B2046" s="1" t="s">
        <v>0</v>
      </c>
      <c r="C2046" s="1" t="s">
        <v>1</v>
      </c>
      <c r="D2046" t="str">
        <f t="shared" si="62"/>
        <v>XSHE_300386</v>
      </c>
      <c r="E2046" t="str">
        <f t="shared" si="63"/>
        <v>XSHG_300386</v>
      </c>
    </row>
    <row r="2047" spans="1:5" x14ac:dyDescent="0.2">
      <c r="A2047" s="2" t="str">
        <f>"300419"</f>
        <v>300419</v>
      </c>
      <c r="B2047" s="1" t="s">
        <v>0</v>
      </c>
      <c r="C2047" s="1" t="s">
        <v>1</v>
      </c>
      <c r="D2047" t="str">
        <f t="shared" si="62"/>
        <v>XSHE_300419</v>
      </c>
      <c r="E2047" t="str">
        <f t="shared" si="63"/>
        <v>XSHG_300419</v>
      </c>
    </row>
    <row r="2048" spans="1:5" x14ac:dyDescent="0.2">
      <c r="A2048" s="2" t="str">
        <f>"300440"</f>
        <v>300440</v>
      </c>
      <c r="B2048" s="1" t="s">
        <v>0</v>
      </c>
      <c r="C2048" s="1" t="s">
        <v>1</v>
      </c>
      <c r="D2048" t="str">
        <f t="shared" si="62"/>
        <v>XSHE_300440</v>
      </c>
      <c r="E2048" t="str">
        <f t="shared" si="63"/>
        <v>XSHG_300440</v>
      </c>
    </row>
    <row r="2049" spans="1:5" x14ac:dyDescent="0.2">
      <c r="A2049" s="2" t="str">
        <f>"300448"</f>
        <v>300448</v>
      </c>
      <c r="B2049" s="1" t="s">
        <v>0</v>
      </c>
      <c r="C2049" s="1" t="s">
        <v>1</v>
      </c>
      <c r="D2049" t="str">
        <f t="shared" si="62"/>
        <v>XSHE_300448</v>
      </c>
      <c r="E2049" t="str">
        <f t="shared" si="63"/>
        <v>XSHG_300448</v>
      </c>
    </row>
    <row r="2050" spans="1:5" x14ac:dyDescent="0.2">
      <c r="A2050" s="2" t="str">
        <f>"300451"</f>
        <v>300451</v>
      </c>
      <c r="B2050" s="1" t="s">
        <v>0</v>
      </c>
      <c r="C2050" s="1" t="s">
        <v>1</v>
      </c>
      <c r="D2050" t="str">
        <f t="shared" ref="D2050:D2113" si="64">B2050&amp;"_"&amp;A2050</f>
        <v>XSHE_300451</v>
      </c>
      <c r="E2050" t="str">
        <f t="shared" ref="E2050:E2113" si="65">C2050&amp;"_"&amp;A2050</f>
        <v>XSHG_300451</v>
      </c>
    </row>
    <row r="2051" spans="1:5" x14ac:dyDescent="0.2">
      <c r="A2051" s="2" t="str">
        <f>"300465"</f>
        <v>300465</v>
      </c>
      <c r="B2051" s="1" t="s">
        <v>0</v>
      </c>
      <c r="C2051" s="1" t="s">
        <v>1</v>
      </c>
      <c r="D2051" t="str">
        <f t="shared" si="64"/>
        <v>XSHE_300465</v>
      </c>
      <c r="E2051" t="str">
        <f t="shared" si="65"/>
        <v>XSHG_300465</v>
      </c>
    </row>
    <row r="2052" spans="1:5" x14ac:dyDescent="0.2">
      <c r="A2052" s="2" t="str">
        <f>"300468"</f>
        <v>300468</v>
      </c>
      <c r="B2052" s="1" t="s">
        <v>0</v>
      </c>
      <c r="C2052" s="1" t="s">
        <v>1</v>
      </c>
      <c r="D2052" t="str">
        <f t="shared" si="64"/>
        <v>XSHE_300468</v>
      </c>
      <c r="E2052" t="str">
        <f t="shared" si="65"/>
        <v>XSHG_300468</v>
      </c>
    </row>
    <row r="2053" spans="1:5" x14ac:dyDescent="0.2">
      <c r="A2053" s="2" t="str">
        <f>"300469"</f>
        <v>300469</v>
      </c>
      <c r="B2053" s="1" t="s">
        <v>0</v>
      </c>
      <c r="C2053" s="1" t="s">
        <v>1</v>
      </c>
      <c r="D2053" t="str">
        <f t="shared" si="64"/>
        <v>XSHE_300469</v>
      </c>
      <c r="E2053" t="str">
        <f t="shared" si="65"/>
        <v>XSHG_300469</v>
      </c>
    </row>
    <row r="2054" spans="1:5" x14ac:dyDescent="0.2">
      <c r="A2054" s="2" t="str">
        <f>"300479"</f>
        <v>300479</v>
      </c>
      <c r="B2054" s="1" t="s">
        <v>0</v>
      </c>
      <c r="C2054" s="1" t="s">
        <v>1</v>
      </c>
      <c r="D2054" t="str">
        <f t="shared" si="64"/>
        <v>XSHE_300479</v>
      </c>
      <c r="E2054" t="str">
        <f t="shared" si="65"/>
        <v>XSHG_300479</v>
      </c>
    </row>
    <row r="2055" spans="1:5" x14ac:dyDescent="0.2">
      <c r="A2055" s="2" t="str">
        <f>"300496"</f>
        <v>300496</v>
      </c>
      <c r="B2055" s="1" t="s">
        <v>0</v>
      </c>
      <c r="C2055" s="1" t="s">
        <v>1</v>
      </c>
      <c r="D2055" t="str">
        <f t="shared" si="64"/>
        <v>XSHE_300496</v>
      </c>
      <c r="E2055" t="str">
        <f t="shared" si="65"/>
        <v>XSHG_300496</v>
      </c>
    </row>
    <row r="2056" spans="1:5" x14ac:dyDescent="0.2">
      <c r="A2056" s="2" t="str">
        <f>"300508"</f>
        <v>300508</v>
      </c>
      <c r="B2056" s="1" t="s">
        <v>0</v>
      </c>
      <c r="C2056" s="1" t="s">
        <v>1</v>
      </c>
      <c r="D2056" t="str">
        <f t="shared" si="64"/>
        <v>XSHE_300508</v>
      </c>
      <c r="E2056" t="str">
        <f t="shared" si="65"/>
        <v>XSHG_300508</v>
      </c>
    </row>
    <row r="2057" spans="1:5" x14ac:dyDescent="0.2">
      <c r="A2057" s="2" t="str">
        <f>"300513"</f>
        <v>300513</v>
      </c>
      <c r="B2057" s="1" t="s">
        <v>0</v>
      </c>
      <c r="C2057" s="1" t="s">
        <v>1</v>
      </c>
      <c r="D2057" t="str">
        <f t="shared" si="64"/>
        <v>XSHE_300513</v>
      </c>
      <c r="E2057" t="str">
        <f t="shared" si="65"/>
        <v>XSHG_300513</v>
      </c>
    </row>
    <row r="2058" spans="1:5" x14ac:dyDescent="0.2">
      <c r="A2058" s="2" t="str">
        <f>"300518"</f>
        <v>300518</v>
      </c>
      <c r="B2058" s="1" t="s">
        <v>0</v>
      </c>
      <c r="C2058" s="1" t="s">
        <v>1</v>
      </c>
      <c r="D2058" t="str">
        <f t="shared" si="64"/>
        <v>XSHE_300518</v>
      </c>
      <c r="E2058" t="str">
        <f t="shared" si="65"/>
        <v>XSHG_300518</v>
      </c>
    </row>
    <row r="2059" spans="1:5" x14ac:dyDescent="0.2">
      <c r="A2059" s="2" t="str">
        <f>"300520"</f>
        <v>300520</v>
      </c>
      <c r="B2059" s="1" t="s">
        <v>0</v>
      </c>
      <c r="C2059" s="1" t="s">
        <v>1</v>
      </c>
      <c r="D2059" t="str">
        <f t="shared" si="64"/>
        <v>XSHE_300520</v>
      </c>
      <c r="E2059" t="str">
        <f t="shared" si="65"/>
        <v>XSHG_300520</v>
      </c>
    </row>
    <row r="2060" spans="1:5" x14ac:dyDescent="0.2">
      <c r="A2060" s="2" t="str">
        <f>"300523"</f>
        <v>300523</v>
      </c>
      <c r="B2060" s="1" t="s">
        <v>0</v>
      </c>
      <c r="C2060" s="1" t="s">
        <v>1</v>
      </c>
      <c r="D2060" t="str">
        <f t="shared" si="64"/>
        <v>XSHE_300523</v>
      </c>
      <c r="E2060" t="str">
        <f t="shared" si="65"/>
        <v>XSHG_300523</v>
      </c>
    </row>
    <row r="2061" spans="1:5" x14ac:dyDescent="0.2">
      <c r="A2061" s="2" t="str">
        <f>"300525"</f>
        <v>300525</v>
      </c>
      <c r="B2061" s="1" t="s">
        <v>0</v>
      </c>
      <c r="C2061" s="1" t="s">
        <v>1</v>
      </c>
      <c r="D2061" t="str">
        <f t="shared" si="64"/>
        <v>XSHE_300525</v>
      </c>
      <c r="E2061" t="str">
        <f t="shared" si="65"/>
        <v>XSHG_300525</v>
      </c>
    </row>
    <row r="2062" spans="1:5" x14ac:dyDescent="0.2">
      <c r="A2062" s="2" t="str">
        <f>"300531"</f>
        <v>300531</v>
      </c>
      <c r="B2062" s="1" t="s">
        <v>0</v>
      </c>
      <c r="C2062" s="1" t="s">
        <v>1</v>
      </c>
      <c r="D2062" t="str">
        <f t="shared" si="64"/>
        <v>XSHE_300531</v>
      </c>
      <c r="E2062" t="str">
        <f t="shared" si="65"/>
        <v>XSHG_300531</v>
      </c>
    </row>
    <row r="2063" spans="1:5" x14ac:dyDescent="0.2">
      <c r="A2063" s="2" t="str">
        <f>"300532"</f>
        <v>300532</v>
      </c>
      <c r="B2063" s="1" t="s">
        <v>0</v>
      </c>
      <c r="C2063" s="1" t="s">
        <v>1</v>
      </c>
      <c r="D2063" t="str">
        <f t="shared" si="64"/>
        <v>XSHE_300532</v>
      </c>
      <c r="E2063" t="str">
        <f t="shared" si="65"/>
        <v>XSHG_300532</v>
      </c>
    </row>
    <row r="2064" spans="1:5" x14ac:dyDescent="0.2">
      <c r="A2064" s="2" t="str">
        <f>"300533"</f>
        <v>300533</v>
      </c>
      <c r="B2064" s="1" t="s">
        <v>0</v>
      </c>
      <c r="C2064" s="1" t="s">
        <v>1</v>
      </c>
      <c r="D2064" t="str">
        <f t="shared" si="64"/>
        <v>XSHE_300533</v>
      </c>
      <c r="E2064" t="str">
        <f t="shared" si="65"/>
        <v>XSHG_300533</v>
      </c>
    </row>
    <row r="2065" spans="1:5" x14ac:dyDescent="0.2">
      <c r="A2065" s="2" t="str">
        <f>"300541"</f>
        <v>300541</v>
      </c>
      <c r="B2065" s="1" t="s">
        <v>0</v>
      </c>
      <c r="C2065" s="1" t="s">
        <v>1</v>
      </c>
      <c r="D2065" t="str">
        <f t="shared" si="64"/>
        <v>XSHE_300541</v>
      </c>
      <c r="E2065" t="str">
        <f t="shared" si="65"/>
        <v>XSHG_300541</v>
      </c>
    </row>
    <row r="2066" spans="1:5" x14ac:dyDescent="0.2">
      <c r="A2066" s="2" t="str">
        <f>"300542"</f>
        <v>300542</v>
      </c>
      <c r="B2066" s="1" t="s">
        <v>0</v>
      </c>
      <c r="C2066" s="1" t="s">
        <v>1</v>
      </c>
      <c r="D2066" t="str">
        <f t="shared" si="64"/>
        <v>XSHE_300542</v>
      </c>
      <c r="E2066" t="str">
        <f t="shared" si="65"/>
        <v>XSHG_300542</v>
      </c>
    </row>
    <row r="2067" spans="1:5" x14ac:dyDescent="0.2">
      <c r="A2067" s="2" t="str">
        <f>"300550"</f>
        <v>300550</v>
      </c>
      <c r="B2067" s="1" t="s">
        <v>0</v>
      </c>
      <c r="C2067" s="1" t="s">
        <v>1</v>
      </c>
      <c r="D2067" t="str">
        <f t="shared" si="64"/>
        <v>XSHE_300550</v>
      </c>
      <c r="E2067" t="str">
        <f t="shared" si="65"/>
        <v>XSHG_300550</v>
      </c>
    </row>
    <row r="2068" spans="1:5" x14ac:dyDescent="0.2">
      <c r="A2068" s="2" t="str">
        <f>"300552"</f>
        <v>300552</v>
      </c>
      <c r="B2068" s="1" t="s">
        <v>0</v>
      </c>
      <c r="C2068" s="1" t="s">
        <v>1</v>
      </c>
      <c r="D2068" t="str">
        <f t="shared" si="64"/>
        <v>XSHE_300552</v>
      </c>
      <c r="E2068" t="str">
        <f t="shared" si="65"/>
        <v>XSHG_300552</v>
      </c>
    </row>
    <row r="2069" spans="1:5" x14ac:dyDescent="0.2">
      <c r="A2069" s="2" t="str">
        <f>"300556"</f>
        <v>300556</v>
      </c>
      <c r="B2069" s="1" t="s">
        <v>0</v>
      </c>
      <c r="C2069" s="1" t="s">
        <v>1</v>
      </c>
      <c r="D2069" t="str">
        <f t="shared" si="64"/>
        <v>XSHE_300556</v>
      </c>
      <c r="E2069" t="str">
        <f t="shared" si="65"/>
        <v>XSHG_300556</v>
      </c>
    </row>
    <row r="2070" spans="1:5" x14ac:dyDescent="0.2">
      <c r="A2070" s="2" t="str">
        <f>"300559"</f>
        <v>300559</v>
      </c>
      <c r="B2070" s="1" t="s">
        <v>0</v>
      </c>
      <c r="C2070" s="1" t="s">
        <v>1</v>
      </c>
      <c r="D2070" t="str">
        <f t="shared" si="64"/>
        <v>XSHE_300559</v>
      </c>
      <c r="E2070" t="str">
        <f t="shared" si="65"/>
        <v>XSHG_300559</v>
      </c>
    </row>
    <row r="2071" spans="1:5" x14ac:dyDescent="0.2">
      <c r="A2071" s="2" t="str">
        <f>"300561"</f>
        <v>300561</v>
      </c>
      <c r="B2071" s="1" t="s">
        <v>0</v>
      </c>
      <c r="C2071" s="1" t="s">
        <v>1</v>
      </c>
      <c r="D2071" t="str">
        <f t="shared" si="64"/>
        <v>XSHE_300561</v>
      </c>
      <c r="E2071" t="str">
        <f t="shared" si="65"/>
        <v>XSHG_300561</v>
      </c>
    </row>
    <row r="2072" spans="1:5" x14ac:dyDescent="0.2">
      <c r="A2072" s="2" t="str">
        <f>"300579"</f>
        <v>300579</v>
      </c>
      <c r="B2072" s="1" t="s">
        <v>0</v>
      </c>
      <c r="C2072" s="1" t="s">
        <v>1</v>
      </c>
      <c r="D2072" t="str">
        <f t="shared" si="64"/>
        <v>XSHE_300579</v>
      </c>
      <c r="E2072" t="str">
        <f t="shared" si="65"/>
        <v>XSHG_300579</v>
      </c>
    </row>
    <row r="2073" spans="1:5" x14ac:dyDescent="0.2">
      <c r="A2073" s="2" t="str">
        <f>"300588"</f>
        <v>300588</v>
      </c>
      <c r="B2073" s="1" t="s">
        <v>0</v>
      </c>
      <c r="C2073" s="1" t="s">
        <v>1</v>
      </c>
      <c r="D2073" t="str">
        <f t="shared" si="64"/>
        <v>XSHE_300588</v>
      </c>
      <c r="E2073" t="str">
        <f t="shared" si="65"/>
        <v>XSHG_300588</v>
      </c>
    </row>
    <row r="2074" spans="1:5" x14ac:dyDescent="0.2">
      <c r="A2074" s="2" t="str">
        <f>"300592"</f>
        <v>300592</v>
      </c>
      <c r="B2074" s="1" t="s">
        <v>0</v>
      </c>
      <c r="C2074" s="1" t="s">
        <v>1</v>
      </c>
      <c r="D2074" t="str">
        <f t="shared" si="64"/>
        <v>XSHE_300592</v>
      </c>
      <c r="E2074" t="str">
        <f t="shared" si="65"/>
        <v>XSHG_300592</v>
      </c>
    </row>
    <row r="2075" spans="1:5" x14ac:dyDescent="0.2">
      <c r="A2075" s="2" t="str">
        <f>"300598"</f>
        <v>300598</v>
      </c>
      <c r="B2075" s="1" t="s">
        <v>0</v>
      </c>
      <c r="C2075" s="1" t="s">
        <v>1</v>
      </c>
      <c r="D2075" t="str">
        <f t="shared" si="64"/>
        <v>XSHE_300598</v>
      </c>
      <c r="E2075" t="str">
        <f t="shared" si="65"/>
        <v>XSHG_300598</v>
      </c>
    </row>
    <row r="2076" spans="1:5" x14ac:dyDescent="0.2">
      <c r="A2076" s="2" t="str">
        <f>"300605"</f>
        <v>300605</v>
      </c>
      <c r="B2076" s="1" t="s">
        <v>0</v>
      </c>
      <c r="C2076" s="1" t="s">
        <v>1</v>
      </c>
      <c r="D2076" t="str">
        <f t="shared" si="64"/>
        <v>XSHE_300605</v>
      </c>
      <c r="E2076" t="str">
        <f t="shared" si="65"/>
        <v>XSHG_300605</v>
      </c>
    </row>
    <row r="2077" spans="1:5" x14ac:dyDescent="0.2">
      <c r="A2077" s="2" t="str">
        <f>"300608"</f>
        <v>300608</v>
      </c>
      <c r="B2077" s="1" t="s">
        <v>0</v>
      </c>
      <c r="C2077" s="1" t="s">
        <v>1</v>
      </c>
      <c r="D2077" t="str">
        <f t="shared" si="64"/>
        <v>XSHE_300608</v>
      </c>
      <c r="E2077" t="str">
        <f t="shared" si="65"/>
        <v>XSHG_300608</v>
      </c>
    </row>
    <row r="2078" spans="1:5" x14ac:dyDescent="0.2">
      <c r="A2078" s="2" t="str">
        <f>"600288"</f>
        <v>600288</v>
      </c>
      <c r="B2078" s="1" t="s">
        <v>0</v>
      </c>
      <c r="C2078" s="1" t="s">
        <v>1</v>
      </c>
      <c r="D2078" t="str">
        <f t="shared" si="64"/>
        <v>XSHE_600288</v>
      </c>
      <c r="E2078" t="str">
        <f t="shared" si="65"/>
        <v>XSHG_600288</v>
      </c>
    </row>
    <row r="2079" spans="1:5" x14ac:dyDescent="0.2">
      <c r="A2079" s="2" t="str">
        <f>"600289"</f>
        <v>600289</v>
      </c>
      <c r="B2079" s="1" t="s">
        <v>0</v>
      </c>
      <c r="C2079" s="1" t="s">
        <v>1</v>
      </c>
      <c r="D2079" t="str">
        <f t="shared" si="64"/>
        <v>XSHE_600289</v>
      </c>
      <c r="E2079" t="str">
        <f t="shared" si="65"/>
        <v>XSHG_600289</v>
      </c>
    </row>
    <row r="2080" spans="1:5" x14ac:dyDescent="0.2">
      <c r="A2080" s="2" t="str">
        <f>"600406"</f>
        <v>600406</v>
      </c>
      <c r="B2080" s="1" t="s">
        <v>0</v>
      </c>
      <c r="C2080" s="1" t="s">
        <v>1</v>
      </c>
      <c r="D2080" t="str">
        <f t="shared" si="64"/>
        <v>XSHE_600406</v>
      </c>
      <c r="E2080" t="str">
        <f t="shared" si="65"/>
        <v>XSHG_600406</v>
      </c>
    </row>
    <row r="2081" spans="1:5" x14ac:dyDescent="0.2">
      <c r="A2081" s="2" t="str">
        <f>"600410"</f>
        <v>600410</v>
      </c>
      <c r="B2081" s="1" t="s">
        <v>0</v>
      </c>
      <c r="C2081" s="1" t="s">
        <v>1</v>
      </c>
      <c r="D2081" t="str">
        <f t="shared" si="64"/>
        <v>XSHE_600410</v>
      </c>
      <c r="E2081" t="str">
        <f t="shared" si="65"/>
        <v>XSHG_600410</v>
      </c>
    </row>
    <row r="2082" spans="1:5" x14ac:dyDescent="0.2">
      <c r="A2082" s="2" t="str">
        <f>"600446"</f>
        <v>600446</v>
      </c>
      <c r="B2082" s="1" t="s">
        <v>0</v>
      </c>
      <c r="C2082" s="1" t="s">
        <v>1</v>
      </c>
      <c r="D2082" t="str">
        <f t="shared" si="64"/>
        <v>XSHE_600446</v>
      </c>
      <c r="E2082" t="str">
        <f t="shared" si="65"/>
        <v>XSHG_600446</v>
      </c>
    </row>
    <row r="2083" spans="1:5" x14ac:dyDescent="0.2">
      <c r="A2083" s="2" t="str">
        <f>"600455"</f>
        <v>600455</v>
      </c>
      <c r="B2083" s="1" t="s">
        <v>0</v>
      </c>
      <c r="C2083" s="1" t="s">
        <v>1</v>
      </c>
      <c r="D2083" t="str">
        <f t="shared" si="64"/>
        <v>XSHE_600455</v>
      </c>
      <c r="E2083" t="str">
        <f t="shared" si="65"/>
        <v>XSHG_600455</v>
      </c>
    </row>
    <row r="2084" spans="1:5" x14ac:dyDescent="0.2">
      <c r="A2084" s="2" t="str">
        <f>"600476"</f>
        <v>600476</v>
      </c>
      <c r="B2084" s="1" t="s">
        <v>0</v>
      </c>
      <c r="C2084" s="1" t="s">
        <v>1</v>
      </c>
      <c r="D2084" t="str">
        <f t="shared" si="64"/>
        <v>XSHE_600476</v>
      </c>
      <c r="E2084" t="str">
        <f t="shared" si="65"/>
        <v>XSHG_600476</v>
      </c>
    </row>
    <row r="2085" spans="1:5" x14ac:dyDescent="0.2">
      <c r="A2085" s="2" t="str">
        <f>"600536"</f>
        <v>600536</v>
      </c>
      <c r="B2085" s="1" t="s">
        <v>0</v>
      </c>
      <c r="C2085" s="1" t="s">
        <v>1</v>
      </c>
      <c r="D2085" t="str">
        <f t="shared" si="64"/>
        <v>XSHE_600536</v>
      </c>
      <c r="E2085" t="str">
        <f t="shared" si="65"/>
        <v>XSHG_600536</v>
      </c>
    </row>
    <row r="2086" spans="1:5" x14ac:dyDescent="0.2">
      <c r="A2086" s="2" t="str">
        <f>"600556"</f>
        <v>600556</v>
      </c>
      <c r="B2086" s="1" t="s">
        <v>0</v>
      </c>
      <c r="C2086" s="1" t="s">
        <v>1</v>
      </c>
      <c r="D2086" t="str">
        <f t="shared" si="64"/>
        <v>XSHE_600556</v>
      </c>
      <c r="E2086" t="str">
        <f t="shared" si="65"/>
        <v>XSHG_600556</v>
      </c>
    </row>
    <row r="2087" spans="1:5" x14ac:dyDescent="0.2">
      <c r="A2087" s="2" t="str">
        <f>"600570"</f>
        <v>600570</v>
      </c>
      <c r="B2087" s="1" t="s">
        <v>0</v>
      </c>
      <c r="C2087" s="1" t="s">
        <v>1</v>
      </c>
      <c r="D2087" t="str">
        <f t="shared" si="64"/>
        <v>XSHE_600570</v>
      </c>
      <c r="E2087" t="str">
        <f t="shared" si="65"/>
        <v>XSHG_600570</v>
      </c>
    </row>
    <row r="2088" spans="1:5" x14ac:dyDescent="0.2">
      <c r="A2088" s="2" t="str">
        <f>"600571"</f>
        <v>600571</v>
      </c>
      <c r="B2088" s="1" t="s">
        <v>0</v>
      </c>
      <c r="C2088" s="1" t="s">
        <v>1</v>
      </c>
      <c r="D2088" t="str">
        <f t="shared" si="64"/>
        <v>XSHE_600571</v>
      </c>
      <c r="E2088" t="str">
        <f t="shared" si="65"/>
        <v>XSHG_600571</v>
      </c>
    </row>
    <row r="2089" spans="1:5" x14ac:dyDescent="0.2">
      <c r="A2089" s="2" t="str">
        <f>"600588"</f>
        <v>600588</v>
      </c>
      <c r="B2089" s="1" t="s">
        <v>0</v>
      </c>
      <c r="C2089" s="1" t="s">
        <v>1</v>
      </c>
      <c r="D2089" t="str">
        <f t="shared" si="64"/>
        <v>XSHE_600588</v>
      </c>
      <c r="E2089" t="str">
        <f t="shared" si="65"/>
        <v>XSHG_600588</v>
      </c>
    </row>
    <row r="2090" spans="1:5" x14ac:dyDescent="0.2">
      <c r="A2090" s="2" t="str">
        <f>"600602"</f>
        <v>600602</v>
      </c>
      <c r="B2090" s="1" t="s">
        <v>0</v>
      </c>
      <c r="C2090" s="1" t="s">
        <v>1</v>
      </c>
      <c r="D2090" t="str">
        <f t="shared" si="64"/>
        <v>XSHE_600602</v>
      </c>
      <c r="E2090" t="str">
        <f t="shared" si="65"/>
        <v>XSHG_600602</v>
      </c>
    </row>
    <row r="2091" spans="1:5" x14ac:dyDescent="0.2">
      <c r="A2091" s="2" t="str">
        <f>"600654"</f>
        <v>600654</v>
      </c>
      <c r="B2091" s="1" t="s">
        <v>0</v>
      </c>
      <c r="C2091" s="1" t="s">
        <v>1</v>
      </c>
      <c r="D2091" t="str">
        <f t="shared" si="64"/>
        <v>XSHE_600654</v>
      </c>
      <c r="E2091" t="str">
        <f t="shared" si="65"/>
        <v>XSHG_600654</v>
      </c>
    </row>
    <row r="2092" spans="1:5" x14ac:dyDescent="0.2">
      <c r="A2092" s="2" t="str">
        <f>"600718"</f>
        <v>600718</v>
      </c>
      <c r="B2092" s="1" t="s">
        <v>0</v>
      </c>
      <c r="C2092" s="1" t="s">
        <v>1</v>
      </c>
      <c r="D2092" t="str">
        <f t="shared" si="64"/>
        <v>XSHE_600718</v>
      </c>
      <c r="E2092" t="str">
        <f t="shared" si="65"/>
        <v>XSHG_600718</v>
      </c>
    </row>
    <row r="2093" spans="1:5" x14ac:dyDescent="0.2">
      <c r="A2093" s="2" t="str">
        <f>"600728"</f>
        <v>600728</v>
      </c>
      <c r="B2093" s="1" t="s">
        <v>0</v>
      </c>
      <c r="C2093" s="1" t="s">
        <v>1</v>
      </c>
      <c r="D2093" t="str">
        <f t="shared" si="64"/>
        <v>XSHE_600728</v>
      </c>
      <c r="E2093" t="str">
        <f t="shared" si="65"/>
        <v>XSHG_600728</v>
      </c>
    </row>
    <row r="2094" spans="1:5" x14ac:dyDescent="0.2">
      <c r="A2094" s="2" t="str">
        <f>"600756"</f>
        <v>600756</v>
      </c>
      <c r="B2094" s="1" t="s">
        <v>0</v>
      </c>
      <c r="C2094" s="1" t="s">
        <v>1</v>
      </c>
      <c r="D2094" t="str">
        <f t="shared" si="64"/>
        <v>XSHE_600756</v>
      </c>
      <c r="E2094" t="str">
        <f t="shared" si="65"/>
        <v>XSHG_600756</v>
      </c>
    </row>
    <row r="2095" spans="1:5" x14ac:dyDescent="0.2">
      <c r="A2095" s="2" t="str">
        <f>"600797"</f>
        <v>600797</v>
      </c>
      <c r="B2095" s="1" t="s">
        <v>0</v>
      </c>
      <c r="C2095" s="1" t="s">
        <v>1</v>
      </c>
      <c r="D2095" t="str">
        <f t="shared" si="64"/>
        <v>XSHE_600797</v>
      </c>
      <c r="E2095" t="str">
        <f t="shared" si="65"/>
        <v>XSHG_600797</v>
      </c>
    </row>
    <row r="2096" spans="1:5" x14ac:dyDescent="0.2">
      <c r="A2096" s="2" t="str">
        <f>"600845"</f>
        <v>600845</v>
      </c>
      <c r="B2096" s="1" t="s">
        <v>0</v>
      </c>
      <c r="C2096" s="1" t="s">
        <v>1</v>
      </c>
      <c r="D2096" t="str">
        <f t="shared" si="64"/>
        <v>XSHE_600845</v>
      </c>
      <c r="E2096" t="str">
        <f t="shared" si="65"/>
        <v>XSHG_600845</v>
      </c>
    </row>
    <row r="2097" spans="1:5" x14ac:dyDescent="0.2">
      <c r="A2097" s="2" t="str">
        <f>"600850"</f>
        <v>600850</v>
      </c>
      <c r="B2097" s="1" t="s">
        <v>0</v>
      </c>
      <c r="C2097" s="1" t="s">
        <v>1</v>
      </c>
      <c r="D2097" t="str">
        <f t="shared" si="64"/>
        <v>XSHE_600850</v>
      </c>
      <c r="E2097" t="str">
        <f t="shared" si="65"/>
        <v>XSHG_600850</v>
      </c>
    </row>
    <row r="2098" spans="1:5" x14ac:dyDescent="0.2">
      <c r="A2098" s="2" t="str">
        <f>"601519"</f>
        <v>601519</v>
      </c>
      <c r="B2098" s="1" t="s">
        <v>0</v>
      </c>
      <c r="C2098" s="1" t="s">
        <v>1</v>
      </c>
      <c r="D2098" t="str">
        <f t="shared" si="64"/>
        <v>XSHE_601519</v>
      </c>
      <c r="E2098" t="str">
        <f t="shared" si="65"/>
        <v>XSHG_601519</v>
      </c>
    </row>
    <row r="2099" spans="1:5" x14ac:dyDescent="0.2">
      <c r="A2099" s="2" t="str">
        <f>"603039"</f>
        <v>603039</v>
      </c>
      <c r="B2099" s="1" t="s">
        <v>0</v>
      </c>
      <c r="C2099" s="1" t="s">
        <v>1</v>
      </c>
      <c r="D2099" t="str">
        <f t="shared" si="64"/>
        <v>XSHE_603039</v>
      </c>
      <c r="E2099" t="str">
        <f t="shared" si="65"/>
        <v>XSHG_603039</v>
      </c>
    </row>
    <row r="2100" spans="1:5" x14ac:dyDescent="0.2">
      <c r="A2100" s="2" t="str">
        <f>"603138"</f>
        <v>603138</v>
      </c>
      <c r="B2100" s="1" t="s">
        <v>0</v>
      </c>
      <c r="C2100" s="1" t="s">
        <v>1</v>
      </c>
      <c r="D2100" t="str">
        <f t="shared" si="64"/>
        <v>XSHE_603138</v>
      </c>
      <c r="E2100" t="str">
        <f t="shared" si="65"/>
        <v>XSHG_603138</v>
      </c>
    </row>
    <row r="2101" spans="1:5" x14ac:dyDescent="0.2">
      <c r="A2101" s="2" t="str">
        <f>"603189"</f>
        <v>603189</v>
      </c>
      <c r="B2101" s="1" t="s">
        <v>0</v>
      </c>
      <c r="C2101" s="1" t="s">
        <v>1</v>
      </c>
      <c r="D2101" t="str">
        <f t="shared" si="64"/>
        <v>XSHE_603189</v>
      </c>
      <c r="E2101" t="str">
        <f t="shared" si="65"/>
        <v>XSHG_603189</v>
      </c>
    </row>
    <row r="2102" spans="1:5" x14ac:dyDescent="0.2">
      <c r="A2102" s="2" t="str">
        <f>"603508"</f>
        <v>603508</v>
      </c>
      <c r="B2102" s="1" t="s">
        <v>0</v>
      </c>
      <c r="C2102" s="1" t="s">
        <v>1</v>
      </c>
      <c r="D2102" t="str">
        <f t="shared" si="64"/>
        <v>XSHE_603508</v>
      </c>
      <c r="E2102" t="str">
        <f t="shared" si="65"/>
        <v>XSHG_603508</v>
      </c>
    </row>
    <row r="2103" spans="1:5" x14ac:dyDescent="0.2">
      <c r="A2103" s="2" t="str">
        <f>"603528"</f>
        <v>603528</v>
      </c>
      <c r="B2103" s="1" t="s">
        <v>0</v>
      </c>
      <c r="C2103" s="1" t="s">
        <v>1</v>
      </c>
      <c r="D2103" t="str">
        <f t="shared" si="64"/>
        <v>XSHE_603528</v>
      </c>
      <c r="E2103" t="str">
        <f t="shared" si="65"/>
        <v>XSHG_603528</v>
      </c>
    </row>
    <row r="2104" spans="1:5" x14ac:dyDescent="0.2">
      <c r="A2104" s="2" t="str">
        <f>"603636"</f>
        <v>603636</v>
      </c>
      <c r="B2104" s="1" t="s">
        <v>0</v>
      </c>
      <c r="C2104" s="1" t="s">
        <v>1</v>
      </c>
      <c r="D2104" t="str">
        <f t="shared" si="64"/>
        <v>XSHE_603636</v>
      </c>
      <c r="E2104" t="str">
        <f t="shared" si="65"/>
        <v>XSHG_603636</v>
      </c>
    </row>
    <row r="2105" spans="1:5" x14ac:dyDescent="0.2">
      <c r="A2105" s="2" t="str">
        <f>"603859"</f>
        <v>603859</v>
      </c>
      <c r="B2105" s="1" t="s">
        <v>0</v>
      </c>
      <c r="C2105" s="1" t="s">
        <v>1</v>
      </c>
      <c r="D2105" t="str">
        <f t="shared" si="64"/>
        <v>XSHE_603859</v>
      </c>
      <c r="E2105" t="str">
        <f t="shared" si="65"/>
        <v>XSHG_603859</v>
      </c>
    </row>
    <row r="2106" spans="1:5" x14ac:dyDescent="0.2">
      <c r="A2106" s="2" t="str">
        <f>"603918"</f>
        <v>603918</v>
      </c>
      <c r="B2106" s="1" t="s">
        <v>0</v>
      </c>
      <c r="C2106" s="1" t="s">
        <v>1</v>
      </c>
      <c r="D2106" t="str">
        <f t="shared" si="64"/>
        <v>XSHE_603918</v>
      </c>
      <c r="E2106" t="str">
        <f t="shared" si="65"/>
        <v>XSHG_603918</v>
      </c>
    </row>
    <row r="2107" spans="1:5" x14ac:dyDescent="0.2">
      <c r="A2107" s="2" t="str">
        <f>"603990"</f>
        <v>603990</v>
      </c>
      <c r="B2107" s="1" t="s">
        <v>0</v>
      </c>
      <c r="C2107" s="1" t="s">
        <v>1</v>
      </c>
      <c r="D2107" t="str">
        <f t="shared" si="64"/>
        <v>XSHE_603990</v>
      </c>
      <c r="E2107" t="str">
        <f t="shared" si="65"/>
        <v>XSHG_603990</v>
      </c>
    </row>
    <row r="2108" spans="1:5" x14ac:dyDescent="0.2">
      <c r="A2108" s="2" t="str">
        <f>"000019"</f>
        <v>000019</v>
      </c>
      <c r="B2108" s="1" t="s">
        <v>0</v>
      </c>
      <c r="C2108" s="1" t="s">
        <v>1</v>
      </c>
      <c r="D2108" t="str">
        <f t="shared" si="64"/>
        <v>XSHE_000019</v>
      </c>
      <c r="E2108" t="str">
        <f t="shared" si="65"/>
        <v>XSHG_000019</v>
      </c>
    </row>
    <row r="2109" spans="1:5" x14ac:dyDescent="0.2">
      <c r="A2109" s="2" t="str">
        <f>"000848"</f>
        <v>000848</v>
      </c>
      <c r="B2109" s="1" t="s">
        <v>0</v>
      </c>
      <c r="C2109" s="1" t="s">
        <v>1</v>
      </c>
      <c r="D2109" t="str">
        <f t="shared" si="64"/>
        <v>XSHE_000848</v>
      </c>
      <c r="E2109" t="str">
        <f t="shared" si="65"/>
        <v>XSHG_000848</v>
      </c>
    </row>
    <row r="2110" spans="1:5" x14ac:dyDescent="0.2">
      <c r="A2110" s="2" t="str">
        <f>"002387"</f>
        <v>002387</v>
      </c>
      <c r="B2110" s="1" t="s">
        <v>0</v>
      </c>
      <c r="C2110" s="1" t="s">
        <v>1</v>
      </c>
      <c r="D2110" t="str">
        <f t="shared" si="64"/>
        <v>XSHE_002387</v>
      </c>
      <c r="E2110" t="str">
        <f t="shared" si="65"/>
        <v>XSHG_002387</v>
      </c>
    </row>
    <row r="2111" spans="1:5" x14ac:dyDescent="0.2">
      <c r="A2111" s="2" t="str">
        <f>"600300"</f>
        <v>600300</v>
      </c>
      <c r="B2111" s="1" t="s">
        <v>0</v>
      </c>
      <c r="C2111" s="1" t="s">
        <v>1</v>
      </c>
      <c r="D2111" t="str">
        <f t="shared" si="64"/>
        <v>XSHE_600300</v>
      </c>
      <c r="E2111" t="str">
        <f t="shared" si="65"/>
        <v>XSHG_600300</v>
      </c>
    </row>
    <row r="2112" spans="1:5" x14ac:dyDescent="0.2">
      <c r="A2112" s="2" t="str">
        <f>"600962"</f>
        <v>600962</v>
      </c>
      <c r="B2112" s="1" t="s">
        <v>0</v>
      </c>
      <c r="C2112" s="1" t="s">
        <v>1</v>
      </c>
      <c r="D2112" t="str">
        <f t="shared" si="64"/>
        <v>XSHE_600962</v>
      </c>
      <c r="E2112" t="str">
        <f t="shared" si="65"/>
        <v>XSHG_600962</v>
      </c>
    </row>
    <row r="2113" spans="1:5" x14ac:dyDescent="0.2">
      <c r="A2113" s="2" t="str">
        <f>"000062"</f>
        <v>000062</v>
      </c>
      <c r="B2113" s="1" t="s">
        <v>0</v>
      </c>
      <c r="C2113" s="1" t="s">
        <v>1</v>
      </c>
      <c r="D2113" t="str">
        <f t="shared" si="64"/>
        <v>XSHE_000062</v>
      </c>
      <c r="E2113" t="str">
        <f t="shared" si="65"/>
        <v>XSHG_000062</v>
      </c>
    </row>
    <row r="2114" spans="1:5" x14ac:dyDescent="0.2">
      <c r="A2114" s="2" t="str">
        <f>"000151"</f>
        <v>000151</v>
      </c>
      <c r="B2114" s="1" t="s">
        <v>0</v>
      </c>
      <c r="C2114" s="1" t="s">
        <v>1</v>
      </c>
      <c r="D2114" t="str">
        <f t="shared" ref="D2114:D2177" si="66">B2114&amp;"_"&amp;A2114</f>
        <v>XSHE_000151</v>
      </c>
      <c r="E2114" t="str">
        <f t="shared" ref="E2114:E2177" si="67">C2114&amp;"_"&amp;A2114</f>
        <v>XSHG_000151</v>
      </c>
    </row>
    <row r="2115" spans="1:5" x14ac:dyDescent="0.2">
      <c r="A2115" s="2" t="str">
        <f>"000408"</f>
        <v>000408</v>
      </c>
      <c r="B2115" s="1" t="s">
        <v>0</v>
      </c>
      <c r="C2115" s="1" t="s">
        <v>1</v>
      </c>
      <c r="D2115" t="str">
        <f t="shared" si="66"/>
        <v>XSHE_000408</v>
      </c>
      <c r="E2115" t="str">
        <f t="shared" si="67"/>
        <v>XSHG_000408</v>
      </c>
    </row>
    <row r="2116" spans="1:5" x14ac:dyDescent="0.2">
      <c r="A2116" s="2" t="str">
        <f>"000626"</f>
        <v>000626</v>
      </c>
      <c r="B2116" s="1" t="s">
        <v>0</v>
      </c>
      <c r="C2116" s="1" t="s">
        <v>1</v>
      </c>
      <c r="D2116" t="str">
        <f t="shared" si="66"/>
        <v>XSHE_000626</v>
      </c>
      <c r="E2116" t="str">
        <f t="shared" si="67"/>
        <v>XSHG_000626</v>
      </c>
    </row>
    <row r="2117" spans="1:5" x14ac:dyDescent="0.2">
      <c r="A2117" s="2" t="str">
        <f>"002091"</f>
        <v>002091</v>
      </c>
      <c r="B2117" s="1" t="s">
        <v>0</v>
      </c>
      <c r="C2117" s="1" t="s">
        <v>1</v>
      </c>
      <c r="D2117" t="str">
        <f t="shared" si="66"/>
        <v>XSHE_002091</v>
      </c>
      <c r="E2117" t="str">
        <f t="shared" si="67"/>
        <v>XSHG_002091</v>
      </c>
    </row>
    <row r="2118" spans="1:5" x14ac:dyDescent="0.2">
      <c r="A2118" s="2" t="str">
        <f>"600058"</f>
        <v>600058</v>
      </c>
      <c r="B2118" s="1" t="s">
        <v>0</v>
      </c>
      <c r="C2118" s="1" t="s">
        <v>1</v>
      </c>
      <c r="D2118" t="str">
        <f t="shared" si="66"/>
        <v>XSHE_600058</v>
      </c>
      <c r="E2118" t="str">
        <f t="shared" si="67"/>
        <v>XSHG_600058</v>
      </c>
    </row>
    <row r="2119" spans="1:5" x14ac:dyDescent="0.2">
      <c r="A2119" s="2" t="str">
        <f>"600120"</f>
        <v>600120</v>
      </c>
      <c r="B2119" s="1" t="s">
        <v>0</v>
      </c>
      <c r="C2119" s="1" t="s">
        <v>1</v>
      </c>
      <c r="D2119" t="str">
        <f t="shared" si="66"/>
        <v>XSHE_600120</v>
      </c>
      <c r="E2119" t="str">
        <f t="shared" si="67"/>
        <v>XSHG_600120</v>
      </c>
    </row>
    <row r="2120" spans="1:5" x14ac:dyDescent="0.2">
      <c r="A2120" s="2" t="str">
        <f>"600128"</f>
        <v>600128</v>
      </c>
      <c r="B2120" s="1" t="s">
        <v>0</v>
      </c>
      <c r="C2120" s="1" t="s">
        <v>1</v>
      </c>
      <c r="D2120" t="str">
        <f t="shared" si="66"/>
        <v>XSHE_600128</v>
      </c>
      <c r="E2120" t="str">
        <f t="shared" si="67"/>
        <v>XSHG_600128</v>
      </c>
    </row>
    <row r="2121" spans="1:5" x14ac:dyDescent="0.2">
      <c r="A2121" s="2" t="str">
        <f>"600153"</f>
        <v>600153</v>
      </c>
      <c r="B2121" s="1" t="s">
        <v>0</v>
      </c>
      <c r="C2121" s="1" t="s">
        <v>1</v>
      </c>
      <c r="D2121" t="str">
        <f t="shared" si="66"/>
        <v>XSHE_600153</v>
      </c>
      <c r="E2121" t="str">
        <f t="shared" si="67"/>
        <v>XSHG_600153</v>
      </c>
    </row>
    <row r="2122" spans="1:5" x14ac:dyDescent="0.2">
      <c r="A2122" s="2" t="str">
        <f>"600241"</f>
        <v>600241</v>
      </c>
      <c r="B2122" s="1" t="s">
        <v>0</v>
      </c>
      <c r="C2122" s="1" t="s">
        <v>1</v>
      </c>
      <c r="D2122" t="str">
        <f t="shared" si="66"/>
        <v>XSHE_600241</v>
      </c>
      <c r="E2122" t="str">
        <f t="shared" si="67"/>
        <v>XSHG_600241</v>
      </c>
    </row>
    <row r="2123" spans="1:5" x14ac:dyDescent="0.2">
      <c r="A2123" s="2" t="str">
        <f>"600247"</f>
        <v>600247</v>
      </c>
      <c r="B2123" s="1" t="s">
        <v>0</v>
      </c>
      <c r="C2123" s="1" t="s">
        <v>1</v>
      </c>
      <c r="D2123" t="str">
        <f t="shared" si="66"/>
        <v>XSHE_600247</v>
      </c>
      <c r="E2123" t="str">
        <f t="shared" si="67"/>
        <v>XSHG_600247</v>
      </c>
    </row>
    <row r="2124" spans="1:5" x14ac:dyDescent="0.2">
      <c r="A2124" s="2" t="str">
        <f>"600250"</f>
        <v>600250</v>
      </c>
      <c r="B2124" s="1" t="s">
        <v>0</v>
      </c>
      <c r="C2124" s="1" t="s">
        <v>1</v>
      </c>
      <c r="D2124" t="str">
        <f t="shared" si="66"/>
        <v>XSHE_600250</v>
      </c>
      <c r="E2124" t="str">
        <f t="shared" si="67"/>
        <v>XSHG_600250</v>
      </c>
    </row>
    <row r="2125" spans="1:5" x14ac:dyDescent="0.2">
      <c r="A2125" s="2" t="str">
        <f>"600278"</f>
        <v>600278</v>
      </c>
      <c r="B2125" s="1" t="s">
        <v>0</v>
      </c>
      <c r="C2125" s="1" t="s">
        <v>1</v>
      </c>
      <c r="D2125" t="str">
        <f t="shared" si="66"/>
        <v>XSHE_600278</v>
      </c>
      <c r="E2125" t="str">
        <f t="shared" si="67"/>
        <v>XSHG_600278</v>
      </c>
    </row>
    <row r="2126" spans="1:5" x14ac:dyDescent="0.2">
      <c r="A2126" s="2" t="str">
        <f>"600287"</f>
        <v>600287</v>
      </c>
      <c r="B2126" s="1" t="s">
        <v>0</v>
      </c>
      <c r="C2126" s="1" t="s">
        <v>1</v>
      </c>
      <c r="D2126" t="str">
        <f t="shared" si="66"/>
        <v>XSHE_600287</v>
      </c>
      <c r="E2126" t="str">
        <f t="shared" si="67"/>
        <v>XSHG_600287</v>
      </c>
    </row>
    <row r="2127" spans="1:5" x14ac:dyDescent="0.2">
      <c r="A2127" s="2" t="str">
        <f>"600382"</f>
        <v>600382</v>
      </c>
      <c r="B2127" s="1" t="s">
        <v>0</v>
      </c>
      <c r="C2127" s="1" t="s">
        <v>1</v>
      </c>
      <c r="D2127" t="str">
        <f t="shared" si="66"/>
        <v>XSHE_600382</v>
      </c>
      <c r="E2127" t="str">
        <f t="shared" si="67"/>
        <v>XSHG_600382</v>
      </c>
    </row>
    <row r="2128" spans="1:5" x14ac:dyDescent="0.2">
      <c r="A2128" s="2" t="str">
        <f>"600500"</f>
        <v>600500</v>
      </c>
      <c r="B2128" s="1" t="s">
        <v>0</v>
      </c>
      <c r="C2128" s="1" t="s">
        <v>1</v>
      </c>
      <c r="D2128" t="str">
        <f t="shared" si="66"/>
        <v>XSHE_600500</v>
      </c>
      <c r="E2128" t="str">
        <f t="shared" si="67"/>
        <v>XSHG_600500</v>
      </c>
    </row>
    <row r="2129" spans="1:5" x14ac:dyDescent="0.2">
      <c r="A2129" s="2" t="str">
        <f>"600605"</f>
        <v>600605</v>
      </c>
      <c r="B2129" s="1" t="s">
        <v>0</v>
      </c>
      <c r="C2129" s="1" t="s">
        <v>1</v>
      </c>
      <c r="D2129" t="str">
        <f t="shared" si="66"/>
        <v>XSHE_600605</v>
      </c>
      <c r="E2129" t="str">
        <f t="shared" si="67"/>
        <v>XSHG_600605</v>
      </c>
    </row>
    <row r="2130" spans="1:5" x14ac:dyDescent="0.2">
      <c r="A2130" s="2" t="str">
        <f>"600704"</f>
        <v>600704</v>
      </c>
      <c r="B2130" s="1" t="s">
        <v>0</v>
      </c>
      <c r="C2130" s="1" t="s">
        <v>1</v>
      </c>
      <c r="D2130" t="str">
        <f t="shared" si="66"/>
        <v>XSHE_600704</v>
      </c>
      <c r="E2130" t="str">
        <f t="shared" si="67"/>
        <v>XSHG_600704</v>
      </c>
    </row>
    <row r="2131" spans="1:5" x14ac:dyDescent="0.2">
      <c r="A2131" s="2" t="str">
        <f>"600735"</f>
        <v>600735</v>
      </c>
      <c r="B2131" s="1" t="s">
        <v>0</v>
      </c>
      <c r="C2131" s="1" t="s">
        <v>1</v>
      </c>
      <c r="D2131" t="str">
        <f t="shared" si="66"/>
        <v>XSHE_600735</v>
      </c>
      <c r="E2131" t="str">
        <f t="shared" si="67"/>
        <v>XSHG_600735</v>
      </c>
    </row>
    <row r="2132" spans="1:5" x14ac:dyDescent="0.2">
      <c r="A2132" s="2" t="str">
        <f>"600739"</f>
        <v>600739</v>
      </c>
      <c r="B2132" s="1" t="s">
        <v>0</v>
      </c>
      <c r="C2132" s="1" t="s">
        <v>1</v>
      </c>
      <c r="D2132" t="str">
        <f t="shared" si="66"/>
        <v>XSHE_600739</v>
      </c>
      <c r="E2132" t="str">
        <f t="shared" si="67"/>
        <v>XSHG_600739</v>
      </c>
    </row>
    <row r="2133" spans="1:5" x14ac:dyDescent="0.2">
      <c r="A2133" s="2" t="str">
        <f>"600755"</f>
        <v>600755</v>
      </c>
      <c r="B2133" s="1" t="s">
        <v>0</v>
      </c>
      <c r="C2133" s="1" t="s">
        <v>1</v>
      </c>
      <c r="D2133" t="str">
        <f t="shared" si="66"/>
        <v>XSHE_600755</v>
      </c>
      <c r="E2133" t="str">
        <f t="shared" si="67"/>
        <v>XSHG_600755</v>
      </c>
    </row>
    <row r="2134" spans="1:5" x14ac:dyDescent="0.2">
      <c r="A2134" s="2" t="str">
        <f>"600822"</f>
        <v>600822</v>
      </c>
      <c r="B2134" s="1" t="s">
        <v>0</v>
      </c>
      <c r="C2134" s="1" t="s">
        <v>1</v>
      </c>
      <c r="D2134" t="str">
        <f t="shared" si="66"/>
        <v>XSHE_600822</v>
      </c>
      <c r="E2134" t="str">
        <f t="shared" si="67"/>
        <v>XSHG_600822</v>
      </c>
    </row>
    <row r="2135" spans="1:5" x14ac:dyDescent="0.2">
      <c r="A2135" s="2" t="str">
        <f>"600826"</f>
        <v>600826</v>
      </c>
      <c r="B2135" s="1" t="s">
        <v>0</v>
      </c>
      <c r="C2135" s="1" t="s">
        <v>1</v>
      </c>
      <c r="D2135" t="str">
        <f t="shared" si="66"/>
        <v>XSHE_600826</v>
      </c>
      <c r="E2135" t="str">
        <f t="shared" si="67"/>
        <v>XSHG_600826</v>
      </c>
    </row>
    <row r="2136" spans="1:5" x14ac:dyDescent="0.2">
      <c r="A2136" s="2" t="str">
        <f>"600981"</f>
        <v>600981</v>
      </c>
      <c r="B2136" s="1" t="s">
        <v>0</v>
      </c>
      <c r="C2136" s="1" t="s">
        <v>1</v>
      </c>
      <c r="D2136" t="str">
        <f t="shared" si="66"/>
        <v>XSHE_600981</v>
      </c>
      <c r="E2136" t="str">
        <f t="shared" si="67"/>
        <v>XSHG_600981</v>
      </c>
    </row>
    <row r="2137" spans="1:5" x14ac:dyDescent="0.2">
      <c r="A2137" s="2" t="str">
        <f>"002344"</f>
        <v>002344</v>
      </c>
      <c r="B2137" s="1" t="s">
        <v>0</v>
      </c>
      <c r="C2137" s="1" t="s">
        <v>1</v>
      </c>
      <c r="D2137" t="str">
        <f t="shared" si="66"/>
        <v>XSHE_002344</v>
      </c>
      <c r="E2137" t="str">
        <f t="shared" si="67"/>
        <v>XSHG_002344</v>
      </c>
    </row>
    <row r="2138" spans="1:5" x14ac:dyDescent="0.2">
      <c r="A2138" s="2" t="str">
        <f>"600415"</f>
        <v>600415</v>
      </c>
      <c r="B2138" s="1" t="s">
        <v>0</v>
      </c>
      <c r="C2138" s="1" t="s">
        <v>1</v>
      </c>
      <c r="D2138" t="str">
        <f t="shared" si="66"/>
        <v>XSHE_600415</v>
      </c>
      <c r="E2138" t="str">
        <f t="shared" si="67"/>
        <v>XSHG_600415</v>
      </c>
    </row>
    <row r="2139" spans="1:5" x14ac:dyDescent="0.2">
      <c r="A2139" s="2" t="str">
        <f>"600790"</f>
        <v>600790</v>
      </c>
      <c r="B2139" s="1" t="s">
        <v>0</v>
      </c>
      <c r="C2139" s="1" t="s">
        <v>1</v>
      </c>
      <c r="D2139" t="str">
        <f t="shared" si="66"/>
        <v>XSHE_600790</v>
      </c>
      <c r="E2139" t="str">
        <f t="shared" si="67"/>
        <v>XSHG_600790</v>
      </c>
    </row>
    <row r="2140" spans="1:5" x14ac:dyDescent="0.2">
      <c r="A2140" s="2" t="str">
        <f>"000004"</f>
        <v>000004</v>
      </c>
      <c r="B2140" s="1" t="s">
        <v>0</v>
      </c>
      <c r="C2140" s="1" t="s">
        <v>1</v>
      </c>
      <c r="D2140" t="str">
        <f t="shared" si="66"/>
        <v>XSHE_000004</v>
      </c>
      <c r="E2140" t="str">
        <f t="shared" si="67"/>
        <v>XSHG_000004</v>
      </c>
    </row>
    <row r="2141" spans="1:5" x14ac:dyDescent="0.2">
      <c r="A2141" s="2" t="str">
        <f>"000078"</f>
        <v>000078</v>
      </c>
      <c r="B2141" s="1" t="s">
        <v>0</v>
      </c>
      <c r="C2141" s="1" t="s">
        <v>1</v>
      </c>
      <c r="D2141" t="str">
        <f t="shared" si="66"/>
        <v>XSHE_000078</v>
      </c>
      <c r="E2141" t="str">
        <f t="shared" si="67"/>
        <v>XSHG_000078</v>
      </c>
    </row>
    <row r="2142" spans="1:5" x14ac:dyDescent="0.2">
      <c r="A2142" s="2" t="str">
        <f>"000403"</f>
        <v>000403</v>
      </c>
      <c r="B2142" s="1" t="s">
        <v>0</v>
      </c>
      <c r="C2142" s="1" t="s">
        <v>1</v>
      </c>
      <c r="D2142" t="str">
        <f t="shared" si="66"/>
        <v>XSHE_000403</v>
      </c>
      <c r="E2142" t="str">
        <f t="shared" si="67"/>
        <v>XSHG_000403</v>
      </c>
    </row>
    <row r="2143" spans="1:5" x14ac:dyDescent="0.2">
      <c r="A2143" s="2" t="str">
        <f>"000518"</f>
        <v>000518</v>
      </c>
      <c r="B2143" s="1" t="s">
        <v>0</v>
      </c>
      <c r="C2143" s="1" t="s">
        <v>1</v>
      </c>
      <c r="D2143" t="str">
        <f t="shared" si="66"/>
        <v>XSHE_000518</v>
      </c>
      <c r="E2143" t="str">
        <f t="shared" si="67"/>
        <v>XSHG_000518</v>
      </c>
    </row>
    <row r="2144" spans="1:5" x14ac:dyDescent="0.2">
      <c r="A2144" s="2" t="str">
        <f>"000661"</f>
        <v>000661</v>
      </c>
      <c r="B2144" s="1" t="s">
        <v>0</v>
      </c>
      <c r="C2144" s="1" t="s">
        <v>1</v>
      </c>
      <c r="D2144" t="str">
        <f t="shared" si="66"/>
        <v>XSHE_000661</v>
      </c>
      <c r="E2144" t="str">
        <f t="shared" si="67"/>
        <v>XSHG_000661</v>
      </c>
    </row>
    <row r="2145" spans="1:5" x14ac:dyDescent="0.2">
      <c r="A2145" s="2" t="str">
        <f>"000806"</f>
        <v>000806</v>
      </c>
      <c r="B2145" s="1" t="s">
        <v>0</v>
      </c>
      <c r="C2145" s="1" t="s">
        <v>1</v>
      </c>
      <c r="D2145" t="str">
        <f t="shared" si="66"/>
        <v>XSHE_000806</v>
      </c>
      <c r="E2145" t="str">
        <f t="shared" si="67"/>
        <v>XSHG_000806</v>
      </c>
    </row>
    <row r="2146" spans="1:5" x14ac:dyDescent="0.2">
      <c r="A2146" s="2" t="str">
        <f>"002007"</f>
        <v>002007</v>
      </c>
      <c r="B2146" s="1" t="s">
        <v>0</v>
      </c>
      <c r="C2146" s="1" t="s">
        <v>1</v>
      </c>
      <c r="D2146" t="str">
        <f t="shared" si="66"/>
        <v>XSHE_002007</v>
      </c>
      <c r="E2146" t="str">
        <f t="shared" si="67"/>
        <v>XSHG_002007</v>
      </c>
    </row>
    <row r="2147" spans="1:5" x14ac:dyDescent="0.2">
      <c r="A2147" s="2" t="str">
        <f>"002030"</f>
        <v>002030</v>
      </c>
      <c r="B2147" s="1" t="s">
        <v>0</v>
      </c>
      <c r="C2147" s="1" t="s">
        <v>1</v>
      </c>
      <c r="D2147" t="str">
        <f t="shared" si="66"/>
        <v>XSHE_002030</v>
      </c>
      <c r="E2147" t="str">
        <f t="shared" si="67"/>
        <v>XSHG_002030</v>
      </c>
    </row>
    <row r="2148" spans="1:5" x14ac:dyDescent="0.2">
      <c r="A2148" s="2" t="str">
        <f>"002038"</f>
        <v>002038</v>
      </c>
      <c r="B2148" s="1" t="s">
        <v>0</v>
      </c>
      <c r="C2148" s="1" t="s">
        <v>1</v>
      </c>
      <c r="D2148" t="str">
        <f t="shared" si="66"/>
        <v>XSHE_002038</v>
      </c>
      <c r="E2148" t="str">
        <f t="shared" si="67"/>
        <v>XSHG_002038</v>
      </c>
    </row>
    <row r="2149" spans="1:5" x14ac:dyDescent="0.2">
      <c r="A2149" s="2" t="str">
        <f>"002252"</f>
        <v>002252</v>
      </c>
      <c r="B2149" s="1" t="s">
        <v>0</v>
      </c>
      <c r="C2149" s="1" t="s">
        <v>1</v>
      </c>
      <c r="D2149" t="str">
        <f t="shared" si="66"/>
        <v>XSHE_002252</v>
      </c>
      <c r="E2149" t="str">
        <f t="shared" si="67"/>
        <v>XSHG_002252</v>
      </c>
    </row>
    <row r="2150" spans="1:5" x14ac:dyDescent="0.2">
      <c r="A2150" s="2" t="str">
        <f>"002332"</f>
        <v>002332</v>
      </c>
      <c r="B2150" s="1" t="s">
        <v>0</v>
      </c>
      <c r="C2150" s="1" t="s">
        <v>1</v>
      </c>
      <c r="D2150" t="str">
        <f t="shared" si="66"/>
        <v>XSHE_002332</v>
      </c>
      <c r="E2150" t="str">
        <f t="shared" si="67"/>
        <v>XSHG_002332</v>
      </c>
    </row>
    <row r="2151" spans="1:5" x14ac:dyDescent="0.2">
      <c r="A2151" s="2" t="str">
        <f>"002550"</f>
        <v>002550</v>
      </c>
      <c r="B2151" s="1" t="s">
        <v>0</v>
      </c>
      <c r="C2151" s="1" t="s">
        <v>1</v>
      </c>
      <c r="D2151" t="str">
        <f t="shared" si="66"/>
        <v>XSHE_002550</v>
      </c>
      <c r="E2151" t="str">
        <f t="shared" si="67"/>
        <v>XSHG_002550</v>
      </c>
    </row>
    <row r="2152" spans="1:5" x14ac:dyDescent="0.2">
      <c r="A2152" s="2" t="str">
        <f>"002581"</f>
        <v>002581</v>
      </c>
      <c r="B2152" s="1" t="s">
        <v>0</v>
      </c>
      <c r="C2152" s="1" t="s">
        <v>1</v>
      </c>
      <c r="D2152" t="str">
        <f t="shared" si="66"/>
        <v>XSHE_002581</v>
      </c>
      <c r="E2152" t="str">
        <f t="shared" si="67"/>
        <v>XSHG_002581</v>
      </c>
    </row>
    <row r="2153" spans="1:5" x14ac:dyDescent="0.2">
      <c r="A2153" s="2" t="str">
        <f>"002680"</f>
        <v>002680</v>
      </c>
      <c r="B2153" s="1" t="s">
        <v>0</v>
      </c>
      <c r="C2153" s="1" t="s">
        <v>1</v>
      </c>
      <c r="D2153" t="str">
        <f t="shared" si="66"/>
        <v>XSHE_002680</v>
      </c>
      <c r="E2153" t="str">
        <f t="shared" si="67"/>
        <v>XSHG_002680</v>
      </c>
    </row>
    <row r="2154" spans="1:5" x14ac:dyDescent="0.2">
      <c r="A2154" s="2" t="str">
        <f>"002821"</f>
        <v>002821</v>
      </c>
      <c r="B2154" s="1" t="s">
        <v>0</v>
      </c>
      <c r="C2154" s="1" t="s">
        <v>1</v>
      </c>
      <c r="D2154" t="str">
        <f t="shared" si="66"/>
        <v>XSHE_002821</v>
      </c>
      <c r="E2154" t="str">
        <f t="shared" si="67"/>
        <v>XSHG_002821</v>
      </c>
    </row>
    <row r="2155" spans="1:5" x14ac:dyDescent="0.2">
      <c r="A2155" s="2" t="str">
        <f>"300009"</f>
        <v>300009</v>
      </c>
      <c r="B2155" s="1" t="s">
        <v>0</v>
      </c>
      <c r="C2155" s="1" t="s">
        <v>1</v>
      </c>
      <c r="D2155" t="str">
        <f t="shared" si="66"/>
        <v>XSHE_300009</v>
      </c>
      <c r="E2155" t="str">
        <f t="shared" si="67"/>
        <v>XSHG_300009</v>
      </c>
    </row>
    <row r="2156" spans="1:5" x14ac:dyDescent="0.2">
      <c r="A2156" s="2" t="str">
        <f>"300119"</f>
        <v>300119</v>
      </c>
      <c r="B2156" s="1" t="s">
        <v>0</v>
      </c>
      <c r="C2156" s="1" t="s">
        <v>1</v>
      </c>
      <c r="D2156" t="str">
        <f t="shared" si="66"/>
        <v>XSHE_300119</v>
      </c>
      <c r="E2156" t="str">
        <f t="shared" si="67"/>
        <v>XSHG_300119</v>
      </c>
    </row>
    <row r="2157" spans="1:5" x14ac:dyDescent="0.2">
      <c r="A2157" s="2" t="str">
        <f>"300122"</f>
        <v>300122</v>
      </c>
      <c r="B2157" s="1" t="s">
        <v>0</v>
      </c>
      <c r="C2157" s="1" t="s">
        <v>1</v>
      </c>
      <c r="D2157" t="str">
        <f t="shared" si="66"/>
        <v>XSHE_300122</v>
      </c>
      <c r="E2157" t="str">
        <f t="shared" si="67"/>
        <v>XSHG_300122</v>
      </c>
    </row>
    <row r="2158" spans="1:5" x14ac:dyDescent="0.2">
      <c r="A2158" s="2" t="str">
        <f>"300142"</f>
        <v>300142</v>
      </c>
      <c r="B2158" s="1" t="s">
        <v>0</v>
      </c>
      <c r="C2158" s="1" t="s">
        <v>1</v>
      </c>
      <c r="D2158" t="str">
        <f t="shared" si="66"/>
        <v>XSHE_300142</v>
      </c>
      <c r="E2158" t="str">
        <f t="shared" si="67"/>
        <v>XSHG_300142</v>
      </c>
    </row>
    <row r="2159" spans="1:5" x14ac:dyDescent="0.2">
      <c r="A2159" s="2" t="str">
        <f>"300204"</f>
        <v>300204</v>
      </c>
      <c r="B2159" s="1" t="s">
        <v>0</v>
      </c>
      <c r="C2159" s="1" t="s">
        <v>1</v>
      </c>
      <c r="D2159" t="str">
        <f t="shared" si="66"/>
        <v>XSHE_300204</v>
      </c>
      <c r="E2159" t="str">
        <f t="shared" si="67"/>
        <v>XSHG_300204</v>
      </c>
    </row>
    <row r="2160" spans="1:5" x14ac:dyDescent="0.2">
      <c r="A2160" s="2" t="str">
        <f>"300239"</f>
        <v>300239</v>
      </c>
      <c r="B2160" s="1" t="s">
        <v>0</v>
      </c>
      <c r="C2160" s="1" t="s">
        <v>1</v>
      </c>
      <c r="D2160" t="str">
        <f t="shared" si="66"/>
        <v>XSHE_300239</v>
      </c>
      <c r="E2160" t="str">
        <f t="shared" si="67"/>
        <v>XSHG_300239</v>
      </c>
    </row>
    <row r="2161" spans="1:5" x14ac:dyDescent="0.2">
      <c r="A2161" s="2" t="str">
        <f>"300255"</f>
        <v>300255</v>
      </c>
      <c r="B2161" s="1" t="s">
        <v>0</v>
      </c>
      <c r="C2161" s="1" t="s">
        <v>1</v>
      </c>
      <c r="D2161" t="str">
        <f t="shared" si="66"/>
        <v>XSHE_300255</v>
      </c>
      <c r="E2161" t="str">
        <f t="shared" si="67"/>
        <v>XSHG_300255</v>
      </c>
    </row>
    <row r="2162" spans="1:5" x14ac:dyDescent="0.2">
      <c r="A2162" s="2" t="str">
        <f>"300289"</f>
        <v>300289</v>
      </c>
      <c r="B2162" s="1" t="s">
        <v>0</v>
      </c>
      <c r="C2162" s="1" t="s">
        <v>1</v>
      </c>
      <c r="D2162" t="str">
        <f t="shared" si="66"/>
        <v>XSHE_300289</v>
      </c>
      <c r="E2162" t="str">
        <f t="shared" si="67"/>
        <v>XSHG_300289</v>
      </c>
    </row>
    <row r="2163" spans="1:5" x14ac:dyDescent="0.2">
      <c r="A2163" s="2" t="str">
        <f>"300294"</f>
        <v>300294</v>
      </c>
      <c r="B2163" s="1" t="s">
        <v>0</v>
      </c>
      <c r="C2163" s="1" t="s">
        <v>1</v>
      </c>
      <c r="D2163" t="str">
        <f t="shared" si="66"/>
        <v>XSHE_300294</v>
      </c>
      <c r="E2163" t="str">
        <f t="shared" si="67"/>
        <v>XSHG_300294</v>
      </c>
    </row>
    <row r="2164" spans="1:5" x14ac:dyDescent="0.2">
      <c r="A2164" s="2" t="str">
        <f>"300357"</f>
        <v>300357</v>
      </c>
      <c r="B2164" s="1" t="s">
        <v>0</v>
      </c>
      <c r="C2164" s="1" t="s">
        <v>1</v>
      </c>
      <c r="D2164" t="str">
        <f t="shared" si="66"/>
        <v>XSHE_300357</v>
      </c>
      <c r="E2164" t="str">
        <f t="shared" si="67"/>
        <v>XSHG_300357</v>
      </c>
    </row>
    <row r="2165" spans="1:5" x14ac:dyDescent="0.2">
      <c r="A2165" s="2" t="str">
        <f>"300406"</f>
        <v>300406</v>
      </c>
      <c r="B2165" s="1" t="s">
        <v>0</v>
      </c>
      <c r="C2165" s="1" t="s">
        <v>1</v>
      </c>
      <c r="D2165" t="str">
        <f t="shared" si="66"/>
        <v>XSHE_300406</v>
      </c>
      <c r="E2165" t="str">
        <f t="shared" si="67"/>
        <v>XSHG_300406</v>
      </c>
    </row>
    <row r="2166" spans="1:5" x14ac:dyDescent="0.2">
      <c r="A2166" s="2" t="str">
        <f>"300482"</f>
        <v>300482</v>
      </c>
      <c r="B2166" s="1" t="s">
        <v>0</v>
      </c>
      <c r="C2166" s="1" t="s">
        <v>1</v>
      </c>
      <c r="D2166" t="str">
        <f t="shared" si="66"/>
        <v>XSHE_300482</v>
      </c>
      <c r="E2166" t="str">
        <f t="shared" si="67"/>
        <v>XSHG_300482</v>
      </c>
    </row>
    <row r="2167" spans="1:5" x14ac:dyDescent="0.2">
      <c r="A2167" s="2" t="str">
        <f>"300485"</f>
        <v>300485</v>
      </c>
      <c r="B2167" s="1" t="s">
        <v>0</v>
      </c>
      <c r="C2167" s="1" t="s">
        <v>1</v>
      </c>
      <c r="D2167" t="str">
        <f t="shared" si="66"/>
        <v>XSHE_300485</v>
      </c>
      <c r="E2167" t="str">
        <f t="shared" si="67"/>
        <v>XSHG_300485</v>
      </c>
    </row>
    <row r="2168" spans="1:5" x14ac:dyDescent="0.2">
      <c r="A2168" s="2" t="str">
        <f>"300583"</f>
        <v>300583</v>
      </c>
      <c r="B2168" s="1" t="s">
        <v>0</v>
      </c>
      <c r="C2168" s="1" t="s">
        <v>1</v>
      </c>
      <c r="D2168" t="str">
        <f t="shared" si="66"/>
        <v>XSHE_300583</v>
      </c>
      <c r="E2168" t="str">
        <f t="shared" si="67"/>
        <v>XSHG_300583</v>
      </c>
    </row>
    <row r="2169" spans="1:5" x14ac:dyDescent="0.2">
      <c r="A2169" s="2" t="str">
        <f>"300601"</f>
        <v>300601</v>
      </c>
      <c r="B2169" s="1" t="s">
        <v>0</v>
      </c>
      <c r="C2169" s="1" t="s">
        <v>1</v>
      </c>
      <c r="D2169" t="str">
        <f t="shared" si="66"/>
        <v>XSHE_300601</v>
      </c>
      <c r="E2169" t="str">
        <f t="shared" si="67"/>
        <v>XSHG_300601</v>
      </c>
    </row>
    <row r="2170" spans="1:5" x14ac:dyDescent="0.2">
      <c r="A2170" s="2" t="str">
        <f>"600161"</f>
        <v>600161</v>
      </c>
      <c r="B2170" s="1" t="s">
        <v>0</v>
      </c>
      <c r="C2170" s="1" t="s">
        <v>1</v>
      </c>
      <c r="D2170" t="str">
        <f t="shared" si="66"/>
        <v>XSHE_600161</v>
      </c>
      <c r="E2170" t="str">
        <f t="shared" si="67"/>
        <v>XSHG_600161</v>
      </c>
    </row>
    <row r="2171" spans="1:5" x14ac:dyDescent="0.2">
      <c r="A2171" s="2" t="str">
        <f>"600201"</f>
        <v>600201</v>
      </c>
      <c r="B2171" s="1" t="s">
        <v>0</v>
      </c>
      <c r="C2171" s="1" t="s">
        <v>1</v>
      </c>
      <c r="D2171" t="str">
        <f t="shared" si="66"/>
        <v>XSHE_600201</v>
      </c>
      <c r="E2171" t="str">
        <f t="shared" si="67"/>
        <v>XSHG_600201</v>
      </c>
    </row>
    <row r="2172" spans="1:5" x14ac:dyDescent="0.2">
      <c r="A2172" s="2" t="str">
        <f>"600645"</f>
        <v>600645</v>
      </c>
      <c r="B2172" s="1" t="s">
        <v>0</v>
      </c>
      <c r="C2172" s="1" t="s">
        <v>1</v>
      </c>
      <c r="D2172" t="str">
        <f t="shared" si="66"/>
        <v>XSHE_600645</v>
      </c>
      <c r="E2172" t="str">
        <f t="shared" si="67"/>
        <v>XSHG_600645</v>
      </c>
    </row>
    <row r="2173" spans="1:5" x14ac:dyDescent="0.2">
      <c r="A2173" s="2" t="str">
        <f>"600867"</f>
        <v>600867</v>
      </c>
      <c r="B2173" s="1" t="s">
        <v>0</v>
      </c>
      <c r="C2173" s="1" t="s">
        <v>1</v>
      </c>
      <c r="D2173" t="str">
        <f t="shared" si="66"/>
        <v>XSHE_600867</v>
      </c>
      <c r="E2173" t="str">
        <f t="shared" si="67"/>
        <v>XSHG_600867</v>
      </c>
    </row>
    <row r="2174" spans="1:5" x14ac:dyDescent="0.2">
      <c r="A2174" s="2" t="str">
        <f>"603566"</f>
        <v>603566</v>
      </c>
      <c r="B2174" s="1" t="s">
        <v>0</v>
      </c>
      <c r="C2174" s="1" t="s">
        <v>1</v>
      </c>
      <c r="D2174" t="str">
        <f t="shared" si="66"/>
        <v>XSHE_603566</v>
      </c>
      <c r="E2174" t="str">
        <f t="shared" si="67"/>
        <v>XSHG_603566</v>
      </c>
    </row>
    <row r="2175" spans="1:5" x14ac:dyDescent="0.2">
      <c r="A2175" s="2" t="str">
        <f>"603718"</f>
        <v>603718</v>
      </c>
      <c r="B2175" s="1" t="s">
        <v>0</v>
      </c>
      <c r="C2175" s="1" t="s">
        <v>1</v>
      </c>
      <c r="D2175" t="str">
        <f t="shared" si="66"/>
        <v>XSHE_603718</v>
      </c>
      <c r="E2175" t="str">
        <f t="shared" si="67"/>
        <v>XSHG_603718</v>
      </c>
    </row>
    <row r="2176" spans="1:5" x14ac:dyDescent="0.2">
      <c r="A2176" s="2" t="str">
        <f>"000059"</f>
        <v>000059</v>
      </c>
      <c r="B2176" s="1" t="s">
        <v>0</v>
      </c>
      <c r="C2176" s="1" t="s">
        <v>1</v>
      </c>
      <c r="D2176" t="str">
        <f t="shared" si="66"/>
        <v>XSHE_000059</v>
      </c>
      <c r="E2176" t="str">
        <f t="shared" si="67"/>
        <v>XSHG_000059</v>
      </c>
    </row>
    <row r="2177" spans="1:5" x14ac:dyDescent="0.2">
      <c r="A2177" s="2" t="str">
        <f>"000637"</f>
        <v>000637</v>
      </c>
      <c r="B2177" s="1" t="s">
        <v>0</v>
      </c>
      <c r="C2177" s="1" t="s">
        <v>1</v>
      </c>
      <c r="D2177" t="str">
        <f t="shared" si="66"/>
        <v>XSHE_000637</v>
      </c>
      <c r="E2177" t="str">
        <f t="shared" si="67"/>
        <v>XSHG_000637</v>
      </c>
    </row>
    <row r="2178" spans="1:5" x14ac:dyDescent="0.2">
      <c r="A2178" s="2" t="str">
        <f>"000819"</f>
        <v>000819</v>
      </c>
      <c r="B2178" s="1" t="s">
        <v>0</v>
      </c>
      <c r="C2178" s="1" t="s">
        <v>1</v>
      </c>
      <c r="D2178" t="str">
        <f t="shared" ref="D2178:D2241" si="68">B2178&amp;"_"&amp;A2178</f>
        <v>XSHE_000819</v>
      </c>
      <c r="E2178" t="str">
        <f t="shared" ref="E2178:E2241" si="69">C2178&amp;"_"&amp;A2178</f>
        <v>XSHG_000819</v>
      </c>
    </row>
    <row r="2179" spans="1:5" x14ac:dyDescent="0.2">
      <c r="A2179" s="2" t="str">
        <f>"002377"</f>
        <v>002377</v>
      </c>
      <c r="B2179" s="1" t="s">
        <v>0</v>
      </c>
      <c r="C2179" s="1" t="s">
        <v>1</v>
      </c>
      <c r="D2179" t="str">
        <f t="shared" si="68"/>
        <v>XSHE_002377</v>
      </c>
      <c r="E2179" t="str">
        <f t="shared" si="69"/>
        <v>XSHG_002377</v>
      </c>
    </row>
    <row r="2180" spans="1:5" x14ac:dyDescent="0.2">
      <c r="A2180" s="2" t="str">
        <f>"002778"</f>
        <v>002778</v>
      </c>
      <c r="B2180" s="1" t="s">
        <v>0</v>
      </c>
      <c r="C2180" s="1" t="s">
        <v>1</v>
      </c>
      <c r="D2180" t="str">
        <f t="shared" si="68"/>
        <v>XSHE_002778</v>
      </c>
      <c r="E2180" t="str">
        <f t="shared" si="69"/>
        <v>XSHG_002778</v>
      </c>
    </row>
    <row r="2181" spans="1:5" x14ac:dyDescent="0.2">
      <c r="A2181" s="2" t="str">
        <f>"600028"</f>
        <v>600028</v>
      </c>
      <c r="B2181" s="1" t="s">
        <v>0</v>
      </c>
      <c r="C2181" s="1" t="s">
        <v>1</v>
      </c>
      <c r="D2181" t="str">
        <f t="shared" si="68"/>
        <v>XSHE_600028</v>
      </c>
      <c r="E2181" t="str">
        <f t="shared" si="69"/>
        <v>XSHG_600028</v>
      </c>
    </row>
    <row r="2182" spans="1:5" x14ac:dyDescent="0.2">
      <c r="A2182" s="2" t="str">
        <f>"600339"</f>
        <v>600339</v>
      </c>
      <c r="B2182" s="1" t="s">
        <v>0</v>
      </c>
      <c r="C2182" s="1" t="s">
        <v>1</v>
      </c>
      <c r="D2182" t="str">
        <f t="shared" si="68"/>
        <v>XSHE_600339</v>
      </c>
      <c r="E2182" t="str">
        <f t="shared" si="69"/>
        <v>XSHG_600339</v>
      </c>
    </row>
    <row r="2183" spans="1:5" x14ac:dyDescent="0.2">
      <c r="A2183" s="2" t="str">
        <f>"600688"</f>
        <v>600688</v>
      </c>
      <c r="B2183" s="1" t="s">
        <v>0</v>
      </c>
      <c r="C2183" s="1" t="s">
        <v>1</v>
      </c>
      <c r="D2183" t="str">
        <f t="shared" si="68"/>
        <v>XSHE_600688</v>
      </c>
      <c r="E2183" t="str">
        <f t="shared" si="69"/>
        <v>XSHG_600688</v>
      </c>
    </row>
    <row r="2184" spans="1:5" x14ac:dyDescent="0.2">
      <c r="A2184" s="2" t="str">
        <f>"603798"</f>
        <v>603798</v>
      </c>
      <c r="B2184" s="1" t="s">
        <v>0</v>
      </c>
      <c r="C2184" s="1" t="s">
        <v>1</v>
      </c>
      <c r="D2184" t="str">
        <f t="shared" si="68"/>
        <v>XSHE_603798</v>
      </c>
      <c r="E2184" t="str">
        <f t="shared" si="69"/>
        <v>XSHG_603798</v>
      </c>
    </row>
    <row r="2185" spans="1:5" x14ac:dyDescent="0.2">
      <c r="A2185" s="2" t="str">
        <f>"002207"</f>
        <v>002207</v>
      </c>
      <c r="B2185" s="1" t="s">
        <v>0</v>
      </c>
      <c r="C2185" s="1" t="s">
        <v>1</v>
      </c>
      <c r="D2185" t="str">
        <f t="shared" si="68"/>
        <v>XSHE_002207</v>
      </c>
      <c r="E2185" t="str">
        <f t="shared" si="69"/>
        <v>XSHG_002207</v>
      </c>
    </row>
    <row r="2186" spans="1:5" x14ac:dyDescent="0.2">
      <c r="A2186" s="2" t="str">
        <f>"002554"</f>
        <v>002554</v>
      </c>
      <c r="B2186" s="1" t="s">
        <v>0</v>
      </c>
      <c r="C2186" s="1" t="s">
        <v>1</v>
      </c>
      <c r="D2186" t="str">
        <f t="shared" si="68"/>
        <v>XSHE_002554</v>
      </c>
      <c r="E2186" t="str">
        <f t="shared" si="69"/>
        <v>XSHG_002554</v>
      </c>
    </row>
    <row r="2187" spans="1:5" x14ac:dyDescent="0.2">
      <c r="A2187" s="2" t="str">
        <f>"002629"</f>
        <v>002629</v>
      </c>
      <c r="B2187" s="1" t="s">
        <v>0</v>
      </c>
      <c r="C2187" s="1" t="s">
        <v>1</v>
      </c>
      <c r="D2187" t="str">
        <f t="shared" si="68"/>
        <v>XSHE_002629</v>
      </c>
      <c r="E2187" t="str">
        <f t="shared" si="69"/>
        <v>XSHG_002629</v>
      </c>
    </row>
    <row r="2188" spans="1:5" x14ac:dyDescent="0.2">
      <c r="A2188" s="2" t="str">
        <f>"002828"</f>
        <v>002828</v>
      </c>
      <c r="B2188" s="1" t="s">
        <v>0</v>
      </c>
      <c r="C2188" s="1" t="s">
        <v>1</v>
      </c>
      <c r="D2188" t="str">
        <f t="shared" si="68"/>
        <v>XSHE_002828</v>
      </c>
      <c r="E2188" t="str">
        <f t="shared" si="69"/>
        <v>XSHG_002828</v>
      </c>
    </row>
    <row r="2189" spans="1:5" x14ac:dyDescent="0.2">
      <c r="A2189" s="2" t="str">
        <f>"300084"</f>
        <v>300084</v>
      </c>
      <c r="B2189" s="1" t="s">
        <v>0</v>
      </c>
      <c r="C2189" s="1" t="s">
        <v>1</v>
      </c>
      <c r="D2189" t="str">
        <f t="shared" si="68"/>
        <v>XSHE_300084</v>
      </c>
      <c r="E2189" t="str">
        <f t="shared" si="69"/>
        <v>XSHG_300084</v>
      </c>
    </row>
    <row r="2190" spans="1:5" x14ac:dyDescent="0.2">
      <c r="A2190" s="2" t="str">
        <f>"300157"</f>
        <v>300157</v>
      </c>
      <c r="B2190" s="1" t="s">
        <v>0</v>
      </c>
      <c r="C2190" s="1" t="s">
        <v>1</v>
      </c>
      <c r="D2190" t="str">
        <f t="shared" si="68"/>
        <v>XSHE_300157</v>
      </c>
      <c r="E2190" t="str">
        <f t="shared" si="69"/>
        <v>XSHG_300157</v>
      </c>
    </row>
    <row r="2191" spans="1:5" x14ac:dyDescent="0.2">
      <c r="A2191" s="2" t="str">
        <f>"300164"</f>
        <v>300164</v>
      </c>
      <c r="B2191" s="1" t="s">
        <v>0</v>
      </c>
      <c r="C2191" s="1" t="s">
        <v>1</v>
      </c>
      <c r="D2191" t="str">
        <f t="shared" si="68"/>
        <v>XSHE_300164</v>
      </c>
      <c r="E2191" t="str">
        <f t="shared" si="69"/>
        <v>XSHG_300164</v>
      </c>
    </row>
    <row r="2192" spans="1:5" x14ac:dyDescent="0.2">
      <c r="A2192" s="2" t="str">
        <f>"300191"</f>
        <v>300191</v>
      </c>
      <c r="B2192" s="1" t="s">
        <v>0</v>
      </c>
      <c r="C2192" s="1" t="s">
        <v>1</v>
      </c>
      <c r="D2192" t="str">
        <f t="shared" si="68"/>
        <v>XSHE_300191</v>
      </c>
      <c r="E2192" t="str">
        <f t="shared" si="69"/>
        <v>XSHG_300191</v>
      </c>
    </row>
    <row r="2193" spans="1:5" x14ac:dyDescent="0.2">
      <c r="A2193" s="2" t="str">
        <f>"600256"</f>
        <v>600256</v>
      </c>
      <c r="B2193" s="1" t="s">
        <v>0</v>
      </c>
      <c r="C2193" s="1" t="s">
        <v>1</v>
      </c>
      <c r="D2193" t="str">
        <f t="shared" si="68"/>
        <v>XSHE_600256</v>
      </c>
      <c r="E2193" t="str">
        <f t="shared" si="69"/>
        <v>XSHG_600256</v>
      </c>
    </row>
    <row r="2194" spans="1:5" x14ac:dyDescent="0.2">
      <c r="A2194" s="2" t="str">
        <f>"600583"</f>
        <v>600583</v>
      </c>
      <c r="B2194" s="1" t="s">
        <v>0</v>
      </c>
      <c r="C2194" s="1" t="s">
        <v>1</v>
      </c>
      <c r="D2194" t="str">
        <f t="shared" si="68"/>
        <v>XSHE_600583</v>
      </c>
      <c r="E2194" t="str">
        <f t="shared" si="69"/>
        <v>XSHG_600583</v>
      </c>
    </row>
    <row r="2195" spans="1:5" x14ac:dyDescent="0.2">
      <c r="A2195" s="2" t="str">
        <f>"600759"</f>
        <v>600759</v>
      </c>
      <c r="B2195" s="1" t="s">
        <v>0</v>
      </c>
      <c r="C2195" s="1" t="s">
        <v>1</v>
      </c>
      <c r="D2195" t="str">
        <f t="shared" si="68"/>
        <v>XSHE_600759</v>
      </c>
      <c r="E2195" t="str">
        <f t="shared" si="69"/>
        <v>XSHG_600759</v>
      </c>
    </row>
    <row r="2196" spans="1:5" x14ac:dyDescent="0.2">
      <c r="A2196" s="2" t="str">
        <f>"600871"</f>
        <v>600871</v>
      </c>
      <c r="B2196" s="1" t="s">
        <v>0</v>
      </c>
      <c r="C2196" s="1" t="s">
        <v>1</v>
      </c>
      <c r="D2196" t="str">
        <f t="shared" si="68"/>
        <v>XSHE_600871</v>
      </c>
      <c r="E2196" t="str">
        <f t="shared" si="69"/>
        <v>XSHG_600871</v>
      </c>
    </row>
    <row r="2197" spans="1:5" x14ac:dyDescent="0.2">
      <c r="A2197" s="2" t="str">
        <f>"601808"</f>
        <v>601808</v>
      </c>
      <c r="B2197" s="1" t="s">
        <v>0</v>
      </c>
      <c r="C2197" s="1" t="s">
        <v>1</v>
      </c>
      <c r="D2197" t="str">
        <f t="shared" si="68"/>
        <v>XSHE_601808</v>
      </c>
      <c r="E2197" t="str">
        <f t="shared" si="69"/>
        <v>XSHG_601808</v>
      </c>
    </row>
    <row r="2198" spans="1:5" x14ac:dyDescent="0.2">
      <c r="A2198" s="2" t="str">
        <f>"601857"</f>
        <v>601857</v>
      </c>
      <c r="B2198" s="1" t="s">
        <v>0</v>
      </c>
      <c r="C2198" s="1" t="s">
        <v>1</v>
      </c>
      <c r="D2198" t="str">
        <f t="shared" si="68"/>
        <v>XSHE_601857</v>
      </c>
      <c r="E2198" t="str">
        <f t="shared" si="69"/>
        <v>XSHG_601857</v>
      </c>
    </row>
    <row r="2199" spans="1:5" x14ac:dyDescent="0.2">
      <c r="A2199" s="2" t="str">
        <f>"603727"</f>
        <v>603727</v>
      </c>
      <c r="B2199" s="1" t="s">
        <v>0</v>
      </c>
      <c r="C2199" s="1" t="s">
        <v>1</v>
      </c>
      <c r="D2199" t="str">
        <f t="shared" si="68"/>
        <v>XSHE_603727</v>
      </c>
      <c r="E2199" t="str">
        <f t="shared" si="69"/>
        <v>XSHG_603727</v>
      </c>
    </row>
    <row r="2200" spans="1:5" x14ac:dyDescent="0.2">
      <c r="A2200" s="2" t="str">
        <f>"000096"</f>
        <v>000096</v>
      </c>
      <c r="B2200" s="1" t="s">
        <v>0</v>
      </c>
      <c r="C2200" s="1" t="s">
        <v>1</v>
      </c>
      <c r="D2200" t="str">
        <f t="shared" si="68"/>
        <v>XSHE_000096</v>
      </c>
      <c r="E2200" t="str">
        <f t="shared" si="69"/>
        <v>XSHG_000096</v>
      </c>
    </row>
    <row r="2201" spans="1:5" x14ac:dyDescent="0.2">
      <c r="A2201" s="2" t="str">
        <f>"000159"</f>
        <v>000159</v>
      </c>
      <c r="B2201" s="1" t="s">
        <v>0</v>
      </c>
      <c r="C2201" s="1" t="s">
        <v>1</v>
      </c>
      <c r="D2201" t="str">
        <f t="shared" si="68"/>
        <v>XSHE_000159</v>
      </c>
      <c r="E2201" t="str">
        <f t="shared" si="69"/>
        <v>XSHG_000159</v>
      </c>
    </row>
    <row r="2202" spans="1:5" x14ac:dyDescent="0.2">
      <c r="A2202" s="2" t="str">
        <f>"000554"</f>
        <v>000554</v>
      </c>
      <c r="B2202" s="1" t="s">
        <v>0</v>
      </c>
      <c r="C2202" s="1" t="s">
        <v>1</v>
      </c>
      <c r="D2202" t="str">
        <f t="shared" si="68"/>
        <v>XSHE_000554</v>
      </c>
      <c r="E2202" t="str">
        <f t="shared" si="69"/>
        <v>XSHG_000554</v>
      </c>
    </row>
    <row r="2203" spans="1:5" x14ac:dyDescent="0.2">
      <c r="A2203" s="2" t="str">
        <f>"002221"</f>
        <v>002221</v>
      </c>
      <c r="B2203" s="1" t="s">
        <v>0</v>
      </c>
      <c r="C2203" s="1" t="s">
        <v>1</v>
      </c>
      <c r="D2203" t="str">
        <f t="shared" si="68"/>
        <v>XSHE_002221</v>
      </c>
      <c r="E2203" t="str">
        <f t="shared" si="69"/>
        <v>XSHG_002221</v>
      </c>
    </row>
    <row r="2204" spans="1:5" x14ac:dyDescent="0.2">
      <c r="A2204" s="2" t="str">
        <f>"600387"</f>
        <v>600387</v>
      </c>
      <c r="B2204" s="1" t="s">
        <v>0</v>
      </c>
      <c r="C2204" s="1" t="s">
        <v>1</v>
      </c>
      <c r="D2204" t="str">
        <f t="shared" si="68"/>
        <v>XSHE_600387</v>
      </c>
      <c r="E2204" t="str">
        <f t="shared" si="69"/>
        <v>XSHG_600387</v>
      </c>
    </row>
    <row r="2205" spans="1:5" x14ac:dyDescent="0.2">
      <c r="A2205" s="2" t="str">
        <f>"603003"</f>
        <v>603003</v>
      </c>
      <c r="B2205" s="1" t="s">
        <v>0</v>
      </c>
      <c r="C2205" s="1" t="s">
        <v>1</v>
      </c>
      <c r="D2205" t="str">
        <f t="shared" si="68"/>
        <v>XSHE_603003</v>
      </c>
      <c r="E2205" t="str">
        <f t="shared" si="69"/>
        <v>XSHG_603003</v>
      </c>
    </row>
    <row r="2206" spans="1:5" x14ac:dyDescent="0.2">
      <c r="A2206" s="2" t="str">
        <f>"000529"</f>
        <v>000529</v>
      </c>
      <c r="B2206" s="1" t="s">
        <v>0</v>
      </c>
      <c r="C2206" s="1" t="s">
        <v>1</v>
      </c>
      <c r="D2206" t="str">
        <f t="shared" si="68"/>
        <v>XSHE_000529</v>
      </c>
      <c r="E2206" t="str">
        <f t="shared" si="69"/>
        <v>XSHG_000529</v>
      </c>
    </row>
    <row r="2207" spans="1:5" x14ac:dyDescent="0.2">
      <c r="A2207" s="2" t="str">
        <f>"000639"</f>
        <v>000639</v>
      </c>
      <c r="B2207" s="1" t="s">
        <v>0</v>
      </c>
      <c r="C2207" s="1" t="s">
        <v>1</v>
      </c>
      <c r="D2207" t="str">
        <f t="shared" si="68"/>
        <v>XSHE_000639</v>
      </c>
      <c r="E2207" t="str">
        <f t="shared" si="69"/>
        <v>XSHG_000639</v>
      </c>
    </row>
    <row r="2208" spans="1:5" x14ac:dyDescent="0.2">
      <c r="A2208" s="2" t="str">
        <f>"000716"</f>
        <v>000716</v>
      </c>
      <c r="B2208" s="1" t="s">
        <v>0</v>
      </c>
      <c r="C2208" s="1" t="s">
        <v>1</v>
      </c>
      <c r="D2208" t="str">
        <f t="shared" si="68"/>
        <v>XSHE_000716</v>
      </c>
      <c r="E2208" t="str">
        <f t="shared" si="69"/>
        <v>XSHG_000716</v>
      </c>
    </row>
    <row r="2209" spans="1:5" x14ac:dyDescent="0.2">
      <c r="A2209" s="2" t="str">
        <f>"000893"</f>
        <v>000893</v>
      </c>
      <c r="B2209" s="1" t="s">
        <v>0</v>
      </c>
      <c r="C2209" s="1" t="s">
        <v>1</v>
      </c>
      <c r="D2209" t="str">
        <f t="shared" si="68"/>
        <v>XSHE_000893</v>
      </c>
      <c r="E2209" t="str">
        <f t="shared" si="69"/>
        <v>XSHG_000893</v>
      </c>
    </row>
    <row r="2210" spans="1:5" x14ac:dyDescent="0.2">
      <c r="A2210" s="2" t="str">
        <f>"000895"</f>
        <v>000895</v>
      </c>
      <c r="B2210" s="1" t="s">
        <v>0</v>
      </c>
      <c r="C2210" s="1" t="s">
        <v>1</v>
      </c>
      <c r="D2210" t="str">
        <f t="shared" si="68"/>
        <v>XSHE_000895</v>
      </c>
      <c r="E2210" t="str">
        <f t="shared" si="69"/>
        <v>XSHG_000895</v>
      </c>
    </row>
    <row r="2211" spans="1:5" x14ac:dyDescent="0.2">
      <c r="A2211" s="2" t="str">
        <f>"000911"</f>
        <v>000911</v>
      </c>
      <c r="B2211" s="1" t="s">
        <v>0</v>
      </c>
      <c r="C2211" s="1" t="s">
        <v>1</v>
      </c>
      <c r="D2211" t="str">
        <f t="shared" si="68"/>
        <v>XSHE_000911</v>
      </c>
      <c r="E2211" t="str">
        <f t="shared" si="69"/>
        <v>XSHG_000911</v>
      </c>
    </row>
    <row r="2212" spans="1:5" x14ac:dyDescent="0.2">
      <c r="A2212" s="2" t="str">
        <f>"000972"</f>
        <v>000972</v>
      </c>
      <c r="B2212" s="1" t="s">
        <v>0</v>
      </c>
      <c r="C2212" s="1" t="s">
        <v>1</v>
      </c>
      <c r="D2212" t="str">
        <f t="shared" si="68"/>
        <v>XSHE_000972</v>
      </c>
      <c r="E2212" t="str">
        <f t="shared" si="69"/>
        <v>XSHG_000972</v>
      </c>
    </row>
    <row r="2213" spans="1:5" x14ac:dyDescent="0.2">
      <c r="A2213" s="2" t="str">
        <f>"002053"</f>
        <v>002053</v>
      </c>
      <c r="B2213" s="1" t="s">
        <v>0</v>
      </c>
      <c r="C2213" s="1" t="s">
        <v>1</v>
      </c>
      <c r="D2213" t="str">
        <f t="shared" si="68"/>
        <v>XSHE_002053</v>
      </c>
      <c r="E2213" t="str">
        <f t="shared" si="69"/>
        <v>XSHG_002053</v>
      </c>
    </row>
    <row r="2214" spans="1:5" x14ac:dyDescent="0.2">
      <c r="A2214" s="2" t="str">
        <f>"002216"</f>
        <v>002216</v>
      </c>
      <c r="B2214" s="1" t="s">
        <v>0</v>
      </c>
      <c r="C2214" s="1" t="s">
        <v>1</v>
      </c>
      <c r="D2214" t="str">
        <f t="shared" si="68"/>
        <v>XSHE_002216</v>
      </c>
      <c r="E2214" t="str">
        <f t="shared" si="69"/>
        <v>XSHG_002216</v>
      </c>
    </row>
    <row r="2215" spans="1:5" x14ac:dyDescent="0.2">
      <c r="A2215" s="2" t="str">
        <f>"002220"</f>
        <v>002220</v>
      </c>
      <c r="B2215" s="1" t="s">
        <v>0</v>
      </c>
      <c r="C2215" s="1" t="s">
        <v>1</v>
      </c>
      <c r="D2215" t="str">
        <f t="shared" si="68"/>
        <v>XSHE_002220</v>
      </c>
      <c r="E2215" t="str">
        <f t="shared" si="69"/>
        <v>XSHG_002220</v>
      </c>
    </row>
    <row r="2216" spans="1:5" x14ac:dyDescent="0.2">
      <c r="A2216" s="2" t="str">
        <f>"002286"</f>
        <v>002286</v>
      </c>
      <c r="B2216" s="1" t="s">
        <v>0</v>
      </c>
      <c r="C2216" s="1" t="s">
        <v>1</v>
      </c>
      <c r="D2216" t="str">
        <f t="shared" si="68"/>
        <v>XSHE_002286</v>
      </c>
      <c r="E2216" t="str">
        <f t="shared" si="69"/>
        <v>XSHG_002286</v>
      </c>
    </row>
    <row r="2217" spans="1:5" x14ac:dyDescent="0.2">
      <c r="A2217" s="2" t="str">
        <f>"002330"</f>
        <v>002330</v>
      </c>
      <c r="B2217" s="1" t="s">
        <v>0</v>
      </c>
      <c r="C2217" s="1" t="s">
        <v>1</v>
      </c>
      <c r="D2217" t="str">
        <f t="shared" si="68"/>
        <v>XSHE_002330</v>
      </c>
      <c r="E2217" t="str">
        <f t="shared" si="69"/>
        <v>XSHG_002330</v>
      </c>
    </row>
    <row r="2218" spans="1:5" x14ac:dyDescent="0.2">
      <c r="A2218" s="2" t="str">
        <f>"002481"</f>
        <v>002481</v>
      </c>
      <c r="B2218" s="1" t="s">
        <v>0</v>
      </c>
      <c r="C2218" s="1" t="s">
        <v>1</v>
      </c>
      <c r="D2218" t="str">
        <f t="shared" si="68"/>
        <v>XSHE_002481</v>
      </c>
      <c r="E2218" t="str">
        <f t="shared" si="69"/>
        <v>XSHG_002481</v>
      </c>
    </row>
    <row r="2219" spans="1:5" x14ac:dyDescent="0.2">
      <c r="A2219" s="2" t="str">
        <f>"002495"</f>
        <v>002495</v>
      </c>
      <c r="B2219" s="1" t="s">
        <v>0</v>
      </c>
      <c r="C2219" s="1" t="s">
        <v>1</v>
      </c>
      <c r="D2219" t="str">
        <f t="shared" si="68"/>
        <v>XSHE_002495</v>
      </c>
      <c r="E2219" t="str">
        <f t="shared" si="69"/>
        <v>XSHG_002495</v>
      </c>
    </row>
    <row r="2220" spans="1:5" x14ac:dyDescent="0.2">
      <c r="A2220" s="2" t="str">
        <f>"002507"</f>
        <v>002507</v>
      </c>
      <c r="B2220" s="1" t="s">
        <v>0</v>
      </c>
      <c r="C2220" s="1" t="s">
        <v>1</v>
      </c>
      <c r="D2220" t="str">
        <f t="shared" si="68"/>
        <v>XSHE_002507</v>
      </c>
      <c r="E2220" t="str">
        <f t="shared" si="69"/>
        <v>XSHG_002507</v>
      </c>
    </row>
    <row r="2221" spans="1:5" x14ac:dyDescent="0.2">
      <c r="A2221" s="2" t="str">
        <f>"002515"</f>
        <v>002515</v>
      </c>
      <c r="B2221" s="1" t="s">
        <v>0</v>
      </c>
      <c r="C2221" s="1" t="s">
        <v>1</v>
      </c>
      <c r="D2221" t="str">
        <f t="shared" si="68"/>
        <v>XSHE_002515</v>
      </c>
      <c r="E2221" t="str">
        <f t="shared" si="69"/>
        <v>XSHG_002515</v>
      </c>
    </row>
    <row r="2222" spans="1:5" x14ac:dyDescent="0.2">
      <c r="A2222" s="2" t="str">
        <f>"002557"</f>
        <v>002557</v>
      </c>
      <c r="B2222" s="1" t="s">
        <v>0</v>
      </c>
      <c r="C2222" s="1" t="s">
        <v>1</v>
      </c>
      <c r="D2222" t="str">
        <f t="shared" si="68"/>
        <v>XSHE_002557</v>
      </c>
      <c r="E2222" t="str">
        <f t="shared" si="69"/>
        <v>XSHG_002557</v>
      </c>
    </row>
    <row r="2223" spans="1:5" x14ac:dyDescent="0.2">
      <c r="A2223" s="2" t="str">
        <f>"002582"</f>
        <v>002582</v>
      </c>
      <c r="B2223" s="1" t="s">
        <v>0</v>
      </c>
      <c r="C2223" s="1" t="s">
        <v>1</v>
      </c>
      <c r="D2223" t="str">
        <f t="shared" si="68"/>
        <v>XSHE_002582</v>
      </c>
      <c r="E2223" t="str">
        <f t="shared" si="69"/>
        <v>XSHG_002582</v>
      </c>
    </row>
    <row r="2224" spans="1:5" x14ac:dyDescent="0.2">
      <c r="A2224" s="2" t="str">
        <f>"002604"</f>
        <v>002604</v>
      </c>
      <c r="B2224" s="1" t="s">
        <v>0</v>
      </c>
      <c r="C2224" s="1" t="s">
        <v>1</v>
      </c>
      <c r="D2224" t="str">
        <f t="shared" si="68"/>
        <v>XSHE_002604</v>
      </c>
      <c r="E2224" t="str">
        <f t="shared" si="69"/>
        <v>XSHG_002604</v>
      </c>
    </row>
    <row r="2225" spans="1:5" x14ac:dyDescent="0.2">
      <c r="A2225" s="2" t="str">
        <f>"002626"</f>
        <v>002626</v>
      </c>
      <c r="B2225" s="1" t="s">
        <v>0</v>
      </c>
      <c r="C2225" s="1" t="s">
        <v>1</v>
      </c>
      <c r="D2225" t="str">
        <f t="shared" si="68"/>
        <v>XSHE_002626</v>
      </c>
      <c r="E2225" t="str">
        <f t="shared" si="69"/>
        <v>XSHG_002626</v>
      </c>
    </row>
    <row r="2226" spans="1:5" x14ac:dyDescent="0.2">
      <c r="A2226" s="2" t="str">
        <f>"002650"</f>
        <v>002650</v>
      </c>
      <c r="B2226" s="1" t="s">
        <v>0</v>
      </c>
      <c r="C2226" s="1" t="s">
        <v>1</v>
      </c>
      <c r="D2226" t="str">
        <f t="shared" si="68"/>
        <v>XSHE_002650</v>
      </c>
      <c r="E2226" t="str">
        <f t="shared" si="69"/>
        <v>XSHG_002650</v>
      </c>
    </row>
    <row r="2227" spans="1:5" x14ac:dyDescent="0.2">
      <c r="A2227" s="2" t="str">
        <f>"002661"</f>
        <v>002661</v>
      </c>
      <c r="B2227" s="1" t="s">
        <v>0</v>
      </c>
      <c r="C2227" s="1" t="s">
        <v>1</v>
      </c>
      <c r="D2227" t="str">
        <f t="shared" si="68"/>
        <v>XSHE_002661</v>
      </c>
      <c r="E2227" t="str">
        <f t="shared" si="69"/>
        <v>XSHG_002661</v>
      </c>
    </row>
    <row r="2228" spans="1:5" x14ac:dyDescent="0.2">
      <c r="A2228" s="2" t="str">
        <f>"002695"</f>
        <v>002695</v>
      </c>
      <c r="B2228" s="1" t="s">
        <v>0</v>
      </c>
      <c r="C2228" s="1" t="s">
        <v>1</v>
      </c>
      <c r="D2228" t="str">
        <f t="shared" si="68"/>
        <v>XSHE_002695</v>
      </c>
      <c r="E2228" t="str">
        <f t="shared" si="69"/>
        <v>XSHG_002695</v>
      </c>
    </row>
    <row r="2229" spans="1:5" x14ac:dyDescent="0.2">
      <c r="A2229" s="2" t="str">
        <f>"002702"</f>
        <v>002702</v>
      </c>
      <c r="B2229" s="1" t="s">
        <v>0</v>
      </c>
      <c r="C2229" s="1" t="s">
        <v>1</v>
      </c>
      <c r="D2229" t="str">
        <f t="shared" si="68"/>
        <v>XSHE_002702</v>
      </c>
      <c r="E2229" t="str">
        <f t="shared" si="69"/>
        <v>XSHG_002702</v>
      </c>
    </row>
    <row r="2230" spans="1:5" x14ac:dyDescent="0.2">
      <c r="A2230" s="2" t="str">
        <f>"002726"</f>
        <v>002726</v>
      </c>
      <c r="B2230" s="1" t="s">
        <v>0</v>
      </c>
      <c r="C2230" s="1" t="s">
        <v>1</v>
      </c>
      <c r="D2230" t="str">
        <f t="shared" si="68"/>
        <v>XSHE_002726</v>
      </c>
      <c r="E2230" t="str">
        <f t="shared" si="69"/>
        <v>XSHG_002726</v>
      </c>
    </row>
    <row r="2231" spans="1:5" x14ac:dyDescent="0.2">
      <c r="A2231" s="2" t="str">
        <f>"002820"</f>
        <v>002820</v>
      </c>
      <c r="B2231" s="1" t="s">
        <v>0</v>
      </c>
      <c r="C2231" s="1" t="s">
        <v>1</v>
      </c>
      <c r="D2231" t="str">
        <f t="shared" si="68"/>
        <v>XSHE_002820</v>
      </c>
      <c r="E2231" t="str">
        <f t="shared" si="69"/>
        <v>XSHG_002820</v>
      </c>
    </row>
    <row r="2232" spans="1:5" x14ac:dyDescent="0.2">
      <c r="A2232" s="2" t="str">
        <f>"002840"</f>
        <v>002840</v>
      </c>
      <c r="B2232" s="1" t="s">
        <v>0</v>
      </c>
      <c r="C2232" s="1" t="s">
        <v>1</v>
      </c>
      <c r="D2232" t="str">
        <f t="shared" si="68"/>
        <v>XSHE_002840</v>
      </c>
      <c r="E2232" t="str">
        <f t="shared" si="69"/>
        <v>XSHG_002840</v>
      </c>
    </row>
    <row r="2233" spans="1:5" x14ac:dyDescent="0.2">
      <c r="A2233" s="2" t="str">
        <f>"002847"</f>
        <v>002847</v>
      </c>
      <c r="B2233" s="1" t="s">
        <v>0</v>
      </c>
      <c r="C2233" s="1" t="s">
        <v>1</v>
      </c>
      <c r="D2233" t="str">
        <f t="shared" si="68"/>
        <v>XSHE_002847</v>
      </c>
      <c r="E2233" t="str">
        <f t="shared" si="69"/>
        <v>XSHG_002847</v>
      </c>
    </row>
    <row r="2234" spans="1:5" x14ac:dyDescent="0.2">
      <c r="A2234" s="2" t="str">
        <f>"002852"</f>
        <v>002852</v>
      </c>
      <c r="B2234" s="1" t="s">
        <v>0</v>
      </c>
      <c r="C2234" s="1" t="s">
        <v>1</v>
      </c>
      <c r="D2234" t="str">
        <f t="shared" si="68"/>
        <v>XSHE_002852</v>
      </c>
      <c r="E2234" t="str">
        <f t="shared" si="69"/>
        <v>XSHG_002852</v>
      </c>
    </row>
    <row r="2235" spans="1:5" x14ac:dyDescent="0.2">
      <c r="A2235" s="2" t="str">
        <f>"300138"</f>
        <v>300138</v>
      </c>
      <c r="B2235" s="1" t="s">
        <v>0</v>
      </c>
      <c r="C2235" s="1" t="s">
        <v>1</v>
      </c>
      <c r="D2235" t="str">
        <f t="shared" si="68"/>
        <v>XSHE_300138</v>
      </c>
      <c r="E2235" t="str">
        <f t="shared" si="69"/>
        <v>XSHG_300138</v>
      </c>
    </row>
    <row r="2236" spans="1:5" x14ac:dyDescent="0.2">
      <c r="A2236" s="2" t="str">
        <f>"300146"</f>
        <v>300146</v>
      </c>
      <c r="B2236" s="1" t="s">
        <v>0</v>
      </c>
      <c r="C2236" s="1" t="s">
        <v>1</v>
      </c>
      <c r="D2236" t="str">
        <f t="shared" si="68"/>
        <v>XSHE_300146</v>
      </c>
      <c r="E2236" t="str">
        <f t="shared" si="69"/>
        <v>XSHG_300146</v>
      </c>
    </row>
    <row r="2237" spans="1:5" x14ac:dyDescent="0.2">
      <c r="A2237" s="2" t="str">
        <f>"300149"</f>
        <v>300149</v>
      </c>
      <c r="B2237" s="1" t="s">
        <v>0</v>
      </c>
      <c r="C2237" s="1" t="s">
        <v>1</v>
      </c>
      <c r="D2237" t="str">
        <f t="shared" si="68"/>
        <v>XSHE_300149</v>
      </c>
      <c r="E2237" t="str">
        <f t="shared" si="69"/>
        <v>XSHG_300149</v>
      </c>
    </row>
    <row r="2238" spans="1:5" x14ac:dyDescent="0.2">
      <c r="A2238" s="2" t="str">
        <f>"300175"</f>
        <v>300175</v>
      </c>
      <c r="B2238" s="1" t="s">
        <v>0</v>
      </c>
      <c r="C2238" s="1" t="s">
        <v>1</v>
      </c>
      <c r="D2238" t="str">
        <f t="shared" si="68"/>
        <v>XSHE_300175</v>
      </c>
      <c r="E2238" t="str">
        <f t="shared" si="69"/>
        <v>XSHG_300175</v>
      </c>
    </row>
    <row r="2239" spans="1:5" x14ac:dyDescent="0.2">
      <c r="A2239" s="2" t="str">
        <f>"300401"</f>
        <v>300401</v>
      </c>
      <c r="B2239" s="1" t="s">
        <v>0</v>
      </c>
      <c r="C2239" s="1" t="s">
        <v>1</v>
      </c>
      <c r="D2239" t="str">
        <f t="shared" si="68"/>
        <v>XSHE_300401</v>
      </c>
      <c r="E2239" t="str">
        <f t="shared" si="69"/>
        <v>XSHG_300401</v>
      </c>
    </row>
    <row r="2240" spans="1:5" x14ac:dyDescent="0.2">
      <c r="A2240" s="2" t="str">
        <f>"600073"</f>
        <v>600073</v>
      </c>
      <c r="B2240" s="1" t="s">
        <v>0</v>
      </c>
      <c r="C2240" s="1" t="s">
        <v>1</v>
      </c>
      <c r="D2240" t="str">
        <f t="shared" si="68"/>
        <v>XSHE_600073</v>
      </c>
      <c r="E2240" t="str">
        <f t="shared" si="69"/>
        <v>XSHG_600073</v>
      </c>
    </row>
    <row r="2241" spans="1:5" x14ac:dyDescent="0.2">
      <c r="A2241" s="2" t="str">
        <f>"600186"</f>
        <v>600186</v>
      </c>
      <c r="B2241" s="1" t="s">
        <v>0</v>
      </c>
      <c r="C2241" s="1" t="s">
        <v>1</v>
      </c>
      <c r="D2241" t="str">
        <f t="shared" si="68"/>
        <v>XSHE_600186</v>
      </c>
      <c r="E2241" t="str">
        <f t="shared" si="69"/>
        <v>XSHG_600186</v>
      </c>
    </row>
    <row r="2242" spans="1:5" x14ac:dyDescent="0.2">
      <c r="A2242" s="2" t="str">
        <f>"600191"</f>
        <v>600191</v>
      </c>
      <c r="B2242" s="1" t="s">
        <v>0</v>
      </c>
      <c r="C2242" s="1" t="s">
        <v>1</v>
      </c>
      <c r="D2242" t="str">
        <f t="shared" ref="D2242:D2305" si="70">B2242&amp;"_"&amp;A2242</f>
        <v>XSHE_600191</v>
      </c>
      <c r="E2242" t="str">
        <f t="shared" ref="E2242:E2305" si="71">C2242&amp;"_"&amp;A2242</f>
        <v>XSHG_600191</v>
      </c>
    </row>
    <row r="2243" spans="1:5" x14ac:dyDescent="0.2">
      <c r="A2243" s="2" t="str">
        <f>"600298"</f>
        <v>600298</v>
      </c>
      <c r="B2243" s="1" t="s">
        <v>0</v>
      </c>
      <c r="C2243" s="1" t="s">
        <v>1</v>
      </c>
      <c r="D2243" t="str">
        <f t="shared" si="70"/>
        <v>XSHE_600298</v>
      </c>
      <c r="E2243" t="str">
        <f t="shared" si="71"/>
        <v>XSHG_600298</v>
      </c>
    </row>
    <row r="2244" spans="1:5" x14ac:dyDescent="0.2">
      <c r="A2244" s="2" t="str">
        <f>"600305"</f>
        <v>600305</v>
      </c>
      <c r="B2244" s="1" t="s">
        <v>0</v>
      </c>
      <c r="C2244" s="1" t="s">
        <v>1</v>
      </c>
      <c r="D2244" t="str">
        <f t="shared" si="70"/>
        <v>XSHE_600305</v>
      </c>
      <c r="E2244" t="str">
        <f t="shared" si="71"/>
        <v>XSHG_600305</v>
      </c>
    </row>
    <row r="2245" spans="1:5" x14ac:dyDescent="0.2">
      <c r="A2245" s="2" t="str">
        <f>"600737"</f>
        <v>600737</v>
      </c>
      <c r="B2245" s="1" t="s">
        <v>0</v>
      </c>
      <c r="C2245" s="1" t="s">
        <v>1</v>
      </c>
      <c r="D2245" t="str">
        <f t="shared" si="70"/>
        <v>XSHE_600737</v>
      </c>
      <c r="E2245" t="str">
        <f t="shared" si="71"/>
        <v>XSHG_600737</v>
      </c>
    </row>
    <row r="2246" spans="1:5" x14ac:dyDescent="0.2">
      <c r="A2246" s="2" t="str">
        <f>"600866"</f>
        <v>600866</v>
      </c>
      <c r="B2246" s="1" t="s">
        <v>0</v>
      </c>
      <c r="C2246" s="1" t="s">
        <v>1</v>
      </c>
      <c r="D2246" t="str">
        <f t="shared" si="70"/>
        <v>XSHE_600866</v>
      </c>
      <c r="E2246" t="str">
        <f t="shared" si="71"/>
        <v>XSHG_600866</v>
      </c>
    </row>
    <row r="2247" spans="1:5" x14ac:dyDescent="0.2">
      <c r="A2247" s="2" t="str">
        <f>"600872"</f>
        <v>600872</v>
      </c>
      <c r="B2247" s="1" t="s">
        <v>0</v>
      </c>
      <c r="C2247" s="1" t="s">
        <v>1</v>
      </c>
      <c r="D2247" t="str">
        <f t="shared" si="70"/>
        <v>XSHE_600872</v>
      </c>
      <c r="E2247" t="str">
        <f t="shared" si="71"/>
        <v>XSHG_600872</v>
      </c>
    </row>
    <row r="2248" spans="1:5" x14ac:dyDescent="0.2">
      <c r="A2248" s="2" t="str">
        <f>"600873"</f>
        <v>600873</v>
      </c>
      <c r="B2248" s="1" t="s">
        <v>0</v>
      </c>
      <c r="C2248" s="1" t="s">
        <v>1</v>
      </c>
      <c r="D2248" t="str">
        <f t="shared" si="70"/>
        <v>XSHE_600873</v>
      </c>
      <c r="E2248" t="str">
        <f t="shared" si="71"/>
        <v>XSHG_600873</v>
      </c>
    </row>
    <row r="2249" spans="1:5" x14ac:dyDescent="0.2">
      <c r="A2249" s="2" t="str">
        <f>"603020"</f>
        <v>603020</v>
      </c>
      <c r="B2249" s="1" t="s">
        <v>0</v>
      </c>
      <c r="C2249" s="1" t="s">
        <v>1</v>
      </c>
      <c r="D2249" t="str">
        <f t="shared" si="70"/>
        <v>XSHE_603020</v>
      </c>
      <c r="E2249" t="str">
        <f t="shared" si="71"/>
        <v>XSHG_603020</v>
      </c>
    </row>
    <row r="2250" spans="1:5" x14ac:dyDescent="0.2">
      <c r="A2250" s="2" t="str">
        <f>"603027"</f>
        <v>603027</v>
      </c>
      <c r="B2250" s="1" t="s">
        <v>0</v>
      </c>
      <c r="C2250" s="1" t="s">
        <v>1</v>
      </c>
      <c r="D2250" t="str">
        <f t="shared" si="70"/>
        <v>XSHE_603027</v>
      </c>
      <c r="E2250" t="str">
        <f t="shared" si="71"/>
        <v>XSHG_603027</v>
      </c>
    </row>
    <row r="2251" spans="1:5" x14ac:dyDescent="0.2">
      <c r="A2251" s="2" t="str">
        <f>"603288"</f>
        <v>603288</v>
      </c>
      <c r="B2251" s="1" t="s">
        <v>0</v>
      </c>
      <c r="C2251" s="1" t="s">
        <v>1</v>
      </c>
      <c r="D2251" t="str">
        <f t="shared" si="70"/>
        <v>XSHE_603288</v>
      </c>
      <c r="E2251" t="str">
        <f t="shared" si="71"/>
        <v>XSHG_603288</v>
      </c>
    </row>
    <row r="2252" spans="1:5" x14ac:dyDescent="0.2">
      <c r="A2252" s="2" t="str">
        <f>"603345"</f>
        <v>603345</v>
      </c>
      <c r="B2252" s="1" t="s">
        <v>0</v>
      </c>
      <c r="C2252" s="1" t="s">
        <v>1</v>
      </c>
      <c r="D2252" t="str">
        <f t="shared" si="70"/>
        <v>XSHE_603345</v>
      </c>
      <c r="E2252" t="str">
        <f t="shared" si="71"/>
        <v>XSHG_603345</v>
      </c>
    </row>
    <row r="2253" spans="1:5" x14ac:dyDescent="0.2">
      <c r="A2253" s="2" t="str">
        <f>"603517"</f>
        <v>603517</v>
      </c>
      <c r="B2253" s="1" t="s">
        <v>0</v>
      </c>
      <c r="C2253" s="1" t="s">
        <v>1</v>
      </c>
      <c r="D2253" t="str">
        <f t="shared" si="70"/>
        <v>XSHE_603517</v>
      </c>
      <c r="E2253" t="str">
        <f t="shared" si="71"/>
        <v>XSHG_603517</v>
      </c>
    </row>
    <row r="2254" spans="1:5" x14ac:dyDescent="0.2">
      <c r="A2254" s="2" t="str">
        <f>"603696"</f>
        <v>603696</v>
      </c>
      <c r="B2254" s="1" t="s">
        <v>0</v>
      </c>
      <c r="C2254" s="1" t="s">
        <v>1</v>
      </c>
      <c r="D2254" t="str">
        <f t="shared" si="70"/>
        <v>XSHE_603696</v>
      </c>
      <c r="E2254" t="str">
        <f t="shared" si="71"/>
        <v>XSHG_603696</v>
      </c>
    </row>
    <row r="2255" spans="1:5" x14ac:dyDescent="0.2">
      <c r="A2255" s="2" t="str">
        <f>"603866"</f>
        <v>603866</v>
      </c>
      <c r="B2255" s="1" t="s">
        <v>0</v>
      </c>
      <c r="C2255" s="1" t="s">
        <v>1</v>
      </c>
      <c r="D2255" t="str">
        <f t="shared" si="70"/>
        <v>XSHE_603866</v>
      </c>
      <c r="E2255" t="str">
        <f t="shared" si="71"/>
        <v>XSHG_603866</v>
      </c>
    </row>
    <row r="2256" spans="1:5" x14ac:dyDescent="0.2">
      <c r="A2256" s="2" t="str">
        <f>"603886"</f>
        <v>603886</v>
      </c>
      <c r="B2256" s="1" t="s">
        <v>0</v>
      </c>
      <c r="C2256" s="1" t="s">
        <v>1</v>
      </c>
      <c r="D2256" t="str">
        <f t="shared" si="70"/>
        <v>XSHE_603886</v>
      </c>
      <c r="E2256" t="str">
        <f t="shared" si="71"/>
        <v>XSHG_603886</v>
      </c>
    </row>
    <row r="2257" spans="1:5" x14ac:dyDescent="0.2">
      <c r="A2257" s="2" t="str">
        <f>"000601"</f>
        <v>000601</v>
      </c>
      <c r="B2257" s="1" t="s">
        <v>0</v>
      </c>
      <c r="C2257" s="1" t="s">
        <v>1</v>
      </c>
      <c r="D2257" t="str">
        <f t="shared" si="70"/>
        <v>XSHE_000601</v>
      </c>
      <c r="E2257" t="str">
        <f t="shared" si="71"/>
        <v>XSHG_000601</v>
      </c>
    </row>
    <row r="2258" spans="1:5" x14ac:dyDescent="0.2">
      <c r="A2258" s="2" t="str">
        <f>"000722"</f>
        <v>000722</v>
      </c>
      <c r="B2258" s="1" t="s">
        <v>0</v>
      </c>
      <c r="C2258" s="1" t="s">
        <v>1</v>
      </c>
      <c r="D2258" t="str">
        <f t="shared" si="70"/>
        <v>XSHE_000722</v>
      </c>
      <c r="E2258" t="str">
        <f t="shared" si="71"/>
        <v>XSHG_000722</v>
      </c>
    </row>
    <row r="2259" spans="1:5" x14ac:dyDescent="0.2">
      <c r="A2259" s="2" t="str">
        <f>"000791"</f>
        <v>000791</v>
      </c>
      <c r="B2259" s="1" t="s">
        <v>0</v>
      </c>
      <c r="C2259" s="1" t="s">
        <v>1</v>
      </c>
      <c r="D2259" t="str">
        <f t="shared" si="70"/>
        <v>XSHE_000791</v>
      </c>
      <c r="E2259" t="str">
        <f t="shared" si="71"/>
        <v>XSHG_000791</v>
      </c>
    </row>
    <row r="2260" spans="1:5" x14ac:dyDescent="0.2">
      <c r="A2260" s="2" t="str">
        <f>"000993"</f>
        <v>000993</v>
      </c>
      <c r="B2260" s="1" t="s">
        <v>0</v>
      </c>
      <c r="C2260" s="1" t="s">
        <v>1</v>
      </c>
      <c r="D2260" t="str">
        <f t="shared" si="70"/>
        <v>XSHE_000993</v>
      </c>
      <c r="E2260" t="str">
        <f t="shared" si="71"/>
        <v>XSHG_000993</v>
      </c>
    </row>
    <row r="2261" spans="1:5" x14ac:dyDescent="0.2">
      <c r="A2261" s="2" t="str">
        <f>"002039"</f>
        <v>002039</v>
      </c>
      <c r="B2261" s="1" t="s">
        <v>0</v>
      </c>
      <c r="C2261" s="1" t="s">
        <v>1</v>
      </c>
      <c r="D2261" t="str">
        <f t="shared" si="70"/>
        <v>XSHE_002039</v>
      </c>
      <c r="E2261" t="str">
        <f t="shared" si="71"/>
        <v>XSHG_002039</v>
      </c>
    </row>
    <row r="2262" spans="1:5" x14ac:dyDescent="0.2">
      <c r="A2262" s="2" t="str">
        <f>"600101"</f>
        <v>600101</v>
      </c>
      <c r="B2262" s="1" t="s">
        <v>0</v>
      </c>
      <c r="C2262" s="1" t="s">
        <v>1</v>
      </c>
      <c r="D2262" t="str">
        <f t="shared" si="70"/>
        <v>XSHE_600101</v>
      </c>
      <c r="E2262" t="str">
        <f t="shared" si="71"/>
        <v>XSHG_600101</v>
      </c>
    </row>
    <row r="2263" spans="1:5" x14ac:dyDescent="0.2">
      <c r="A2263" s="2" t="str">
        <f>"600116"</f>
        <v>600116</v>
      </c>
      <c r="B2263" s="1" t="s">
        <v>0</v>
      </c>
      <c r="C2263" s="1" t="s">
        <v>1</v>
      </c>
      <c r="D2263" t="str">
        <f t="shared" si="70"/>
        <v>XSHE_600116</v>
      </c>
      <c r="E2263" t="str">
        <f t="shared" si="71"/>
        <v>XSHG_600116</v>
      </c>
    </row>
    <row r="2264" spans="1:5" x14ac:dyDescent="0.2">
      <c r="A2264" s="2" t="str">
        <f>"600131"</f>
        <v>600131</v>
      </c>
      <c r="B2264" s="1" t="s">
        <v>0</v>
      </c>
      <c r="C2264" s="1" t="s">
        <v>1</v>
      </c>
      <c r="D2264" t="str">
        <f t="shared" si="70"/>
        <v>XSHE_600131</v>
      </c>
      <c r="E2264" t="str">
        <f t="shared" si="71"/>
        <v>XSHG_600131</v>
      </c>
    </row>
    <row r="2265" spans="1:5" x14ac:dyDescent="0.2">
      <c r="A2265" s="2" t="str">
        <f>"600236"</f>
        <v>600236</v>
      </c>
      <c r="B2265" s="1" t="s">
        <v>0</v>
      </c>
      <c r="C2265" s="1" t="s">
        <v>1</v>
      </c>
      <c r="D2265" t="str">
        <f t="shared" si="70"/>
        <v>XSHE_600236</v>
      </c>
      <c r="E2265" t="str">
        <f t="shared" si="71"/>
        <v>XSHG_600236</v>
      </c>
    </row>
    <row r="2266" spans="1:5" x14ac:dyDescent="0.2">
      <c r="A2266" s="2" t="str">
        <f>"600310"</f>
        <v>600310</v>
      </c>
      <c r="B2266" s="1" t="s">
        <v>0</v>
      </c>
      <c r="C2266" s="1" t="s">
        <v>1</v>
      </c>
      <c r="D2266" t="str">
        <f t="shared" si="70"/>
        <v>XSHE_600310</v>
      </c>
      <c r="E2266" t="str">
        <f t="shared" si="71"/>
        <v>XSHG_600310</v>
      </c>
    </row>
    <row r="2267" spans="1:5" x14ac:dyDescent="0.2">
      <c r="A2267" s="2" t="str">
        <f>"600452"</f>
        <v>600452</v>
      </c>
      <c r="B2267" s="1" t="s">
        <v>0</v>
      </c>
      <c r="C2267" s="1" t="s">
        <v>1</v>
      </c>
      <c r="D2267" t="str">
        <f t="shared" si="70"/>
        <v>XSHE_600452</v>
      </c>
      <c r="E2267" t="str">
        <f t="shared" si="71"/>
        <v>XSHG_600452</v>
      </c>
    </row>
    <row r="2268" spans="1:5" x14ac:dyDescent="0.2">
      <c r="A2268" s="2" t="str">
        <f>"600505"</f>
        <v>600505</v>
      </c>
      <c r="B2268" s="1" t="s">
        <v>0</v>
      </c>
      <c r="C2268" s="1" t="s">
        <v>1</v>
      </c>
      <c r="D2268" t="str">
        <f t="shared" si="70"/>
        <v>XSHE_600505</v>
      </c>
      <c r="E2268" t="str">
        <f t="shared" si="71"/>
        <v>XSHG_600505</v>
      </c>
    </row>
    <row r="2269" spans="1:5" x14ac:dyDescent="0.2">
      <c r="A2269" s="2" t="str">
        <f>"600644"</f>
        <v>600644</v>
      </c>
      <c r="B2269" s="1" t="s">
        <v>0</v>
      </c>
      <c r="C2269" s="1" t="s">
        <v>1</v>
      </c>
      <c r="D2269" t="str">
        <f t="shared" si="70"/>
        <v>XSHE_600644</v>
      </c>
      <c r="E2269" t="str">
        <f t="shared" si="71"/>
        <v>XSHG_600644</v>
      </c>
    </row>
    <row r="2270" spans="1:5" x14ac:dyDescent="0.2">
      <c r="A2270" s="2" t="str">
        <f>"600674"</f>
        <v>600674</v>
      </c>
      <c r="B2270" s="1" t="s">
        <v>0</v>
      </c>
      <c r="C2270" s="1" t="s">
        <v>1</v>
      </c>
      <c r="D2270" t="str">
        <f t="shared" si="70"/>
        <v>XSHE_600674</v>
      </c>
      <c r="E2270" t="str">
        <f t="shared" si="71"/>
        <v>XSHG_600674</v>
      </c>
    </row>
    <row r="2271" spans="1:5" x14ac:dyDescent="0.2">
      <c r="A2271" s="2" t="str">
        <f>"600868"</f>
        <v>600868</v>
      </c>
      <c r="B2271" s="1" t="s">
        <v>0</v>
      </c>
      <c r="C2271" s="1" t="s">
        <v>1</v>
      </c>
      <c r="D2271" t="str">
        <f t="shared" si="70"/>
        <v>XSHE_600868</v>
      </c>
      <c r="E2271" t="str">
        <f t="shared" si="71"/>
        <v>XSHG_600868</v>
      </c>
    </row>
    <row r="2272" spans="1:5" x14ac:dyDescent="0.2">
      <c r="A2272" s="2" t="str">
        <f>"600886"</f>
        <v>600886</v>
      </c>
      <c r="B2272" s="1" t="s">
        <v>0</v>
      </c>
      <c r="C2272" s="1" t="s">
        <v>1</v>
      </c>
      <c r="D2272" t="str">
        <f t="shared" si="70"/>
        <v>XSHE_600886</v>
      </c>
      <c r="E2272" t="str">
        <f t="shared" si="71"/>
        <v>XSHG_600886</v>
      </c>
    </row>
    <row r="2273" spans="1:5" x14ac:dyDescent="0.2">
      <c r="A2273" s="2" t="str">
        <f>"600900"</f>
        <v>600900</v>
      </c>
      <c r="B2273" s="1" t="s">
        <v>0</v>
      </c>
      <c r="C2273" s="1" t="s">
        <v>1</v>
      </c>
      <c r="D2273" t="str">
        <f t="shared" si="70"/>
        <v>XSHE_600900</v>
      </c>
      <c r="E2273" t="str">
        <f t="shared" si="71"/>
        <v>XSHG_600900</v>
      </c>
    </row>
    <row r="2274" spans="1:5" x14ac:dyDescent="0.2">
      <c r="A2274" s="2" t="str">
        <f>"600969"</f>
        <v>600969</v>
      </c>
      <c r="B2274" s="1" t="s">
        <v>0</v>
      </c>
      <c r="C2274" s="1" t="s">
        <v>1</v>
      </c>
      <c r="D2274" t="str">
        <f t="shared" si="70"/>
        <v>XSHE_600969</v>
      </c>
      <c r="E2274" t="str">
        <f t="shared" si="71"/>
        <v>XSHG_600969</v>
      </c>
    </row>
    <row r="2275" spans="1:5" x14ac:dyDescent="0.2">
      <c r="A2275" s="2" t="str">
        <f>"600979"</f>
        <v>600979</v>
      </c>
      <c r="B2275" s="1" t="s">
        <v>0</v>
      </c>
      <c r="C2275" s="1" t="s">
        <v>1</v>
      </c>
      <c r="D2275" t="str">
        <f t="shared" si="70"/>
        <v>XSHE_600979</v>
      </c>
      <c r="E2275" t="str">
        <f t="shared" si="71"/>
        <v>XSHG_600979</v>
      </c>
    </row>
    <row r="2276" spans="1:5" x14ac:dyDescent="0.2">
      <c r="A2276" s="2" t="str">
        <f>"600995"</f>
        <v>600995</v>
      </c>
      <c r="B2276" s="1" t="s">
        <v>0</v>
      </c>
      <c r="C2276" s="1" t="s">
        <v>1</v>
      </c>
      <c r="D2276" t="str">
        <f t="shared" si="70"/>
        <v>XSHE_600995</v>
      </c>
      <c r="E2276" t="str">
        <f t="shared" si="71"/>
        <v>XSHG_600995</v>
      </c>
    </row>
    <row r="2277" spans="1:5" x14ac:dyDescent="0.2">
      <c r="A2277" s="2" t="str">
        <f>"000401"</f>
        <v>000401</v>
      </c>
      <c r="B2277" s="1" t="s">
        <v>0</v>
      </c>
      <c r="C2277" s="1" t="s">
        <v>1</v>
      </c>
      <c r="D2277" t="str">
        <f t="shared" si="70"/>
        <v>XSHE_000401</v>
      </c>
      <c r="E2277" t="str">
        <f t="shared" si="71"/>
        <v>XSHG_000401</v>
      </c>
    </row>
    <row r="2278" spans="1:5" x14ac:dyDescent="0.2">
      <c r="A2278" s="2" t="str">
        <f>"000546"</f>
        <v>000546</v>
      </c>
      <c r="B2278" s="1" t="s">
        <v>0</v>
      </c>
      <c r="C2278" s="1" t="s">
        <v>1</v>
      </c>
      <c r="D2278" t="str">
        <f t="shared" si="70"/>
        <v>XSHE_000546</v>
      </c>
      <c r="E2278" t="str">
        <f t="shared" si="71"/>
        <v>XSHG_000546</v>
      </c>
    </row>
    <row r="2279" spans="1:5" x14ac:dyDescent="0.2">
      <c r="A2279" s="2" t="str">
        <f>"000672"</f>
        <v>000672</v>
      </c>
      <c r="B2279" s="1" t="s">
        <v>0</v>
      </c>
      <c r="C2279" s="1" t="s">
        <v>1</v>
      </c>
      <c r="D2279" t="str">
        <f t="shared" si="70"/>
        <v>XSHE_000672</v>
      </c>
      <c r="E2279" t="str">
        <f t="shared" si="71"/>
        <v>XSHG_000672</v>
      </c>
    </row>
    <row r="2280" spans="1:5" x14ac:dyDescent="0.2">
      <c r="A2280" s="2" t="str">
        <f>"000789"</f>
        <v>000789</v>
      </c>
      <c r="B2280" s="1" t="s">
        <v>0</v>
      </c>
      <c r="C2280" s="1" t="s">
        <v>1</v>
      </c>
      <c r="D2280" t="str">
        <f t="shared" si="70"/>
        <v>XSHE_000789</v>
      </c>
      <c r="E2280" t="str">
        <f t="shared" si="71"/>
        <v>XSHG_000789</v>
      </c>
    </row>
    <row r="2281" spans="1:5" x14ac:dyDescent="0.2">
      <c r="A2281" s="2" t="str">
        <f>"000877"</f>
        <v>000877</v>
      </c>
      <c r="B2281" s="1" t="s">
        <v>0</v>
      </c>
      <c r="C2281" s="1" t="s">
        <v>1</v>
      </c>
      <c r="D2281" t="str">
        <f t="shared" si="70"/>
        <v>XSHE_000877</v>
      </c>
      <c r="E2281" t="str">
        <f t="shared" si="71"/>
        <v>XSHG_000877</v>
      </c>
    </row>
    <row r="2282" spans="1:5" x14ac:dyDescent="0.2">
      <c r="A2282" s="2" t="str">
        <f>"000885"</f>
        <v>000885</v>
      </c>
      <c r="B2282" s="1" t="s">
        <v>0</v>
      </c>
      <c r="C2282" s="1" t="s">
        <v>1</v>
      </c>
      <c r="D2282" t="str">
        <f t="shared" si="70"/>
        <v>XSHE_000885</v>
      </c>
      <c r="E2282" t="str">
        <f t="shared" si="71"/>
        <v>XSHG_000885</v>
      </c>
    </row>
    <row r="2283" spans="1:5" x14ac:dyDescent="0.2">
      <c r="A2283" s="2" t="str">
        <f>"000935"</f>
        <v>000935</v>
      </c>
      <c r="B2283" s="1" t="s">
        <v>0</v>
      </c>
      <c r="C2283" s="1" t="s">
        <v>1</v>
      </c>
      <c r="D2283" t="str">
        <f t="shared" si="70"/>
        <v>XSHE_000935</v>
      </c>
      <c r="E2283" t="str">
        <f t="shared" si="71"/>
        <v>XSHG_000935</v>
      </c>
    </row>
    <row r="2284" spans="1:5" x14ac:dyDescent="0.2">
      <c r="A2284" s="2" t="str">
        <f>"002233"</f>
        <v>002233</v>
      </c>
      <c r="B2284" s="1" t="s">
        <v>0</v>
      </c>
      <c r="C2284" s="1" t="s">
        <v>1</v>
      </c>
      <c r="D2284" t="str">
        <f t="shared" si="70"/>
        <v>XSHE_002233</v>
      </c>
      <c r="E2284" t="str">
        <f t="shared" si="71"/>
        <v>XSHG_002233</v>
      </c>
    </row>
    <row r="2285" spans="1:5" x14ac:dyDescent="0.2">
      <c r="A2285" s="2" t="str">
        <f>"002302"</f>
        <v>002302</v>
      </c>
      <c r="B2285" s="1" t="s">
        <v>0</v>
      </c>
      <c r="C2285" s="1" t="s">
        <v>1</v>
      </c>
      <c r="D2285" t="str">
        <f t="shared" si="70"/>
        <v>XSHE_002302</v>
      </c>
      <c r="E2285" t="str">
        <f t="shared" si="71"/>
        <v>XSHG_002302</v>
      </c>
    </row>
    <row r="2286" spans="1:5" x14ac:dyDescent="0.2">
      <c r="A2286" s="2" t="str">
        <f>"002619"</f>
        <v>002619</v>
      </c>
      <c r="B2286" s="1" t="s">
        <v>0</v>
      </c>
      <c r="C2286" s="1" t="s">
        <v>1</v>
      </c>
      <c r="D2286" t="str">
        <f t="shared" si="70"/>
        <v>XSHE_002619</v>
      </c>
      <c r="E2286" t="str">
        <f t="shared" si="71"/>
        <v>XSHG_002619</v>
      </c>
    </row>
    <row r="2287" spans="1:5" x14ac:dyDescent="0.2">
      <c r="A2287" s="2" t="str">
        <f>"600425"</f>
        <v>600425</v>
      </c>
      <c r="B2287" s="1" t="s">
        <v>0</v>
      </c>
      <c r="C2287" s="1" t="s">
        <v>1</v>
      </c>
      <c r="D2287" t="str">
        <f t="shared" si="70"/>
        <v>XSHE_600425</v>
      </c>
      <c r="E2287" t="str">
        <f t="shared" si="71"/>
        <v>XSHG_600425</v>
      </c>
    </row>
    <row r="2288" spans="1:5" x14ac:dyDescent="0.2">
      <c r="A2288" s="2" t="str">
        <f>"600449"</f>
        <v>600449</v>
      </c>
      <c r="B2288" s="1" t="s">
        <v>0</v>
      </c>
      <c r="C2288" s="1" t="s">
        <v>1</v>
      </c>
      <c r="D2288" t="str">
        <f t="shared" si="70"/>
        <v>XSHE_600449</v>
      </c>
      <c r="E2288" t="str">
        <f t="shared" si="71"/>
        <v>XSHG_600449</v>
      </c>
    </row>
    <row r="2289" spans="1:5" x14ac:dyDescent="0.2">
      <c r="A2289" s="2" t="str">
        <f>"600539"</f>
        <v>600539</v>
      </c>
      <c r="B2289" s="1" t="s">
        <v>0</v>
      </c>
      <c r="C2289" s="1" t="s">
        <v>1</v>
      </c>
      <c r="D2289" t="str">
        <f t="shared" si="70"/>
        <v>XSHE_600539</v>
      </c>
      <c r="E2289" t="str">
        <f t="shared" si="71"/>
        <v>XSHG_600539</v>
      </c>
    </row>
    <row r="2290" spans="1:5" x14ac:dyDescent="0.2">
      <c r="A2290" s="2" t="str">
        <f>"600585"</f>
        <v>600585</v>
      </c>
      <c r="B2290" s="1" t="s">
        <v>0</v>
      </c>
      <c r="C2290" s="1" t="s">
        <v>1</v>
      </c>
      <c r="D2290" t="str">
        <f t="shared" si="70"/>
        <v>XSHE_600585</v>
      </c>
      <c r="E2290" t="str">
        <f t="shared" si="71"/>
        <v>XSHG_600585</v>
      </c>
    </row>
    <row r="2291" spans="1:5" x14ac:dyDescent="0.2">
      <c r="A2291" s="2" t="str">
        <f>"600668"</f>
        <v>600668</v>
      </c>
      <c r="B2291" s="1" t="s">
        <v>0</v>
      </c>
      <c r="C2291" s="1" t="s">
        <v>1</v>
      </c>
      <c r="D2291" t="str">
        <f t="shared" si="70"/>
        <v>XSHE_600668</v>
      </c>
      <c r="E2291" t="str">
        <f t="shared" si="71"/>
        <v>XSHG_600668</v>
      </c>
    </row>
    <row r="2292" spans="1:5" x14ac:dyDescent="0.2">
      <c r="A2292" s="2" t="str">
        <f>"600678"</f>
        <v>600678</v>
      </c>
      <c r="B2292" s="1" t="s">
        <v>0</v>
      </c>
      <c r="C2292" s="1" t="s">
        <v>1</v>
      </c>
      <c r="D2292" t="str">
        <f t="shared" si="70"/>
        <v>XSHE_600678</v>
      </c>
      <c r="E2292" t="str">
        <f t="shared" si="71"/>
        <v>XSHG_600678</v>
      </c>
    </row>
    <row r="2293" spans="1:5" x14ac:dyDescent="0.2">
      <c r="A2293" s="2" t="str">
        <f>"600720"</f>
        <v>600720</v>
      </c>
      <c r="B2293" s="1" t="s">
        <v>0</v>
      </c>
      <c r="C2293" s="1" t="s">
        <v>1</v>
      </c>
      <c r="D2293" t="str">
        <f t="shared" si="70"/>
        <v>XSHE_600720</v>
      </c>
      <c r="E2293" t="str">
        <f t="shared" si="71"/>
        <v>XSHG_600720</v>
      </c>
    </row>
    <row r="2294" spans="1:5" x14ac:dyDescent="0.2">
      <c r="A2294" s="2" t="str">
        <f>"600801"</f>
        <v>600801</v>
      </c>
      <c r="B2294" s="1" t="s">
        <v>0</v>
      </c>
      <c r="C2294" s="1" t="s">
        <v>1</v>
      </c>
      <c r="D2294" t="str">
        <f t="shared" si="70"/>
        <v>XSHE_600801</v>
      </c>
      <c r="E2294" t="str">
        <f t="shared" si="71"/>
        <v>XSHG_600801</v>
      </c>
    </row>
    <row r="2295" spans="1:5" x14ac:dyDescent="0.2">
      <c r="A2295" s="2" t="str">
        <f>"600802"</f>
        <v>600802</v>
      </c>
      <c r="B2295" s="1" t="s">
        <v>0</v>
      </c>
      <c r="C2295" s="1" t="s">
        <v>1</v>
      </c>
      <c r="D2295" t="str">
        <f t="shared" si="70"/>
        <v>XSHE_600802</v>
      </c>
      <c r="E2295" t="str">
        <f t="shared" si="71"/>
        <v>XSHG_600802</v>
      </c>
    </row>
    <row r="2296" spans="1:5" x14ac:dyDescent="0.2">
      <c r="A2296" s="2" t="str">
        <f>"600881"</f>
        <v>600881</v>
      </c>
      <c r="B2296" s="1" t="s">
        <v>0</v>
      </c>
      <c r="C2296" s="1" t="s">
        <v>1</v>
      </c>
      <c r="D2296" t="str">
        <f t="shared" si="70"/>
        <v>XSHE_600881</v>
      </c>
      <c r="E2296" t="str">
        <f t="shared" si="71"/>
        <v>XSHG_600881</v>
      </c>
    </row>
    <row r="2297" spans="1:5" x14ac:dyDescent="0.2">
      <c r="A2297" s="2" t="str">
        <f>"600883"</f>
        <v>600883</v>
      </c>
      <c r="B2297" s="1" t="s">
        <v>0</v>
      </c>
      <c r="C2297" s="1" t="s">
        <v>1</v>
      </c>
      <c r="D2297" t="str">
        <f t="shared" si="70"/>
        <v>XSHE_600883</v>
      </c>
      <c r="E2297" t="str">
        <f t="shared" si="71"/>
        <v>XSHG_600883</v>
      </c>
    </row>
    <row r="2298" spans="1:5" x14ac:dyDescent="0.2">
      <c r="A2298" s="2" t="str">
        <f>"601992"</f>
        <v>601992</v>
      </c>
      <c r="B2298" s="1" t="s">
        <v>0</v>
      </c>
      <c r="C2298" s="1" t="s">
        <v>1</v>
      </c>
      <c r="D2298" t="str">
        <f t="shared" si="70"/>
        <v>XSHE_601992</v>
      </c>
      <c r="E2298" t="str">
        <f t="shared" si="71"/>
        <v>XSHG_601992</v>
      </c>
    </row>
    <row r="2299" spans="1:5" x14ac:dyDescent="0.2">
      <c r="A2299" s="2" t="str">
        <f>"000598"</f>
        <v>000598</v>
      </c>
      <c r="B2299" s="1" t="s">
        <v>0</v>
      </c>
      <c r="C2299" s="1" t="s">
        <v>1</v>
      </c>
      <c r="D2299" t="str">
        <f t="shared" si="70"/>
        <v>XSHE_000598</v>
      </c>
      <c r="E2299" t="str">
        <f t="shared" si="71"/>
        <v>XSHG_000598</v>
      </c>
    </row>
    <row r="2300" spans="1:5" x14ac:dyDescent="0.2">
      <c r="A2300" s="2" t="str">
        <f>"000605"</f>
        <v>000605</v>
      </c>
      <c r="B2300" s="1" t="s">
        <v>0</v>
      </c>
      <c r="C2300" s="1" t="s">
        <v>1</v>
      </c>
      <c r="D2300" t="str">
        <f t="shared" si="70"/>
        <v>XSHE_000605</v>
      </c>
      <c r="E2300" t="str">
        <f t="shared" si="71"/>
        <v>XSHG_000605</v>
      </c>
    </row>
    <row r="2301" spans="1:5" x14ac:dyDescent="0.2">
      <c r="A2301" s="2" t="str">
        <f>"000685"</f>
        <v>000685</v>
      </c>
      <c r="B2301" s="1" t="s">
        <v>0</v>
      </c>
      <c r="C2301" s="1" t="s">
        <v>1</v>
      </c>
      <c r="D2301" t="str">
        <f t="shared" si="70"/>
        <v>XSHE_000685</v>
      </c>
      <c r="E2301" t="str">
        <f t="shared" si="71"/>
        <v>XSHG_000685</v>
      </c>
    </row>
    <row r="2302" spans="1:5" x14ac:dyDescent="0.2">
      <c r="A2302" s="2" t="str">
        <f>"600168"</f>
        <v>600168</v>
      </c>
      <c r="B2302" s="1" t="s">
        <v>0</v>
      </c>
      <c r="C2302" s="1" t="s">
        <v>1</v>
      </c>
      <c r="D2302" t="str">
        <f t="shared" si="70"/>
        <v>XSHE_600168</v>
      </c>
      <c r="E2302" t="str">
        <f t="shared" si="71"/>
        <v>XSHG_600168</v>
      </c>
    </row>
    <row r="2303" spans="1:5" x14ac:dyDescent="0.2">
      <c r="A2303" s="2" t="str">
        <f>"600187"</f>
        <v>600187</v>
      </c>
      <c r="B2303" s="1" t="s">
        <v>0</v>
      </c>
      <c r="C2303" s="1" t="s">
        <v>1</v>
      </c>
      <c r="D2303" t="str">
        <f t="shared" si="70"/>
        <v>XSHE_600187</v>
      </c>
      <c r="E2303" t="str">
        <f t="shared" si="71"/>
        <v>XSHG_600187</v>
      </c>
    </row>
    <row r="2304" spans="1:5" x14ac:dyDescent="0.2">
      <c r="A2304" s="2" t="str">
        <f>"600283"</f>
        <v>600283</v>
      </c>
      <c r="B2304" s="1" t="s">
        <v>0</v>
      </c>
      <c r="C2304" s="1" t="s">
        <v>1</v>
      </c>
      <c r="D2304" t="str">
        <f t="shared" si="70"/>
        <v>XSHE_600283</v>
      </c>
      <c r="E2304" t="str">
        <f t="shared" si="71"/>
        <v>XSHG_600283</v>
      </c>
    </row>
    <row r="2305" spans="1:5" x14ac:dyDescent="0.2">
      <c r="A2305" s="2" t="str">
        <f>"600323"</f>
        <v>600323</v>
      </c>
      <c r="B2305" s="1" t="s">
        <v>0</v>
      </c>
      <c r="C2305" s="1" t="s">
        <v>1</v>
      </c>
      <c r="D2305" t="str">
        <f t="shared" si="70"/>
        <v>XSHE_600323</v>
      </c>
      <c r="E2305" t="str">
        <f t="shared" si="71"/>
        <v>XSHG_600323</v>
      </c>
    </row>
    <row r="2306" spans="1:5" x14ac:dyDescent="0.2">
      <c r="A2306" s="2" t="str">
        <f>"600461"</f>
        <v>600461</v>
      </c>
      <c r="B2306" s="1" t="s">
        <v>0</v>
      </c>
      <c r="C2306" s="1" t="s">
        <v>1</v>
      </c>
      <c r="D2306" t="str">
        <f t="shared" ref="D2306:D2369" si="72">B2306&amp;"_"&amp;A2306</f>
        <v>XSHE_600461</v>
      </c>
      <c r="E2306" t="str">
        <f t="shared" ref="E2306:E2369" si="73">C2306&amp;"_"&amp;A2306</f>
        <v>XSHG_600461</v>
      </c>
    </row>
    <row r="2307" spans="1:5" x14ac:dyDescent="0.2">
      <c r="A2307" s="2" t="str">
        <f>"601158"</f>
        <v>601158</v>
      </c>
      <c r="B2307" s="1" t="s">
        <v>0</v>
      </c>
      <c r="C2307" s="1" t="s">
        <v>1</v>
      </c>
      <c r="D2307" t="str">
        <f t="shared" si="72"/>
        <v>XSHE_601158</v>
      </c>
      <c r="E2307" t="str">
        <f t="shared" si="73"/>
        <v>XSHG_601158</v>
      </c>
    </row>
    <row r="2308" spans="1:5" x14ac:dyDescent="0.2">
      <c r="A2308" s="2" t="str">
        <f>"601199"</f>
        <v>601199</v>
      </c>
      <c r="B2308" s="1" t="s">
        <v>0</v>
      </c>
      <c r="C2308" s="1" t="s">
        <v>1</v>
      </c>
      <c r="D2308" t="str">
        <f t="shared" si="72"/>
        <v>XSHE_601199</v>
      </c>
      <c r="E2308" t="str">
        <f t="shared" si="73"/>
        <v>XSHG_601199</v>
      </c>
    </row>
    <row r="2309" spans="1:5" x14ac:dyDescent="0.2">
      <c r="A2309" s="2" t="str">
        <f>"601368"</f>
        <v>601368</v>
      </c>
      <c r="B2309" s="1" t="s">
        <v>0</v>
      </c>
      <c r="C2309" s="1" t="s">
        <v>1</v>
      </c>
      <c r="D2309" t="str">
        <f t="shared" si="72"/>
        <v>XSHE_601368</v>
      </c>
      <c r="E2309" t="str">
        <f t="shared" si="73"/>
        <v>XSHG_601368</v>
      </c>
    </row>
    <row r="2310" spans="1:5" x14ac:dyDescent="0.2">
      <c r="A2310" s="2" t="str">
        <f>"000520"</f>
        <v>000520</v>
      </c>
      <c r="B2310" s="1" t="s">
        <v>0</v>
      </c>
      <c r="C2310" s="1" t="s">
        <v>1</v>
      </c>
      <c r="D2310" t="str">
        <f t="shared" si="72"/>
        <v>XSHE_000520</v>
      </c>
      <c r="E2310" t="str">
        <f t="shared" si="73"/>
        <v>XSHG_000520</v>
      </c>
    </row>
    <row r="2311" spans="1:5" x14ac:dyDescent="0.2">
      <c r="A2311" s="2" t="str">
        <f>"002320"</f>
        <v>002320</v>
      </c>
      <c r="B2311" s="1" t="s">
        <v>0</v>
      </c>
      <c r="C2311" s="1" t="s">
        <v>1</v>
      </c>
      <c r="D2311" t="str">
        <f t="shared" si="72"/>
        <v>XSHE_002320</v>
      </c>
      <c r="E2311" t="str">
        <f t="shared" si="73"/>
        <v>XSHG_002320</v>
      </c>
    </row>
    <row r="2312" spans="1:5" x14ac:dyDescent="0.2">
      <c r="A2312" s="2" t="str">
        <f>"600026"</f>
        <v>600026</v>
      </c>
      <c r="B2312" s="1" t="s">
        <v>0</v>
      </c>
      <c r="C2312" s="1" t="s">
        <v>1</v>
      </c>
      <c r="D2312" t="str">
        <f t="shared" si="72"/>
        <v>XSHE_600026</v>
      </c>
      <c r="E2312" t="str">
        <f t="shared" si="73"/>
        <v>XSHG_600026</v>
      </c>
    </row>
    <row r="2313" spans="1:5" x14ac:dyDescent="0.2">
      <c r="A2313" s="2" t="str">
        <f>"600242"</f>
        <v>600242</v>
      </c>
      <c r="B2313" s="1" t="s">
        <v>0</v>
      </c>
      <c r="C2313" s="1" t="s">
        <v>1</v>
      </c>
      <c r="D2313" t="str">
        <f t="shared" si="72"/>
        <v>XSHE_600242</v>
      </c>
      <c r="E2313" t="str">
        <f t="shared" si="73"/>
        <v>XSHG_600242</v>
      </c>
    </row>
    <row r="2314" spans="1:5" x14ac:dyDescent="0.2">
      <c r="A2314" s="2" t="str">
        <f>"600428"</f>
        <v>600428</v>
      </c>
      <c r="B2314" s="1" t="s">
        <v>0</v>
      </c>
      <c r="C2314" s="1" t="s">
        <v>1</v>
      </c>
      <c r="D2314" t="str">
        <f t="shared" si="72"/>
        <v>XSHE_600428</v>
      </c>
      <c r="E2314" t="str">
        <f t="shared" si="73"/>
        <v>XSHG_600428</v>
      </c>
    </row>
    <row r="2315" spans="1:5" x14ac:dyDescent="0.2">
      <c r="A2315" s="2" t="str">
        <f>"600575"</f>
        <v>600575</v>
      </c>
      <c r="B2315" s="1" t="s">
        <v>0</v>
      </c>
      <c r="C2315" s="1" t="s">
        <v>1</v>
      </c>
      <c r="D2315" t="str">
        <f t="shared" si="72"/>
        <v>XSHE_600575</v>
      </c>
      <c r="E2315" t="str">
        <f t="shared" si="73"/>
        <v>XSHG_600575</v>
      </c>
    </row>
    <row r="2316" spans="1:5" x14ac:dyDescent="0.2">
      <c r="A2316" s="2" t="str">
        <f>"600692"</f>
        <v>600692</v>
      </c>
      <c r="B2316" s="1" t="s">
        <v>0</v>
      </c>
      <c r="C2316" s="1" t="s">
        <v>1</v>
      </c>
      <c r="D2316" t="str">
        <f t="shared" si="72"/>
        <v>XSHE_600692</v>
      </c>
      <c r="E2316" t="str">
        <f t="shared" si="73"/>
        <v>XSHG_600692</v>
      </c>
    </row>
    <row r="2317" spans="1:5" x14ac:dyDescent="0.2">
      <c r="A2317" s="2" t="str">
        <f>"600751"</f>
        <v>600751</v>
      </c>
      <c r="B2317" s="1" t="s">
        <v>0</v>
      </c>
      <c r="C2317" s="1" t="s">
        <v>1</v>
      </c>
      <c r="D2317" t="str">
        <f t="shared" si="72"/>
        <v>XSHE_600751</v>
      </c>
      <c r="E2317" t="str">
        <f t="shared" si="73"/>
        <v>XSHG_600751</v>
      </c>
    </row>
    <row r="2318" spans="1:5" x14ac:dyDescent="0.2">
      <c r="A2318" s="2" t="str">
        <f>"600798"</f>
        <v>600798</v>
      </c>
      <c r="B2318" s="1" t="s">
        <v>0</v>
      </c>
      <c r="C2318" s="1" t="s">
        <v>1</v>
      </c>
      <c r="D2318" t="str">
        <f t="shared" si="72"/>
        <v>XSHE_600798</v>
      </c>
      <c r="E2318" t="str">
        <f t="shared" si="73"/>
        <v>XSHG_600798</v>
      </c>
    </row>
    <row r="2319" spans="1:5" x14ac:dyDescent="0.2">
      <c r="A2319" s="2" t="str">
        <f>"600896"</f>
        <v>600896</v>
      </c>
      <c r="B2319" s="1" t="s">
        <v>0</v>
      </c>
      <c r="C2319" s="1" t="s">
        <v>1</v>
      </c>
      <c r="D2319" t="str">
        <f t="shared" si="72"/>
        <v>XSHE_600896</v>
      </c>
      <c r="E2319" t="str">
        <f t="shared" si="73"/>
        <v>XSHG_600896</v>
      </c>
    </row>
    <row r="2320" spans="1:5" x14ac:dyDescent="0.2">
      <c r="A2320" s="2" t="str">
        <f>"601866"</f>
        <v>601866</v>
      </c>
      <c r="B2320" s="1" t="s">
        <v>0</v>
      </c>
      <c r="C2320" s="1" t="s">
        <v>1</v>
      </c>
      <c r="D2320" t="str">
        <f t="shared" si="72"/>
        <v>XSHE_601866</v>
      </c>
      <c r="E2320" t="str">
        <f t="shared" si="73"/>
        <v>XSHG_601866</v>
      </c>
    </row>
    <row r="2321" spans="1:5" x14ac:dyDescent="0.2">
      <c r="A2321" s="2" t="str">
        <f>"601872"</f>
        <v>601872</v>
      </c>
      <c r="B2321" s="1" t="s">
        <v>0</v>
      </c>
      <c r="C2321" s="1" t="s">
        <v>1</v>
      </c>
      <c r="D2321" t="str">
        <f t="shared" si="72"/>
        <v>XSHE_601872</v>
      </c>
      <c r="E2321" t="str">
        <f t="shared" si="73"/>
        <v>XSHG_601872</v>
      </c>
    </row>
    <row r="2322" spans="1:5" x14ac:dyDescent="0.2">
      <c r="A2322" s="2" t="str">
        <f>"601919"</f>
        <v>601919</v>
      </c>
      <c r="B2322" s="1" t="s">
        <v>0</v>
      </c>
      <c r="C2322" s="1" t="s">
        <v>1</v>
      </c>
      <c r="D2322" t="str">
        <f t="shared" si="72"/>
        <v>XSHE_601919</v>
      </c>
      <c r="E2322" t="str">
        <f t="shared" si="73"/>
        <v>XSHG_601919</v>
      </c>
    </row>
    <row r="2323" spans="1:5" x14ac:dyDescent="0.2">
      <c r="A2323" s="2" t="str">
        <f>"603167"</f>
        <v>603167</v>
      </c>
      <c r="B2323" s="1" t="s">
        <v>0</v>
      </c>
      <c r="C2323" s="1" t="s">
        <v>1</v>
      </c>
      <c r="D2323" t="str">
        <f t="shared" si="72"/>
        <v>XSHE_603167</v>
      </c>
      <c r="E2323" t="str">
        <f t="shared" si="73"/>
        <v>XSHG_603167</v>
      </c>
    </row>
    <row r="2324" spans="1:5" x14ac:dyDescent="0.2">
      <c r="A2324" s="2" t="str">
        <f>"000048"</f>
        <v>000048</v>
      </c>
      <c r="B2324" s="1" t="s">
        <v>0</v>
      </c>
      <c r="C2324" s="1" t="s">
        <v>1</v>
      </c>
      <c r="D2324" t="str">
        <f t="shared" si="72"/>
        <v>XSHE_000048</v>
      </c>
      <c r="E2324" t="str">
        <f t="shared" si="73"/>
        <v>XSHG_000048</v>
      </c>
    </row>
    <row r="2325" spans="1:5" x14ac:dyDescent="0.2">
      <c r="A2325" s="2" t="str">
        <f>"000702"</f>
        <v>000702</v>
      </c>
      <c r="B2325" s="1" t="s">
        <v>0</v>
      </c>
      <c r="C2325" s="1" t="s">
        <v>1</v>
      </c>
      <c r="D2325" t="str">
        <f t="shared" si="72"/>
        <v>XSHE_000702</v>
      </c>
      <c r="E2325" t="str">
        <f t="shared" si="73"/>
        <v>XSHG_000702</v>
      </c>
    </row>
    <row r="2326" spans="1:5" x14ac:dyDescent="0.2">
      <c r="A2326" s="2" t="str">
        <f>"000876"</f>
        <v>000876</v>
      </c>
      <c r="B2326" s="1" t="s">
        <v>0</v>
      </c>
      <c r="C2326" s="1" t="s">
        <v>1</v>
      </c>
      <c r="D2326" t="str">
        <f t="shared" si="72"/>
        <v>XSHE_000876</v>
      </c>
      <c r="E2326" t="str">
        <f t="shared" si="73"/>
        <v>XSHG_000876</v>
      </c>
    </row>
    <row r="2327" spans="1:5" x14ac:dyDescent="0.2">
      <c r="A2327" s="2" t="str">
        <f>"002100"</f>
        <v>002100</v>
      </c>
      <c r="B2327" s="1" t="s">
        <v>0</v>
      </c>
      <c r="C2327" s="1" t="s">
        <v>1</v>
      </c>
      <c r="D2327" t="str">
        <f t="shared" si="72"/>
        <v>XSHE_002100</v>
      </c>
      <c r="E2327" t="str">
        <f t="shared" si="73"/>
        <v>XSHG_002100</v>
      </c>
    </row>
    <row r="2328" spans="1:5" x14ac:dyDescent="0.2">
      <c r="A2328" s="2" t="str">
        <f>"002124"</f>
        <v>002124</v>
      </c>
      <c r="B2328" s="1" t="s">
        <v>0</v>
      </c>
      <c r="C2328" s="1" t="s">
        <v>1</v>
      </c>
      <c r="D2328" t="str">
        <f t="shared" si="72"/>
        <v>XSHE_002124</v>
      </c>
      <c r="E2328" t="str">
        <f t="shared" si="73"/>
        <v>XSHG_002124</v>
      </c>
    </row>
    <row r="2329" spans="1:5" x14ac:dyDescent="0.2">
      <c r="A2329" s="2" t="str">
        <f>"002157"</f>
        <v>002157</v>
      </c>
      <c r="B2329" s="1" t="s">
        <v>0</v>
      </c>
      <c r="C2329" s="1" t="s">
        <v>1</v>
      </c>
      <c r="D2329" t="str">
        <f t="shared" si="72"/>
        <v>XSHE_002157</v>
      </c>
      <c r="E2329" t="str">
        <f t="shared" si="73"/>
        <v>XSHG_002157</v>
      </c>
    </row>
    <row r="2330" spans="1:5" x14ac:dyDescent="0.2">
      <c r="A2330" s="2" t="str">
        <f>"002311"</f>
        <v>002311</v>
      </c>
      <c r="B2330" s="1" t="s">
        <v>0</v>
      </c>
      <c r="C2330" s="1" t="s">
        <v>1</v>
      </c>
      <c r="D2330" t="str">
        <f t="shared" si="72"/>
        <v>XSHE_002311</v>
      </c>
      <c r="E2330" t="str">
        <f t="shared" si="73"/>
        <v>XSHG_002311</v>
      </c>
    </row>
    <row r="2331" spans="1:5" x14ac:dyDescent="0.2">
      <c r="A2331" s="2" t="str">
        <f>"002385"</f>
        <v>002385</v>
      </c>
      <c r="B2331" s="1" t="s">
        <v>0</v>
      </c>
      <c r="C2331" s="1" t="s">
        <v>1</v>
      </c>
      <c r="D2331" t="str">
        <f t="shared" si="72"/>
        <v>XSHE_002385</v>
      </c>
      <c r="E2331" t="str">
        <f t="shared" si="73"/>
        <v>XSHG_002385</v>
      </c>
    </row>
    <row r="2332" spans="1:5" x14ac:dyDescent="0.2">
      <c r="A2332" s="2" t="str">
        <f>"002548"</f>
        <v>002548</v>
      </c>
      <c r="B2332" s="1" t="s">
        <v>0</v>
      </c>
      <c r="C2332" s="1" t="s">
        <v>1</v>
      </c>
      <c r="D2332" t="str">
        <f t="shared" si="72"/>
        <v>XSHE_002548</v>
      </c>
      <c r="E2332" t="str">
        <f t="shared" si="73"/>
        <v>XSHG_002548</v>
      </c>
    </row>
    <row r="2333" spans="1:5" x14ac:dyDescent="0.2">
      <c r="A2333" s="2" t="str">
        <f>"002567"</f>
        <v>002567</v>
      </c>
      <c r="B2333" s="1" t="s">
        <v>0</v>
      </c>
      <c r="C2333" s="1" t="s">
        <v>1</v>
      </c>
      <c r="D2333" t="str">
        <f t="shared" si="72"/>
        <v>XSHE_002567</v>
      </c>
      <c r="E2333" t="str">
        <f t="shared" si="73"/>
        <v>XSHG_002567</v>
      </c>
    </row>
    <row r="2334" spans="1:5" x14ac:dyDescent="0.2">
      <c r="A2334" s="2" t="str">
        <f>"300381"</f>
        <v>300381</v>
      </c>
      <c r="B2334" s="1" t="s">
        <v>0</v>
      </c>
      <c r="C2334" s="1" t="s">
        <v>1</v>
      </c>
      <c r="D2334" t="str">
        <f t="shared" si="72"/>
        <v>XSHE_300381</v>
      </c>
      <c r="E2334" t="str">
        <f t="shared" si="73"/>
        <v>XSHG_300381</v>
      </c>
    </row>
    <row r="2335" spans="1:5" x14ac:dyDescent="0.2">
      <c r="A2335" s="2" t="str">
        <f>"600195"</f>
        <v>600195</v>
      </c>
      <c r="B2335" s="1" t="s">
        <v>0</v>
      </c>
      <c r="C2335" s="1" t="s">
        <v>1</v>
      </c>
      <c r="D2335" t="str">
        <f t="shared" si="72"/>
        <v>XSHE_600195</v>
      </c>
      <c r="E2335" t="str">
        <f t="shared" si="73"/>
        <v>XSHG_600195</v>
      </c>
    </row>
    <row r="2336" spans="1:5" x14ac:dyDescent="0.2">
      <c r="A2336" s="2" t="str">
        <f>"600438"</f>
        <v>600438</v>
      </c>
      <c r="B2336" s="1" t="s">
        <v>0</v>
      </c>
      <c r="C2336" s="1" t="s">
        <v>1</v>
      </c>
      <c r="D2336" t="str">
        <f t="shared" si="72"/>
        <v>XSHE_600438</v>
      </c>
      <c r="E2336" t="str">
        <f t="shared" si="73"/>
        <v>XSHG_600438</v>
      </c>
    </row>
    <row r="2337" spans="1:5" x14ac:dyDescent="0.2">
      <c r="A2337" s="2" t="str">
        <f>"603609"</f>
        <v>603609</v>
      </c>
      <c r="B2337" s="1" t="s">
        <v>0</v>
      </c>
      <c r="C2337" s="1" t="s">
        <v>1</v>
      </c>
      <c r="D2337" t="str">
        <f t="shared" si="72"/>
        <v>XSHE_603609</v>
      </c>
      <c r="E2337" t="str">
        <f t="shared" si="73"/>
        <v>XSHG_603609</v>
      </c>
    </row>
    <row r="2338" spans="1:5" x14ac:dyDescent="0.2">
      <c r="A2338" s="2" t="str">
        <f>"603668"</f>
        <v>603668</v>
      </c>
      <c r="B2338" s="1" t="s">
        <v>0</v>
      </c>
      <c r="C2338" s="1" t="s">
        <v>1</v>
      </c>
      <c r="D2338" t="str">
        <f t="shared" si="72"/>
        <v>XSHE_603668</v>
      </c>
      <c r="E2338" t="str">
        <f t="shared" si="73"/>
        <v>XSHG_603668</v>
      </c>
    </row>
    <row r="2339" spans="1:5" x14ac:dyDescent="0.2">
      <c r="A2339" s="2" t="str">
        <f>"000859"</f>
        <v>000859</v>
      </c>
      <c r="B2339" s="1" t="s">
        <v>0</v>
      </c>
      <c r="C2339" s="1" t="s">
        <v>1</v>
      </c>
      <c r="D2339" t="str">
        <f t="shared" si="72"/>
        <v>XSHE_000859</v>
      </c>
      <c r="E2339" t="str">
        <f t="shared" si="73"/>
        <v>XSHG_000859</v>
      </c>
    </row>
    <row r="2340" spans="1:5" x14ac:dyDescent="0.2">
      <c r="A2340" s="2" t="str">
        <f>"000973"</f>
        <v>000973</v>
      </c>
      <c r="B2340" s="1" t="s">
        <v>0</v>
      </c>
      <c r="C2340" s="1" t="s">
        <v>1</v>
      </c>
      <c r="D2340" t="str">
        <f t="shared" si="72"/>
        <v>XSHE_000973</v>
      </c>
      <c r="E2340" t="str">
        <f t="shared" si="73"/>
        <v>XSHG_000973</v>
      </c>
    </row>
    <row r="2341" spans="1:5" x14ac:dyDescent="0.2">
      <c r="A2341" s="2" t="str">
        <f>"002014"</f>
        <v>002014</v>
      </c>
      <c r="B2341" s="1" t="s">
        <v>0</v>
      </c>
      <c r="C2341" s="1" t="s">
        <v>1</v>
      </c>
      <c r="D2341" t="str">
        <f t="shared" si="72"/>
        <v>XSHE_002014</v>
      </c>
      <c r="E2341" t="str">
        <f t="shared" si="73"/>
        <v>XSHG_002014</v>
      </c>
    </row>
    <row r="2342" spans="1:5" x14ac:dyDescent="0.2">
      <c r="A2342" s="2" t="str">
        <f>"002108"</f>
        <v>002108</v>
      </c>
      <c r="B2342" s="1" t="s">
        <v>0</v>
      </c>
      <c r="C2342" s="1" t="s">
        <v>1</v>
      </c>
      <c r="D2342" t="str">
        <f t="shared" si="72"/>
        <v>XSHE_002108</v>
      </c>
      <c r="E2342" t="str">
        <f t="shared" si="73"/>
        <v>XSHG_002108</v>
      </c>
    </row>
    <row r="2343" spans="1:5" x14ac:dyDescent="0.2">
      <c r="A2343" s="2" t="str">
        <f>"002243"</f>
        <v>002243</v>
      </c>
      <c r="B2343" s="1" t="s">
        <v>0</v>
      </c>
      <c r="C2343" s="1" t="s">
        <v>1</v>
      </c>
      <c r="D2343" t="str">
        <f t="shared" si="72"/>
        <v>XSHE_002243</v>
      </c>
      <c r="E2343" t="str">
        <f t="shared" si="73"/>
        <v>XSHG_002243</v>
      </c>
    </row>
    <row r="2344" spans="1:5" x14ac:dyDescent="0.2">
      <c r="A2344" s="2" t="str">
        <f>"002263"</f>
        <v>002263</v>
      </c>
      <c r="B2344" s="1" t="s">
        <v>0</v>
      </c>
      <c r="C2344" s="1" t="s">
        <v>1</v>
      </c>
      <c r="D2344" t="str">
        <f t="shared" si="72"/>
        <v>XSHE_002263</v>
      </c>
      <c r="E2344" t="str">
        <f t="shared" si="73"/>
        <v>XSHG_002263</v>
      </c>
    </row>
    <row r="2345" spans="1:5" x14ac:dyDescent="0.2">
      <c r="A2345" s="2" t="str">
        <f>"002324"</f>
        <v>002324</v>
      </c>
      <c r="B2345" s="1" t="s">
        <v>0</v>
      </c>
      <c r="C2345" s="1" t="s">
        <v>1</v>
      </c>
      <c r="D2345" t="str">
        <f t="shared" si="72"/>
        <v>XSHE_002324</v>
      </c>
      <c r="E2345" t="str">
        <f t="shared" si="73"/>
        <v>XSHG_002324</v>
      </c>
    </row>
    <row r="2346" spans="1:5" x14ac:dyDescent="0.2">
      <c r="A2346" s="2" t="str">
        <f>"002395"</f>
        <v>002395</v>
      </c>
      <c r="B2346" s="1" t="s">
        <v>0</v>
      </c>
      <c r="C2346" s="1" t="s">
        <v>1</v>
      </c>
      <c r="D2346" t="str">
        <f t="shared" si="72"/>
        <v>XSHE_002395</v>
      </c>
      <c r="E2346" t="str">
        <f t="shared" si="73"/>
        <v>XSHG_002395</v>
      </c>
    </row>
    <row r="2347" spans="1:5" x14ac:dyDescent="0.2">
      <c r="A2347" s="2" t="str">
        <f>"002420"</f>
        <v>002420</v>
      </c>
      <c r="B2347" s="1" t="s">
        <v>0</v>
      </c>
      <c r="C2347" s="1" t="s">
        <v>1</v>
      </c>
      <c r="D2347" t="str">
        <f t="shared" si="72"/>
        <v>XSHE_002420</v>
      </c>
      <c r="E2347" t="str">
        <f t="shared" si="73"/>
        <v>XSHG_002420</v>
      </c>
    </row>
    <row r="2348" spans="1:5" x14ac:dyDescent="0.2">
      <c r="A2348" s="2" t="str">
        <f>"002457"</f>
        <v>002457</v>
      </c>
      <c r="B2348" s="1" t="s">
        <v>0</v>
      </c>
      <c r="C2348" s="1" t="s">
        <v>1</v>
      </c>
      <c r="D2348" t="str">
        <f t="shared" si="72"/>
        <v>XSHE_002457</v>
      </c>
      <c r="E2348" t="str">
        <f t="shared" si="73"/>
        <v>XSHG_002457</v>
      </c>
    </row>
    <row r="2349" spans="1:5" x14ac:dyDescent="0.2">
      <c r="A2349" s="2" t="str">
        <f>"002522"</f>
        <v>002522</v>
      </c>
      <c r="B2349" s="1" t="s">
        <v>0</v>
      </c>
      <c r="C2349" s="1" t="s">
        <v>1</v>
      </c>
      <c r="D2349" t="str">
        <f t="shared" si="72"/>
        <v>XSHE_002522</v>
      </c>
      <c r="E2349" t="str">
        <f t="shared" si="73"/>
        <v>XSHG_002522</v>
      </c>
    </row>
    <row r="2350" spans="1:5" x14ac:dyDescent="0.2">
      <c r="A2350" s="2" t="str">
        <f>"002585"</f>
        <v>002585</v>
      </c>
      <c r="B2350" s="1" t="s">
        <v>0</v>
      </c>
      <c r="C2350" s="1" t="s">
        <v>1</v>
      </c>
      <c r="D2350" t="str">
        <f t="shared" si="72"/>
        <v>XSHE_002585</v>
      </c>
      <c r="E2350" t="str">
        <f t="shared" si="73"/>
        <v>XSHG_002585</v>
      </c>
    </row>
    <row r="2351" spans="1:5" x14ac:dyDescent="0.2">
      <c r="A2351" s="2" t="str">
        <f>"002641"</f>
        <v>002641</v>
      </c>
      <c r="B2351" s="1" t="s">
        <v>0</v>
      </c>
      <c r="C2351" s="1" t="s">
        <v>1</v>
      </c>
      <c r="D2351" t="str">
        <f t="shared" si="72"/>
        <v>XSHE_002641</v>
      </c>
      <c r="E2351" t="str">
        <f t="shared" si="73"/>
        <v>XSHG_002641</v>
      </c>
    </row>
    <row r="2352" spans="1:5" x14ac:dyDescent="0.2">
      <c r="A2352" s="2" t="str">
        <f>"002676"</f>
        <v>002676</v>
      </c>
      <c r="B2352" s="1" t="s">
        <v>0</v>
      </c>
      <c r="C2352" s="1" t="s">
        <v>1</v>
      </c>
      <c r="D2352" t="str">
        <f t="shared" si="72"/>
        <v>XSHE_002676</v>
      </c>
      <c r="E2352" t="str">
        <f t="shared" si="73"/>
        <v>XSHG_002676</v>
      </c>
    </row>
    <row r="2353" spans="1:5" x14ac:dyDescent="0.2">
      <c r="A2353" s="2" t="str">
        <f>"002694"</f>
        <v>002694</v>
      </c>
      <c r="B2353" s="1" t="s">
        <v>0</v>
      </c>
      <c r="C2353" s="1" t="s">
        <v>1</v>
      </c>
      <c r="D2353" t="str">
        <f t="shared" si="72"/>
        <v>XSHE_002694</v>
      </c>
      <c r="E2353" t="str">
        <f t="shared" si="73"/>
        <v>XSHG_002694</v>
      </c>
    </row>
    <row r="2354" spans="1:5" x14ac:dyDescent="0.2">
      <c r="A2354" s="2" t="str">
        <f>"002735"</f>
        <v>002735</v>
      </c>
      <c r="B2354" s="1" t="s">
        <v>0</v>
      </c>
      <c r="C2354" s="1" t="s">
        <v>1</v>
      </c>
      <c r="D2354" t="str">
        <f t="shared" si="72"/>
        <v>XSHE_002735</v>
      </c>
      <c r="E2354" t="str">
        <f t="shared" si="73"/>
        <v>XSHG_002735</v>
      </c>
    </row>
    <row r="2355" spans="1:5" x14ac:dyDescent="0.2">
      <c r="A2355" s="2" t="str">
        <f>"002768"</f>
        <v>002768</v>
      </c>
      <c r="B2355" s="1" t="s">
        <v>0</v>
      </c>
      <c r="C2355" s="1" t="s">
        <v>1</v>
      </c>
      <c r="D2355" t="str">
        <f t="shared" si="72"/>
        <v>XSHE_002768</v>
      </c>
      <c r="E2355" t="str">
        <f t="shared" si="73"/>
        <v>XSHG_002768</v>
      </c>
    </row>
    <row r="2356" spans="1:5" x14ac:dyDescent="0.2">
      <c r="A2356" s="2" t="str">
        <f>"002838"</f>
        <v>002838</v>
      </c>
      <c r="B2356" s="1" t="s">
        <v>0</v>
      </c>
      <c r="C2356" s="1" t="s">
        <v>1</v>
      </c>
      <c r="D2356" t="str">
        <f t="shared" si="72"/>
        <v>XSHE_002838</v>
      </c>
      <c r="E2356" t="str">
        <f t="shared" si="73"/>
        <v>XSHG_002838</v>
      </c>
    </row>
    <row r="2357" spans="1:5" x14ac:dyDescent="0.2">
      <c r="A2357" s="2" t="str">
        <f>"002855"</f>
        <v>002855</v>
      </c>
      <c r="B2357" s="1" t="s">
        <v>0</v>
      </c>
      <c r="C2357" s="1" t="s">
        <v>1</v>
      </c>
      <c r="D2357" t="str">
        <f t="shared" si="72"/>
        <v>XSHE_002855</v>
      </c>
      <c r="E2357" t="str">
        <f t="shared" si="73"/>
        <v>XSHG_002855</v>
      </c>
    </row>
    <row r="2358" spans="1:5" x14ac:dyDescent="0.2">
      <c r="A2358" s="2" t="str">
        <f>"300169"</f>
        <v>300169</v>
      </c>
      <c r="B2358" s="1" t="s">
        <v>0</v>
      </c>
      <c r="C2358" s="1" t="s">
        <v>1</v>
      </c>
      <c r="D2358" t="str">
        <f t="shared" si="72"/>
        <v>XSHE_300169</v>
      </c>
      <c r="E2358" t="str">
        <f t="shared" si="73"/>
        <v>XSHG_300169</v>
      </c>
    </row>
    <row r="2359" spans="1:5" x14ac:dyDescent="0.2">
      <c r="A2359" s="2" t="str">
        <f>"300198"</f>
        <v>300198</v>
      </c>
      <c r="B2359" s="1" t="s">
        <v>0</v>
      </c>
      <c r="C2359" s="1" t="s">
        <v>1</v>
      </c>
      <c r="D2359" t="str">
        <f t="shared" si="72"/>
        <v>XSHE_300198</v>
      </c>
      <c r="E2359" t="str">
        <f t="shared" si="73"/>
        <v>XSHG_300198</v>
      </c>
    </row>
    <row r="2360" spans="1:5" x14ac:dyDescent="0.2">
      <c r="A2360" s="2" t="str">
        <f>"300218"</f>
        <v>300218</v>
      </c>
      <c r="B2360" s="1" t="s">
        <v>0</v>
      </c>
      <c r="C2360" s="1" t="s">
        <v>1</v>
      </c>
      <c r="D2360" t="str">
        <f t="shared" si="72"/>
        <v>XSHE_300218</v>
      </c>
      <c r="E2360" t="str">
        <f t="shared" si="73"/>
        <v>XSHG_300218</v>
      </c>
    </row>
    <row r="2361" spans="1:5" x14ac:dyDescent="0.2">
      <c r="A2361" s="2" t="str">
        <f>"300221"</f>
        <v>300221</v>
      </c>
      <c r="B2361" s="1" t="s">
        <v>0</v>
      </c>
      <c r="C2361" s="1" t="s">
        <v>1</v>
      </c>
      <c r="D2361" t="str">
        <f t="shared" si="72"/>
        <v>XSHE_300221</v>
      </c>
      <c r="E2361" t="str">
        <f t="shared" si="73"/>
        <v>XSHG_300221</v>
      </c>
    </row>
    <row r="2362" spans="1:5" x14ac:dyDescent="0.2">
      <c r="A2362" s="2" t="str">
        <f>"300230"</f>
        <v>300230</v>
      </c>
      <c r="B2362" s="1" t="s">
        <v>0</v>
      </c>
      <c r="C2362" s="1" t="s">
        <v>1</v>
      </c>
      <c r="D2362" t="str">
        <f t="shared" si="72"/>
        <v>XSHE_300230</v>
      </c>
      <c r="E2362" t="str">
        <f t="shared" si="73"/>
        <v>XSHG_300230</v>
      </c>
    </row>
    <row r="2363" spans="1:5" x14ac:dyDescent="0.2">
      <c r="A2363" s="2" t="str">
        <f>"300305"</f>
        <v>300305</v>
      </c>
      <c r="B2363" s="1" t="s">
        <v>0</v>
      </c>
      <c r="C2363" s="1" t="s">
        <v>1</v>
      </c>
      <c r="D2363" t="str">
        <f t="shared" si="72"/>
        <v>XSHE_300305</v>
      </c>
      <c r="E2363" t="str">
        <f t="shared" si="73"/>
        <v>XSHG_300305</v>
      </c>
    </row>
    <row r="2364" spans="1:5" x14ac:dyDescent="0.2">
      <c r="A2364" s="2" t="str">
        <f>"300321"</f>
        <v>300321</v>
      </c>
      <c r="B2364" s="1" t="s">
        <v>0</v>
      </c>
      <c r="C2364" s="1" t="s">
        <v>1</v>
      </c>
      <c r="D2364" t="str">
        <f t="shared" si="72"/>
        <v>XSHE_300321</v>
      </c>
      <c r="E2364" t="str">
        <f t="shared" si="73"/>
        <v>XSHG_300321</v>
      </c>
    </row>
    <row r="2365" spans="1:5" x14ac:dyDescent="0.2">
      <c r="A2365" s="2" t="str">
        <f>"300325"</f>
        <v>300325</v>
      </c>
      <c r="B2365" s="1" t="s">
        <v>0</v>
      </c>
      <c r="C2365" s="1" t="s">
        <v>1</v>
      </c>
      <c r="D2365" t="str">
        <f t="shared" si="72"/>
        <v>XSHE_300325</v>
      </c>
      <c r="E2365" t="str">
        <f t="shared" si="73"/>
        <v>XSHG_300325</v>
      </c>
    </row>
    <row r="2366" spans="1:5" x14ac:dyDescent="0.2">
      <c r="A2366" s="2" t="str">
        <f>"300393"</f>
        <v>300393</v>
      </c>
      <c r="B2366" s="1" t="s">
        <v>0</v>
      </c>
      <c r="C2366" s="1" t="s">
        <v>1</v>
      </c>
      <c r="D2366" t="str">
        <f t="shared" si="72"/>
        <v>XSHE_300393</v>
      </c>
      <c r="E2366" t="str">
        <f t="shared" si="73"/>
        <v>XSHG_300393</v>
      </c>
    </row>
    <row r="2367" spans="1:5" x14ac:dyDescent="0.2">
      <c r="A2367" s="2" t="str">
        <f>"300539"</f>
        <v>300539</v>
      </c>
      <c r="B2367" s="1" t="s">
        <v>0</v>
      </c>
      <c r="C2367" s="1" t="s">
        <v>1</v>
      </c>
      <c r="D2367" t="str">
        <f t="shared" si="72"/>
        <v>XSHE_300539</v>
      </c>
      <c r="E2367" t="str">
        <f t="shared" si="73"/>
        <v>XSHG_300539</v>
      </c>
    </row>
    <row r="2368" spans="1:5" x14ac:dyDescent="0.2">
      <c r="A2368" s="2" t="str">
        <f>"300599"</f>
        <v>300599</v>
      </c>
      <c r="B2368" s="1" t="s">
        <v>0</v>
      </c>
      <c r="C2368" s="1" t="s">
        <v>1</v>
      </c>
      <c r="D2368" t="str">
        <f t="shared" si="72"/>
        <v>XSHE_300599</v>
      </c>
      <c r="E2368" t="str">
        <f t="shared" si="73"/>
        <v>XSHG_300599</v>
      </c>
    </row>
    <row r="2369" spans="1:5" x14ac:dyDescent="0.2">
      <c r="A2369" s="2" t="str">
        <f>"600143"</f>
        <v>600143</v>
      </c>
      <c r="B2369" s="1" t="s">
        <v>0</v>
      </c>
      <c r="C2369" s="1" t="s">
        <v>1</v>
      </c>
      <c r="D2369" t="str">
        <f t="shared" si="72"/>
        <v>XSHE_600143</v>
      </c>
      <c r="E2369" t="str">
        <f t="shared" si="73"/>
        <v>XSHG_600143</v>
      </c>
    </row>
    <row r="2370" spans="1:5" x14ac:dyDescent="0.2">
      <c r="A2370" s="2" t="str">
        <f>"600146"</f>
        <v>600146</v>
      </c>
      <c r="B2370" s="1" t="s">
        <v>0</v>
      </c>
      <c r="C2370" s="1" t="s">
        <v>1</v>
      </c>
      <c r="D2370" t="str">
        <f t="shared" ref="D2370:D2433" si="74">B2370&amp;"_"&amp;A2370</f>
        <v>XSHE_600146</v>
      </c>
      <c r="E2370" t="str">
        <f t="shared" ref="E2370:E2433" si="75">C2370&amp;"_"&amp;A2370</f>
        <v>XSHG_600146</v>
      </c>
    </row>
    <row r="2371" spans="1:5" x14ac:dyDescent="0.2">
      <c r="A2371" s="2" t="str">
        <f>"600444"</f>
        <v>600444</v>
      </c>
      <c r="B2371" s="1" t="s">
        <v>0</v>
      </c>
      <c r="C2371" s="1" t="s">
        <v>1</v>
      </c>
      <c r="D2371" t="str">
        <f t="shared" si="74"/>
        <v>XSHE_600444</v>
      </c>
      <c r="E2371" t="str">
        <f t="shared" si="75"/>
        <v>XSHG_600444</v>
      </c>
    </row>
    <row r="2372" spans="1:5" x14ac:dyDescent="0.2">
      <c r="A2372" s="2" t="str">
        <f>"600458"</f>
        <v>600458</v>
      </c>
      <c r="B2372" s="1" t="s">
        <v>0</v>
      </c>
      <c r="C2372" s="1" t="s">
        <v>1</v>
      </c>
      <c r="D2372" t="str">
        <f t="shared" si="74"/>
        <v>XSHE_600458</v>
      </c>
      <c r="E2372" t="str">
        <f t="shared" si="75"/>
        <v>XSHG_600458</v>
      </c>
    </row>
    <row r="2373" spans="1:5" x14ac:dyDescent="0.2">
      <c r="A2373" s="2" t="str">
        <f>"600589"</f>
        <v>600589</v>
      </c>
      <c r="B2373" s="1" t="s">
        <v>0</v>
      </c>
      <c r="C2373" s="1" t="s">
        <v>1</v>
      </c>
      <c r="D2373" t="str">
        <f t="shared" si="74"/>
        <v>XSHE_600589</v>
      </c>
      <c r="E2373" t="str">
        <f t="shared" si="75"/>
        <v>XSHG_600589</v>
      </c>
    </row>
    <row r="2374" spans="1:5" x14ac:dyDescent="0.2">
      <c r="A2374" s="2" t="str">
        <f>"603266"</f>
        <v>603266</v>
      </c>
      <c r="B2374" s="1" t="s">
        <v>0</v>
      </c>
      <c r="C2374" s="1" t="s">
        <v>1</v>
      </c>
      <c r="D2374" t="str">
        <f t="shared" si="74"/>
        <v>XSHE_603266</v>
      </c>
      <c r="E2374" t="str">
        <f t="shared" si="75"/>
        <v>XSHG_603266</v>
      </c>
    </row>
    <row r="2375" spans="1:5" x14ac:dyDescent="0.2">
      <c r="A2375" s="2" t="str">
        <f>"603330"</f>
        <v>603330</v>
      </c>
      <c r="B2375" s="1" t="s">
        <v>0</v>
      </c>
      <c r="C2375" s="1" t="s">
        <v>1</v>
      </c>
      <c r="D2375" t="str">
        <f t="shared" si="74"/>
        <v>XSHE_603330</v>
      </c>
      <c r="E2375" t="str">
        <f t="shared" si="75"/>
        <v>XSHG_603330</v>
      </c>
    </row>
    <row r="2376" spans="1:5" x14ac:dyDescent="0.2">
      <c r="A2376" s="2" t="str">
        <f>"603615"</f>
        <v>603615</v>
      </c>
      <c r="B2376" s="1" t="s">
        <v>0</v>
      </c>
      <c r="C2376" s="1" t="s">
        <v>1</v>
      </c>
      <c r="D2376" t="str">
        <f t="shared" si="74"/>
        <v>XSHE_603615</v>
      </c>
      <c r="E2376" t="str">
        <f t="shared" si="75"/>
        <v>XSHG_603615</v>
      </c>
    </row>
    <row r="2377" spans="1:5" x14ac:dyDescent="0.2">
      <c r="A2377" s="2" t="str">
        <f>"603806"</f>
        <v>603806</v>
      </c>
      <c r="B2377" s="1" t="s">
        <v>0</v>
      </c>
      <c r="C2377" s="1" t="s">
        <v>1</v>
      </c>
      <c r="D2377" t="str">
        <f t="shared" si="74"/>
        <v>XSHE_603806</v>
      </c>
      <c r="E2377" t="str">
        <f t="shared" si="75"/>
        <v>XSHG_603806</v>
      </c>
    </row>
    <row r="2378" spans="1:5" x14ac:dyDescent="0.2">
      <c r="A2378" s="2" t="str">
        <f>"603991"</f>
        <v>603991</v>
      </c>
      <c r="B2378" s="1" t="s">
        <v>0</v>
      </c>
      <c r="C2378" s="1" t="s">
        <v>1</v>
      </c>
      <c r="D2378" t="str">
        <f t="shared" si="74"/>
        <v>XSHE_603991</v>
      </c>
      <c r="E2378" t="str">
        <f t="shared" si="75"/>
        <v>XSHG_603991</v>
      </c>
    </row>
    <row r="2379" spans="1:5" x14ac:dyDescent="0.2">
      <c r="A2379" s="2" t="str">
        <f>"300089"</f>
        <v>300089</v>
      </c>
      <c r="B2379" s="1" t="s">
        <v>0</v>
      </c>
      <c r="C2379" s="1" t="s">
        <v>1</v>
      </c>
      <c r="D2379" t="str">
        <f t="shared" si="74"/>
        <v>XSHE_300089</v>
      </c>
      <c r="E2379" t="str">
        <f t="shared" si="75"/>
        <v>XSHG_300089</v>
      </c>
    </row>
    <row r="2380" spans="1:5" x14ac:dyDescent="0.2">
      <c r="A2380" s="2" t="str">
        <f>"300234"</f>
        <v>300234</v>
      </c>
      <c r="B2380" s="1" t="s">
        <v>0</v>
      </c>
      <c r="C2380" s="1" t="s">
        <v>1</v>
      </c>
      <c r="D2380" t="str">
        <f t="shared" si="74"/>
        <v>XSHE_300234</v>
      </c>
      <c r="E2380" t="str">
        <f t="shared" si="75"/>
        <v>XSHG_300234</v>
      </c>
    </row>
    <row r="2381" spans="1:5" x14ac:dyDescent="0.2">
      <c r="A2381" s="2" t="str">
        <f>"300285"</f>
        <v>300285</v>
      </c>
      <c r="B2381" s="1" t="s">
        <v>0</v>
      </c>
      <c r="C2381" s="1" t="s">
        <v>1</v>
      </c>
      <c r="D2381" t="str">
        <f t="shared" si="74"/>
        <v>XSHE_300285</v>
      </c>
      <c r="E2381" t="str">
        <f t="shared" si="75"/>
        <v>XSHG_300285</v>
      </c>
    </row>
    <row r="2382" spans="1:5" x14ac:dyDescent="0.2">
      <c r="A2382" s="2" t="str">
        <f>"300409"</f>
        <v>300409</v>
      </c>
      <c r="B2382" s="1" t="s">
        <v>0</v>
      </c>
      <c r="C2382" s="1" t="s">
        <v>1</v>
      </c>
      <c r="D2382" t="str">
        <f t="shared" si="74"/>
        <v>XSHE_300409</v>
      </c>
      <c r="E2382" t="str">
        <f t="shared" si="75"/>
        <v>XSHG_300409</v>
      </c>
    </row>
    <row r="2383" spans="1:5" x14ac:dyDescent="0.2">
      <c r="A2383" s="2" t="str">
        <f>"600145"</f>
        <v>600145</v>
      </c>
      <c r="B2383" s="1" t="s">
        <v>0</v>
      </c>
      <c r="C2383" s="1" t="s">
        <v>1</v>
      </c>
      <c r="D2383" t="str">
        <f t="shared" si="74"/>
        <v>XSHE_600145</v>
      </c>
      <c r="E2383" t="str">
        <f t="shared" si="75"/>
        <v>XSHG_600145</v>
      </c>
    </row>
    <row r="2384" spans="1:5" x14ac:dyDescent="0.2">
      <c r="A2384" s="2" t="str">
        <f>"603268"</f>
        <v>603268</v>
      </c>
      <c r="B2384" s="1" t="s">
        <v>0</v>
      </c>
      <c r="C2384" s="1" t="s">
        <v>1</v>
      </c>
      <c r="D2384" t="str">
        <f t="shared" si="74"/>
        <v>XSHE_603268</v>
      </c>
      <c r="E2384" t="str">
        <f t="shared" si="75"/>
        <v>XSHG_603268</v>
      </c>
    </row>
    <row r="2385" spans="1:5" x14ac:dyDescent="0.2">
      <c r="A2385" s="2" t="str">
        <f>"603838"</f>
        <v>603838</v>
      </c>
      <c r="B2385" s="1" t="s">
        <v>0</v>
      </c>
      <c r="C2385" s="1" t="s">
        <v>1</v>
      </c>
      <c r="D2385" t="str">
        <f t="shared" si="74"/>
        <v>XSHE_603838</v>
      </c>
      <c r="E2385" t="str">
        <f t="shared" si="75"/>
        <v>XSHG_603838</v>
      </c>
    </row>
    <row r="2386" spans="1:5" x14ac:dyDescent="0.2">
      <c r="A2386" s="2" t="str">
        <f>"000708"</f>
        <v>000708</v>
      </c>
      <c r="B2386" s="1" t="s">
        <v>0</v>
      </c>
      <c r="C2386" s="1" t="s">
        <v>1</v>
      </c>
      <c r="D2386" t="str">
        <f t="shared" si="74"/>
        <v>XSHE_000708</v>
      </c>
      <c r="E2386" t="str">
        <f t="shared" si="75"/>
        <v>XSHG_000708</v>
      </c>
    </row>
    <row r="2387" spans="1:5" x14ac:dyDescent="0.2">
      <c r="A2387" s="2" t="str">
        <f>"000825"</f>
        <v>000825</v>
      </c>
      <c r="B2387" s="1" t="s">
        <v>0</v>
      </c>
      <c r="C2387" s="1" t="s">
        <v>1</v>
      </c>
      <c r="D2387" t="str">
        <f t="shared" si="74"/>
        <v>XSHE_000825</v>
      </c>
      <c r="E2387" t="str">
        <f t="shared" si="75"/>
        <v>XSHG_000825</v>
      </c>
    </row>
    <row r="2388" spans="1:5" x14ac:dyDescent="0.2">
      <c r="A2388" s="2" t="str">
        <f>"002075"</f>
        <v>002075</v>
      </c>
      <c r="B2388" s="1" t="s">
        <v>0</v>
      </c>
      <c r="C2388" s="1" t="s">
        <v>1</v>
      </c>
      <c r="D2388" t="str">
        <f t="shared" si="74"/>
        <v>XSHE_002075</v>
      </c>
      <c r="E2388" t="str">
        <f t="shared" si="75"/>
        <v>XSHG_002075</v>
      </c>
    </row>
    <row r="2389" spans="1:5" x14ac:dyDescent="0.2">
      <c r="A2389" s="2" t="str">
        <f>"002318"</f>
        <v>002318</v>
      </c>
      <c r="B2389" s="1" t="s">
        <v>0</v>
      </c>
      <c r="C2389" s="1" t="s">
        <v>1</v>
      </c>
      <c r="D2389" t="str">
        <f t="shared" si="74"/>
        <v>XSHE_002318</v>
      </c>
      <c r="E2389" t="str">
        <f t="shared" si="75"/>
        <v>XSHG_002318</v>
      </c>
    </row>
    <row r="2390" spans="1:5" x14ac:dyDescent="0.2">
      <c r="A2390" s="2" t="str">
        <f>"002423"</f>
        <v>002423</v>
      </c>
      <c r="B2390" s="1" t="s">
        <v>0</v>
      </c>
      <c r="C2390" s="1" t="s">
        <v>1</v>
      </c>
      <c r="D2390" t="str">
        <f t="shared" si="74"/>
        <v>XSHE_002423</v>
      </c>
      <c r="E2390" t="str">
        <f t="shared" si="75"/>
        <v>XSHG_002423</v>
      </c>
    </row>
    <row r="2391" spans="1:5" x14ac:dyDescent="0.2">
      <c r="A2391" s="2" t="str">
        <f>"002756"</f>
        <v>002756</v>
      </c>
      <c r="B2391" s="1" t="s">
        <v>0</v>
      </c>
      <c r="C2391" s="1" t="s">
        <v>1</v>
      </c>
      <c r="D2391" t="str">
        <f t="shared" si="74"/>
        <v>XSHE_002756</v>
      </c>
      <c r="E2391" t="str">
        <f t="shared" si="75"/>
        <v>XSHG_002756</v>
      </c>
    </row>
    <row r="2392" spans="1:5" x14ac:dyDescent="0.2">
      <c r="A2392" s="2" t="str">
        <f>"600117"</f>
        <v>600117</v>
      </c>
      <c r="B2392" s="1" t="s">
        <v>0</v>
      </c>
      <c r="C2392" s="1" t="s">
        <v>1</v>
      </c>
      <c r="D2392" t="str">
        <f t="shared" si="74"/>
        <v>XSHE_600117</v>
      </c>
      <c r="E2392" t="str">
        <f t="shared" si="75"/>
        <v>XSHG_600117</v>
      </c>
    </row>
    <row r="2393" spans="1:5" x14ac:dyDescent="0.2">
      <c r="A2393" s="2" t="str">
        <f>"600399"</f>
        <v>600399</v>
      </c>
      <c r="B2393" s="1" t="s">
        <v>0</v>
      </c>
      <c r="C2393" s="1" t="s">
        <v>1</v>
      </c>
      <c r="D2393" t="str">
        <f t="shared" si="74"/>
        <v>XSHE_600399</v>
      </c>
      <c r="E2393" t="str">
        <f t="shared" si="75"/>
        <v>XSHG_600399</v>
      </c>
    </row>
    <row r="2394" spans="1:5" x14ac:dyDescent="0.2">
      <c r="A2394" s="2" t="str">
        <f>"600507"</f>
        <v>600507</v>
      </c>
      <c r="B2394" s="1" t="s">
        <v>0</v>
      </c>
      <c r="C2394" s="1" t="s">
        <v>1</v>
      </c>
      <c r="D2394" t="str">
        <f t="shared" si="74"/>
        <v>XSHE_600507</v>
      </c>
      <c r="E2394" t="str">
        <f t="shared" si="75"/>
        <v>XSHG_600507</v>
      </c>
    </row>
    <row r="2395" spans="1:5" x14ac:dyDescent="0.2">
      <c r="A2395" s="2" t="str">
        <f>"600125"</f>
        <v>600125</v>
      </c>
      <c r="B2395" s="1" t="s">
        <v>0</v>
      </c>
      <c r="C2395" s="1" t="s">
        <v>1</v>
      </c>
      <c r="D2395" t="str">
        <f t="shared" si="74"/>
        <v>XSHE_600125</v>
      </c>
      <c r="E2395" t="str">
        <f t="shared" si="75"/>
        <v>XSHG_600125</v>
      </c>
    </row>
    <row r="2396" spans="1:5" x14ac:dyDescent="0.2">
      <c r="A2396" s="2" t="str">
        <f>"601006"</f>
        <v>601006</v>
      </c>
      <c r="B2396" s="1" t="s">
        <v>0</v>
      </c>
      <c r="C2396" s="1" t="s">
        <v>1</v>
      </c>
      <c r="D2396" t="str">
        <f t="shared" si="74"/>
        <v>XSHE_601006</v>
      </c>
      <c r="E2396" t="str">
        <f t="shared" si="75"/>
        <v>XSHG_601006</v>
      </c>
    </row>
    <row r="2397" spans="1:5" x14ac:dyDescent="0.2">
      <c r="A2397" s="2" t="str">
        <f>"601333"</f>
        <v>601333</v>
      </c>
      <c r="B2397" s="1" t="s">
        <v>0</v>
      </c>
      <c r="C2397" s="1" t="s">
        <v>1</v>
      </c>
      <c r="D2397" t="str">
        <f t="shared" si="74"/>
        <v>XSHE_601333</v>
      </c>
      <c r="E2397" t="str">
        <f t="shared" si="75"/>
        <v>XSHG_601333</v>
      </c>
    </row>
    <row r="2398" spans="1:5" x14ac:dyDescent="0.2">
      <c r="A2398" s="2" t="str">
        <f>"000063"</f>
        <v>000063</v>
      </c>
      <c r="B2398" s="1" t="s">
        <v>0</v>
      </c>
      <c r="C2398" s="1" t="s">
        <v>1</v>
      </c>
      <c r="D2398" t="str">
        <f t="shared" si="74"/>
        <v>XSHE_000063</v>
      </c>
      <c r="E2398" t="str">
        <f t="shared" si="75"/>
        <v>XSHG_000063</v>
      </c>
    </row>
    <row r="2399" spans="1:5" x14ac:dyDescent="0.2">
      <c r="A2399" s="2" t="str">
        <f>"000070"</f>
        <v>000070</v>
      </c>
      <c r="B2399" s="1" t="s">
        <v>0</v>
      </c>
      <c r="C2399" s="1" t="s">
        <v>1</v>
      </c>
      <c r="D2399" t="str">
        <f t="shared" si="74"/>
        <v>XSHE_000070</v>
      </c>
      <c r="E2399" t="str">
        <f t="shared" si="75"/>
        <v>XSHG_000070</v>
      </c>
    </row>
    <row r="2400" spans="1:5" x14ac:dyDescent="0.2">
      <c r="A2400" s="2" t="str">
        <f>"000547"</f>
        <v>000547</v>
      </c>
      <c r="B2400" s="1" t="s">
        <v>0</v>
      </c>
      <c r="C2400" s="1" t="s">
        <v>1</v>
      </c>
      <c r="D2400" t="str">
        <f t="shared" si="74"/>
        <v>XSHE_000547</v>
      </c>
      <c r="E2400" t="str">
        <f t="shared" si="75"/>
        <v>XSHG_000547</v>
      </c>
    </row>
    <row r="2401" spans="1:5" x14ac:dyDescent="0.2">
      <c r="A2401" s="2" t="str">
        <f>"000561"</f>
        <v>000561</v>
      </c>
      <c r="B2401" s="1" t="s">
        <v>0</v>
      </c>
      <c r="C2401" s="1" t="s">
        <v>1</v>
      </c>
      <c r="D2401" t="str">
        <f t="shared" si="74"/>
        <v>XSHE_000561</v>
      </c>
      <c r="E2401" t="str">
        <f t="shared" si="75"/>
        <v>XSHG_000561</v>
      </c>
    </row>
    <row r="2402" spans="1:5" x14ac:dyDescent="0.2">
      <c r="A2402" s="2" t="str">
        <f>"000586"</f>
        <v>000586</v>
      </c>
      <c r="B2402" s="1" t="s">
        <v>0</v>
      </c>
      <c r="C2402" s="1" t="s">
        <v>1</v>
      </c>
      <c r="D2402" t="str">
        <f t="shared" si="74"/>
        <v>XSHE_000586</v>
      </c>
      <c r="E2402" t="str">
        <f t="shared" si="75"/>
        <v>XSHG_000586</v>
      </c>
    </row>
    <row r="2403" spans="1:5" x14ac:dyDescent="0.2">
      <c r="A2403" s="2" t="str">
        <f>"000687"</f>
        <v>000687</v>
      </c>
      <c r="B2403" s="1" t="s">
        <v>0</v>
      </c>
      <c r="C2403" s="1" t="s">
        <v>1</v>
      </c>
      <c r="D2403" t="str">
        <f t="shared" si="74"/>
        <v>XSHE_000687</v>
      </c>
      <c r="E2403" t="str">
        <f t="shared" si="75"/>
        <v>XSHG_000687</v>
      </c>
    </row>
    <row r="2404" spans="1:5" x14ac:dyDescent="0.2">
      <c r="A2404" s="2" t="str">
        <f>"000801"</f>
        <v>000801</v>
      </c>
      <c r="B2404" s="1" t="s">
        <v>0</v>
      </c>
      <c r="C2404" s="1" t="s">
        <v>1</v>
      </c>
      <c r="D2404" t="str">
        <f t="shared" si="74"/>
        <v>XSHE_000801</v>
      </c>
      <c r="E2404" t="str">
        <f t="shared" si="75"/>
        <v>XSHG_000801</v>
      </c>
    </row>
    <row r="2405" spans="1:5" x14ac:dyDescent="0.2">
      <c r="A2405" s="2" t="str">
        <f>"000836"</f>
        <v>000836</v>
      </c>
      <c r="B2405" s="1" t="s">
        <v>0</v>
      </c>
      <c r="C2405" s="1" t="s">
        <v>1</v>
      </c>
      <c r="D2405" t="str">
        <f t="shared" si="74"/>
        <v>XSHE_000836</v>
      </c>
      <c r="E2405" t="str">
        <f t="shared" si="75"/>
        <v>XSHG_000836</v>
      </c>
    </row>
    <row r="2406" spans="1:5" x14ac:dyDescent="0.2">
      <c r="A2406" s="2" t="str">
        <f>"000889"</f>
        <v>000889</v>
      </c>
      <c r="B2406" s="1" t="s">
        <v>0</v>
      </c>
      <c r="C2406" s="1" t="s">
        <v>1</v>
      </c>
      <c r="D2406" t="str">
        <f t="shared" si="74"/>
        <v>XSHE_000889</v>
      </c>
      <c r="E2406" t="str">
        <f t="shared" si="75"/>
        <v>XSHG_000889</v>
      </c>
    </row>
    <row r="2407" spans="1:5" x14ac:dyDescent="0.2">
      <c r="A2407" s="2" t="str">
        <f>"002017"</f>
        <v>002017</v>
      </c>
      <c r="B2407" s="1" t="s">
        <v>0</v>
      </c>
      <c r="C2407" s="1" t="s">
        <v>1</v>
      </c>
      <c r="D2407" t="str">
        <f t="shared" si="74"/>
        <v>XSHE_002017</v>
      </c>
      <c r="E2407" t="str">
        <f t="shared" si="75"/>
        <v>XSHG_002017</v>
      </c>
    </row>
    <row r="2408" spans="1:5" x14ac:dyDescent="0.2">
      <c r="A2408" s="2" t="str">
        <f>"002052"</f>
        <v>002052</v>
      </c>
      <c r="B2408" s="1" t="s">
        <v>0</v>
      </c>
      <c r="C2408" s="1" t="s">
        <v>1</v>
      </c>
      <c r="D2408" t="str">
        <f t="shared" si="74"/>
        <v>XSHE_002052</v>
      </c>
      <c r="E2408" t="str">
        <f t="shared" si="75"/>
        <v>XSHG_002052</v>
      </c>
    </row>
    <row r="2409" spans="1:5" x14ac:dyDescent="0.2">
      <c r="A2409" s="2" t="str">
        <f>"002089"</f>
        <v>002089</v>
      </c>
      <c r="B2409" s="1" t="s">
        <v>0</v>
      </c>
      <c r="C2409" s="1" t="s">
        <v>1</v>
      </c>
      <c r="D2409" t="str">
        <f t="shared" si="74"/>
        <v>XSHE_002089</v>
      </c>
      <c r="E2409" t="str">
        <f t="shared" si="75"/>
        <v>XSHG_002089</v>
      </c>
    </row>
    <row r="2410" spans="1:5" x14ac:dyDescent="0.2">
      <c r="A2410" s="2" t="str">
        <f>"002115"</f>
        <v>002115</v>
      </c>
      <c r="B2410" s="1" t="s">
        <v>0</v>
      </c>
      <c r="C2410" s="1" t="s">
        <v>1</v>
      </c>
      <c r="D2410" t="str">
        <f t="shared" si="74"/>
        <v>XSHE_002115</v>
      </c>
      <c r="E2410" t="str">
        <f t="shared" si="75"/>
        <v>XSHG_002115</v>
      </c>
    </row>
    <row r="2411" spans="1:5" x14ac:dyDescent="0.2">
      <c r="A2411" s="2" t="str">
        <f>"002151"</f>
        <v>002151</v>
      </c>
      <c r="B2411" s="1" t="s">
        <v>0</v>
      </c>
      <c r="C2411" s="1" t="s">
        <v>1</v>
      </c>
      <c r="D2411" t="str">
        <f t="shared" si="74"/>
        <v>XSHE_002151</v>
      </c>
      <c r="E2411" t="str">
        <f t="shared" si="75"/>
        <v>XSHG_002151</v>
      </c>
    </row>
    <row r="2412" spans="1:5" x14ac:dyDescent="0.2">
      <c r="A2412" s="2" t="str">
        <f>"002161"</f>
        <v>002161</v>
      </c>
      <c r="B2412" s="1" t="s">
        <v>0</v>
      </c>
      <c r="C2412" s="1" t="s">
        <v>1</v>
      </c>
      <c r="D2412" t="str">
        <f t="shared" si="74"/>
        <v>XSHE_002161</v>
      </c>
      <c r="E2412" t="str">
        <f t="shared" si="75"/>
        <v>XSHG_002161</v>
      </c>
    </row>
    <row r="2413" spans="1:5" x14ac:dyDescent="0.2">
      <c r="A2413" s="2" t="str">
        <f>"002194"</f>
        <v>002194</v>
      </c>
      <c r="B2413" s="1" t="s">
        <v>0</v>
      </c>
      <c r="C2413" s="1" t="s">
        <v>1</v>
      </c>
      <c r="D2413" t="str">
        <f t="shared" si="74"/>
        <v>XSHE_002194</v>
      </c>
      <c r="E2413" t="str">
        <f t="shared" si="75"/>
        <v>XSHG_002194</v>
      </c>
    </row>
    <row r="2414" spans="1:5" x14ac:dyDescent="0.2">
      <c r="A2414" s="2" t="str">
        <f>"002231"</f>
        <v>002231</v>
      </c>
      <c r="B2414" s="1" t="s">
        <v>0</v>
      </c>
      <c r="C2414" s="1" t="s">
        <v>1</v>
      </c>
      <c r="D2414" t="str">
        <f t="shared" si="74"/>
        <v>XSHE_002231</v>
      </c>
      <c r="E2414" t="str">
        <f t="shared" si="75"/>
        <v>XSHG_002231</v>
      </c>
    </row>
    <row r="2415" spans="1:5" x14ac:dyDescent="0.2">
      <c r="A2415" s="2" t="str">
        <f>"002281"</f>
        <v>002281</v>
      </c>
      <c r="B2415" s="1" t="s">
        <v>0</v>
      </c>
      <c r="C2415" s="1" t="s">
        <v>1</v>
      </c>
      <c r="D2415" t="str">
        <f t="shared" si="74"/>
        <v>XSHE_002281</v>
      </c>
      <c r="E2415" t="str">
        <f t="shared" si="75"/>
        <v>XSHG_002281</v>
      </c>
    </row>
    <row r="2416" spans="1:5" x14ac:dyDescent="0.2">
      <c r="A2416" s="2" t="str">
        <f>"002296"</f>
        <v>002296</v>
      </c>
      <c r="B2416" s="1" t="s">
        <v>0</v>
      </c>
      <c r="C2416" s="1" t="s">
        <v>1</v>
      </c>
      <c r="D2416" t="str">
        <f t="shared" si="74"/>
        <v>XSHE_002296</v>
      </c>
      <c r="E2416" t="str">
        <f t="shared" si="75"/>
        <v>XSHG_002296</v>
      </c>
    </row>
    <row r="2417" spans="1:5" x14ac:dyDescent="0.2">
      <c r="A2417" s="2" t="str">
        <f>"002313"</f>
        <v>002313</v>
      </c>
      <c r="B2417" s="1" t="s">
        <v>0</v>
      </c>
      <c r="C2417" s="1" t="s">
        <v>1</v>
      </c>
      <c r="D2417" t="str">
        <f t="shared" si="74"/>
        <v>XSHE_002313</v>
      </c>
      <c r="E2417" t="str">
        <f t="shared" si="75"/>
        <v>XSHG_002313</v>
      </c>
    </row>
    <row r="2418" spans="1:5" x14ac:dyDescent="0.2">
      <c r="A2418" s="2" t="str">
        <f>"002369"</f>
        <v>002369</v>
      </c>
      <c r="B2418" s="1" t="s">
        <v>0</v>
      </c>
      <c r="C2418" s="1" t="s">
        <v>1</v>
      </c>
      <c r="D2418" t="str">
        <f t="shared" si="74"/>
        <v>XSHE_002369</v>
      </c>
      <c r="E2418" t="str">
        <f t="shared" si="75"/>
        <v>XSHG_002369</v>
      </c>
    </row>
    <row r="2419" spans="1:5" x14ac:dyDescent="0.2">
      <c r="A2419" s="2" t="str">
        <f>"002383"</f>
        <v>002383</v>
      </c>
      <c r="B2419" s="1" t="s">
        <v>0</v>
      </c>
      <c r="C2419" s="1" t="s">
        <v>1</v>
      </c>
      <c r="D2419" t="str">
        <f t="shared" si="74"/>
        <v>XSHE_002383</v>
      </c>
      <c r="E2419" t="str">
        <f t="shared" si="75"/>
        <v>XSHG_002383</v>
      </c>
    </row>
    <row r="2420" spans="1:5" x14ac:dyDescent="0.2">
      <c r="A2420" s="2" t="str">
        <f>"002384"</f>
        <v>002384</v>
      </c>
      <c r="B2420" s="1" t="s">
        <v>0</v>
      </c>
      <c r="C2420" s="1" t="s">
        <v>1</v>
      </c>
      <c r="D2420" t="str">
        <f t="shared" si="74"/>
        <v>XSHE_002384</v>
      </c>
      <c r="E2420" t="str">
        <f t="shared" si="75"/>
        <v>XSHG_002384</v>
      </c>
    </row>
    <row r="2421" spans="1:5" x14ac:dyDescent="0.2">
      <c r="A2421" s="2" t="str">
        <f>"002396"</f>
        <v>002396</v>
      </c>
      <c r="B2421" s="1" t="s">
        <v>0</v>
      </c>
      <c r="C2421" s="1" t="s">
        <v>1</v>
      </c>
      <c r="D2421" t="str">
        <f t="shared" si="74"/>
        <v>XSHE_002396</v>
      </c>
      <c r="E2421" t="str">
        <f t="shared" si="75"/>
        <v>XSHG_002396</v>
      </c>
    </row>
    <row r="2422" spans="1:5" x14ac:dyDescent="0.2">
      <c r="A2422" s="2" t="str">
        <f>"002413"</f>
        <v>002413</v>
      </c>
      <c r="B2422" s="1" t="s">
        <v>0</v>
      </c>
      <c r="C2422" s="1" t="s">
        <v>1</v>
      </c>
      <c r="D2422" t="str">
        <f t="shared" si="74"/>
        <v>XSHE_002413</v>
      </c>
      <c r="E2422" t="str">
        <f t="shared" si="75"/>
        <v>XSHG_002413</v>
      </c>
    </row>
    <row r="2423" spans="1:5" x14ac:dyDescent="0.2">
      <c r="A2423" s="2" t="str">
        <f>"002417"</f>
        <v>002417</v>
      </c>
      <c r="B2423" s="1" t="s">
        <v>0</v>
      </c>
      <c r="C2423" s="1" t="s">
        <v>1</v>
      </c>
      <c r="D2423" t="str">
        <f t="shared" si="74"/>
        <v>XSHE_002417</v>
      </c>
      <c r="E2423" t="str">
        <f t="shared" si="75"/>
        <v>XSHG_002417</v>
      </c>
    </row>
    <row r="2424" spans="1:5" x14ac:dyDescent="0.2">
      <c r="A2424" s="2" t="str">
        <f>"002446"</f>
        <v>002446</v>
      </c>
      <c r="B2424" s="1" t="s">
        <v>0</v>
      </c>
      <c r="C2424" s="1" t="s">
        <v>1</v>
      </c>
      <c r="D2424" t="str">
        <f t="shared" si="74"/>
        <v>XSHE_002446</v>
      </c>
      <c r="E2424" t="str">
        <f t="shared" si="75"/>
        <v>XSHG_002446</v>
      </c>
    </row>
    <row r="2425" spans="1:5" x14ac:dyDescent="0.2">
      <c r="A2425" s="2" t="str">
        <f>"002465"</f>
        <v>002465</v>
      </c>
      <c r="B2425" s="1" t="s">
        <v>0</v>
      </c>
      <c r="C2425" s="1" t="s">
        <v>1</v>
      </c>
      <c r="D2425" t="str">
        <f t="shared" si="74"/>
        <v>XSHE_002465</v>
      </c>
      <c r="E2425" t="str">
        <f t="shared" si="75"/>
        <v>XSHG_002465</v>
      </c>
    </row>
    <row r="2426" spans="1:5" x14ac:dyDescent="0.2">
      <c r="A2426" s="2" t="str">
        <f>"002491"</f>
        <v>002491</v>
      </c>
      <c r="B2426" s="1" t="s">
        <v>0</v>
      </c>
      <c r="C2426" s="1" t="s">
        <v>1</v>
      </c>
      <c r="D2426" t="str">
        <f t="shared" si="74"/>
        <v>XSHE_002491</v>
      </c>
      <c r="E2426" t="str">
        <f t="shared" si="75"/>
        <v>XSHG_002491</v>
      </c>
    </row>
    <row r="2427" spans="1:5" x14ac:dyDescent="0.2">
      <c r="A2427" s="2" t="str">
        <f>"002519"</f>
        <v>002519</v>
      </c>
      <c r="B2427" s="1" t="s">
        <v>0</v>
      </c>
      <c r="C2427" s="1" t="s">
        <v>1</v>
      </c>
      <c r="D2427" t="str">
        <f t="shared" si="74"/>
        <v>XSHE_002519</v>
      </c>
      <c r="E2427" t="str">
        <f t="shared" si="75"/>
        <v>XSHG_002519</v>
      </c>
    </row>
    <row r="2428" spans="1:5" x14ac:dyDescent="0.2">
      <c r="A2428" s="2" t="str">
        <f>"002547"</f>
        <v>002547</v>
      </c>
      <c r="B2428" s="1" t="s">
        <v>0</v>
      </c>
      <c r="C2428" s="1" t="s">
        <v>1</v>
      </c>
      <c r="D2428" t="str">
        <f t="shared" si="74"/>
        <v>XSHE_002547</v>
      </c>
      <c r="E2428" t="str">
        <f t="shared" si="75"/>
        <v>XSHG_002547</v>
      </c>
    </row>
    <row r="2429" spans="1:5" x14ac:dyDescent="0.2">
      <c r="A2429" s="2" t="str">
        <f>"002583"</f>
        <v>002583</v>
      </c>
      <c r="B2429" s="1" t="s">
        <v>0</v>
      </c>
      <c r="C2429" s="1" t="s">
        <v>1</v>
      </c>
      <c r="D2429" t="str">
        <f t="shared" si="74"/>
        <v>XSHE_002583</v>
      </c>
      <c r="E2429" t="str">
        <f t="shared" si="75"/>
        <v>XSHG_002583</v>
      </c>
    </row>
    <row r="2430" spans="1:5" x14ac:dyDescent="0.2">
      <c r="A2430" s="2" t="str">
        <f>"002792"</f>
        <v>002792</v>
      </c>
      <c r="B2430" s="1" t="s">
        <v>0</v>
      </c>
      <c r="C2430" s="1" t="s">
        <v>1</v>
      </c>
      <c r="D2430" t="str">
        <f t="shared" si="74"/>
        <v>XSHE_002792</v>
      </c>
      <c r="E2430" t="str">
        <f t="shared" si="75"/>
        <v>XSHG_002792</v>
      </c>
    </row>
    <row r="2431" spans="1:5" x14ac:dyDescent="0.2">
      <c r="A2431" s="2" t="str">
        <f>"002829"</f>
        <v>002829</v>
      </c>
      <c r="B2431" s="1" t="s">
        <v>0</v>
      </c>
      <c r="C2431" s="1" t="s">
        <v>1</v>
      </c>
      <c r="D2431" t="str">
        <f t="shared" si="74"/>
        <v>XSHE_002829</v>
      </c>
      <c r="E2431" t="str">
        <f t="shared" si="75"/>
        <v>XSHG_002829</v>
      </c>
    </row>
    <row r="2432" spans="1:5" x14ac:dyDescent="0.2">
      <c r="A2432" s="2" t="str">
        <f>"002848"</f>
        <v>002848</v>
      </c>
      <c r="B2432" s="1" t="s">
        <v>0</v>
      </c>
      <c r="C2432" s="1" t="s">
        <v>1</v>
      </c>
      <c r="D2432" t="str">
        <f t="shared" si="74"/>
        <v>XSHE_002848</v>
      </c>
      <c r="E2432" t="str">
        <f t="shared" si="75"/>
        <v>XSHG_002848</v>
      </c>
    </row>
    <row r="2433" spans="1:5" x14ac:dyDescent="0.2">
      <c r="A2433" s="2" t="str">
        <f>"300025"</f>
        <v>300025</v>
      </c>
      <c r="B2433" s="1" t="s">
        <v>0</v>
      </c>
      <c r="C2433" s="1" t="s">
        <v>1</v>
      </c>
      <c r="D2433" t="str">
        <f t="shared" si="74"/>
        <v>XSHE_300025</v>
      </c>
      <c r="E2433" t="str">
        <f t="shared" si="75"/>
        <v>XSHG_300025</v>
      </c>
    </row>
    <row r="2434" spans="1:5" x14ac:dyDescent="0.2">
      <c r="A2434" s="2" t="str">
        <f>"300028"</f>
        <v>300028</v>
      </c>
      <c r="B2434" s="1" t="s">
        <v>0</v>
      </c>
      <c r="C2434" s="1" t="s">
        <v>1</v>
      </c>
      <c r="D2434" t="str">
        <f t="shared" ref="D2434:D2497" si="76">B2434&amp;"_"&amp;A2434</f>
        <v>XSHE_300028</v>
      </c>
      <c r="E2434" t="str">
        <f t="shared" ref="E2434:E2497" si="77">C2434&amp;"_"&amp;A2434</f>
        <v>XSHG_300028</v>
      </c>
    </row>
    <row r="2435" spans="1:5" x14ac:dyDescent="0.2">
      <c r="A2435" s="2" t="str">
        <f>"300038"</f>
        <v>300038</v>
      </c>
      <c r="B2435" s="1" t="s">
        <v>0</v>
      </c>
      <c r="C2435" s="1" t="s">
        <v>1</v>
      </c>
      <c r="D2435" t="str">
        <f t="shared" si="76"/>
        <v>XSHE_300038</v>
      </c>
      <c r="E2435" t="str">
        <f t="shared" si="77"/>
        <v>XSHG_300038</v>
      </c>
    </row>
    <row r="2436" spans="1:5" x14ac:dyDescent="0.2">
      <c r="A2436" s="2" t="str">
        <f>"300074"</f>
        <v>300074</v>
      </c>
      <c r="B2436" s="1" t="s">
        <v>0</v>
      </c>
      <c r="C2436" s="1" t="s">
        <v>1</v>
      </c>
      <c r="D2436" t="str">
        <f t="shared" si="76"/>
        <v>XSHE_300074</v>
      </c>
      <c r="E2436" t="str">
        <f t="shared" si="77"/>
        <v>XSHG_300074</v>
      </c>
    </row>
    <row r="2437" spans="1:5" x14ac:dyDescent="0.2">
      <c r="A2437" s="2" t="str">
        <f>"300079"</f>
        <v>300079</v>
      </c>
      <c r="B2437" s="1" t="s">
        <v>0</v>
      </c>
      <c r="C2437" s="1" t="s">
        <v>1</v>
      </c>
      <c r="D2437" t="str">
        <f t="shared" si="76"/>
        <v>XSHE_300079</v>
      </c>
      <c r="E2437" t="str">
        <f t="shared" si="77"/>
        <v>XSHG_300079</v>
      </c>
    </row>
    <row r="2438" spans="1:5" x14ac:dyDescent="0.2">
      <c r="A2438" s="2" t="str">
        <f>"300081"</f>
        <v>300081</v>
      </c>
      <c r="B2438" s="1" t="s">
        <v>0</v>
      </c>
      <c r="C2438" s="1" t="s">
        <v>1</v>
      </c>
      <c r="D2438" t="str">
        <f t="shared" si="76"/>
        <v>XSHE_300081</v>
      </c>
      <c r="E2438" t="str">
        <f t="shared" si="77"/>
        <v>XSHG_300081</v>
      </c>
    </row>
    <row r="2439" spans="1:5" x14ac:dyDescent="0.2">
      <c r="A2439" s="2" t="str">
        <f>"300098"</f>
        <v>300098</v>
      </c>
      <c r="B2439" s="1" t="s">
        <v>0</v>
      </c>
      <c r="C2439" s="1" t="s">
        <v>1</v>
      </c>
      <c r="D2439" t="str">
        <f t="shared" si="76"/>
        <v>XSHE_300098</v>
      </c>
      <c r="E2439" t="str">
        <f t="shared" si="77"/>
        <v>XSHG_300098</v>
      </c>
    </row>
    <row r="2440" spans="1:5" x14ac:dyDescent="0.2">
      <c r="A2440" s="2" t="str">
        <f>"300101"</f>
        <v>300101</v>
      </c>
      <c r="B2440" s="1" t="s">
        <v>0</v>
      </c>
      <c r="C2440" s="1" t="s">
        <v>1</v>
      </c>
      <c r="D2440" t="str">
        <f t="shared" si="76"/>
        <v>XSHE_300101</v>
      </c>
      <c r="E2440" t="str">
        <f t="shared" si="77"/>
        <v>XSHG_300101</v>
      </c>
    </row>
    <row r="2441" spans="1:5" x14ac:dyDescent="0.2">
      <c r="A2441" s="2" t="str">
        <f>"300134"</f>
        <v>300134</v>
      </c>
      <c r="B2441" s="1" t="s">
        <v>0</v>
      </c>
      <c r="C2441" s="1" t="s">
        <v>1</v>
      </c>
      <c r="D2441" t="str">
        <f t="shared" si="76"/>
        <v>XSHE_300134</v>
      </c>
      <c r="E2441" t="str">
        <f t="shared" si="77"/>
        <v>XSHG_300134</v>
      </c>
    </row>
    <row r="2442" spans="1:5" x14ac:dyDescent="0.2">
      <c r="A2442" s="2" t="str">
        <f>"300136"</f>
        <v>300136</v>
      </c>
      <c r="B2442" s="1" t="s">
        <v>0</v>
      </c>
      <c r="C2442" s="1" t="s">
        <v>1</v>
      </c>
      <c r="D2442" t="str">
        <f t="shared" si="76"/>
        <v>XSHE_300136</v>
      </c>
      <c r="E2442" t="str">
        <f t="shared" si="77"/>
        <v>XSHG_300136</v>
      </c>
    </row>
    <row r="2443" spans="1:5" x14ac:dyDescent="0.2">
      <c r="A2443" s="2" t="str">
        <f>"300167"</f>
        <v>300167</v>
      </c>
      <c r="B2443" s="1" t="s">
        <v>0</v>
      </c>
      <c r="C2443" s="1" t="s">
        <v>1</v>
      </c>
      <c r="D2443" t="str">
        <f t="shared" si="76"/>
        <v>XSHE_300167</v>
      </c>
      <c r="E2443" t="str">
        <f t="shared" si="77"/>
        <v>XSHG_300167</v>
      </c>
    </row>
    <row r="2444" spans="1:5" x14ac:dyDescent="0.2">
      <c r="A2444" s="2" t="str">
        <f>"300177"</f>
        <v>300177</v>
      </c>
      <c r="B2444" s="1" t="s">
        <v>0</v>
      </c>
      <c r="C2444" s="1" t="s">
        <v>1</v>
      </c>
      <c r="D2444" t="str">
        <f t="shared" si="76"/>
        <v>XSHE_300177</v>
      </c>
      <c r="E2444" t="str">
        <f t="shared" si="77"/>
        <v>XSHG_300177</v>
      </c>
    </row>
    <row r="2445" spans="1:5" x14ac:dyDescent="0.2">
      <c r="A2445" s="2" t="str">
        <f>"300211"</f>
        <v>300211</v>
      </c>
      <c r="B2445" s="1" t="s">
        <v>0</v>
      </c>
      <c r="C2445" s="1" t="s">
        <v>1</v>
      </c>
      <c r="D2445" t="str">
        <f t="shared" si="76"/>
        <v>XSHE_300211</v>
      </c>
      <c r="E2445" t="str">
        <f t="shared" si="77"/>
        <v>XSHG_300211</v>
      </c>
    </row>
    <row r="2446" spans="1:5" x14ac:dyDescent="0.2">
      <c r="A2446" s="2" t="str">
        <f>"300213"</f>
        <v>300213</v>
      </c>
      <c r="B2446" s="1" t="s">
        <v>0</v>
      </c>
      <c r="C2446" s="1" t="s">
        <v>1</v>
      </c>
      <c r="D2446" t="str">
        <f t="shared" si="76"/>
        <v>XSHE_300213</v>
      </c>
      <c r="E2446" t="str">
        <f t="shared" si="77"/>
        <v>XSHG_300213</v>
      </c>
    </row>
    <row r="2447" spans="1:5" x14ac:dyDescent="0.2">
      <c r="A2447" s="2" t="str">
        <f>"300250"</f>
        <v>300250</v>
      </c>
      <c r="B2447" s="1" t="s">
        <v>0</v>
      </c>
      <c r="C2447" s="1" t="s">
        <v>1</v>
      </c>
      <c r="D2447" t="str">
        <f t="shared" si="76"/>
        <v>XSHE_300250</v>
      </c>
      <c r="E2447" t="str">
        <f t="shared" si="77"/>
        <v>XSHG_300250</v>
      </c>
    </row>
    <row r="2448" spans="1:5" x14ac:dyDescent="0.2">
      <c r="A2448" s="2" t="str">
        <f>"300264"</f>
        <v>300264</v>
      </c>
      <c r="B2448" s="1" t="s">
        <v>0</v>
      </c>
      <c r="C2448" s="1" t="s">
        <v>1</v>
      </c>
      <c r="D2448" t="str">
        <f t="shared" si="76"/>
        <v>XSHE_300264</v>
      </c>
      <c r="E2448" t="str">
        <f t="shared" si="77"/>
        <v>XSHG_300264</v>
      </c>
    </row>
    <row r="2449" spans="1:5" x14ac:dyDescent="0.2">
      <c r="A2449" s="2" t="str">
        <f>"300270"</f>
        <v>300270</v>
      </c>
      <c r="B2449" s="1" t="s">
        <v>0</v>
      </c>
      <c r="C2449" s="1" t="s">
        <v>1</v>
      </c>
      <c r="D2449" t="str">
        <f t="shared" si="76"/>
        <v>XSHE_300270</v>
      </c>
      <c r="E2449" t="str">
        <f t="shared" si="77"/>
        <v>XSHG_300270</v>
      </c>
    </row>
    <row r="2450" spans="1:5" x14ac:dyDescent="0.2">
      <c r="A2450" s="2" t="str">
        <f>"300292"</f>
        <v>300292</v>
      </c>
      <c r="B2450" s="1" t="s">
        <v>0</v>
      </c>
      <c r="C2450" s="1" t="s">
        <v>1</v>
      </c>
      <c r="D2450" t="str">
        <f t="shared" si="76"/>
        <v>XSHE_300292</v>
      </c>
      <c r="E2450" t="str">
        <f t="shared" si="77"/>
        <v>XSHG_300292</v>
      </c>
    </row>
    <row r="2451" spans="1:5" x14ac:dyDescent="0.2">
      <c r="A2451" s="2" t="str">
        <f>"300299"</f>
        <v>300299</v>
      </c>
      <c r="B2451" s="1" t="s">
        <v>0</v>
      </c>
      <c r="C2451" s="1" t="s">
        <v>1</v>
      </c>
      <c r="D2451" t="str">
        <f t="shared" si="76"/>
        <v>XSHE_300299</v>
      </c>
      <c r="E2451" t="str">
        <f t="shared" si="77"/>
        <v>XSHG_300299</v>
      </c>
    </row>
    <row r="2452" spans="1:5" x14ac:dyDescent="0.2">
      <c r="A2452" s="2" t="str">
        <f>"300310"</f>
        <v>300310</v>
      </c>
      <c r="B2452" s="1" t="s">
        <v>0</v>
      </c>
      <c r="C2452" s="1" t="s">
        <v>1</v>
      </c>
      <c r="D2452" t="str">
        <f t="shared" si="76"/>
        <v>XSHE_300310</v>
      </c>
      <c r="E2452" t="str">
        <f t="shared" si="77"/>
        <v>XSHG_300310</v>
      </c>
    </row>
    <row r="2453" spans="1:5" x14ac:dyDescent="0.2">
      <c r="A2453" s="2" t="str">
        <f>"300312"</f>
        <v>300312</v>
      </c>
      <c r="B2453" s="1" t="s">
        <v>0</v>
      </c>
      <c r="C2453" s="1" t="s">
        <v>1</v>
      </c>
      <c r="D2453" t="str">
        <f t="shared" si="76"/>
        <v>XSHE_300312</v>
      </c>
      <c r="E2453" t="str">
        <f t="shared" si="77"/>
        <v>XSHG_300312</v>
      </c>
    </row>
    <row r="2454" spans="1:5" x14ac:dyDescent="0.2">
      <c r="A2454" s="2" t="str">
        <f>"300322"</f>
        <v>300322</v>
      </c>
      <c r="B2454" s="1" t="s">
        <v>0</v>
      </c>
      <c r="C2454" s="1" t="s">
        <v>1</v>
      </c>
      <c r="D2454" t="str">
        <f t="shared" si="76"/>
        <v>XSHE_300322</v>
      </c>
      <c r="E2454" t="str">
        <f t="shared" si="77"/>
        <v>XSHG_300322</v>
      </c>
    </row>
    <row r="2455" spans="1:5" x14ac:dyDescent="0.2">
      <c r="A2455" s="2" t="str">
        <f>"300353"</f>
        <v>300353</v>
      </c>
      <c r="B2455" s="1" t="s">
        <v>0</v>
      </c>
      <c r="C2455" s="1" t="s">
        <v>1</v>
      </c>
      <c r="D2455" t="str">
        <f t="shared" si="76"/>
        <v>XSHE_300353</v>
      </c>
      <c r="E2455" t="str">
        <f t="shared" si="77"/>
        <v>XSHG_300353</v>
      </c>
    </row>
    <row r="2456" spans="1:5" x14ac:dyDescent="0.2">
      <c r="A2456" s="2" t="str">
        <f>"300394"</f>
        <v>300394</v>
      </c>
      <c r="B2456" s="1" t="s">
        <v>0</v>
      </c>
      <c r="C2456" s="1" t="s">
        <v>1</v>
      </c>
      <c r="D2456" t="str">
        <f t="shared" si="76"/>
        <v>XSHE_300394</v>
      </c>
      <c r="E2456" t="str">
        <f t="shared" si="77"/>
        <v>XSHG_300394</v>
      </c>
    </row>
    <row r="2457" spans="1:5" x14ac:dyDescent="0.2">
      <c r="A2457" s="2" t="str">
        <f>"300397"</f>
        <v>300397</v>
      </c>
      <c r="B2457" s="1" t="s">
        <v>0</v>
      </c>
      <c r="C2457" s="1" t="s">
        <v>1</v>
      </c>
      <c r="D2457" t="str">
        <f t="shared" si="76"/>
        <v>XSHE_300397</v>
      </c>
      <c r="E2457" t="str">
        <f t="shared" si="77"/>
        <v>XSHG_300397</v>
      </c>
    </row>
    <row r="2458" spans="1:5" x14ac:dyDescent="0.2">
      <c r="A2458" s="2" t="str">
        <f>"300493"</f>
        <v>300493</v>
      </c>
      <c r="B2458" s="1" t="s">
        <v>0</v>
      </c>
      <c r="C2458" s="1" t="s">
        <v>1</v>
      </c>
      <c r="D2458" t="str">
        <f t="shared" si="76"/>
        <v>XSHE_300493</v>
      </c>
      <c r="E2458" t="str">
        <f t="shared" si="77"/>
        <v>XSHG_300493</v>
      </c>
    </row>
    <row r="2459" spans="1:5" x14ac:dyDescent="0.2">
      <c r="A2459" s="2" t="str">
        <f>"300502"</f>
        <v>300502</v>
      </c>
      <c r="B2459" s="1" t="s">
        <v>0</v>
      </c>
      <c r="C2459" s="1" t="s">
        <v>1</v>
      </c>
      <c r="D2459" t="str">
        <f t="shared" si="76"/>
        <v>XSHE_300502</v>
      </c>
      <c r="E2459" t="str">
        <f t="shared" si="77"/>
        <v>XSHG_300502</v>
      </c>
    </row>
    <row r="2460" spans="1:5" x14ac:dyDescent="0.2">
      <c r="A2460" s="2" t="str">
        <f>"300555"</f>
        <v>300555</v>
      </c>
      <c r="B2460" s="1" t="s">
        <v>0</v>
      </c>
      <c r="C2460" s="1" t="s">
        <v>1</v>
      </c>
      <c r="D2460" t="str">
        <f t="shared" si="76"/>
        <v>XSHE_300555</v>
      </c>
      <c r="E2460" t="str">
        <f t="shared" si="77"/>
        <v>XSHG_300555</v>
      </c>
    </row>
    <row r="2461" spans="1:5" x14ac:dyDescent="0.2">
      <c r="A2461" s="2" t="str">
        <f>"300560"</f>
        <v>300560</v>
      </c>
      <c r="B2461" s="1" t="s">
        <v>0</v>
      </c>
      <c r="C2461" s="1" t="s">
        <v>1</v>
      </c>
      <c r="D2461" t="str">
        <f t="shared" si="76"/>
        <v>XSHE_300560</v>
      </c>
      <c r="E2461" t="str">
        <f t="shared" si="77"/>
        <v>XSHG_300560</v>
      </c>
    </row>
    <row r="2462" spans="1:5" x14ac:dyDescent="0.2">
      <c r="A2462" s="2" t="str">
        <f>"300563"</f>
        <v>300563</v>
      </c>
      <c r="B2462" s="1" t="s">
        <v>0</v>
      </c>
      <c r="C2462" s="1" t="s">
        <v>1</v>
      </c>
      <c r="D2462" t="str">
        <f t="shared" si="76"/>
        <v>XSHE_300563</v>
      </c>
      <c r="E2462" t="str">
        <f t="shared" si="77"/>
        <v>XSHG_300563</v>
      </c>
    </row>
    <row r="2463" spans="1:5" x14ac:dyDescent="0.2">
      <c r="A2463" s="2" t="str">
        <f>"300565"</f>
        <v>300565</v>
      </c>
      <c r="B2463" s="1" t="s">
        <v>0</v>
      </c>
      <c r="C2463" s="1" t="s">
        <v>1</v>
      </c>
      <c r="D2463" t="str">
        <f t="shared" si="76"/>
        <v>XSHE_300565</v>
      </c>
      <c r="E2463" t="str">
        <f t="shared" si="77"/>
        <v>XSHG_300565</v>
      </c>
    </row>
    <row r="2464" spans="1:5" x14ac:dyDescent="0.2">
      <c r="A2464" s="2" t="str">
        <f>"300578"</f>
        <v>300578</v>
      </c>
      <c r="B2464" s="1" t="s">
        <v>0</v>
      </c>
      <c r="C2464" s="1" t="s">
        <v>1</v>
      </c>
      <c r="D2464" t="str">
        <f t="shared" si="76"/>
        <v>XSHE_300578</v>
      </c>
      <c r="E2464" t="str">
        <f t="shared" si="77"/>
        <v>XSHG_300578</v>
      </c>
    </row>
    <row r="2465" spans="1:5" x14ac:dyDescent="0.2">
      <c r="A2465" s="2" t="str">
        <f>"300590"</f>
        <v>300590</v>
      </c>
      <c r="B2465" s="1" t="s">
        <v>0</v>
      </c>
      <c r="C2465" s="1" t="s">
        <v>1</v>
      </c>
      <c r="D2465" t="str">
        <f t="shared" si="76"/>
        <v>XSHE_300590</v>
      </c>
      <c r="E2465" t="str">
        <f t="shared" si="77"/>
        <v>XSHG_300590</v>
      </c>
    </row>
    <row r="2466" spans="1:5" x14ac:dyDescent="0.2">
      <c r="A2466" s="2" t="str">
        <f>"300597"</f>
        <v>300597</v>
      </c>
      <c r="B2466" s="1" t="s">
        <v>0</v>
      </c>
      <c r="C2466" s="1" t="s">
        <v>1</v>
      </c>
      <c r="D2466" t="str">
        <f t="shared" si="76"/>
        <v>XSHE_300597</v>
      </c>
      <c r="E2466" t="str">
        <f t="shared" si="77"/>
        <v>XSHG_300597</v>
      </c>
    </row>
    <row r="2467" spans="1:5" x14ac:dyDescent="0.2">
      <c r="A2467" s="2" t="str">
        <f>"300603"</f>
        <v>300603</v>
      </c>
      <c r="B2467" s="1" t="s">
        <v>0</v>
      </c>
      <c r="C2467" s="1" t="s">
        <v>1</v>
      </c>
      <c r="D2467" t="str">
        <f t="shared" si="76"/>
        <v>XSHE_300603</v>
      </c>
      <c r="E2467" t="str">
        <f t="shared" si="77"/>
        <v>XSHG_300603</v>
      </c>
    </row>
    <row r="2468" spans="1:5" x14ac:dyDescent="0.2">
      <c r="A2468" s="2" t="str">
        <f>"300627"</f>
        <v>300627</v>
      </c>
      <c r="B2468" s="1" t="s">
        <v>0</v>
      </c>
      <c r="C2468" s="1" t="s">
        <v>1</v>
      </c>
      <c r="D2468" t="str">
        <f t="shared" si="76"/>
        <v>XSHE_300627</v>
      </c>
      <c r="E2468" t="str">
        <f t="shared" si="77"/>
        <v>XSHG_300627</v>
      </c>
    </row>
    <row r="2469" spans="1:5" x14ac:dyDescent="0.2">
      <c r="A2469" s="2" t="str">
        <f>"300628"</f>
        <v>300628</v>
      </c>
      <c r="B2469" s="1" t="s">
        <v>0</v>
      </c>
      <c r="C2469" s="1" t="s">
        <v>1</v>
      </c>
      <c r="D2469" t="str">
        <f t="shared" si="76"/>
        <v>XSHE_300628</v>
      </c>
      <c r="E2469" t="str">
        <f t="shared" si="77"/>
        <v>XSHG_300628</v>
      </c>
    </row>
    <row r="2470" spans="1:5" x14ac:dyDescent="0.2">
      <c r="A2470" s="2" t="str">
        <f>"002861"</f>
        <v>002861</v>
      </c>
      <c r="B2470" s="1" t="s">
        <v>0</v>
      </c>
      <c r="C2470" s="1" t="s">
        <v>1</v>
      </c>
      <c r="D2470" t="str">
        <f t="shared" si="76"/>
        <v>XSHE_002861</v>
      </c>
      <c r="E2470" t="str">
        <f t="shared" si="77"/>
        <v>XSHG_002861</v>
      </c>
    </row>
    <row r="2471" spans="1:5" x14ac:dyDescent="0.2">
      <c r="A2471" s="2" t="str">
        <f>"300638"</f>
        <v>300638</v>
      </c>
      <c r="B2471" s="1" t="s">
        <v>0</v>
      </c>
      <c r="C2471" s="1" t="s">
        <v>1</v>
      </c>
      <c r="D2471" t="str">
        <f t="shared" si="76"/>
        <v>XSHE_300638</v>
      </c>
      <c r="E2471" t="str">
        <f t="shared" si="77"/>
        <v>XSHG_300638</v>
      </c>
    </row>
    <row r="2472" spans="1:5" x14ac:dyDescent="0.2">
      <c r="A2472" s="2" t="str">
        <f>"600105"</f>
        <v>600105</v>
      </c>
      <c r="B2472" s="1" t="s">
        <v>0</v>
      </c>
      <c r="C2472" s="1" t="s">
        <v>1</v>
      </c>
      <c r="D2472" t="str">
        <f t="shared" si="76"/>
        <v>XSHE_600105</v>
      </c>
      <c r="E2472" t="str">
        <f t="shared" si="77"/>
        <v>XSHG_600105</v>
      </c>
    </row>
    <row r="2473" spans="1:5" x14ac:dyDescent="0.2">
      <c r="A2473" s="2" t="str">
        <f>"600130"</f>
        <v>600130</v>
      </c>
      <c r="B2473" s="1" t="s">
        <v>0</v>
      </c>
      <c r="C2473" s="1" t="s">
        <v>1</v>
      </c>
      <c r="D2473" t="str">
        <f t="shared" si="76"/>
        <v>XSHE_600130</v>
      </c>
      <c r="E2473" t="str">
        <f t="shared" si="77"/>
        <v>XSHG_600130</v>
      </c>
    </row>
    <row r="2474" spans="1:5" x14ac:dyDescent="0.2">
      <c r="A2474" s="2" t="str">
        <f>"600198"</f>
        <v>600198</v>
      </c>
      <c r="B2474" s="1" t="s">
        <v>0</v>
      </c>
      <c r="C2474" s="1" t="s">
        <v>1</v>
      </c>
      <c r="D2474" t="str">
        <f t="shared" si="76"/>
        <v>XSHE_600198</v>
      </c>
      <c r="E2474" t="str">
        <f t="shared" si="77"/>
        <v>XSHG_600198</v>
      </c>
    </row>
    <row r="2475" spans="1:5" x14ac:dyDescent="0.2">
      <c r="A2475" s="2" t="str">
        <f>"600260"</f>
        <v>600260</v>
      </c>
      <c r="B2475" s="1" t="s">
        <v>0</v>
      </c>
      <c r="C2475" s="1" t="s">
        <v>1</v>
      </c>
      <c r="D2475" t="str">
        <f t="shared" si="76"/>
        <v>XSHE_600260</v>
      </c>
      <c r="E2475" t="str">
        <f t="shared" si="77"/>
        <v>XSHG_600260</v>
      </c>
    </row>
    <row r="2476" spans="1:5" x14ac:dyDescent="0.2">
      <c r="A2476" s="2" t="str">
        <f>"600345"</f>
        <v>600345</v>
      </c>
      <c r="B2476" s="1" t="s">
        <v>0</v>
      </c>
      <c r="C2476" s="1" t="s">
        <v>1</v>
      </c>
      <c r="D2476" t="str">
        <f t="shared" si="76"/>
        <v>XSHE_600345</v>
      </c>
      <c r="E2476" t="str">
        <f t="shared" si="77"/>
        <v>XSHG_600345</v>
      </c>
    </row>
    <row r="2477" spans="1:5" x14ac:dyDescent="0.2">
      <c r="A2477" s="2" t="str">
        <f>"600485"</f>
        <v>600485</v>
      </c>
      <c r="B2477" s="1" t="s">
        <v>0</v>
      </c>
      <c r="C2477" s="1" t="s">
        <v>1</v>
      </c>
      <c r="D2477" t="str">
        <f t="shared" si="76"/>
        <v>XSHE_600485</v>
      </c>
      <c r="E2477" t="str">
        <f t="shared" si="77"/>
        <v>XSHG_600485</v>
      </c>
    </row>
    <row r="2478" spans="1:5" x14ac:dyDescent="0.2">
      <c r="A2478" s="2" t="str">
        <f>"600487"</f>
        <v>600487</v>
      </c>
      <c r="B2478" s="1" t="s">
        <v>0</v>
      </c>
      <c r="C2478" s="1" t="s">
        <v>1</v>
      </c>
      <c r="D2478" t="str">
        <f t="shared" si="76"/>
        <v>XSHE_600487</v>
      </c>
      <c r="E2478" t="str">
        <f t="shared" si="77"/>
        <v>XSHG_600487</v>
      </c>
    </row>
    <row r="2479" spans="1:5" x14ac:dyDescent="0.2">
      <c r="A2479" s="2" t="str">
        <f>"600498"</f>
        <v>600498</v>
      </c>
      <c r="B2479" s="1" t="s">
        <v>0</v>
      </c>
      <c r="C2479" s="1" t="s">
        <v>1</v>
      </c>
      <c r="D2479" t="str">
        <f t="shared" si="76"/>
        <v>XSHE_600498</v>
      </c>
      <c r="E2479" t="str">
        <f t="shared" si="77"/>
        <v>XSHG_600498</v>
      </c>
    </row>
    <row r="2480" spans="1:5" x14ac:dyDescent="0.2">
      <c r="A2480" s="2" t="str">
        <f>"600522"</f>
        <v>600522</v>
      </c>
      <c r="B2480" s="1" t="s">
        <v>0</v>
      </c>
      <c r="C2480" s="1" t="s">
        <v>1</v>
      </c>
      <c r="D2480" t="str">
        <f t="shared" si="76"/>
        <v>XSHE_600522</v>
      </c>
      <c r="E2480" t="str">
        <f t="shared" si="77"/>
        <v>XSHG_600522</v>
      </c>
    </row>
    <row r="2481" spans="1:5" x14ac:dyDescent="0.2">
      <c r="A2481" s="2" t="str">
        <f>"600562"</f>
        <v>600562</v>
      </c>
      <c r="B2481" s="1" t="s">
        <v>0</v>
      </c>
      <c r="C2481" s="1" t="s">
        <v>1</v>
      </c>
      <c r="D2481" t="str">
        <f t="shared" si="76"/>
        <v>XSHE_600562</v>
      </c>
      <c r="E2481" t="str">
        <f t="shared" si="77"/>
        <v>XSHG_600562</v>
      </c>
    </row>
    <row r="2482" spans="1:5" x14ac:dyDescent="0.2">
      <c r="A2482" s="2" t="str">
        <f>"600677"</f>
        <v>600677</v>
      </c>
      <c r="B2482" s="1" t="s">
        <v>0</v>
      </c>
      <c r="C2482" s="1" t="s">
        <v>1</v>
      </c>
      <c r="D2482" t="str">
        <f t="shared" si="76"/>
        <v>XSHE_600677</v>
      </c>
      <c r="E2482" t="str">
        <f t="shared" si="77"/>
        <v>XSHG_600677</v>
      </c>
    </row>
    <row r="2483" spans="1:5" x14ac:dyDescent="0.2">
      <c r="A2483" s="2" t="str">
        <f>"600680"</f>
        <v>600680</v>
      </c>
      <c r="B2483" s="1" t="s">
        <v>0</v>
      </c>
      <c r="C2483" s="1" t="s">
        <v>1</v>
      </c>
      <c r="D2483" t="str">
        <f t="shared" si="76"/>
        <v>XSHE_600680</v>
      </c>
      <c r="E2483" t="str">
        <f t="shared" si="77"/>
        <v>XSHG_600680</v>
      </c>
    </row>
    <row r="2484" spans="1:5" x14ac:dyDescent="0.2">
      <c r="A2484" s="2" t="str">
        <f>"600745"</f>
        <v>600745</v>
      </c>
      <c r="B2484" s="1" t="s">
        <v>0</v>
      </c>
      <c r="C2484" s="1" t="s">
        <v>1</v>
      </c>
      <c r="D2484" t="str">
        <f t="shared" si="76"/>
        <v>XSHE_600745</v>
      </c>
      <c r="E2484" t="str">
        <f t="shared" si="77"/>
        <v>XSHG_600745</v>
      </c>
    </row>
    <row r="2485" spans="1:5" x14ac:dyDescent="0.2">
      <c r="A2485" s="2" t="str">
        <f>"600764"</f>
        <v>600764</v>
      </c>
      <c r="B2485" s="1" t="s">
        <v>0</v>
      </c>
      <c r="C2485" s="1" t="s">
        <v>1</v>
      </c>
      <c r="D2485" t="str">
        <f t="shared" si="76"/>
        <v>XSHE_600764</v>
      </c>
      <c r="E2485" t="str">
        <f t="shared" si="77"/>
        <v>XSHG_600764</v>
      </c>
    </row>
    <row r="2486" spans="1:5" x14ac:dyDescent="0.2">
      <c r="A2486" s="2" t="str">
        <f>"600775"</f>
        <v>600775</v>
      </c>
      <c r="B2486" s="1" t="s">
        <v>0</v>
      </c>
      <c r="C2486" s="1" t="s">
        <v>1</v>
      </c>
      <c r="D2486" t="str">
        <f t="shared" si="76"/>
        <v>XSHE_600775</v>
      </c>
      <c r="E2486" t="str">
        <f t="shared" si="77"/>
        <v>XSHG_600775</v>
      </c>
    </row>
    <row r="2487" spans="1:5" x14ac:dyDescent="0.2">
      <c r="A2487" s="2" t="str">
        <f>"600776"</f>
        <v>600776</v>
      </c>
      <c r="B2487" s="1" t="s">
        <v>0</v>
      </c>
      <c r="C2487" s="1" t="s">
        <v>1</v>
      </c>
      <c r="D2487" t="str">
        <f t="shared" si="76"/>
        <v>XSHE_600776</v>
      </c>
      <c r="E2487" t="str">
        <f t="shared" si="77"/>
        <v>XSHG_600776</v>
      </c>
    </row>
    <row r="2488" spans="1:5" x14ac:dyDescent="0.2">
      <c r="A2488" s="2" t="str">
        <f>"600990"</f>
        <v>600990</v>
      </c>
      <c r="B2488" s="1" t="s">
        <v>0</v>
      </c>
      <c r="C2488" s="1" t="s">
        <v>1</v>
      </c>
      <c r="D2488" t="str">
        <f t="shared" si="76"/>
        <v>XSHE_600990</v>
      </c>
      <c r="E2488" t="str">
        <f t="shared" si="77"/>
        <v>XSHG_600990</v>
      </c>
    </row>
    <row r="2489" spans="1:5" x14ac:dyDescent="0.2">
      <c r="A2489" s="2" t="str">
        <f>"603118"</f>
        <v>603118</v>
      </c>
      <c r="B2489" s="1" t="s">
        <v>0</v>
      </c>
      <c r="C2489" s="1" t="s">
        <v>1</v>
      </c>
      <c r="D2489" t="str">
        <f t="shared" si="76"/>
        <v>XSHE_603118</v>
      </c>
      <c r="E2489" t="str">
        <f t="shared" si="77"/>
        <v>XSHG_603118</v>
      </c>
    </row>
    <row r="2490" spans="1:5" x14ac:dyDescent="0.2">
      <c r="A2490" s="2" t="str">
        <f>"603322"</f>
        <v>603322</v>
      </c>
      <c r="B2490" s="1" t="s">
        <v>0</v>
      </c>
      <c r="C2490" s="1" t="s">
        <v>1</v>
      </c>
      <c r="D2490" t="str">
        <f t="shared" si="76"/>
        <v>XSHE_603322</v>
      </c>
      <c r="E2490" t="str">
        <f t="shared" si="77"/>
        <v>XSHG_603322</v>
      </c>
    </row>
    <row r="2491" spans="1:5" x14ac:dyDescent="0.2">
      <c r="A2491" s="2" t="str">
        <f>"603421"</f>
        <v>603421</v>
      </c>
      <c r="B2491" s="1" t="s">
        <v>0</v>
      </c>
      <c r="C2491" s="1" t="s">
        <v>1</v>
      </c>
      <c r="D2491" t="str">
        <f t="shared" si="76"/>
        <v>XSHE_603421</v>
      </c>
      <c r="E2491" t="str">
        <f t="shared" si="77"/>
        <v>XSHG_603421</v>
      </c>
    </row>
    <row r="2492" spans="1:5" x14ac:dyDescent="0.2">
      <c r="A2492" s="2" t="str">
        <f>"603559"</f>
        <v>603559</v>
      </c>
      <c r="B2492" s="1" t="s">
        <v>0</v>
      </c>
      <c r="C2492" s="1" t="s">
        <v>1</v>
      </c>
      <c r="D2492" t="str">
        <f t="shared" si="76"/>
        <v>XSHE_603559</v>
      </c>
      <c r="E2492" t="str">
        <f t="shared" si="77"/>
        <v>XSHG_603559</v>
      </c>
    </row>
    <row r="2493" spans="1:5" x14ac:dyDescent="0.2">
      <c r="A2493" s="2" t="str">
        <f>"603660"</f>
        <v>603660</v>
      </c>
      <c r="B2493" s="1" t="s">
        <v>0</v>
      </c>
      <c r="C2493" s="1" t="s">
        <v>1</v>
      </c>
      <c r="D2493" t="str">
        <f t="shared" si="76"/>
        <v>XSHE_603660</v>
      </c>
      <c r="E2493" t="str">
        <f t="shared" si="77"/>
        <v>XSHG_603660</v>
      </c>
    </row>
    <row r="2494" spans="1:5" x14ac:dyDescent="0.2">
      <c r="A2494" s="2" t="str">
        <f>"000630"</f>
        <v>000630</v>
      </c>
      <c r="B2494" s="1" t="s">
        <v>0</v>
      </c>
      <c r="C2494" s="1" t="s">
        <v>1</v>
      </c>
      <c r="D2494" t="str">
        <f t="shared" si="76"/>
        <v>XSHE_000630</v>
      </c>
      <c r="E2494" t="str">
        <f t="shared" si="77"/>
        <v>XSHG_000630</v>
      </c>
    </row>
    <row r="2495" spans="1:5" x14ac:dyDescent="0.2">
      <c r="A2495" s="2" t="str">
        <f>"000878"</f>
        <v>000878</v>
      </c>
      <c r="B2495" s="1" t="s">
        <v>0</v>
      </c>
      <c r="C2495" s="1" t="s">
        <v>1</v>
      </c>
      <c r="D2495" t="str">
        <f t="shared" si="76"/>
        <v>XSHE_000878</v>
      </c>
      <c r="E2495" t="str">
        <f t="shared" si="77"/>
        <v>XSHG_000878</v>
      </c>
    </row>
    <row r="2496" spans="1:5" x14ac:dyDescent="0.2">
      <c r="A2496" s="2" t="str">
        <f>"002171"</f>
        <v>002171</v>
      </c>
      <c r="B2496" s="1" t="s">
        <v>0</v>
      </c>
      <c r="C2496" s="1" t="s">
        <v>1</v>
      </c>
      <c r="D2496" t="str">
        <f t="shared" si="76"/>
        <v>XSHE_002171</v>
      </c>
      <c r="E2496" t="str">
        <f t="shared" si="77"/>
        <v>XSHG_002171</v>
      </c>
    </row>
    <row r="2497" spans="1:5" x14ac:dyDescent="0.2">
      <c r="A2497" s="2" t="str">
        <f>"002203"</f>
        <v>002203</v>
      </c>
      <c r="B2497" s="1" t="s">
        <v>0</v>
      </c>
      <c r="C2497" s="1" t="s">
        <v>1</v>
      </c>
      <c r="D2497" t="str">
        <f t="shared" si="76"/>
        <v>XSHE_002203</v>
      </c>
      <c r="E2497" t="str">
        <f t="shared" si="77"/>
        <v>XSHG_002203</v>
      </c>
    </row>
    <row r="2498" spans="1:5" x14ac:dyDescent="0.2">
      <c r="A2498" s="2" t="str">
        <f>"002295"</f>
        <v>002295</v>
      </c>
      <c r="B2498" s="1" t="s">
        <v>0</v>
      </c>
      <c r="C2498" s="1" t="s">
        <v>1</v>
      </c>
      <c r="D2498" t="str">
        <f t="shared" ref="D2498:D2561" si="78">B2498&amp;"_"&amp;A2498</f>
        <v>XSHE_002295</v>
      </c>
      <c r="E2498" t="str">
        <f t="shared" ref="E2498:E2561" si="79">C2498&amp;"_"&amp;A2498</f>
        <v>XSHG_002295</v>
      </c>
    </row>
    <row r="2499" spans="1:5" x14ac:dyDescent="0.2">
      <c r="A2499" s="2" t="str">
        <f>"600139"</f>
        <v>600139</v>
      </c>
      <c r="B2499" s="1" t="s">
        <v>0</v>
      </c>
      <c r="C2499" s="1" t="s">
        <v>1</v>
      </c>
      <c r="D2499" t="str">
        <f t="shared" si="78"/>
        <v>XSHE_600139</v>
      </c>
      <c r="E2499" t="str">
        <f t="shared" si="79"/>
        <v>XSHG_600139</v>
      </c>
    </row>
    <row r="2500" spans="1:5" x14ac:dyDescent="0.2">
      <c r="A2500" s="2" t="str">
        <f>"600255"</f>
        <v>600255</v>
      </c>
      <c r="B2500" s="1" t="s">
        <v>0</v>
      </c>
      <c r="C2500" s="1" t="s">
        <v>1</v>
      </c>
      <c r="D2500" t="str">
        <f t="shared" si="78"/>
        <v>XSHE_600255</v>
      </c>
      <c r="E2500" t="str">
        <f t="shared" si="79"/>
        <v>XSHG_600255</v>
      </c>
    </row>
    <row r="2501" spans="1:5" x14ac:dyDescent="0.2">
      <c r="A2501" s="2" t="str">
        <f>"600362"</f>
        <v>600362</v>
      </c>
      <c r="B2501" s="1" t="s">
        <v>0</v>
      </c>
      <c r="C2501" s="1" t="s">
        <v>1</v>
      </c>
      <c r="D2501" t="str">
        <f t="shared" si="78"/>
        <v>XSHE_600362</v>
      </c>
      <c r="E2501" t="str">
        <f t="shared" si="79"/>
        <v>XSHG_600362</v>
      </c>
    </row>
    <row r="2502" spans="1:5" x14ac:dyDescent="0.2">
      <c r="A2502" s="2" t="str">
        <f>"600490"</f>
        <v>600490</v>
      </c>
      <c r="B2502" s="1" t="s">
        <v>0</v>
      </c>
      <c r="C2502" s="1" t="s">
        <v>1</v>
      </c>
      <c r="D2502" t="str">
        <f t="shared" si="78"/>
        <v>XSHE_600490</v>
      </c>
      <c r="E2502" t="str">
        <f t="shared" si="79"/>
        <v>XSHG_600490</v>
      </c>
    </row>
    <row r="2503" spans="1:5" x14ac:dyDescent="0.2">
      <c r="A2503" s="2" t="str">
        <f>"601137"</f>
        <v>601137</v>
      </c>
      <c r="B2503" s="1" t="s">
        <v>0</v>
      </c>
      <c r="C2503" s="1" t="s">
        <v>1</v>
      </c>
      <c r="D2503" t="str">
        <f t="shared" si="78"/>
        <v>XSHE_601137</v>
      </c>
      <c r="E2503" t="str">
        <f t="shared" si="79"/>
        <v>XSHG_601137</v>
      </c>
    </row>
    <row r="2504" spans="1:5" x14ac:dyDescent="0.2">
      <c r="A2504" s="2" t="str">
        <f>"601168"</f>
        <v>601168</v>
      </c>
      <c r="B2504" s="1" t="s">
        <v>0</v>
      </c>
      <c r="C2504" s="1" t="s">
        <v>1</v>
      </c>
      <c r="D2504" t="str">
        <f t="shared" si="78"/>
        <v>XSHE_601168</v>
      </c>
      <c r="E2504" t="str">
        <f t="shared" si="79"/>
        <v>XSHG_601168</v>
      </c>
    </row>
    <row r="2505" spans="1:5" x14ac:dyDescent="0.2">
      <c r="A2505" s="2" t="str">
        <f>"601212"</f>
        <v>601212</v>
      </c>
      <c r="B2505" s="1" t="s">
        <v>0</v>
      </c>
      <c r="C2505" s="1" t="s">
        <v>1</v>
      </c>
      <c r="D2505" t="str">
        <f t="shared" si="78"/>
        <v>XSHE_601212</v>
      </c>
      <c r="E2505" t="str">
        <f t="shared" si="79"/>
        <v>XSHG_601212</v>
      </c>
    </row>
    <row r="2506" spans="1:5" x14ac:dyDescent="0.2">
      <c r="A2506" s="2" t="str">
        <f>"000017"</f>
        <v>000017</v>
      </c>
      <c r="B2506" s="1" t="s">
        <v>0</v>
      </c>
      <c r="C2506" s="1" t="s">
        <v>1</v>
      </c>
      <c r="D2506" t="str">
        <f t="shared" si="78"/>
        <v>XSHE_000017</v>
      </c>
      <c r="E2506" t="str">
        <f t="shared" si="79"/>
        <v>XSHG_000017</v>
      </c>
    </row>
    <row r="2507" spans="1:5" x14ac:dyDescent="0.2">
      <c r="A2507" s="2" t="str">
        <f>"000526"</f>
        <v>000526</v>
      </c>
      <c r="B2507" s="1" t="s">
        <v>0</v>
      </c>
      <c r="C2507" s="1" t="s">
        <v>1</v>
      </c>
      <c r="D2507" t="str">
        <f t="shared" si="78"/>
        <v>XSHE_000526</v>
      </c>
      <c r="E2507" t="str">
        <f t="shared" si="79"/>
        <v>XSHG_000526</v>
      </c>
    </row>
    <row r="2508" spans="1:5" x14ac:dyDescent="0.2">
      <c r="A2508" s="2" t="str">
        <f>"000558"</f>
        <v>000558</v>
      </c>
      <c r="B2508" s="1" t="s">
        <v>0</v>
      </c>
      <c r="C2508" s="1" t="s">
        <v>1</v>
      </c>
      <c r="D2508" t="str">
        <f t="shared" si="78"/>
        <v>XSHE_000558</v>
      </c>
      <c r="E2508" t="str">
        <f t="shared" si="79"/>
        <v>XSHG_000558</v>
      </c>
    </row>
    <row r="2509" spans="1:5" x14ac:dyDescent="0.2">
      <c r="A2509" s="2" t="str">
        <f>"002103"</f>
        <v>002103</v>
      </c>
      <c r="B2509" s="1" t="s">
        <v>0</v>
      </c>
      <c r="C2509" s="1" t="s">
        <v>1</v>
      </c>
      <c r="D2509" t="str">
        <f t="shared" si="78"/>
        <v>XSHE_002103</v>
      </c>
      <c r="E2509" t="str">
        <f t="shared" si="79"/>
        <v>XSHG_002103</v>
      </c>
    </row>
    <row r="2510" spans="1:5" x14ac:dyDescent="0.2">
      <c r="A2510" s="2" t="str">
        <f>"002105"</f>
        <v>002105</v>
      </c>
      <c r="B2510" s="1" t="s">
        <v>0</v>
      </c>
      <c r="C2510" s="1" t="s">
        <v>1</v>
      </c>
      <c r="D2510" t="str">
        <f t="shared" si="78"/>
        <v>XSHE_002105</v>
      </c>
      <c r="E2510" t="str">
        <f t="shared" si="79"/>
        <v>XSHG_002105</v>
      </c>
    </row>
    <row r="2511" spans="1:5" x14ac:dyDescent="0.2">
      <c r="A2511" s="2" t="str">
        <f>"002301"</f>
        <v>002301</v>
      </c>
      <c r="B2511" s="1" t="s">
        <v>0</v>
      </c>
      <c r="C2511" s="1" t="s">
        <v>1</v>
      </c>
      <c r="D2511" t="str">
        <f t="shared" si="78"/>
        <v>XSHE_002301</v>
      </c>
      <c r="E2511" t="str">
        <f t="shared" si="79"/>
        <v>XSHG_002301</v>
      </c>
    </row>
    <row r="2512" spans="1:5" x14ac:dyDescent="0.2">
      <c r="A2512" s="2" t="str">
        <f>"002348"</f>
        <v>002348</v>
      </c>
      <c r="B2512" s="1" t="s">
        <v>0</v>
      </c>
      <c r="C2512" s="1" t="s">
        <v>1</v>
      </c>
      <c r="D2512" t="str">
        <f t="shared" si="78"/>
        <v>XSHE_002348</v>
      </c>
      <c r="E2512" t="str">
        <f t="shared" si="79"/>
        <v>XSHG_002348</v>
      </c>
    </row>
    <row r="2513" spans="1:5" x14ac:dyDescent="0.2">
      <c r="A2513" s="2" t="str">
        <f>"002575"</f>
        <v>002575</v>
      </c>
      <c r="B2513" s="1" t="s">
        <v>0</v>
      </c>
      <c r="C2513" s="1" t="s">
        <v>1</v>
      </c>
      <c r="D2513" t="str">
        <f t="shared" si="78"/>
        <v>XSHE_002575</v>
      </c>
      <c r="E2513" t="str">
        <f t="shared" si="79"/>
        <v>XSHG_002575</v>
      </c>
    </row>
    <row r="2514" spans="1:5" x14ac:dyDescent="0.2">
      <c r="A2514" s="2" t="str">
        <f>"002605"</f>
        <v>002605</v>
      </c>
      <c r="B2514" s="1" t="s">
        <v>0</v>
      </c>
      <c r="C2514" s="1" t="s">
        <v>1</v>
      </c>
      <c r="D2514" t="str">
        <f t="shared" si="78"/>
        <v>XSHE_002605</v>
      </c>
      <c r="E2514" t="str">
        <f t="shared" si="79"/>
        <v>XSHG_002605</v>
      </c>
    </row>
    <row r="2515" spans="1:5" x14ac:dyDescent="0.2">
      <c r="A2515" s="2" t="str">
        <f>"002678"</f>
        <v>002678</v>
      </c>
      <c r="B2515" s="1" t="s">
        <v>0</v>
      </c>
      <c r="C2515" s="1" t="s">
        <v>1</v>
      </c>
      <c r="D2515" t="str">
        <f t="shared" si="78"/>
        <v>XSHE_002678</v>
      </c>
      <c r="E2515" t="str">
        <f t="shared" si="79"/>
        <v>XSHG_002678</v>
      </c>
    </row>
    <row r="2516" spans="1:5" x14ac:dyDescent="0.2">
      <c r="A2516" s="2" t="str">
        <f>"002858"</f>
        <v>002858</v>
      </c>
      <c r="B2516" s="1" t="s">
        <v>0</v>
      </c>
      <c r="C2516" s="1" t="s">
        <v>1</v>
      </c>
      <c r="D2516" t="str">
        <f t="shared" si="78"/>
        <v>XSHE_002858</v>
      </c>
      <c r="E2516" t="str">
        <f t="shared" si="79"/>
        <v>XSHG_002858</v>
      </c>
    </row>
    <row r="2517" spans="1:5" x14ac:dyDescent="0.2">
      <c r="A2517" s="2" t="str">
        <f>"300043"</f>
        <v>300043</v>
      </c>
      <c r="B2517" s="1" t="s">
        <v>0</v>
      </c>
      <c r="C2517" s="1" t="s">
        <v>1</v>
      </c>
      <c r="D2517" t="str">
        <f t="shared" si="78"/>
        <v>XSHE_300043</v>
      </c>
      <c r="E2517" t="str">
        <f t="shared" si="79"/>
        <v>XSHG_300043</v>
      </c>
    </row>
    <row r="2518" spans="1:5" x14ac:dyDescent="0.2">
      <c r="A2518" s="2" t="str">
        <f>"300329"</f>
        <v>300329</v>
      </c>
      <c r="B2518" s="1" t="s">
        <v>0</v>
      </c>
      <c r="C2518" s="1" t="s">
        <v>1</v>
      </c>
      <c r="D2518" t="str">
        <f t="shared" si="78"/>
        <v>XSHE_300329</v>
      </c>
      <c r="E2518" t="str">
        <f t="shared" si="79"/>
        <v>XSHG_300329</v>
      </c>
    </row>
    <row r="2519" spans="1:5" x14ac:dyDescent="0.2">
      <c r="A2519" s="2" t="str">
        <f>"300359"</f>
        <v>300359</v>
      </c>
      <c r="B2519" s="1" t="s">
        <v>0</v>
      </c>
      <c r="C2519" s="1" t="s">
        <v>1</v>
      </c>
      <c r="D2519" t="str">
        <f t="shared" si="78"/>
        <v>XSHE_300359</v>
      </c>
      <c r="E2519" t="str">
        <f t="shared" si="79"/>
        <v>XSHG_300359</v>
      </c>
    </row>
    <row r="2520" spans="1:5" x14ac:dyDescent="0.2">
      <c r="A2520" s="2" t="str">
        <f>"600158"</f>
        <v>600158</v>
      </c>
      <c r="B2520" s="1" t="s">
        <v>0</v>
      </c>
      <c r="C2520" s="1" t="s">
        <v>1</v>
      </c>
      <c r="D2520" t="str">
        <f t="shared" si="78"/>
        <v>XSHE_600158</v>
      </c>
      <c r="E2520" t="str">
        <f t="shared" si="79"/>
        <v>XSHG_600158</v>
      </c>
    </row>
    <row r="2521" spans="1:5" x14ac:dyDescent="0.2">
      <c r="A2521" s="2" t="str">
        <f>"600234"</f>
        <v>600234</v>
      </c>
      <c r="B2521" s="1" t="s">
        <v>0</v>
      </c>
      <c r="C2521" s="1" t="s">
        <v>1</v>
      </c>
      <c r="D2521" t="str">
        <f t="shared" si="78"/>
        <v>XSHE_600234</v>
      </c>
      <c r="E2521" t="str">
        <f t="shared" si="79"/>
        <v>XSHG_600234</v>
      </c>
    </row>
    <row r="2522" spans="1:5" x14ac:dyDescent="0.2">
      <c r="A2522" s="2" t="str">
        <f>"600661"</f>
        <v>600661</v>
      </c>
      <c r="B2522" s="1" t="s">
        <v>0</v>
      </c>
      <c r="C2522" s="1" t="s">
        <v>1</v>
      </c>
      <c r="D2522" t="str">
        <f t="shared" si="78"/>
        <v>XSHE_600661</v>
      </c>
      <c r="E2522" t="str">
        <f t="shared" si="79"/>
        <v>XSHG_600661</v>
      </c>
    </row>
    <row r="2523" spans="1:5" x14ac:dyDescent="0.2">
      <c r="A2523" s="2" t="str">
        <f>"600679"</f>
        <v>600679</v>
      </c>
      <c r="B2523" s="1" t="s">
        <v>0</v>
      </c>
      <c r="C2523" s="1" t="s">
        <v>1</v>
      </c>
      <c r="D2523" t="str">
        <f t="shared" si="78"/>
        <v>XSHE_600679</v>
      </c>
      <c r="E2523" t="str">
        <f t="shared" si="79"/>
        <v>XSHG_600679</v>
      </c>
    </row>
    <row r="2524" spans="1:5" x14ac:dyDescent="0.2">
      <c r="A2524" s="2" t="str">
        <f>"600818"</f>
        <v>600818</v>
      </c>
      <c r="B2524" s="1" t="s">
        <v>0</v>
      </c>
      <c r="C2524" s="1" t="s">
        <v>1</v>
      </c>
      <c r="D2524" t="str">
        <f t="shared" si="78"/>
        <v>XSHE_600818</v>
      </c>
      <c r="E2524" t="str">
        <f t="shared" si="79"/>
        <v>XSHG_600818</v>
      </c>
    </row>
    <row r="2525" spans="1:5" x14ac:dyDescent="0.2">
      <c r="A2525" s="2" t="str">
        <f>"603398"</f>
        <v>603398</v>
      </c>
      <c r="B2525" s="1" t="s">
        <v>0</v>
      </c>
      <c r="C2525" s="1" t="s">
        <v>1</v>
      </c>
      <c r="D2525" t="str">
        <f t="shared" si="78"/>
        <v>XSHE_603398</v>
      </c>
      <c r="E2525" t="str">
        <f t="shared" si="79"/>
        <v>XSHG_603398</v>
      </c>
    </row>
    <row r="2526" spans="1:5" x14ac:dyDescent="0.2">
      <c r="A2526" s="2" t="str">
        <f>"603899"</f>
        <v>603899</v>
      </c>
      <c r="B2526" s="1" t="s">
        <v>0</v>
      </c>
      <c r="C2526" s="1" t="s">
        <v>1</v>
      </c>
      <c r="D2526" t="str">
        <f t="shared" si="78"/>
        <v>XSHE_603899</v>
      </c>
      <c r="E2526" t="str">
        <f t="shared" si="79"/>
        <v>XSHG_603899</v>
      </c>
    </row>
    <row r="2527" spans="1:5" x14ac:dyDescent="0.2">
      <c r="A2527" s="2" t="str">
        <f>"000887"</f>
        <v>000887</v>
      </c>
      <c r="B2527" s="1" t="s">
        <v>0</v>
      </c>
      <c r="C2527" s="1" t="s">
        <v>1</v>
      </c>
      <c r="D2527" t="str">
        <f t="shared" si="78"/>
        <v>XSHE_000887</v>
      </c>
      <c r="E2527" t="str">
        <f t="shared" si="79"/>
        <v>XSHG_000887</v>
      </c>
    </row>
    <row r="2528" spans="1:5" x14ac:dyDescent="0.2">
      <c r="A2528" s="2" t="str">
        <f>"002211"</f>
        <v>002211</v>
      </c>
      <c r="B2528" s="1" t="s">
        <v>0</v>
      </c>
      <c r="C2528" s="1" t="s">
        <v>1</v>
      </c>
      <c r="D2528" t="str">
        <f t="shared" si="78"/>
        <v>XSHE_002211</v>
      </c>
      <c r="E2528" t="str">
        <f t="shared" si="79"/>
        <v>XSHG_002211</v>
      </c>
    </row>
    <row r="2529" spans="1:5" x14ac:dyDescent="0.2">
      <c r="A2529" s="2" t="str">
        <f>"002224"</f>
        <v>002224</v>
      </c>
      <c r="B2529" s="1" t="s">
        <v>0</v>
      </c>
      <c r="C2529" s="1" t="s">
        <v>1</v>
      </c>
      <c r="D2529" t="str">
        <f t="shared" si="78"/>
        <v>XSHE_002224</v>
      </c>
      <c r="E2529" t="str">
        <f t="shared" si="79"/>
        <v>XSHG_002224</v>
      </c>
    </row>
    <row r="2530" spans="1:5" x14ac:dyDescent="0.2">
      <c r="A2530" s="2" t="str">
        <f>"002381"</f>
        <v>002381</v>
      </c>
      <c r="B2530" s="1" t="s">
        <v>0</v>
      </c>
      <c r="C2530" s="1" t="s">
        <v>1</v>
      </c>
      <c r="D2530" t="str">
        <f t="shared" si="78"/>
        <v>XSHE_002381</v>
      </c>
      <c r="E2530" t="str">
        <f t="shared" si="79"/>
        <v>XSHG_002381</v>
      </c>
    </row>
    <row r="2531" spans="1:5" x14ac:dyDescent="0.2">
      <c r="A2531" s="2" t="str">
        <f>"300320"</f>
        <v>300320</v>
      </c>
      <c r="B2531" s="1" t="s">
        <v>0</v>
      </c>
      <c r="C2531" s="1" t="s">
        <v>1</v>
      </c>
      <c r="D2531" t="str">
        <f t="shared" si="78"/>
        <v>XSHE_300320</v>
      </c>
      <c r="E2531" t="str">
        <f t="shared" si="79"/>
        <v>XSHG_300320</v>
      </c>
    </row>
    <row r="2532" spans="1:5" x14ac:dyDescent="0.2">
      <c r="A2532" s="2" t="str">
        <f>"300478"</f>
        <v>300478</v>
      </c>
      <c r="B2532" s="1" t="s">
        <v>0</v>
      </c>
      <c r="C2532" s="1" t="s">
        <v>1</v>
      </c>
      <c r="D2532" t="str">
        <f t="shared" si="78"/>
        <v>XSHE_300478</v>
      </c>
      <c r="E2532" t="str">
        <f t="shared" si="79"/>
        <v>XSHG_300478</v>
      </c>
    </row>
    <row r="2533" spans="1:5" x14ac:dyDescent="0.2">
      <c r="A2533" s="2" t="str">
        <f>"300547"</f>
        <v>300547</v>
      </c>
      <c r="B2533" s="1" t="s">
        <v>0</v>
      </c>
      <c r="C2533" s="1" t="s">
        <v>1</v>
      </c>
      <c r="D2533" t="str">
        <f t="shared" si="78"/>
        <v>XSHE_300547</v>
      </c>
      <c r="E2533" t="str">
        <f t="shared" si="79"/>
        <v>XSHG_300547</v>
      </c>
    </row>
    <row r="2534" spans="1:5" x14ac:dyDescent="0.2">
      <c r="A2534" s="2" t="str">
        <f>"300587"</f>
        <v>300587</v>
      </c>
      <c r="B2534" s="1" t="s">
        <v>0</v>
      </c>
      <c r="C2534" s="1" t="s">
        <v>1</v>
      </c>
      <c r="D2534" t="str">
        <f t="shared" si="78"/>
        <v>XSHE_300587</v>
      </c>
      <c r="E2534" t="str">
        <f t="shared" si="79"/>
        <v>XSHG_300587</v>
      </c>
    </row>
    <row r="2535" spans="1:5" x14ac:dyDescent="0.2">
      <c r="A2535" s="2" t="str">
        <f>"601118"</f>
        <v>601118</v>
      </c>
      <c r="B2535" s="1" t="s">
        <v>0</v>
      </c>
      <c r="C2535" s="1" t="s">
        <v>1</v>
      </c>
      <c r="D2535" t="str">
        <f t="shared" si="78"/>
        <v>XSHE_601118</v>
      </c>
      <c r="E2535" t="str">
        <f t="shared" si="79"/>
        <v>XSHG_601118</v>
      </c>
    </row>
    <row r="2536" spans="1:5" x14ac:dyDescent="0.2">
      <c r="A2536" s="2" t="str">
        <f>"603033"</f>
        <v>603033</v>
      </c>
      <c r="B2536" s="1" t="s">
        <v>0</v>
      </c>
      <c r="C2536" s="1" t="s">
        <v>1</v>
      </c>
      <c r="D2536" t="str">
        <f t="shared" si="78"/>
        <v>XSHE_603033</v>
      </c>
      <c r="E2536" t="str">
        <f t="shared" si="79"/>
        <v>XSHG_603033</v>
      </c>
    </row>
    <row r="2537" spans="1:5" x14ac:dyDescent="0.2">
      <c r="A2537" s="2" t="str">
        <f>"000657"</f>
        <v>000657</v>
      </c>
      <c r="B2537" s="1" t="s">
        <v>0</v>
      </c>
      <c r="C2537" s="1" t="s">
        <v>1</v>
      </c>
      <c r="D2537" t="str">
        <f t="shared" si="78"/>
        <v>XSHE_000657</v>
      </c>
      <c r="E2537" t="str">
        <f t="shared" si="79"/>
        <v>XSHG_000657</v>
      </c>
    </row>
    <row r="2538" spans="1:5" x14ac:dyDescent="0.2">
      <c r="A2538" s="2" t="str">
        <f>"000693"</f>
        <v>000693</v>
      </c>
      <c r="B2538" s="1" t="s">
        <v>0</v>
      </c>
      <c r="C2538" s="1" t="s">
        <v>1</v>
      </c>
      <c r="D2538" t="str">
        <f t="shared" si="78"/>
        <v>XSHE_000693</v>
      </c>
      <c r="E2538" t="str">
        <f t="shared" si="79"/>
        <v>XSHG_000693</v>
      </c>
    </row>
    <row r="2539" spans="1:5" x14ac:dyDescent="0.2">
      <c r="A2539" s="2" t="str">
        <f>"000697"</f>
        <v>000697</v>
      </c>
      <c r="B2539" s="1" t="s">
        <v>0</v>
      </c>
      <c r="C2539" s="1" t="s">
        <v>1</v>
      </c>
      <c r="D2539" t="str">
        <f t="shared" si="78"/>
        <v>XSHE_000697</v>
      </c>
      <c r="E2539" t="str">
        <f t="shared" si="79"/>
        <v>XSHG_000697</v>
      </c>
    </row>
    <row r="2540" spans="1:5" x14ac:dyDescent="0.2">
      <c r="A2540" s="2" t="str">
        <f>"000762"</f>
        <v>000762</v>
      </c>
      <c r="B2540" s="1" t="s">
        <v>0</v>
      </c>
      <c r="C2540" s="1" t="s">
        <v>1</v>
      </c>
      <c r="D2540" t="str">
        <f t="shared" si="78"/>
        <v>XSHE_000762</v>
      </c>
      <c r="E2540" t="str">
        <f t="shared" si="79"/>
        <v>XSHG_000762</v>
      </c>
    </row>
    <row r="2541" spans="1:5" x14ac:dyDescent="0.2">
      <c r="A2541" s="2" t="str">
        <f>"000831"</f>
        <v>000831</v>
      </c>
      <c r="B2541" s="1" t="s">
        <v>0</v>
      </c>
      <c r="C2541" s="1" t="s">
        <v>1</v>
      </c>
      <c r="D2541" t="str">
        <f t="shared" si="78"/>
        <v>XSHE_000831</v>
      </c>
      <c r="E2541" t="str">
        <f t="shared" si="79"/>
        <v>XSHG_000831</v>
      </c>
    </row>
    <row r="2542" spans="1:5" x14ac:dyDescent="0.2">
      <c r="A2542" s="2" t="str">
        <f>"000960"</f>
        <v>000960</v>
      </c>
      <c r="B2542" s="1" t="s">
        <v>0</v>
      </c>
      <c r="C2542" s="1" t="s">
        <v>1</v>
      </c>
      <c r="D2542" t="str">
        <f t="shared" si="78"/>
        <v>XSHE_000960</v>
      </c>
      <c r="E2542" t="str">
        <f t="shared" si="79"/>
        <v>XSHG_000960</v>
      </c>
    </row>
    <row r="2543" spans="1:5" x14ac:dyDescent="0.2">
      <c r="A2543" s="2" t="str">
        <f>"000962"</f>
        <v>000962</v>
      </c>
      <c r="B2543" s="1" t="s">
        <v>0</v>
      </c>
      <c r="C2543" s="1" t="s">
        <v>1</v>
      </c>
      <c r="D2543" t="str">
        <f t="shared" si="78"/>
        <v>XSHE_000962</v>
      </c>
      <c r="E2543" t="str">
        <f t="shared" si="79"/>
        <v>XSHG_000962</v>
      </c>
    </row>
    <row r="2544" spans="1:5" x14ac:dyDescent="0.2">
      <c r="A2544" s="2" t="str">
        <f>"002149"</f>
        <v>002149</v>
      </c>
      <c r="B2544" s="1" t="s">
        <v>0</v>
      </c>
      <c r="C2544" s="1" t="s">
        <v>1</v>
      </c>
      <c r="D2544" t="str">
        <f t="shared" si="78"/>
        <v>XSHE_002149</v>
      </c>
      <c r="E2544" t="str">
        <f t="shared" si="79"/>
        <v>XSHG_002149</v>
      </c>
    </row>
    <row r="2545" spans="1:5" x14ac:dyDescent="0.2">
      <c r="A2545" s="2" t="str">
        <f>"002167"</f>
        <v>002167</v>
      </c>
      <c r="B2545" s="1" t="s">
        <v>0</v>
      </c>
      <c r="C2545" s="1" t="s">
        <v>1</v>
      </c>
      <c r="D2545" t="str">
        <f t="shared" si="78"/>
        <v>XSHE_002167</v>
      </c>
      <c r="E2545" t="str">
        <f t="shared" si="79"/>
        <v>XSHG_002167</v>
      </c>
    </row>
    <row r="2546" spans="1:5" x14ac:dyDescent="0.2">
      <c r="A2546" s="2" t="str">
        <f>"002182"</f>
        <v>002182</v>
      </c>
      <c r="B2546" s="1" t="s">
        <v>0</v>
      </c>
      <c r="C2546" s="1" t="s">
        <v>1</v>
      </c>
      <c r="D2546" t="str">
        <f t="shared" si="78"/>
        <v>XSHE_002182</v>
      </c>
      <c r="E2546" t="str">
        <f t="shared" si="79"/>
        <v>XSHG_002182</v>
      </c>
    </row>
    <row r="2547" spans="1:5" x14ac:dyDescent="0.2">
      <c r="A2547" s="2" t="str">
        <f>"002340"</f>
        <v>002340</v>
      </c>
      <c r="B2547" s="1" t="s">
        <v>0</v>
      </c>
      <c r="C2547" s="1" t="s">
        <v>1</v>
      </c>
      <c r="D2547" t="str">
        <f t="shared" si="78"/>
        <v>XSHE_002340</v>
      </c>
      <c r="E2547" t="str">
        <f t="shared" si="79"/>
        <v>XSHG_002340</v>
      </c>
    </row>
    <row r="2548" spans="1:5" x14ac:dyDescent="0.2">
      <c r="A2548" s="2" t="str">
        <f>"002378"</f>
        <v>002378</v>
      </c>
      <c r="B2548" s="1" t="s">
        <v>0</v>
      </c>
      <c r="C2548" s="1" t="s">
        <v>1</v>
      </c>
      <c r="D2548" t="str">
        <f t="shared" si="78"/>
        <v>XSHE_002378</v>
      </c>
      <c r="E2548" t="str">
        <f t="shared" si="79"/>
        <v>XSHG_002378</v>
      </c>
    </row>
    <row r="2549" spans="1:5" x14ac:dyDescent="0.2">
      <c r="A2549" s="2" t="str">
        <f>"002428"</f>
        <v>002428</v>
      </c>
      <c r="B2549" s="1" t="s">
        <v>0</v>
      </c>
      <c r="C2549" s="1" t="s">
        <v>1</v>
      </c>
      <c r="D2549" t="str">
        <f t="shared" si="78"/>
        <v>XSHE_002428</v>
      </c>
      <c r="E2549" t="str">
        <f t="shared" si="79"/>
        <v>XSHG_002428</v>
      </c>
    </row>
    <row r="2550" spans="1:5" x14ac:dyDescent="0.2">
      <c r="A2550" s="2" t="str">
        <f>"002460"</f>
        <v>002460</v>
      </c>
      <c r="B2550" s="1" t="s">
        <v>0</v>
      </c>
      <c r="C2550" s="1" t="s">
        <v>1</v>
      </c>
      <c r="D2550" t="str">
        <f t="shared" si="78"/>
        <v>XSHE_002460</v>
      </c>
      <c r="E2550" t="str">
        <f t="shared" si="79"/>
        <v>XSHG_002460</v>
      </c>
    </row>
    <row r="2551" spans="1:5" x14ac:dyDescent="0.2">
      <c r="A2551" s="2" t="str">
        <f>"002466"</f>
        <v>002466</v>
      </c>
      <c r="B2551" s="1" t="s">
        <v>0</v>
      </c>
      <c r="C2551" s="1" t="s">
        <v>1</v>
      </c>
      <c r="D2551" t="str">
        <f t="shared" si="78"/>
        <v>XSHE_002466</v>
      </c>
      <c r="E2551" t="str">
        <f t="shared" si="79"/>
        <v>XSHG_002466</v>
      </c>
    </row>
    <row r="2552" spans="1:5" x14ac:dyDescent="0.2">
      <c r="A2552" s="2" t="str">
        <f>"002716"</f>
        <v>002716</v>
      </c>
      <c r="B2552" s="1" t="s">
        <v>0</v>
      </c>
      <c r="C2552" s="1" t="s">
        <v>1</v>
      </c>
      <c r="D2552" t="str">
        <f t="shared" si="78"/>
        <v>XSHE_002716</v>
      </c>
      <c r="E2552" t="str">
        <f t="shared" si="79"/>
        <v>XSHG_002716</v>
      </c>
    </row>
    <row r="2553" spans="1:5" x14ac:dyDescent="0.2">
      <c r="A2553" s="2" t="str">
        <f>"002842"</f>
        <v>002842</v>
      </c>
      <c r="B2553" s="1" t="s">
        <v>0</v>
      </c>
      <c r="C2553" s="1" t="s">
        <v>1</v>
      </c>
      <c r="D2553" t="str">
        <f t="shared" si="78"/>
        <v>XSHE_002842</v>
      </c>
      <c r="E2553" t="str">
        <f t="shared" si="79"/>
        <v>XSHG_002842</v>
      </c>
    </row>
    <row r="2554" spans="1:5" x14ac:dyDescent="0.2">
      <c r="A2554" s="2" t="str">
        <f>"300034"</f>
        <v>300034</v>
      </c>
      <c r="B2554" s="1" t="s">
        <v>0</v>
      </c>
      <c r="C2554" s="1" t="s">
        <v>1</v>
      </c>
      <c r="D2554" t="str">
        <f t="shared" si="78"/>
        <v>XSHE_300034</v>
      </c>
      <c r="E2554" t="str">
        <f t="shared" si="79"/>
        <v>XSHG_300034</v>
      </c>
    </row>
    <row r="2555" spans="1:5" x14ac:dyDescent="0.2">
      <c r="A2555" s="2" t="str">
        <f>"300618"</f>
        <v>300618</v>
      </c>
      <c r="B2555" s="1" t="s">
        <v>0</v>
      </c>
      <c r="C2555" s="1" t="s">
        <v>1</v>
      </c>
      <c r="D2555" t="str">
        <f t="shared" si="78"/>
        <v>XSHE_300618</v>
      </c>
      <c r="E2555" t="str">
        <f t="shared" si="79"/>
        <v>XSHG_300618</v>
      </c>
    </row>
    <row r="2556" spans="1:5" x14ac:dyDescent="0.2">
      <c r="A2556" s="2" t="str">
        <f>"600111"</f>
        <v>600111</v>
      </c>
      <c r="B2556" s="1" t="s">
        <v>0</v>
      </c>
      <c r="C2556" s="1" t="s">
        <v>1</v>
      </c>
      <c r="D2556" t="str">
        <f t="shared" si="78"/>
        <v>XSHE_600111</v>
      </c>
      <c r="E2556" t="str">
        <f t="shared" si="79"/>
        <v>XSHG_600111</v>
      </c>
    </row>
    <row r="2557" spans="1:5" x14ac:dyDescent="0.2">
      <c r="A2557" s="2" t="str">
        <f>"600259"</f>
        <v>600259</v>
      </c>
      <c r="B2557" s="1" t="s">
        <v>0</v>
      </c>
      <c r="C2557" s="1" t="s">
        <v>1</v>
      </c>
      <c r="D2557" t="str">
        <f t="shared" si="78"/>
        <v>XSHE_600259</v>
      </c>
      <c r="E2557" t="str">
        <f t="shared" si="79"/>
        <v>XSHG_600259</v>
      </c>
    </row>
    <row r="2558" spans="1:5" x14ac:dyDescent="0.2">
      <c r="A2558" s="2" t="str">
        <f>"600295"</f>
        <v>600295</v>
      </c>
      <c r="B2558" s="1" t="s">
        <v>0</v>
      </c>
      <c r="C2558" s="1" t="s">
        <v>1</v>
      </c>
      <c r="D2558" t="str">
        <f t="shared" si="78"/>
        <v>XSHE_600295</v>
      </c>
      <c r="E2558" t="str">
        <f t="shared" si="79"/>
        <v>XSHG_600295</v>
      </c>
    </row>
    <row r="2559" spans="1:5" x14ac:dyDescent="0.2">
      <c r="A2559" s="2" t="str">
        <f>"600390"</f>
        <v>600390</v>
      </c>
      <c r="B2559" s="1" t="s">
        <v>0</v>
      </c>
      <c r="C2559" s="1" t="s">
        <v>1</v>
      </c>
      <c r="D2559" t="str">
        <f t="shared" si="78"/>
        <v>XSHE_600390</v>
      </c>
      <c r="E2559" t="str">
        <f t="shared" si="79"/>
        <v>XSHG_600390</v>
      </c>
    </row>
    <row r="2560" spans="1:5" x14ac:dyDescent="0.2">
      <c r="A2560" s="2" t="str">
        <f>"600392"</f>
        <v>600392</v>
      </c>
      <c r="B2560" s="1" t="s">
        <v>0</v>
      </c>
      <c r="C2560" s="1" t="s">
        <v>1</v>
      </c>
      <c r="D2560" t="str">
        <f t="shared" si="78"/>
        <v>XSHE_600392</v>
      </c>
      <c r="E2560" t="str">
        <f t="shared" si="79"/>
        <v>XSHG_600392</v>
      </c>
    </row>
    <row r="2561" spans="1:5" x14ac:dyDescent="0.2">
      <c r="A2561" s="2" t="str">
        <f>"600432"</f>
        <v>600432</v>
      </c>
      <c r="B2561" s="1" t="s">
        <v>0</v>
      </c>
      <c r="C2561" s="1" t="s">
        <v>1</v>
      </c>
      <c r="D2561" t="str">
        <f t="shared" si="78"/>
        <v>XSHE_600432</v>
      </c>
      <c r="E2561" t="str">
        <f t="shared" si="79"/>
        <v>XSHG_600432</v>
      </c>
    </row>
    <row r="2562" spans="1:5" x14ac:dyDescent="0.2">
      <c r="A2562" s="2" t="str">
        <f>"600456"</f>
        <v>600456</v>
      </c>
      <c r="B2562" s="1" t="s">
        <v>0</v>
      </c>
      <c r="C2562" s="1" t="s">
        <v>1</v>
      </c>
      <c r="D2562" t="str">
        <f t="shared" ref="D2562:D2625" si="80">B2562&amp;"_"&amp;A2562</f>
        <v>XSHE_600456</v>
      </c>
      <c r="E2562" t="str">
        <f t="shared" ref="E2562:E2625" si="81">C2562&amp;"_"&amp;A2562</f>
        <v>XSHG_600456</v>
      </c>
    </row>
    <row r="2563" spans="1:5" x14ac:dyDescent="0.2">
      <c r="A2563" s="2" t="str">
        <f>"600459"</f>
        <v>600459</v>
      </c>
      <c r="B2563" s="1" t="s">
        <v>0</v>
      </c>
      <c r="C2563" s="1" t="s">
        <v>1</v>
      </c>
      <c r="D2563" t="str">
        <f t="shared" si="80"/>
        <v>XSHE_600459</v>
      </c>
      <c r="E2563" t="str">
        <f t="shared" si="81"/>
        <v>XSHG_600459</v>
      </c>
    </row>
    <row r="2564" spans="1:5" x14ac:dyDescent="0.2">
      <c r="A2564" s="2" t="str">
        <f>"600549"</f>
        <v>600549</v>
      </c>
      <c r="B2564" s="1" t="s">
        <v>0</v>
      </c>
      <c r="C2564" s="1" t="s">
        <v>1</v>
      </c>
      <c r="D2564" t="str">
        <f t="shared" si="80"/>
        <v>XSHE_600549</v>
      </c>
      <c r="E2564" t="str">
        <f t="shared" si="81"/>
        <v>XSHG_600549</v>
      </c>
    </row>
    <row r="2565" spans="1:5" x14ac:dyDescent="0.2">
      <c r="A2565" s="2" t="str">
        <f>"600615"</f>
        <v>600615</v>
      </c>
      <c r="B2565" s="1" t="s">
        <v>0</v>
      </c>
      <c r="C2565" s="1" t="s">
        <v>1</v>
      </c>
      <c r="D2565" t="str">
        <f t="shared" si="80"/>
        <v>XSHE_600615</v>
      </c>
      <c r="E2565" t="str">
        <f t="shared" si="81"/>
        <v>XSHG_600615</v>
      </c>
    </row>
    <row r="2566" spans="1:5" x14ac:dyDescent="0.2">
      <c r="A2566" s="2" t="str">
        <f>"600711"</f>
        <v>600711</v>
      </c>
      <c r="B2566" s="1" t="s">
        <v>0</v>
      </c>
      <c r="C2566" s="1" t="s">
        <v>1</v>
      </c>
      <c r="D2566" t="str">
        <f t="shared" si="80"/>
        <v>XSHE_600711</v>
      </c>
      <c r="E2566" t="str">
        <f t="shared" si="81"/>
        <v>XSHG_600711</v>
      </c>
    </row>
    <row r="2567" spans="1:5" x14ac:dyDescent="0.2">
      <c r="A2567" s="2" t="str">
        <f>"601958"</f>
        <v>601958</v>
      </c>
      <c r="B2567" s="1" t="s">
        <v>0</v>
      </c>
      <c r="C2567" s="1" t="s">
        <v>1</v>
      </c>
      <c r="D2567" t="str">
        <f t="shared" si="80"/>
        <v>XSHE_601958</v>
      </c>
      <c r="E2567" t="str">
        <f t="shared" si="81"/>
        <v>XSHG_601958</v>
      </c>
    </row>
    <row r="2568" spans="1:5" x14ac:dyDescent="0.2">
      <c r="A2568" s="2" t="str">
        <f>"603399"</f>
        <v>603399</v>
      </c>
      <c r="B2568" s="1" t="s">
        <v>0</v>
      </c>
      <c r="C2568" s="1" t="s">
        <v>1</v>
      </c>
      <c r="D2568" t="str">
        <f t="shared" si="80"/>
        <v>XSHE_603399</v>
      </c>
      <c r="E2568" t="str">
        <f t="shared" si="81"/>
        <v>XSHG_603399</v>
      </c>
    </row>
    <row r="2569" spans="1:5" x14ac:dyDescent="0.2">
      <c r="A2569" s="2" t="str">
        <f>"603799"</f>
        <v>603799</v>
      </c>
      <c r="B2569" s="1" t="s">
        <v>0</v>
      </c>
      <c r="C2569" s="1" t="s">
        <v>1</v>
      </c>
      <c r="D2569" t="str">
        <f t="shared" si="80"/>
        <v>XSHE_603799</v>
      </c>
      <c r="E2569" t="str">
        <f t="shared" si="81"/>
        <v>XSHG_603799</v>
      </c>
    </row>
    <row r="2570" spans="1:5" x14ac:dyDescent="0.2">
      <c r="A2570" s="2" t="str">
        <f>"603993"</f>
        <v>603993</v>
      </c>
      <c r="B2570" s="1" t="s">
        <v>0</v>
      </c>
      <c r="C2570" s="1" t="s">
        <v>1</v>
      </c>
      <c r="D2570" t="str">
        <f t="shared" si="80"/>
        <v>XSHE_603993</v>
      </c>
      <c r="E2570" t="str">
        <f t="shared" si="81"/>
        <v>XSHG_603993</v>
      </c>
    </row>
    <row r="2571" spans="1:5" x14ac:dyDescent="0.2">
      <c r="A2571" s="2" t="str">
        <f>"000591"</f>
        <v>000591</v>
      </c>
      <c r="B2571" s="1" t="s">
        <v>0</v>
      </c>
      <c r="C2571" s="1" t="s">
        <v>1</v>
      </c>
      <c r="D2571" t="str">
        <f t="shared" si="80"/>
        <v>XSHE_000591</v>
      </c>
      <c r="E2571" t="str">
        <f t="shared" si="81"/>
        <v>XSHG_000591</v>
      </c>
    </row>
    <row r="2572" spans="1:5" x14ac:dyDescent="0.2">
      <c r="A2572" s="2" t="str">
        <f>"000862"</f>
        <v>000862</v>
      </c>
      <c r="B2572" s="1" t="s">
        <v>0</v>
      </c>
      <c r="C2572" s="1" t="s">
        <v>1</v>
      </c>
      <c r="D2572" t="str">
        <f t="shared" si="80"/>
        <v>XSHE_000862</v>
      </c>
      <c r="E2572" t="str">
        <f t="shared" si="81"/>
        <v>XSHG_000862</v>
      </c>
    </row>
    <row r="2573" spans="1:5" x14ac:dyDescent="0.2">
      <c r="A2573" s="2" t="str">
        <f>"000939"</f>
        <v>000939</v>
      </c>
      <c r="B2573" s="1" t="s">
        <v>0</v>
      </c>
      <c r="C2573" s="1" t="s">
        <v>1</v>
      </c>
      <c r="D2573" t="str">
        <f t="shared" si="80"/>
        <v>XSHE_000939</v>
      </c>
      <c r="E2573" t="str">
        <f t="shared" si="81"/>
        <v>XSHG_000939</v>
      </c>
    </row>
    <row r="2574" spans="1:5" x14ac:dyDescent="0.2">
      <c r="A2574" s="2" t="str">
        <f>"600163"</f>
        <v>600163</v>
      </c>
      <c r="B2574" s="1" t="s">
        <v>0</v>
      </c>
      <c r="C2574" s="1" t="s">
        <v>1</v>
      </c>
      <c r="D2574" t="str">
        <f t="shared" si="80"/>
        <v>XSHE_600163</v>
      </c>
      <c r="E2574" t="str">
        <f t="shared" si="81"/>
        <v>XSHG_600163</v>
      </c>
    </row>
    <row r="2575" spans="1:5" x14ac:dyDescent="0.2">
      <c r="A2575" s="2" t="str">
        <f>"600277"</f>
        <v>600277</v>
      </c>
      <c r="B2575" s="1" t="s">
        <v>0</v>
      </c>
      <c r="C2575" s="1" t="s">
        <v>1</v>
      </c>
      <c r="D2575" t="str">
        <f t="shared" si="80"/>
        <v>XSHE_600277</v>
      </c>
      <c r="E2575" t="str">
        <f t="shared" si="81"/>
        <v>XSHG_600277</v>
      </c>
    </row>
    <row r="2576" spans="1:5" x14ac:dyDescent="0.2">
      <c r="A2576" s="2" t="str">
        <f>"601016"</f>
        <v>601016</v>
      </c>
      <c r="B2576" s="1" t="s">
        <v>0</v>
      </c>
      <c r="C2576" s="1" t="s">
        <v>1</v>
      </c>
      <c r="D2576" t="str">
        <f t="shared" si="80"/>
        <v>XSHE_601016</v>
      </c>
      <c r="E2576" t="str">
        <f t="shared" si="81"/>
        <v>XSHG_601016</v>
      </c>
    </row>
    <row r="2577" spans="1:5" x14ac:dyDescent="0.2">
      <c r="A2577" s="2" t="str">
        <f>"601985"</f>
        <v>601985</v>
      </c>
      <c r="B2577" s="1" t="s">
        <v>0</v>
      </c>
      <c r="C2577" s="1" t="s">
        <v>1</v>
      </c>
      <c r="D2577" t="str">
        <f t="shared" si="80"/>
        <v>XSHE_601985</v>
      </c>
      <c r="E2577" t="str">
        <f t="shared" si="81"/>
        <v>XSHG_601985</v>
      </c>
    </row>
    <row r="2578" spans="1:5" x14ac:dyDescent="0.2">
      <c r="A2578" s="2" t="str">
        <f>"000150"</f>
        <v>000150</v>
      </c>
      <c r="B2578" s="1" t="s">
        <v>0</v>
      </c>
      <c r="C2578" s="1" t="s">
        <v>1</v>
      </c>
      <c r="D2578" t="str">
        <f t="shared" si="80"/>
        <v>XSHE_000150</v>
      </c>
      <c r="E2578" t="str">
        <f t="shared" si="81"/>
        <v>XSHG_000150</v>
      </c>
    </row>
    <row r="2579" spans="1:5" x14ac:dyDescent="0.2">
      <c r="A2579" s="2" t="str">
        <f>"000502"</f>
        <v>000502</v>
      </c>
      <c r="B2579" s="1" t="s">
        <v>0</v>
      </c>
      <c r="C2579" s="1" t="s">
        <v>1</v>
      </c>
      <c r="D2579" t="str">
        <f t="shared" si="80"/>
        <v>XSHE_000502</v>
      </c>
      <c r="E2579" t="str">
        <f t="shared" si="81"/>
        <v>XSHG_000502</v>
      </c>
    </row>
    <row r="2580" spans="1:5" x14ac:dyDescent="0.2">
      <c r="A2580" s="2" t="str">
        <f>"000503"</f>
        <v>000503</v>
      </c>
      <c r="B2580" s="1" t="s">
        <v>0</v>
      </c>
      <c r="C2580" s="1" t="s">
        <v>1</v>
      </c>
      <c r="D2580" t="str">
        <f t="shared" si="80"/>
        <v>XSHE_000503</v>
      </c>
      <c r="E2580" t="str">
        <f t="shared" si="81"/>
        <v>XSHG_000503</v>
      </c>
    </row>
    <row r="2581" spans="1:5" x14ac:dyDescent="0.2">
      <c r="A2581" s="2" t="str">
        <f>"002022"</f>
        <v>002022</v>
      </c>
      <c r="B2581" s="1" t="s">
        <v>0</v>
      </c>
      <c r="C2581" s="1" t="s">
        <v>1</v>
      </c>
      <c r="D2581" t="str">
        <f t="shared" si="80"/>
        <v>XSHE_002022</v>
      </c>
      <c r="E2581" t="str">
        <f t="shared" si="81"/>
        <v>XSHG_002022</v>
      </c>
    </row>
    <row r="2582" spans="1:5" x14ac:dyDescent="0.2">
      <c r="A2582" s="2" t="str">
        <f>"002044"</f>
        <v>002044</v>
      </c>
      <c r="B2582" s="1" t="s">
        <v>0</v>
      </c>
      <c r="C2582" s="1" t="s">
        <v>1</v>
      </c>
      <c r="D2582" t="str">
        <f t="shared" si="80"/>
        <v>XSHE_002044</v>
      </c>
      <c r="E2582" t="str">
        <f t="shared" si="81"/>
        <v>XSHG_002044</v>
      </c>
    </row>
    <row r="2583" spans="1:5" x14ac:dyDescent="0.2">
      <c r="A2583" s="2" t="str">
        <f>"002162"</f>
        <v>002162</v>
      </c>
      <c r="B2583" s="1" t="s">
        <v>0</v>
      </c>
      <c r="C2583" s="1" t="s">
        <v>1</v>
      </c>
      <c r="D2583" t="str">
        <f t="shared" si="80"/>
        <v>XSHE_002162</v>
      </c>
      <c r="E2583" t="str">
        <f t="shared" si="81"/>
        <v>XSHG_002162</v>
      </c>
    </row>
    <row r="2584" spans="1:5" x14ac:dyDescent="0.2">
      <c r="A2584" s="2" t="str">
        <f>"002223"</f>
        <v>002223</v>
      </c>
      <c r="B2584" s="1" t="s">
        <v>0</v>
      </c>
      <c r="C2584" s="1" t="s">
        <v>1</v>
      </c>
      <c r="D2584" t="str">
        <f t="shared" si="80"/>
        <v>XSHE_002223</v>
      </c>
      <c r="E2584" t="str">
        <f t="shared" si="81"/>
        <v>XSHG_002223</v>
      </c>
    </row>
    <row r="2585" spans="1:5" x14ac:dyDescent="0.2">
      <c r="A2585" s="2" t="str">
        <f>"002382"</f>
        <v>002382</v>
      </c>
      <c r="B2585" s="1" t="s">
        <v>0</v>
      </c>
      <c r="C2585" s="1" t="s">
        <v>1</v>
      </c>
      <c r="D2585" t="str">
        <f t="shared" si="80"/>
        <v>XSHE_002382</v>
      </c>
      <c r="E2585" t="str">
        <f t="shared" si="81"/>
        <v>XSHG_002382</v>
      </c>
    </row>
    <row r="2586" spans="1:5" x14ac:dyDescent="0.2">
      <c r="A2586" s="2" t="str">
        <f>"002432"</f>
        <v>002432</v>
      </c>
      <c r="B2586" s="1" t="s">
        <v>0</v>
      </c>
      <c r="C2586" s="1" t="s">
        <v>1</v>
      </c>
      <c r="D2586" t="str">
        <f t="shared" si="80"/>
        <v>XSHE_002432</v>
      </c>
      <c r="E2586" t="str">
        <f t="shared" si="81"/>
        <v>XSHG_002432</v>
      </c>
    </row>
    <row r="2587" spans="1:5" x14ac:dyDescent="0.2">
      <c r="A2587" s="2" t="str">
        <f>"002551"</f>
        <v>002551</v>
      </c>
      <c r="B2587" s="1" t="s">
        <v>0</v>
      </c>
      <c r="C2587" s="1" t="s">
        <v>1</v>
      </c>
      <c r="D2587" t="str">
        <f t="shared" si="80"/>
        <v>XSHE_002551</v>
      </c>
      <c r="E2587" t="str">
        <f t="shared" si="81"/>
        <v>XSHG_002551</v>
      </c>
    </row>
    <row r="2588" spans="1:5" x14ac:dyDescent="0.2">
      <c r="A2588" s="2" t="str">
        <f>"002614"</f>
        <v>002614</v>
      </c>
      <c r="B2588" s="1" t="s">
        <v>0</v>
      </c>
      <c r="C2588" s="1" t="s">
        <v>1</v>
      </c>
      <c r="D2588" t="str">
        <f t="shared" si="80"/>
        <v>XSHE_002614</v>
      </c>
      <c r="E2588" t="str">
        <f t="shared" si="81"/>
        <v>XSHG_002614</v>
      </c>
    </row>
    <row r="2589" spans="1:5" x14ac:dyDescent="0.2">
      <c r="A2589" s="2" t="str">
        <f>"300003"</f>
        <v>300003</v>
      </c>
      <c r="B2589" s="1" t="s">
        <v>0</v>
      </c>
      <c r="C2589" s="1" t="s">
        <v>1</v>
      </c>
      <c r="D2589" t="str">
        <f t="shared" si="80"/>
        <v>XSHE_300003</v>
      </c>
      <c r="E2589" t="str">
        <f t="shared" si="81"/>
        <v>XSHG_300003</v>
      </c>
    </row>
    <row r="2590" spans="1:5" x14ac:dyDescent="0.2">
      <c r="A2590" s="2" t="str">
        <f>"300015"</f>
        <v>300015</v>
      </c>
      <c r="B2590" s="1" t="s">
        <v>0</v>
      </c>
      <c r="C2590" s="1" t="s">
        <v>1</v>
      </c>
      <c r="D2590" t="str">
        <f t="shared" si="80"/>
        <v>XSHE_300015</v>
      </c>
      <c r="E2590" t="str">
        <f t="shared" si="81"/>
        <v>XSHG_300015</v>
      </c>
    </row>
    <row r="2591" spans="1:5" x14ac:dyDescent="0.2">
      <c r="A2591" s="2" t="str">
        <f>"300030"</f>
        <v>300030</v>
      </c>
      <c r="B2591" s="1" t="s">
        <v>0</v>
      </c>
      <c r="C2591" s="1" t="s">
        <v>1</v>
      </c>
      <c r="D2591" t="str">
        <f t="shared" si="80"/>
        <v>XSHE_300030</v>
      </c>
      <c r="E2591" t="str">
        <f t="shared" si="81"/>
        <v>XSHG_300030</v>
      </c>
    </row>
    <row r="2592" spans="1:5" x14ac:dyDescent="0.2">
      <c r="A2592" s="2" t="str">
        <f>"300061"</f>
        <v>300061</v>
      </c>
      <c r="B2592" s="1" t="s">
        <v>0</v>
      </c>
      <c r="C2592" s="1" t="s">
        <v>1</v>
      </c>
      <c r="D2592" t="str">
        <f t="shared" si="80"/>
        <v>XSHE_300061</v>
      </c>
      <c r="E2592" t="str">
        <f t="shared" si="81"/>
        <v>XSHG_300061</v>
      </c>
    </row>
    <row r="2593" spans="1:5" x14ac:dyDescent="0.2">
      <c r="A2593" s="2" t="str">
        <f>"300171"</f>
        <v>300171</v>
      </c>
      <c r="B2593" s="1" t="s">
        <v>0</v>
      </c>
      <c r="C2593" s="1" t="s">
        <v>1</v>
      </c>
      <c r="D2593" t="str">
        <f t="shared" si="80"/>
        <v>XSHE_300171</v>
      </c>
      <c r="E2593" t="str">
        <f t="shared" si="81"/>
        <v>XSHG_300171</v>
      </c>
    </row>
    <row r="2594" spans="1:5" x14ac:dyDescent="0.2">
      <c r="A2594" s="2" t="str">
        <f>"300206"</f>
        <v>300206</v>
      </c>
      <c r="B2594" s="1" t="s">
        <v>0</v>
      </c>
      <c r="C2594" s="1" t="s">
        <v>1</v>
      </c>
      <c r="D2594" t="str">
        <f t="shared" si="80"/>
        <v>XSHE_300206</v>
      </c>
      <c r="E2594" t="str">
        <f t="shared" si="81"/>
        <v>XSHG_300206</v>
      </c>
    </row>
    <row r="2595" spans="1:5" x14ac:dyDescent="0.2">
      <c r="A2595" s="2" t="str">
        <f>"300216"</f>
        <v>300216</v>
      </c>
      <c r="B2595" s="1" t="s">
        <v>0</v>
      </c>
      <c r="C2595" s="1" t="s">
        <v>1</v>
      </c>
      <c r="D2595" t="str">
        <f t="shared" si="80"/>
        <v>XSHE_300216</v>
      </c>
      <c r="E2595" t="str">
        <f t="shared" si="81"/>
        <v>XSHG_300216</v>
      </c>
    </row>
    <row r="2596" spans="1:5" x14ac:dyDescent="0.2">
      <c r="A2596" s="2" t="str">
        <f>"300238"</f>
        <v>300238</v>
      </c>
      <c r="B2596" s="1" t="s">
        <v>0</v>
      </c>
      <c r="C2596" s="1" t="s">
        <v>1</v>
      </c>
      <c r="D2596" t="str">
        <f t="shared" si="80"/>
        <v>XSHE_300238</v>
      </c>
      <c r="E2596" t="str">
        <f t="shared" si="81"/>
        <v>XSHG_300238</v>
      </c>
    </row>
    <row r="2597" spans="1:5" x14ac:dyDescent="0.2">
      <c r="A2597" s="2" t="str">
        <f>"300244"</f>
        <v>300244</v>
      </c>
      <c r="B2597" s="1" t="s">
        <v>0</v>
      </c>
      <c r="C2597" s="1" t="s">
        <v>1</v>
      </c>
      <c r="D2597" t="str">
        <f t="shared" si="80"/>
        <v>XSHE_300244</v>
      </c>
      <c r="E2597" t="str">
        <f t="shared" si="81"/>
        <v>XSHG_300244</v>
      </c>
    </row>
    <row r="2598" spans="1:5" x14ac:dyDescent="0.2">
      <c r="A2598" s="2" t="str">
        <f>"300246"</f>
        <v>300246</v>
      </c>
      <c r="B2598" s="1" t="s">
        <v>0</v>
      </c>
      <c r="C2598" s="1" t="s">
        <v>1</v>
      </c>
      <c r="D2598" t="str">
        <f t="shared" si="80"/>
        <v>XSHE_300246</v>
      </c>
      <c r="E2598" t="str">
        <f t="shared" si="81"/>
        <v>XSHG_300246</v>
      </c>
    </row>
    <row r="2599" spans="1:5" x14ac:dyDescent="0.2">
      <c r="A2599" s="2" t="str">
        <f>"300247"</f>
        <v>300247</v>
      </c>
      <c r="B2599" s="1" t="s">
        <v>0</v>
      </c>
      <c r="C2599" s="1" t="s">
        <v>1</v>
      </c>
      <c r="D2599" t="str">
        <f t="shared" si="80"/>
        <v>XSHE_300247</v>
      </c>
      <c r="E2599" t="str">
        <f t="shared" si="81"/>
        <v>XSHG_300247</v>
      </c>
    </row>
    <row r="2600" spans="1:5" x14ac:dyDescent="0.2">
      <c r="A2600" s="2" t="str">
        <f>"300273"</f>
        <v>300273</v>
      </c>
      <c r="B2600" s="1" t="s">
        <v>0</v>
      </c>
      <c r="C2600" s="1" t="s">
        <v>1</v>
      </c>
      <c r="D2600" t="str">
        <f t="shared" si="80"/>
        <v>XSHE_300273</v>
      </c>
      <c r="E2600" t="str">
        <f t="shared" si="81"/>
        <v>XSHG_300273</v>
      </c>
    </row>
    <row r="2601" spans="1:5" x14ac:dyDescent="0.2">
      <c r="A2601" s="2" t="str">
        <f>"300298"</f>
        <v>300298</v>
      </c>
      <c r="B2601" s="1" t="s">
        <v>0</v>
      </c>
      <c r="C2601" s="1" t="s">
        <v>1</v>
      </c>
      <c r="D2601" t="str">
        <f t="shared" si="80"/>
        <v>XSHE_300298</v>
      </c>
      <c r="E2601" t="str">
        <f t="shared" si="81"/>
        <v>XSHG_300298</v>
      </c>
    </row>
    <row r="2602" spans="1:5" x14ac:dyDescent="0.2">
      <c r="A2602" s="2" t="str">
        <f>"300314"</f>
        <v>300314</v>
      </c>
      <c r="B2602" s="1" t="s">
        <v>0</v>
      </c>
      <c r="C2602" s="1" t="s">
        <v>1</v>
      </c>
      <c r="D2602" t="str">
        <f t="shared" si="80"/>
        <v>XSHE_300314</v>
      </c>
      <c r="E2602" t="str">
        <f t="shared" si="81"/>
        <v>XSHG_300314</v>
      </c>
    </row>
    <row r="2603" spans="1:5" x14ac:dyDescent="0.2">
      <c r="A2603" s="2" t="str">
        <f>"300318"</f>
        <v>300318</v>
      </c>
      <c r="B2603" s="1" t="s">
        <v>0</v>
      </c>
      <c r="C2603" s="1" t="s">
        <v>1</v>
      </c>
      <c r="D2603" t="str">
        <f t="shared" si="80"/>
        <v>XSHE_300318</v>
      </c>
      <c r="E2603" t="str">
        <f t="shared" si="81"/>
        <v>XSHG_300318</v>
      </c>
    </row>
    <row r="2604" spans="1:5" x14ac:dyDescent="0.2">
      <c r="A2604" s="2" t="str">
        <f>"300326"</f>
        <v>300326</v>
      </c>
      <c r="B2604" s="1" t="s">
        <v>0</v>
      </c>
      <c r="C2604" s="1" t="s">
        <v>1</v>
      </c>
      <c r="D2604" t="str">
        <f t="shared" si="80"/>
        <v>XSHE_300326</v>
      </c>
      <c r="E2604" t="str">
        <f t="shared" si="81"/>
        <v>XSHG_300326</v>
      </c>
    </row>
    <row r="2605" spans="1:5" x14ac:dyDescent="0.2">
      <c r="A2605" s="2" t="str">
        <f>"300347"</f>
        <v>300347</v>
      </c>
      <c r="B2605" s="1" t="s">
        <v>0</v>
      </c>
      <c r="C2605" s="1" t="s">
        <v>1</v>
      </c>
      <c r="D2605" t="str">
        <f t="shared" si="80"/>
        <v>XSHE_300347</v>
      </c>
      <c r="E2605" t="str">
        <f t="shared" si="81"/>
        <v>XSHG_300347</v>
      </c>
    </row>
    <row r="2606" spans="1:5" x14ac:dyDescent="0.2">
      <c r="A2606" s="2" t="str">
        <f>"300358"</f>
        <v>300358</v>
      </c>
      <c r="B2606" s="1" t="s">
        <v>0</v>
      </c>
      <c r="C2606" s="1" t="s">
        <v>1</v>
      </c>
      <c r="D2606" t="str">
        <f t="shared" si="80"/>
        <v>XSHE_300358</v>
      </c>
      <c r="E2606" t="str">
        <f t="shared" si="81"/>
        <v>XSHG_300358</v>
      </c>
    </row>
    <row r="2607" spans="1:5" x14ac:dyDescent="0.2">
      <c r="A2607" s="2" t="str">
        <f>"300396"</f>
        <v>300396</v>
      </c>
      <c r="B2607" s="1" t="s">
        <v>0</v>
      </c>
      <c r="C2607" s="1" t="s">
        <v>1</v>
      </c>
      <c r="D2607" t="str">
        <f t="shared" si="80"/>
        <v>XSHE_300396</v>
      </c>
      <c r="E2607" t="str">
        <f t="shared" si="81"/>
        <v>XSHG_300396</v>
      </c>
    </row>
    <row r="2608" spans="1:5" x14ac:dyDescent="0.2">
      <c r="A2608" s="2" t="str">
        <f>"300404"</f>
        <v>300404</v>
      </c>
      <c r="B2608" s="1" t="s">
        <v>0</v>
      </c>
      <c r="C2608" s="1" t="s">
        <v>1</v>
      </c>
      <c r="D2608" t="str">
        <f t="shared" si="80"/>
        <v>XSHE_300404</v>
      </c>
      <c r="E2608" t="str">
        <f t="shared" si="81"/>
        <v>XSHG_300404</v>
      </c>
    </row>
    <row r="2609" spans="1:5" x14ac:dyDescent="0.2">
      <c r="A2609" s="2" t="str">
        <f>"300412"</f>
        <v>300412</v>
      </c>
      <c r="B2609" s="1" t="s">
        <v>0</v>
      </c>
      <c r="C2609" s="1" t="s">
        <v>1</v>
      </c>
      <c r="D2609" t="str">
        <f t="shared" si="80"/>
        <v>XSHE_300412</v>
      </c>
      <c r="E2609" t="str">
        <f t="shared" si="81"/>
        <v>XSHG_300412</v>
      </c>
    </row>
    <row r="2610" spans="1:5" x14ac:dyDescent="0.2">
      <c r="A2610" s="2" t="str">
        <f>"300439"</f>
        <v>300439</v>
      </c>
      <c r="B2610" s="1" t="s">
        <v>0</v>
      </c>
      <c r="C2610" s="1" t="s">
        <v>1</v>
      </c>
      <c r="D2610" t="str">
        <f t="shared" si="80"/>
        <v>XSHE_300439</v>
      </c>
      <c r="E2610" t="str">
        <f t="shared" si="81"/>
        <v>XSHG_300439</v>
      </c>
    </row>
    <row r="2611" spans="1:5" x14ac:dyDescent="0.2">
      <c r="A2611" s="2" t="str">
        <f>"300453"</f>
        <v>300453</v>
      </c>
      <c r="B2611" s="1" t="s">
        <v>0</v>
      </c>
      <c r="C2611" s="1" t="s">
        <v>1</v>
      </c>
      <c r="D2611" t="str">
        <f t="shared" si="80"/>
        <v>XSHE_300453</v>
      </c>
      <c r="E2611" t="str">
        <f t="shared" si="81"/>
        <v>XSHG_300453</v>
      </c>
    </row>
    <row r="2612" spans="1:5" x14ac:dyDescent="0.2">
      <c r="A2612" s="2" t="str">
        <f>"300463"</f>
        <v>300463</v>
      </c>
      <c r="B2612" s="1" t="s">
        <v>0</v>
      </c>
      <c r="C2612" s="1" t="s">
        <v>1</v>
      </c>
      <c r="D2612" t="str">
        <f t="shared" si="80"/>
        <v>XSHE_300463</v>
      </c>
      <c r="E2612" t="str">
        <f t="shared" si="81"/>
        <v>XSHG_300463</v>
      </c>
    </row>
    <row r="2613" spans="1:5" x14ac:dyDescent="0.2">
      <c r="A2613" s="2" t="str">
        <f>"300529"</f>
        <v>300529</v>
      </c>
      <c r="B2613" s="1" t="s">
        <v>0</v>
      </c>
      <c r="C2613" s="1" t="s">
        <v>1</v>
      </c>
      <c r="D2613" t="str">
        <f t="shared" si="80"/>
        <v>XSHE_300529</v>
      </c>
      <c r="E2613" t="str">
        <f t="shared" si="81"/>
        <v>XSHG_300529</v>
      </c>
    </row>
    <row r="2614" spans="1:5" x14ac:dyDescent="0.2">
      <c r="A2614" s="2" t="str">
        <f>"300562"</f>
        <v>300562</v>
      </c>
      <c r="B2614" s="1" t="s">
        <v>0</v>
      </c>
      <c r="C2614" s="1" t="s">
        <v>1</v>
      </c>
      <c r="D2614" t="str">
        <f t="shared" si="80"/>
        <v>XSHE_300562</v>
      </c>
      <c r="E2614" t="str">
        <f t="shared" si="81"/>
        <v>XSHG_300562</v>
      </c>
    </row>
    <row r="2615" spans="1:5" x14ac:dyDescent="0.2">
      <c r="A2615" s="2" t="str">
        <f>"300595"</f>
        <v>300595</v>
      </c>
      <c r="B2615" s="1" t="s">
        <v>0</v>
      </c>
      <c r="C2615" s="1" t="s">
        <v>1</v>
      </c>
      <c r="D2615" t="str">
        <f t="shared" si="80"/>
        <v>XSHE_300595</v>
      </c>
      <c r="E2615" t="str">
        <f t="shared" si="81"/>
        <v>XSHG_300595</v>
      </c>
    </row>
    <row r="2616" spans="1:5" x14ac:dyDescent="0.2">
      <c r="A2616" s="2" t="str">
        <f>"300633"</f>
        <v>300633</v>
      </c>
      <c r="B2616" s="1" t="s">
        <v>0</v>
      </c>
      <c r="C2616" s="1" t="s">
        <v>1</v>
      </c>
      <c r="D2616" t="str">
        <f t="shared" si="80"/>
        <v>XSHE_300633</v>
      </c>
      <c r="E2616" t="str">
        <f t="shared" si="81"/>
        <v>XSHG_300633</v>
      </c>
    </row>
    <row r="2617" spans="1:5" x14ac:dyDescent="0.2">
      <c r="A2617" s="2" t="str">
        <f>"300639"</f>
        <v>300639</v>
      </c>
      <c r="B2617" s="1" t="s">
        <v>0</v>
      </c>
      <c r="C2617" s="1" t="s">
        <v>1</v>
      </c>
      <c r="D2617" t="str">
        <f t="shared" si="80"/>
        <v>XSHE_300639</v>
      </c>
      <c r="E2617" t="str">
        <f t="shared" si="81"/>
        <v>XSHG_300639</v>
      </c>
    </row>
    <row r="2618" spans="1:5" x14ac:dyDescent="0.2">
      <c r="A2618" s="2" t="str">
        <f>"600055"</f>
        <v>600055</v>
      </c>
      <c r="B2618" s="1" t="s">
        <v>0</v>
      </c>
      <c r="C2618" s="1" t="s">
        <v>1</v>
      </c>
      <c r="D2618" t="str">
        <f t="shared" si="80"/>
        <v>XSHE_600055</v>
      </c>
      <c r="E2618" t="str">
        <f t="shared" si="81"/>
        <v>XSHG_600055</v>
      </c>
    </row>
    <row r="2619" spans="1:5" x14ac:dyDescent="0.2">
      <c r="A2619" s="2" t="str">
        <f>"600381"</f>
        <v>600381</v>
      </c>
      <c r="B2619" s="1" t="s">
        <v>0</v>
      </c>
      <c r="C2619" s="1" t="s">
        <v>1</v>
      </c>
      <c r="D2619" t="str">
        <f t="shared" si="80"/>
        <v>XSHE_600381</v>
      </c>
      <c r="E2619" t="str">
        <f t="shared" si="81"/>
        <v>XSHG_600381</v>
      </c>
    </row>
    <row r="2620" spans="1:5" x14ac:dyDescent="0.2">
      <c r="A2620" s="2" t="str">
        <f>"600530"</f>
        <v>600530</v>
      </c>
      <c r="B2620" s="1" t="s">
        <v>0</v>
      </c>
      <c r="C2620" s="1" t="s">
        <v>1</v>
      </c>
      <c r="D2620" t="str">
        <f t="shared" si="80"/>
        <v>XSHE_600530</v>
      </c>
      <c r="E2620" t="str">
        <f t="shared" si="81"/>
        <v>XSHG_600530</v>
      </c>
    </row>
    <row r="2621" spans="1:5" x14ac:dyDescent="0.2">
      <c r="A2621" s="2" t="str">
        <f>"600587"</f>
        <v>600587</v>
      </c>
      <c r="B2621" s="1" t="s">
        <v>0</v>
      </c>
      <c r="C2621" s="1" t="s">
        <v>1</v>
      </c>
      <c r="D2621" t="str">
        <f t="shared" si="80"/>
        <v>XSHE_600587</v>
      </c>
      <c r="E2621" t="str">
        <f t="shared" si="81"/>
        <v>XSHG_600587</v>
      </c>
    </row>
    <row r="2622" spans="1:5" x14ac:dyDescent="0.2">
      <c r="A2622" s="2" t="str">
        <f>"600763"</f>
        <v>600763</v>
      </c>
      <c r="B2622" s="1" t="s">
        <v>0</v>
      </c>
      <c r="C2622" s="1" t="s">
        <v>1</v>
      </c>
      <c r="D2622" t="str">
        <f t="shared" si="80"/>
        <v>XSHE_600763</v>
      </c>
      <c r="E2622" t="str">
        <f t="shared" si="81"/>
        <v>XSHG_600763</v>
      </c>
    </row>
    <row r="2623" spans="1:5" x14ac:dyDescent="0.2">
      <c r="A2623" s="2" t="str">
        <f>"600767"</f>
        <v>600767</v>
      </c>
      <c r="B2623" s="1" t="s">
        <v>0</v>
      </c>
      <c r="C2623" s="1" t="s">
        <v>1</v>
      </c>
      <c r="D2623" t="str">
        <f t="shared" si="80"/>
        <v>XSHE_600767</v>
      </c>
      <c r="E2623" t="str">
        <f t="shared" si="81"/>
        <v>XSHG_600767</v>
      </c>
    </row>
    <row r="2624" spans="1:5" x14ac:dyDescent="0.2">
      <c r="A2624" s="2" t="str">
        <f>"603309"</f>
        <v>603309</v>
      </c>
      <c r="B2624" s="1" t="s">
        <v>0</v>
      </c>
      <c r="C2624" s="1" t="s">
        <v>1</v>
      </c>
      <c r="D2624" t="str">
        <f t="shared" si="80"/>
        <v>XSHE_603309</v>
      </c>
      <c r="E2624" t="str">
        <f t="shared" si="81"/>
        <v>XSHG_603309</v>
      </c>
    </row>
    <row r="2625" spans="1:5" x14ac:dyDescent="0.2">
      <c r="A2625" s="2" t="str">
        <f>"603579"</f>
        <v>603579</v>
      </c>
      <c r="B2625" s="1" t="s">
        <v>0</v>
      </c>
      <c r="C2625" s="1" t="s">
        <v>1</v>
      </c>
      <c r="D2625" t="str">
        <f t="shared" si="80"/>
        <v>XSHE_603579</v>
      </c>
      <c r="E2625" t="str">
        <f t="shared" si="81"/>
        <v>XSHG_603579</v>
      </c>
    </row>
    <row r="2626" spans="1:5" x14ac:dyDescent="0.2">
      <c r="A2626" s="2" t="str">
        <f>"603658"</f>
        <v>603658</v>
      </c>
      <c r="B2626" s="1" t="s">
        <v>0</v>
      </c>
      <c r="C2626" s="1" t="s">
        <v>1</v>
      </c>
      <c r="D2626" t="str">
        <f t="shared" ref="D2626:D2689" si="82">B2626&amp;"_"&amp;A2626</f>
        <v>XSHE_603658</v>
      </c>
      <c r="E2626" t="str">
        <f t="shared" ref="E2626:E2689" si="83">C2626&amp;"_"&amp;A2626</f>
        <v>XSHG_603658</v>
      </c>
    </row>
    <row r="2627" spans="1:5" x14ac:dyDescent="0.2">
      <c r="A2627" s="2" t="str">
        <f>"603987"</f>
        <v>603987</v>
      </c>
      <c r="B2627" s="1" t="s">
        <v>0</v>
      </c>
      <c r="C2627" s="1" t="s">
        <v>1</v>
      </c>
      <c r="D2627" t="str">
        <f t="shared" si="82"/>
        <v>XSHE_603987</v>
      </c>
      <c r="E2627" t="str">
        <f t="shared" si="83"/>
        <v>XSHG_603987</v>
      </c>
    </row>
    <row r="2628" spans="1:5" x14ac:dyDescent="0.2">
      <c r="A2628" s="2" t="str">
        <f>"000028"</f>
        <v>000028</v>
      </c>
      <c r="B2628" s="1" t="s">
        <v>0</v>
      </c>
      <c r="C2628" s="1" t="s">
        <v>1</v>
      </c>
      <c r="D2628" t="str">
        <f t="shared" si="82"/>
        <v>XSHE_000028</v>
      </c>
      <c r="E2628" t="str">
        <f t="shared" si="83"/>
        <v>XSHG_000028</v>
      </c>
    </row>
    <row r="2629" spans="1:5" x14ac:dyDescent="0.2">
      <c r="A2629" s="2" t="str">
        <f>"000411"</f>
        <v>000411</v>
      </c>
      <c r="B2629" s="1" t="s">
        <v>0</v>
      </c>
      <c r="C2629" s="1" t="s">
        <v>1</v>
      </c>
      <c r="D2629" t="str">
        <f t="shared" si="82"/>
        <v>XSHE_000411</v>
      </c>
      <c r="E2629" t="str">
        <f t="shared" si="83"/>
        <v>XSHG_000411</v>
      </c>
    </row>
    <row r="2630" spans="1:5" x14ac:dyDescent="0.2">
      <c r="A2630" s="2" t="str">
        <f>"000705"</f>
        <v>000705</v>
      </c>
      <c r="B2630" s="1" t="s">
        <v>0</v>
      </c>
      <c r="C2630" s="1" t="s">
        <v>1</v>
      </c>
      <c r="D2630" t="str">
        <f t="shared" si="82"/>
        <v>XSHE_000705</v>
      </c>
      <c r="E2630" t="str">
        <f t="shared" si="83"/>
        <v>XSHG_000705</v>
      </c>
    </row>
    <row r="2631" spans="1:5" x14ac:dyDescent="0.2">
      <c r="A2631" s="2" t="str">
        <f>"002462"</f>
        <v>002462</v>
      </c>
      <c r="B2631" s="1" t="s">
        <v>0</v>
      </c>
      <c r="C2631" s="1" t="s">
        <v>1</v>
      </c>
      <c r="D2631" t="str">
        <f t="shared" si="82"/>
        <v>XSHE_002462</v>
      </c>
      <c r="E2631" t="str">
        <f t="shared" si="83"/>
        <v>XSHG_002462</v>
      </c>
    </row>
    <row r="2632" spans="1:5" x14ac:dyDescent="0.2">
      <c r="A2632" s="2" t="str">
        <f>"002589"</f>
        <v>002589</v>
      </c>
      <c r="B2632" s="1" t="s">
        <v>0</v>
      </c>
      <c r="C2632" s="1" t="s">
        <v>1</v>
      </c>
      <c r="D2632" t="str">
        <f t="shared" si="82"/>
        <v>XSHE_002589</v>
      </c>
      <c r="E2632" t="str">
        <f t="shared" si="83"/>
        <v>XSHG_002589</v>
      </c>
    </row>
    <row r="2633" spans="1:5" x14ac:dyDescent="0.2">
      <c r="A2633" s="2" t="str">
        <f>"002727"</f>
        <v>002727</v>
      </c>
      <c r="B2633" s="1" t="s">
        <v>0</v>
      </c>
      <c r="C2633" s="1" t="s">
        <v>1</v>
      </c>
      <c r="D2633" t="str">
        <f t="shared" si="82"/>
        <v>XSHE_002727</v>
      </c>
      <c r="E2633" t="str">
        <f t="shared" si="83"/>
        <v>XSHG_002727</v>
      </c>
    </row>
    <row r="2634" spans="1:5" x14ac:dyDescent="0.2">
      <c r="A2634" s="2" t="str">
        <f>"002758"</f>
        <v>002758</v>
      </c>
      <c r="B2634" s="1" t="s">
        <v>0</v>
      </c>
      <c r="C2634" s="1" t="s">
        <v>1</v>
      </c>
      <c r="D2634" t="str">
        <f t="shared" si="82"/>
        <v>XSHE_002758</v>
      </c>
      <c r="E2634" t="str">
        <f t="shared" si="83"/>
        <v>XSHG_002758</v>
      </c>
    </row>
    <row r="2635" spans="1:5" x14ac:dyDescent="0.2">
      <c r="A2635" s="2" t="str">
        <f>"002788"</f>
        <v>002788</v>
      </c>
      <c r="B2635" s="1" t="s">
        <v>0</v>
      </c>
      <c r="C2635" s="1" t="s">
        <v>1</v>
      </c>
      <c r="D2635" t="str">
        <f t="shared" si="82"/>
        <v>XSHE_002788</v>
      </c>
      <c r="E2635" t="str">
        <f t="shared" si="83"/>
        <v>XSHG_002788</v>
      </c>
    </row>
    <row r="2636" spans="1:5" x14ac:dyDescent="0.2">
      <c r="A2636" s="2" t="str">
        <f>"600056"</f>
        <v>600056</v>
      </c>
      <c r="B2636" s="1" t="s">
        <v>0</v>
      </c>
      <c r="C2636" s="1" t="s">
        <v>1</v>
      </c>
      <c r="D2636" t="str">
        <f t="shared" si="82"/>
        <v>XSHE_600056</v>
      </c>
      <c r="E2636" t="str">
        <f t="shared" si="83"/>
        <v>XSHG_600056</v>
      </c>
    </row>
    <row r="2637" spans="1:5" x14ac:dyDescent="0.2">
      <c r="A2637" s="2" t="str">
        <f>"600090"</f>
        <v>600090</v>
      </c>
      <c r="B2637" s="1" t="s">
        <v>0</v>
      </c>
      <c r="C2637" s="1" t="s">
        <v>1</v>
      </c>
      <c r="D2637" t="str">
        <f t="shared" si="82"/>
        <v>XSHE_600090</v>
      </c>
      <c r="E2637" t="str">
        <f t="shared" si="83"/>
        <v>XSHG_600090</v>
      </c>
    </row>
    <row r="2638" spans="1:5" x14ac:dyDescent="0.2">
      <c r="A2638" s="2" t="str">
        <f>"600511"</f>
        <v>600511</v>
      </c>
      <c r="B2638" s="1" t="s">
        <v>0</v>
      </c>
      <c r="C2638" s="1" t="s">
        <v>1</v>
      </c>
      <c r="D2638" t="str">
        <f t="shared" si="82"/>
        <v>XSHE_600511</v>
      </c>
      <c r="E2638" t="str">
        <f t="shared" si="83"/>
        <v>XSHG_600511</v>
      </c>
    </row>
    <row r="2639" spans="1:5" x14ac:dyDescent="0.2">
      <c r="A2639" s="2" t="str">
        <f>"600713"</f>
        <v>600713</v>
      </c>
      <c r="B2639" s="1" t="s">
        <v>0</v>
      </c>
      <c r="C2639" s="1" t="s">
        <v>1</v>
      </c>
      <c r="D2639" t="str">
        <f t="shared" si="82"/>
        <v>XSHE_600713</v>
      </c>
      <c r="E2639" t="str">
        <f t="shared" si="83"/>
        <v>XSHG_600713</v>
      </c>
    </row>
    <row r="2640" spans="1:5" x14ac:dyDescent="0.2">
      <c r="A2640" s="2" t="str">
        <f>"600829"</f>
        <v>600829</v>
      </c>
      <c r="B2640" s="1" t="s">
        <v>0</v>
      </c>
      <c r="C2640" s="1" t="s">
        <v>1</v>
      </c>
      <c r="D2640" t="str">
        <f t="shared" si="82"/>
        <v>XSHE_600829</v>
      </c>
      <c r="E2640" t="str">
        <f t="shared" si="83"/>
        <v>XSHG_600829</v>
      </c>
    </row>
    <row r="2641" spans="1:5" x14ac:dyDescent="0.2">
      <c r="A2641" s="2" t="str">
        <f>"600833"</f>
        <v>600833</v>
      </c>
      <c r="B2641" s="1" t="s">
        <v>0</v>
      </c>
      <c r="C2641" s="1" t="s">
        <v>1</v>
      </c>
      <c r="D2641" t="str">
        <f t="shared" si="82"/>
        <v>XSHE_600833</v>
      </c>
      <c r="E2641" t="str">
        <f t="shared" si="83"/>
        <v>XSHG_600833</v>
      </c>
    </row>
    <row r="2642" spans="1:5" x14ac:dyDescent="0.2">
      <c r="A2642" s="2" t="str">
        <f>"600998"</f>
        <v>600998</v>
      </c>
      <c r="B2642" s="1" t="s">
        <v>0</v>
      </c>
      <c r="C2642" s="1" t="s">
        <v>1</v>
      </c>
      <c r="D2642" t="str">
        <f t="shared" si="82"/>
        <v>XSHE_600998</v>
      </c>
      <c r="E2642" t="str">
        <f t="shared" si="83"/>
        <v>XSHG_600998</v>
      </c>
    </row>
    <row r="2643" spans="1:5" x14ac:dyDescent="0.2">
      <c r="A2643" s="2" t="str">
        <f>"601607"</f>
        <v>601607</v>
      </c>
      <c r="B2643" s="1" t="s">
        <v>0</v>
      </c>
      <c r="C2643" s="1" t="s">
        <v>1</v>
      </c>
      <c r="D2643" t="str">
        <f t="shared" si="82"/>
        <v>XSHE_601607</v>
      </c>
      <c r="E2643" t="str">
        <f t="shared" si="83"/>
        <v>XSHG_601607</v>
      </c>
    </row>
    <row r="2644" spans="1:5" x14ac:dyDescent="0.2">
      <c r="A2644" s="2" t="str">
        <f>"603108"</f>
        <v>603108</v>
      </c>
      <c r="B2644" s="1" t="s">
        <v>0</v>
      </c>
      <c r="C2644" s="1" t="s">
        <v>1</v>
      </c>
      <c r="D2644" t="str">
        <f t="shared" si="82"/>
        <v>XSHE_603108</v>
      </c>
      <c r="E2644" t="str">
        <f t="shared" si="83"/>
        <v>XSHG_603108</v>
      </c>
    </row>
    <row r="2645" spans="1:5" x14ac:dyDescent="0.2">
      <c r="A2645" s="2" t="str">
        <f>"603368"</f>
        <v>603368</v>
      </c>
      <c r="B2645" s="1" t="s">
        <v>0</v>
      </c>
      <c r="C2645" s="1" t="s">
        <v>1</v>
      </c>
      <c r="D2645" t="str">
        <f t="shared" si="82"/>
        <v>XSHE_603368</v>
      </c>
      <c r="E2645" t="str">
        <f t="shared" si="83"/>
        <v>XSHG_603368</v>
      </c>
    </row>
    <row r="2646" spans="1:5" x14ac:dyDescent="0.2">
      <c r="A2646" s="2" t="str">
        <f>"603716"</f>
        <v>603716</v>
      </c>
      <c r="B2646" s="1" t="s">
        <v>0</v>
      </c>
      <c r="C2646" s="1" t="s">
        <v>1</v>
      </c>
      <c r="D2646" t="str">
        <f t="shared" si="82"/>
        <v>XSHE_603716</v>
      </c>
      <c r="E2646" t="str">
        <f t="shared" si="83"/>
        <v>XSHG_603716</v>
      </c>
    </row>
    <row r="2647" spans="1:5" x14ac:dyDescent="0.2">
      <c r="A2647" s="2" t="str">
        <f>"603883"</f>
        <v>603883</v>
      </c>
      <c r="B2647" s="1" t="s">
        <v>0</v>
      </c>
      <c r="C2647" s="1" t="s">
        <v>1</v>
      </c>
      <c r="D2647" t="str">
        <f t="shared" si="82"/>
        <v>XSHE_603883</v>
      </c>
      <c r="E2647" t="str">
        <f t="shared" si="83"/>
        <v>XSHG_603883</v>
      </c>
    </row>
    <row r="2648" spans="1:5" x14ac:dyDescent="0.2">
      <c r="A2648" s="2" t="str">
        <f>"603939"</f>
        <v>603939</v>
      </c>
      <c r="B2648" s="1" t="s">
        <v>0</v>
      </c>
      <c r="C2648" s="1" t="s">
        <v>1</v>
      </c>
      <c r="D2648" t="str">
        <f t="shared" si="82"/>
        <v>XSHE_603939</v>
      </c>
      <c r="E2648" t="str">
        <f t="shared" si="83"/>
        <v>XSHG_603939</v>
      </c>
    </row>
    <row r="2649" spans="1:5" x14ac:dyDescent="0.2">
      <c r="A2649" s="2" t="str">
        <f>"000001"</f>
        <v>000001</v>
      </c>
      <c r="B2649" s="1" t="s">
        <v>0</v>
      </c>
      <c r="C2649" s="1" t="s">
        <v>1</v>
      </c>
      <c r="D2649" t="str">
        <f t="shared" si="82"/>
        <v>XSHE_000001</v>
      </c>
      <c r="E2649" t="str">
        <f t="shared" si="83"/>
        <v>XSHG_000001</v>
      </c>
    </row>
    <row r="2650" spans="1:5" x14ac:dyDescent="0.2">
      <c r="A2650" s="2" t="str">
        <f>"002142"</f>
        <v>002142</v>
      </c>
      <c r="B2650" s="1" t="s">
        <v>0</v>
      </c>
      <c r="C2650" s="1" t="s">
        <v>1</v>
      </c>
      <c r="D2650" t="str">
        <f t="shared" si="82"/>
        <v>XSHE_002142</v>
      </c>
      <c r="E2650" t="str">
        <f t="shared" si="83"/>
        <v>XSHG_002142</v>
      </c>
    </row>
    <row r="2651" spans="1:5" x14ac:dyDescent="0.2">
      <c r="A2651" s="2" t="str">
        <f>"002807"</f>
        <v>002807</v>
      </c>
      <c r="B2651" s="1" t="s">
        <v>0</v>
      </c>
      <c r="C2651" s="1" t="s">
        <v>1</v>
      </c>
      <c r="D2651" t="str">
        <f t="shared" si="82"/>
        <v>XSHE_002807</v>
      </c>
      <c r="E2651" t="str">
        <f t="shared" si="83"/>
        <v>XSHG_002807</v>
      </c>
    </row>
    <row r="2652" spans="1:5" x14ac:dyDescent="0.2">
      <c r="A2652" s="2" t="str">
        <f>"002839"</f>
        <v>002839</v>
      </c>
      <c r="B2652" s="1" t="s">
        <v>0</v>
      </c>
      <c r="C2652" s="1" t="s">
        <v>1</v>
      </c>
      <c r="D2652" t="str">
        <f t="shared" si="82"/>
        <v>XSHE_002839</v>
      </c>
      <c r="E2652" t="str">
        <f t="shared" si="83"/>
        <v>XSHG_002839</v>
      </c>
    </row>
    <row r="2653" spans="1:5" x14ac:dyDescent="0.2">
      <c r="A2653" s="2" t="str">
        <f>"600000"</f>
        <v>600000</v>
      </c>
      <c r="B2653" s="1" t="s">
        <v>0</v>
      </c>
      <c r="C2653" s="1" t="s">
        <v>1</v>
      </c>
      <c r="D2653" t="str">
        <f t="shared" si="82"/>
        <v>XSHE_600000</v>
      </c>
      <c r="E2653" t="str">
        <f t="shared" si="83"/>
        <v>XSHG_600000</v>
      </c>
    </row>
    <row r="2654" spans="1:5" x14ac:dyDescent="0.2">
      <c r="A2654" s="2" t="str">
        <f>"600015"</f>
        <v>600015</v>
      </c>
      <c r="B2654" s="1" t="s">
        <v>0</v>
      </c>
      <c r="C2654" s="1" t="s">
        <v>1</v>
      </c>
      <c r="D2654" t="str">
        <f t="shared" si="82"/>
        <v>XSHE_600015</v>
      </c>
      <c r="E2654" t="str">
        <f t="shared" si="83"/>
        <v>XSHG_600015</v>
      </c>
    </row>
    <row r="2655" spans="1:5" x14ac:dyDescent="0.2">
      <c r="A2655" s="2" t="str">
        <f>"600016"</f>
        <v>600016</v>
      </c>
      <c r="B2655" s="1" t="s">
        <v>0</v>
      </c>
      <c r="C2655" s="1" t="s">
        <v>1</v>
      </c>
      <c r="D2655" t="str">
        <f t="shared" si="82"/>
        <v>XSHE_600016</v>
      </c>
      <c r="E2655" t="str">
        <f t="shared" si="83"/>
        <v>XSHG_600016</v>
      </c>
    </row>
    <row r="2656" spans="1:5" x14ac:dyDescent="0.2">
      <c r="A2656" s="2" t="str">
        <f>"600036"</f>
        <v>600036</v>
      </c>
      <c r="B2656" s="1" t="s">
        <v>0</v>
      </c>
      <c r="C2656" s="1" t="s">
        <v>1</v>
      </c>
      <c r="D2656" t="str">
        <f t="shared" si="82"/>
        <v>XSHE_600036</v>
      </c>
      <c r="E2656" t="str">
        <f t="shared" si="83"/>
        <v>XSHG_600036</v>
      </c>
    </row>
    <row r="2657" spans="1:5" x14ac:dyDescent="0.2">
      <c r="A2657" s="2" t="str">
        <f>"600908"</f>
        <v>600908</v>
      </c>
      <c r="B2657" s="1" t="s">
        <v>0</v>
      </c>
      <c r="C2657" s="1" t="s">
        <v>1</v>
      </c>
      <c r="D2657" t="str">
        <f t="shared" si="82"/>
        <v>XSHE_600908</v>
      </c>
      <c r="E2657" t="str">
        <f t="shared" si="83"/>
        <v>XSHG_600908</v>
      </c>
    </row>
    <row r="2658" spans="1:5" x14ac:dyDescent="0.2">
      <c r="A2658" s="2" t="str">
        <f>"600919"</f>
        <v>600919</v>
      </c>
      <c r="B2658" s="1" t="s">
        <v>0</v>
      </c>
      <c r="C2658" s="1" t="s">
        <v>1</v>
      </c>
      <c r="D2658" t="str">
        <f t="shared" si="82"/>
        <v>XSHE_600919</v>
      </c>
      <c r="E2658" t="str">
        <f t="shared" si="83"/>
        <v>XSHG_600919</v>
      </c>
    </row>
    <row r="2659" spans="1:5" x14ac:dyDescent="0.2">
      <c r="A2659" s="2" t="str">
        <f>"600926"</f>
        <v>600926</v>
      </c>
      <c r="B2659" s="1" t="s">
        <v>0</v>
      </c>
      <c r="C2659" s="1" t="s">
        <v>1</v>
      </c>
      <c r="D2659" t="str">
        <f t="shared" si="82"/>
        <v>XSHE_600926</v>
      </c>
      <c r="E2659" t="str">
        <f t="shared" si="83"/>
        <v>XSHG_600926</v>
      </c>
    </row>
    <row r="2660" spans="1:5" x14ac:dyDescent="0.2">
      <c r="A2660" s="2" t="str">
        <f>"601009"</f>
        <v>601009</v>
      </c>
      <c r="B2660" s="1" t="s">
        <v>0</v>
      </c>
      <c r="C2660" s="1" t="s">
        <v>1</v>
      </c>
      <c r="D2660" t="str">
        <f t="shared" si="82"/>
        <v>XSHE_601009</v>
      </c>
      <c r="E2660" t="str">
        <f t="shared" si="83"/>
        <v>XSHG_601009</v>
      </c>
    </row>
    <row r="2661" spans="1:5" x14ac:dyDescent="0.2">
      <c r="A2661" s="2" t="str">
        <f>"601128"</f>
        <v>601128</v>
      </c>
      <c r="B2661" s="1" t="s">
        <v>0</v>
      </c>
      <c r="C2661" s="1" t="s">
        <v>1</v>
      </c>
      <c r="D2661" t="str">
        <f t="shared" si="82"/>
        <v>XSHE_601128</v>
      </c>
      <c r="E2661" t="str">
        <f t="shared" si="83"/>
        <v>XSHG_601128</v>
      </c>
    </row>
    <row r="2662" spans="1:5" x14ac:dyDescent="0.2">
      <c r="A2662" s="2" t="str">
        <f>"601166"</f>
        <v>601166</v>
      </c>
      <c r="B2662" s="1" t="s">
        <v>0</v>
      </c>
      <c r="C2662" s="1" t="s">
        <v>1</v>
      </c>
      <c r="D2662" t="str">
        <f t="shared" si="82"/>
        <v>XSHE_601166</v>
      </c>
      <c r="E2662" t="str">
        <f t="shared" si="83"/>
        <v>XSHG_601166</v>
      </c>
    </row>
    <row r="2663" spans="1:5" x14ac:dyDescent="0.2">
      <c r="A2663" s="2" t="str">
        <f>"601169"</f>
        <v>601169</v>
      </c>
      <c r="B2663" s="1" t="s">
        <v>0</v>
      </c>
      <c r="C2663" s="1" t="s">
        <v>1</v>
      </c>
      <c r="D2663" t="str">
        <f t="shared" si="82"/>
        <v>XSHE_601169</v>
      </c>
      <c r="E2663" t="str">
        <f t="shared" si="83"/>
        <v>XSHG_601169</v>
      </c>
    </row>
    <row r="2664" spans="1:5" x14ac:dyDescent="0.2">
      <c r="A2664" s="2" t="str">
        <f>"601229"</f>
        <v>601229</v>
      </c>
      <c r="B2664" s="1" t="s">
        <v>0</v>
      </c>
      <c r="C2664" s="1" t="s">
        <v>1</v>
      </c>
      <c r="D2664" t="str">
        <f t="shared" si="82"/>
        <v>XSHE_601229</v>
      </c>
      <c r="E2664" t="str">
        <f t="shared" si="83"/>
        <v>XSHG_601229</v>
      </c>
    </row>
    <row r="2665" spans="1:5" x14ac:dyDescent="0.2">
      <c r="A2665" s="2" t="str">
        <f>"601288"</f>
        <v>601288</v>
      </c>
      <c r="B2665" s="1" t="s">
        <v>0</v>
      </c>
      <c r="C2665" s="1" t="s">
        <v>1</v>
      </c>
      <c r="D2665" t="str">
        <f t="shared" si="82"/>
        <v>XSHE_601288</v>
      </c>
      <c r="E2665" t="str">
        <f t="shared" si="83"/>
        <v>XSHG_601288</v>
      </c>
    </row>
    <row r="2666" spans="1:5" x14ac:dyDescent="0.2">
      <c r="A2666" s="2" t="str">
        <f>"601328"</f>
        <v>601328</v>
      </c>
      <c r="B2666" s="1" t="s">
        <v>0</v>
      </c>
      <c r="C2666" s="1" t="s">
        <v>1</v>
      </c>
      <c r="D2666" t="str">
        <f t="shared" si="82"/>
        <v>XSHE_601328</v>
      </c>
      <c r="E2666" t="str">
        <f t="shared" si="83"/>
        <v>XSHG_601328</v>
      </c>
    </row>
    <row r="2667" spans="1:5" x14ac:dyDescent="0.2">
      <c r="A2667" s="2" t="str">
        <f>"601398"</f>
        <v>601398</v>
      </c>
      <c r="B2667" s="1" t="s">
        <v>0</v>
      </c>
      <c r="C2667" s="1" t="s">
        <v>1</v>
      </c>
      <c r="D2667" t="str">
        <f t="shared" si="82"/>
        <v>XSHE_601398</v>
      </c>
      <c r="E2667" t="str">
        <f t="shared" si="83"/>
        <v>XSHG_601398</v>
      </c>
    </row>
    <row r="2668" spans="1:5" x14ac:dyDescent="0.2">
      <c r="A2668" s="2" t="str">
        <f>"601818"</f>
        <v>601818</v>
      </c>
      <c r="B2668" s="1" t="s">
        <v>0</v>
      </c>
      <c r="C2668" s="1" t="s">
        <v>1</v>
      </c>
      <c r="D2668" t="str">
        <f t="shared" si="82"/>
        <v>XSHE_601818</v>
      </c>
      <c r="E2668" t="str">
        <f t="shared" si="83"/>
        <v>XSHG_601818</v>
      </c>
    </row>
    <row r="2669" spans="1:5" x14ac:dyDescent="0.2">
      <c r="A2669" s="2" t="str">
        <f>"601939"</f>
        <v>601939</v>
      </c>
      <c r="B2669" s="1" t="s">
        <v>0</v>
      </c>
      <c r="C2669" s="1" t="s">
        <v>1</v>
      </c>
      <c r="D2669" t="str">
        <f t="shared" si="82"/>
        <v>XSHE_601939</v>
      </c>
      <c r="E2669" t="str">
        <f t="shared" si="83"/>
        <v>XSHG_601939</v>
      </c>
    </row>
    <row r="2670" spans="1:5" x14ac:dyDescent="0.2">
      <c r="A2670" s="2" t="str">
        <f>"601988"</f>
        <v>601988</v>
      </c>
      <c r="B2670" s="1" t="s">
        <v>0</v>
      </c>
      <c r="C2670" s="1" t="s">
        <v>1</v>
      </c>
      <c r="D2670" t="str">
        <f t="shared" si="82"/>
        <v>XSHE_601988</v>
      </c>
      <c r="E2670" t="str">
        <f t="shared" si="83"/>
        <v>XSHG_601988</v>
      </c>
    </row>
    <row r="2671" spans="1:5" x14ac:dyDescent="0.2">
      <c r="A2671" s="2" t="str">
        <f>"601997"</f>
        <v>601997</v>
      </c>
      <c r="B2671" s="1" t="s">
        <v>0</v>
      </c>
      <c r="C2671" s="1" t="s">
        <v>1</v>
      </c>
      <c r="D2671" t="str">
        <f t="shared" si="82"/>
        <v>XSHE_601997</v>
      </c>
      <c r="E2671" t="str">
        <f t="shared" si="83"/>
        <v>XSHG_601997</v>
      </c>
    </row>
    <row r="2672" spans="1:5" x14ac:dyDescent="0.2">
      <c r="A2672" s="2" t="str">
        <f>"601998"</f>
        <v>601998</v>
      </c>
      <c r="B2672" s="1" t="s">
        <v>0</v>
      </c>
      <c r="C2672" s="1" t="s">
        <v>1</v>
      </c>
      <c r="D2672" t="str">
        <f t="shared" si="82"/>
        <v>XSHE_601998</v>
      </c>
      <c r="E2672" t="str">
        <f t="shared" si="83"/>
        <v>XSHG_601998</v>
      </c>
    </row>
    <row r="2673" spans="1:5" x14ac:dyDescent="0.2">
      <c r="A2673" s="2" t="str">
        <f>"603323"</f>
        <v>603323</v>
      </c>
      <c r="B2673" s="1" t="s">
        <v>0</v>
      </c>
      <c r="C2673" s="1" t="s">
        <v>1</v>
      </c>
      <c r="D2673" t="str">
        <f t="shared" si="82"/>
        <v>XSHE_603323</v>
      </c>
      <c r="E2673" t="str">
        <f t="shared" si="83"/>
        <v>XSHG_603323</v>
      </c>
    </row>
    <row r="2674" spans="1:5" x14ac:dyDescent="0.2">
      <c r="A2674" s="2" t="str">
        <f>"000156"</f>
        <v>000156</v>
      </c>
      <c r="B2674" s="1" t="s">
        <v>0</v>
      </c>
      <c r="C2674" s="1" t="s">
        <v>1</v>
      </c>
      <c r="D2674" t="str">
        <f t="shared" si="82"/>
        <v>XSHE_000156</v>
      </c>
      <c r="E2674" t="str">
        <f t="shared" si="83"/>
        <v>XSHG_000156</v>
      </c>
    </row>
    <row r="2675" spans="1:5" x14ac:dyDescent="0.2">
      <c r="A2675" s="2" t="str">
        <f>"000665"</f>
        <v>000665</v>
      </c>
      <c r="B2675" s="1" t="s">
        <v>0</v>
      </c>
      <c r="C2675" s="1" t="s">
        <v>1</v>
      </c>
      <c r="D2675" t="str">
        <f t="shared" si="82"/>
        <v>XSHE_000665</v>
      </c>
      <c r="E2675" t="str">
        <f t="shared" si="83"/>
        <v>XSHG_000665</v>
      </c>
    </row>
    <row r="2676" spans="1:5" x14ac:dyDescent="0.2">
      <c r="A2676" s="2" t="str">
        <f>"000673"</f>
        <v>000673</v>
      </c>
      <c r="B2676" s="1" t="s">
        <v>0</v>
      </c>
      <c r="C2676" s="1" t="s">
        <v>1</v>
      </c>
      <c r="D2676" t="str">
        <f t="shared" si="82"/>
        <v>XSHE_000673</v>
      </c>
      <c r="E2676" t="str">
        <f t="shared" si="83"/>
        <v>XSHG_000673</v>
      </c>
    </row>
    <row r="2677" spans="1:5" x14ac:dyDescent="0.2">
      <c r="A2677" s="2" t="str">
        <f>"000835"</f>
        <v>000835</v>
      </c>
      <c r="B2677" s="1" t="s">
        <v>0</v>
      </c>
      <c r="C2677" s="1" t="s">
        <v>1</v>
      </c>
      <c r="D2677" t="str">
        <f t="shared" si="82"/>
        <v>XSHE_000835</v>
      </c>
      <c r="E2677" t="str">
        <f t="shared" si="83"/>
        <v>XSHG_000835</v>
      </c>
    </row>
    <row r="2678" spans="1:5" x14ac:dyDescent="0.2">
      <c r="A2678" s="2" t="str">
        <f>"000892"</f>
        <v>000892</v>
      </c>
      <c r="B2678" s="1" t="s">
        <v>0</v>
      </c>
      <c r="C2678" s="1" t="s">
        <v>1</v>
      </c>
      <c r="D2678" t="str">
        <f t="shared" si="82"/>
        <v>XSHE_000892</v>
      </c>
      <c r="E2678" t="str">
        <f t="shared" si="83"/>
        <v>XSHG_000892</v>
      </c>
    </row>
    <row r="2679" spans="1:5" x14ac:dyDescent="0.2">
      <c r="A2679" s="2" t="str">
        <f>"000917"</f>
        <v>000917</v>
      </c>
      <c r="B2679" s="1" t="s">
        <v>0</v>
      </c>
      <c r="C2679" s="1" t="s">
        <v>1</v>
      </c>
      <c r="D2679" t="str">
        <f t="shared" si="82"/>
        <v>XSHE_000917</v>
      </c>
      <c r="E2679" t="str">
        <f t="shared" si="83"/>
        <v>XSHG_000917</v>
      </c>
    </row>
    <row r="2680" spans="1:5" x14ac:dyDescent="0.2">
      <c r="A2680" s="2" t="str">
        <f>"002071"</f>
        <v>002071</v>
      </c>
      <c r="B2680" s="1" t="s">
        <v>0</v>
      </c>
      <c r="C2680" s="1" t="s">
        <v>1</v>
      </c>
      <c r="D2680" t="str">
        <f t="shared" si="82"/>
        <v>XSHE_002071</v>
      </c>
      <c r="E2680" t="str">
        <f t="shared" si="83"/>
        <v>XSHG_002071</v>
      </c>
    </row>
    <row r="2681" spans="1:5" x14ac:dyDescent="0.2">
      <c r="A2681" s="2" t="str">
        <f>"002143"</f>
        <v>002143</v>
      </c>
      <c r="B2681" s="1" t="s">
        <v>0</v>
      </c>
      <c r="C2681" s="1" t="s">
        <v>1</v>
      </c>
      <c r="D2681" t="str">
        <f t="shared" si="82"/>
        <v>XSHE_002143</v>
      </c>
      <c r="E2681" t="str">
        <f t="shared" si="83"/>
        <v>XSHG_002143</v>
      </c>
    </row>
    <row r="2682" spans="1:5" x14ac:dyDescent="0.2">
      <c r="A2682" s="2" t="str">
        <f>"002238"</f>
        <v>002238</v>
      </c>
      <c r="B2682" s="1" t="s">
        <v>0</v>
      </c>
      <c r="C2682" s="1" t="s">
        <v>1</v>
      </c>
      <c r="D2682" t="str">
        <f t="shared" si="82"/>
        <v>XSHE_002238</v>
      </c>
      <c r="E2682" t="str">
        <f t="shared" si="83"/>
        <v>XSHG_002238</v>
      </c>
    </row>
    <row r="2683" spans="1:5" x14ac:dyDescent="0.2">
      <c r="A2683" s="2" t="str">
        <f>"002292"</f>
        <v>002292</v>
      </c>
      <c r="B2683" s="1" t="s">
        <v>0</v>
      </c>
      <c r="C2683" s="1" t="s">
        <v>1</v>
      </c>
      <c r="D2683" t="str">
        <f t="shared" si="82"/>
        <v>XSHE_002292</v>
      </c>
      <c r="E2683" t="str">
        <f t="shared" si="83"/>
        <v>XSHG_002292</v>
      </c>
    </row>
    <row r="2684" spans="1:5" x14ac:dyDescent="0.2">
      <c r="A2684" s="2" t="str">
        <f>"002343"</f>
        <v>002343</v>
      </c>
      <c r="B2684" s="1" t="s">
        <v>0</v>
      </c>
      <c r="C2684" s="1" t="s">
        <v>1</v>
      </c>
      <c r="D2684" t="str">
        <f t="shared" si="82"/>
        <v>XSHE_002343</v>
      </c>
      <c r="E2684" t="str">
        <f t="shared" si="83"/>
        <v>XSHG_002343</v>
      </c>
    </row>
    <row r="2685" spans="1:5" x14ac:dyDescent="0.2">
      <c r="A2685" s="2" t="str">
        <f>"002445"</f>
        <v>002445</v>
      </c>
      <c r="B2685" s="1" t="s">
        <v>0</v>
      </c>
      <c r="C2685" s="1" t="s">
        <v>1</v>
      </c>
      <c r="D2685" t="str">
        <f t="shared" si="82"/>
        <v>XSHE_002445</v>
      </c>
      <c r="E2685" t="str">
        <f t="shared" si="83"/>
        <v>XSHG_002445</v>
      </c>
    </row>
    <row r="2686" spans="1:5" x14ac:dyDescent="0.2">
      <c r="A2686" s="2" t="str">
        <f>"002502"</f>
        <v>002502</v>
      </c>
      <c r="B2686" s="1" t="s">
        <v>0</v>
      </c>
      <c r="C2686" s="1" t="s">
        <v>1</v>
      </c>
      <c r="D2686" t="str">
        <f t="shared" si="82"/>
        <v>XSHE_002502</v>
      </c>
      <c r="E2686" t="str">
        <f t="shared" si="83"/>
        <v>XSHG_002502</v>
      </c>
    </row>
    <row r="2687" spans="1:5" x14ac:dyDescent="0.2">
      <c r="A2687" s="2" t="str">
        <f>"002624"</f>
        <v>002624</v>
      </c>
      <c r="B2687" s="1" t="s">
        <v>0</v>
      </c>
      <c r="C2687" s="1" t="s">
        <v>1</v>
      </c>
      <c r="D2687" t="str">
        <f t="shared" si="82"/>
        <v>XSHE_002624</v>
      </c>
      <c r="E2687" t="str">
        <f t="shared" si="83"/>
        <v>XSHG_002624</v>
      </c>
    </row>
    <row r="2688" spans="1:5" x14ac:dyDescent="0.2">
      <c r="A2688" s="2" t="str">
        <f>"002739"</f>
        <v>002739</v>
      </c>
      <c r="B2688" s="1" t="s">
        <v>0</v>
      </c>
      <c r="C2688" s="1" t="s">
        <v>1</v>
      </c>
      <c r="D2688" t="str">
        <f t="shared" si="82"/>
        <v>XSHE_002739</v>
      </c>
      <c r="E2688" t="str">
        <f t="shared" si="83"/>
        <v>XSHG_002739</v>
      </c>
    </row>
    <row r="2689" spans="1:5" x14ac:dyDescent="0.2">
      <c r="A2689" s="2" t="str">
        <f>"300027"</f>
        <v>300027</v>
      </c>
      <c r="B2689" s="1" t="s">
        <v>0</v>
      </c>
      <c r="C2689" s="1" t="s">
        <v>1</v>
      </c>
      <c r="D2689" t="str">
        <f t="shared" si="82"/>
        <v>XSHE_300027</v>
      </c>
      <c r="E2689" t="str">
        <f t="shared" si="83"/>
        <v>XSHG_300027</v>
      </c>
    </row>
    <row r="2690" spans="1:5" x14ac:dyDescent="0.2">
      <c r="A2690" s="2" t="str">
        <f>"300133"</f>
        <v>300133</v>
      </c>
      <c r="B2690" s="1" t="s">
        <v>0</v>
      </c>
      <c r="C2690" s="1" t="s">
        <v>1</v>
      </c>
      <c r="D2690" t="str">
        <f t="shared" ref="D2690:D2753" si="84">B2690&amp;"_"&amp;A2690</f>
        <v>XSHE_300133</v>
      </c>
      <c r="E2690" t="str">
        <f t="shared" ref="E2690:E2753" si="85">C2690&amp;"_"&amp;A2690</f>
        <v>XSHG_300133</v>
      </c>
    </row>
    <row r="2691" spans="1:5" x14ac:dyDescent="0.2">
      <c r="A2691" s="2" t="str">
        <f>"300251"</f>
        <v>300251</v>
      </c>
      <c r="B2691" s="1" t="s">
        <v>0</v>
      </c>
      <c r="C2691" s="1" t="s">
        <v>1</v>
      </c>
      <c r="D2691" t="str">
        <f t="shared" si="84"/>
        <v>XSHE_300251</v>
      </c>
      <c r="E2691" t="str">
        <f t="shared" si="85"/>
        <v>XSHG_300251</v>
      </c>
    </row>
    <row r="2692" spans="1:5" x14ac:dyDescent="0.2">
      <c r="A2692" s="2" t="str">
        <f>"300291"</f>
        <v>300291</v>
      </c>
      <c r="B2692" s="1" t="s">
        <v>0</v>
      </c>
      <c r="C2692" s="1" t="s">
        <v>1</v>
      </c>
      <c r="D2692" t="str">
        <f t="shared" si="84"/>
        <v>XSHE_300291</v>
      </c>
      <c r="E2692" t="str">
        <f t="shared" si="85"/>
        <v>XSHG_300291</v>
      </c>
    </row>
    <row r="2693" spans="1:5" x14ac:dyDescent="0.2">
      <c r="A2693" s="2" t="str">
        <f>"300336"</f>
        <v>300336</v>
      </c>
      <c r="B2693" s="1" t="s">
        <v>0</v>
      </c>
      <c r="C2693" s="1" t="s">
        <v>1</v>
      </c>
      <c r="D2693" t="str">
        <f t="shared" si="84"/>
        <v>XSHE_300336</v>
      </c>
      <c r="E2693" t="str">
        <f t="shared" si="85"/>
        <v>XSHG_300336</v>
      </c>
    </row>
    <row r="2694" spans="1:5" x14ac:dyDescent="0.2">
      <c r="A2694" s="2" t="str">
        <f>"300426"</f>
        <v>300426</v>
      </c>
      <c r="B2694" s="1" t="s">
        <v>0</v>
      </c>
      <c r="C2694" s="1" t="s">
        <v>1</v>
      </c>
      <c r="D2694" t="str">
        <f t="shared" si="84"/>
        <v>XSHE_300426</v>
      </c>
      <c r="E2694" t="str">
        <f t="shared" si="85"/>
        <v>XSHG_300426</v>
      </c>
    </row>
    <row r="2695" spans="1:5" x14ac:dyDescent="0.2">
      <c r="A2695" s="2" t="str">
        <f>"300528"</f>
        <v>300528</v>
      </c>
      <c r="B2695" s="1" t="s">
        <v>0</v>
      </c>
      <c r="C2695" s="1" t="s">
        <v>1</v>
      </c>
      <c r="D2695" t="str">
        <f t="shared" si="84"/>
        <v>XSHE_300528</v>
      </c>
      <c r="E2695" t="str">
        <f t="shared" si="85"/>
        <v>XSHG_300528</v>
      </c>
    </row>
    <row r="2696" spans="1:5" x14ac:dyDescent="0.2">
      <c r="A2696" s="2" t="str">
        <f>"600037"</f>
        <v>600037</v>
      </c>
      <c r="B2696" s="1" t="s">
        <v>0</v>
      </c>
      <c r="C2696" s="1" t="s">
        <v>1</v>
      </c>
      <c r="D2696" t="str">
        <f t="shared" si="84"/>
        <v>XSHE_600037</v>
      </c>
      <c r="E2696" t="str">
        <f t="shared" si="85"/>
        <v>XSHG_600037</v>
      </c>
    </row>
    <row r="2697" spans="1:5" x14ac:dyDescent="0.2">
      <c r="A2697" s="2" t="str">
        <f>"600088"</f>
        <v>600088</v>
      </c>
      <c r="B2697" s="1" t="s">
        <v>0</v>
      </c>
      <c r="C2697" s="1" t="s">
        <v>1</v>
      </c>
      <c r="D2697" t="str">
        <f t="shared" si="84"/>
        <v>XSHE_600088</v>
      </c>
      <c r="E2697" t="str">
        <f t="shared" si="85"/>
        <v>XSHG_600088</v>
      </c>
    </row>
    <row r="2698" spans="1:5" x14ac:dyDescent="0.2">
      <c r="A2698" s="2" t="str">
        <f>"600136"</f>
        <v>600136</v>
      </c>
      <c r="B2698" s="1" t="s">
        <v>0</v>
      </c>
      <c r="C2698" s="1" t="s">
        <v>1</v>
      </c>
      <c r="D2698" t="str">
        <f t="shared" si="84"/>
        <v>XSHE_600136</v>
      </c>
      <c r="E2698" t="str">
        <f t="shared" si="85"/>
        <v>XSHG_600136</v>
      </c>
    </row>
    <row r="2699" spans="1:5" x14ac:dyDescent="0.2">
      <c r="A2699" s="2" t="str">
        <f>"600576"</f>
        <v>600576</v>
      </c>
      <c r="B2699" s="1" t="s">
        <v>0</v>
      </c>
      <c r="C2699" s="1" t="s">
        <v>1</v>
      </c>
      <c r="D2699" t="str">
        <f t="shared" si="84"/>
        <v>XSHE_600576</v>
      </c>
      <c r="E2699" t="str">
        <f t="shared" si="85"/>
        <v>XSHG_600576</v>
      </c>
    </row>
    <row r="2700" spans="1:5" x14ac:dyDescent="0.2">
      <c r="A2700" s="2" t="str">
        <f>"600637"</f>
        <v>600637</v>
      </c>
      <c r="B2700" s="1" t="s">
        <v>0</v>
      </c>
      <c r="C2700" s="1" t="s">
        <v>1</v>
      </c>
      <c r="D2700" t="str">
        <f t="shared" si="84"/>
        <v>XSHE_600637</v>
      </c>
      <c r="E2700" t="str">
        <f t="shared" si="85"/>
        <v>XSHG_600637</v>
      </c>
    </row>
    <row r="2701" spans="1:5" x14ac:dyDescent="0.2">
      <c r="A2701" s="2" t="str">
        <f>"600715"</f>
        <v>600715</v>
      </c>
      <c r="B2701" s="1" t="s">
        <v>0</v>
      </c>
      <c r="C2701" s="1" t="s">
        <v>1</v>
      </c>
      <c r="D2701" t="str">
        <f t="shared" si="84"/>
        <v>XSHE_600715</v>
      </c>
      <c r="E2701" t="str">
        <f t="shared" si="85"/>
        <v>XSHG_600715</v>
      </c>
    </row>
    <row r="2702" spans="1:5" x14ac:dyDescent="0.2">
      <c r="A2702" s="2" t="str">
        <f>"600831"</f>
        <v>600831</v>
      </c>
      <c r="B2702" s="1" t="s">
        <v>0</v>
      </c>
      <c r="C2702" s="1" t="s">
        <v>1</v>
      </c>
      <c r="D2702" t="str">
        <f t="shared" si="84"/>
        <v>XSHE_600831</v>
      </c>
      <c r="E2702" t="str">
        <f t="shared" si="85"/>
        <v>XSHG_600831</v>
      </c>
    </row>
    <row r="2703" spans="1:5" x14ac:dyDescent="0.2">
      <c r="A2703" s="2" t="str">
        <f>"600892"</f>
        <v>600892</v>
      </c>
      <c r="B2703" s="1" t="s">
        <v>0</v>
      </c>
      <c r="C2703" s="1" t="s">
        <v>1</v>
      </c>
      <c r="D2703" t="str">
        <f t="shared" si="84"/>
        <v>XSHE_600892</v>
      </c>
      <c r="E2703" t="str">
        <f t="shared" si="85"/>
        <v>XSHG_600892</v>
      </c>
    </row>
    <row r="2704" spans="1:5" x14ac:dyDescent="0.2">
      <c r="A2704" s="2" t="str">
        <f>"600936"</f>
        <v>600936</v>
      </c>
      <c r="B2704" s="1" t="s">
        <v>0</v>
      </c>
      <c r="C2704" s="1" t="s">
        <v>1</v>
      </c>
      <c r="D2704" t="str">
        <f t="shared" si="84"/>
        <v>XSHE_600936</v>
      </c>
      <c r="E2704" t="str">
        <f t="shared" si="85"/>
        <v>XSHG_600936</v>
      </c>
    </row>
    <row r="2705" spans="1:5" x14ac:dyDescent="0.2">
      <c r="A2705" s="2" t="str">
        <f>"600959"</f>
        <v>600959</v>
      </c>
      <c r="B2705" s="1" t="s">
        <v>0</v>
      </c>
      <c r="C2705" s="1" t="s">
        <v>1</v>
      </c>
      <c r="D2705" t="str">
        <f t="shared" si="84"/>
        <v>XSHE_600959</v>
      </c>
      <c r="E2705" t="str">
        <f t="shared" si="85"/>
        <v>XSHG_600959</v>
      </c>
    </row>
    <row r="2706" spans="1:5" x14ac:dyDescent="0.2">
      <c r="A2706" s="2" t="str">
        <f>"600977"</f>
        <v>600977</v>
      </c>
      <c r="B2706" s="1" t="s">
        <v>0</v>
      </c>
      <c r="C2706" s="1" t="s">
        <v>1</v>
      </c>
      <c r="D2706" t="str">
        <f t="shared" si="84"/>
        <v>XSHE_600977</v>
      </c>
      <c r="E2706" t="str">
        <f t="shared" si="85"/>
        <v>XSHG_600977</v>
      </c>
    </row>
    <row r="2707" spans="1:5" x14ac:dyDescent="0.2">
      <c r="A2707" s="2" t="str">
        <f>"600996"</f>
        <v>600996</v>
      </c>
      <c r="B2707" s="1" t="s">
        <v>0</v>
      </c>
      <c r="C2707" s="1" t="s">
        <v>1</v>
      </c>
      <c r="D2707" t="str">
        <f t="shared" si="84"/>
        <v>XSHE_600996</v>
      </c>
      <c r="E2707" t="str">
        <f t="shared" si="85"/>
        <v>XSHG_600996</v>
      </c>
    </row>
    <row r="2708" spans="1:5" x14ac:dyDescent="0.2">
      <c r="A2708" s="2" t="str">
        <f>"601595"</f>
        <v>601595</v>
      </c>
      <c r="B2708" s="1" t="s">
        <v>0</v>
      </c>
      <c r="C2708" s="1" t="s">
        <v>1</v>
      </c>
      <c r="D2708" t="str">
        <f t="shared" si="84"/>
        <v>XSHE_601595</v>
      </c>
      <c r="E2708" t="str">
        <f t="shared" si="85"/>
        <v>XSHG_601595</v>
      </c>
    </row>
    <row r="2709" spans="1:5" x14ac:dyDescent="0.2">
      <c r="A2709" s="2" t="str">
        <f>"601599"</f>
        <v>601599</v>
      </c>
      <c r="B2709" s="1" t="s">
        <v>0</v>
      </c>
      <c r="C2709" s="1" t="s">
        <v>1</v>
      </c>
      <c r="D2709" t="str">
        <f t="shared" si="84"/>
        <v>XSHE_601599</v>
      </c>
      <c r="E2709" t="str">
        <f t="shared" si="85"/>
        <v>XSHG_601599</v>
      </c>
    </row>
    <row r="2710" spans="1:5" x14ac:dyDescent="0.2">
      <c r="A2710" s="2" t="str">
        <f>"601929"</f>
        <v>601929</v>
      </c>
      <c r="B2710" s="1" t="s">
        <v>0</v>
      </c>
      <c r="C2710" s="1" t="s">
        <v>1</v>
      </c>
      <c r="D2710" t="str">
        <f t="shared" si="84"/>
        <v>XSHE_601929</v>
      </c>
      <c r="E2710" t="str">
        <f t="shared" si="85"/>
        <v>XSHG_601929</v>
      </c>
    </row>
    <row r="2711" spans="1:5" x14ac:dyDescent="0.2">
      <c r="A2711" s="2" t="str">
        <f>"603598"</f>
        <v>603598</v>
      </c>
      <c r="B2711" s="1" t="s">
        <v>0</v>
      </c>
      <c r="C2711" s="1" t="s">
        <v>1</v>
      </c>
      <c r="D2711" t="str">
        <f t="shared" si="84"/>
        <v>XSHE_603598</v>
      </c>
      <c r="E2711" t="str">
        <f t="shared" si="85"/>
        <v>XSHG_603598</v>
      </c>
    </row>
    <row r="2712" spans="1:5" x14ac:dyDescent="0.2">
      <c r="A2712" s="2" t="str">
        <f>"000798"</f>
        <v>000798</v>
      </c>
      <c r="B2712" s="1" t="s">
        <v>0</v>
      </c>
      <c r="C2712" s="1" t="s">
        <v>1</v>
      </c>
      <c r="D2712" t="str">
        <f t="shared" si="84"/>
        <v>XSHE_000798</v>
      </c>
      <c r="E2712" t="str">
        <f t="shared" si="85"/>
        <v>XSHG_000798</v>
      </c>
    </row>
    <row r="2713" spans="1:5" x14ac:dyDescent="0.2">
      <c r="A2713" s="2" t="str">
        <f>"002069"</f>
        <v>002069</v>
      </c>
      <c r="B2713" s="1" t="s">
        <v>0</v>
      </c>
      <c r="C2713" s="1" t="s">
        <v>1</v>
      </c>
      <c r="D2713" t="str">
        <f t="shared" si="84"/>
        <v>XSHE_002069</v>
      </c>
      <c r="E2713" t="str">
        <f t="shared" si="85"/>
        <v>XSHG_002069</v>
      </c>
    </row>
    <row r="2714" spans="1:5" x14ac:dyDescent="0.2">
      <c r="A2714" s="2" t="str">
        <f>"002086"</f>
        <v>002086</v>
      </c>
      <c r="B2714" s="1" t="s">
        <v>0</v>
      </c>
      <c r="C2714" s="1" t="s">
        <v>1</v>
      </c>
      <c r="D2714" t="str">
        <f t="shared" si="84"/>
        <v>XSHE_002086</v>
      </c>
      <c r="E2714" t="str">
        <f t="shared" si="85"/>
        <v>XSHG_002086</v>
      </c>
    </row>
    <row r="2715" spans="1:5" x14ac:dyDescent="0.2">
      <c r="A2715" s="2" t="str">
        <f>"002447"</f>
        <v>002447</v>
      </c>
      <c r="B2715" s="1" t="s">
        <v>0</v>
      </c>
      <c r="C2715" s="1" t="s">
        <v>1</v>
      </c>
      <c r="D2715" t="str">
        <f t="shared" si="84"/>
        <v>XSHE_002447</v>
      </c>
      <c r="E2715" t="str">
        <f t="shared" si="85"/>
        <v>XSHG_002447</v>
      </c>
    </row>
    <row r="2716" spans="1:5" x14ac:dyDescent="0.2">
      <c r="A2716" s="2" t="str">
        <f>"002696"</f>
        <v>002696</v>
      </c>
      <c r="B2716" s="1" t="s">
        <v>0</v>
      </c>
      <c r="C2716" s="1" t="s">
        <v>1</v>
      </c>
      <c r="D2716" t="str">
        <f t="shared" si="84"/>
        <v>XSHE_002696</v>
      </c>
      <c r="E2716" t="str">
        <f t="shared" si="85"/>
        <v>XSHG_002696</v>
      </c>
    </row>
    <row r="2717" spans="1:5" x14ac:dyDescent="0.2">
      <c r="A2717" s="2" t="str">
        <f>"300094"</f>
        <v>300094</v>
      </c>
      <c r="B2717" s="1" t="s">
        <v>0</v>
      </c>
      <c r="C2717" s="1" t="s">
        <v>1</v>
      </c>
      <c r="D2717" t="str">
        <f t="shared" si="84"/>
        <v>XSHE_300094</v>
      </c>
      <c r="E2717" t="str">
        <f t="shared" si="85"/>
        <v>XSHG_300094</v>
      </c>
    </row>
    <row r="2718" spans="1:5" x14ac:dyDescent="0.2">
      <c r="A2718" s="2" t="str">
        <f>"600097"</f>
        <v>600097</v>
      </c>
      <c r="B2718" s="1" t="s">
        <v>0</v>
      </c>
      <c r="C2718" s="1" t="s">
        <v>1</v>
      </c>
      <c r="D2718" t="str">
        <f t="shared" si="84"/>
        <v>XSHE_600097</v>
      </c>
      <c r="E2718" t="str">
        <f t="shared" si="85"/>
        <v>XSHG_600097</v>
      </c>
    </row>
    <row r="2719" spans="1:5" x14ac:dyDescent="0.2">
      <c r="A2719" s="2" t="str">
        <f>"600257"</f>
        <v>600257</v>
      </c>
      <c r="B2719" s="1" t="s">
        <v>0</v>
      </c>
      <c r="C2719" s="1" t="s">
        <v>1</v>
      </c>
      <c r="D2719" t="str">
        <f t="shared" si="84"/>
        <v>XSHE_600257</v>
      </c>
      <c r="E2719" t="str">
        <f t="shared" si="85"/>
        <v>XSHG_600257</v>
      </c>
    </row>
    <row r="2720" spans="1:5" x14ac:dyDescent="0.2">
      <c r="A2720" s="2" t="str">
        <f>"600467"</f>
        <v>600467</v>
      </c>
      <c r="B2720" s="1" t="s">
        <v>0</v>
      </c>
      <c r="C2720" s="1" t="s">
        <v>1</v>
      </c>
      <c r="D2720" t="str">
        <f t="shared" si="84"/>
        <v>XSHE_600467</v>
      </c>
      <c r="E2720" t="str">
        <f t="shared" si="85"/>
        <v>XSHG_600467</v>
      </c>
    </row>
    <row r="2721" spans="1:5" x14ac:dyDescent="0.2">
      <c r="A2721" s="2" t="str">
        <f>"000020"</f>
        <v>000020</v>
      </c>
      <c r="B2721" s="1" t="s">
        <v>0</v>
      </c>
      <c r="C2721" s="1" t="s">
        <v>1</v>
      </c>
      <c r="D2721" t="str">
        <f t="shared" si="84"/>
        <v>XSHE_000020</v>
      </c>
      <c r="E2721" t="str">
        <f t="shared" si="85"/>
        <v>XSHG_000020</v>
      </c>
    </row>
    <row r="2722" spans="1:5" x14ac:dyDescent="0.2">
      <c r="A2722" s="2" t="str">
        <f>"000032"</f>
        <v>000032</v>
      </c>
      <c r="B2722" s="1" t="s">
        <v>0</v>
      </c>
      <c r="C2722" s="1" t="s">
        <v>1</v>
      </c>
      <c r="D2722" t="str">
        <f t="shared" si="84"/>
        <v>XSHE_000032</v>
      </c>
      <c r="E2722" t="str">
        <f t="shared" si="85"/>
        <v>XSHG_000032</v>
      </c>
    </row>
    <row r="2723" spans="1:5" x14ac:dyDescent="0.2">
      <c r="A2723" s="2" t="str">
        <f>"000050"</f>
        <v>000050</v>
      </c>
      <c r="B2723" s="1" t="s">
        <v>0</v>
      </c>
      <c r="C2723" s="1" t="s">
        <v>1</v>
      </c>
      <c r="D2723" t="str">
        <f t="shared" si="84"/>
        <v>XSHE_000050</v>
      </c>
      <c r="E2723" t="str">
        <f t="shared" si="85"/>
        <v>XSHG_000050</v>
      </c>
    </row>
    <row r="2724" spans="1:5" x14ac:dyDescent="0.2">
      <c r="A2724" s="2" t="str">
        <f>"000058"</f>
        <v>000058</v>
      </c>
      <c r="B2724" s="1" t="s">
        <v>0</v>
      </c>
      <c r="C2724" s="1" t="s">
        <v>1</v>
      </c>
      <c r="D2724" t="str">
        <f t="shared" si="84"/>
        <v>XSHE_000058</v>
      </c>
      <c r="E2724" t="str">
        <f t="shared" si="85"/>
        <v>XSHG_000058</v>
      </c>
    </row>
    <row r="2725" spans="1:5" x14ac:dyDescent="0.2">
      <c r="A2725" s="2" t="str">
        <f>"000068"</f>
        <v>000068</v>
      </c>
      <c r="B2725" s="1" t="s">
        <v>0</v>
      </c>
      <c r="C2725" s="1" t="s">
        <v>1</v>
      </c>
      <c r="D2725" t="str">
        <f t="shared" si="84"/>
        <v>XSHE_000068</v>
      </c>
      <c r="E2725" t="str">
        <f t="shared" si="85"/>
        <v>XSHG_000068</v>
      </c>
    </row>
    <row r="2726" spans="1:5" x14ac:dyDescent="0.2">
      <c r="A2726" s="2" t="str">
        <f>"000413"</f>
        <v>000413</v>
      </c>
      <c r="B2726" s="1" t="s">
        <v>0</v>
      </c>
      <c r="C2726" s="1" t="s">
        <v>1</v>
      </c>
      <c r="D2726" t="str">
        <f t="shared" si="84"/>
        <v>XSHE_000413</v>
      </c>
      <c r="E2726" t="str">
        <f t="shared" si="85"/>
        <v>XSHG_000413</v>
      </c>
    </row>
    <row r="2727" spans="1:5" x14ac:dyDescent="0.2">
      <c r="A2727" s="2" t="str">
        <f>"000532"</f>
        <v>000532</v>
      </c>
      <c r="B2727" s="1" t="s">
        <v>0</v>
      </c>
      <c r="C2727" s="1" t="s">
        <v>1</v>
      </c>
      <c r="D2727" t="str">
        <f t="shared" si="84"/>
        <v>XSHE_000532</v>
      </c>
      <c r="E2727" t="str">
        <f t="shared" si="85"/>
        <v>XSHG_000532</v>
      </c>
    </row>
    <row r="2728" spans="1:5" x14ac:dyDescent="0.2">
      <c r="A2728" s="2" t="str">
        <f>"000536"</f>
        <v>000536</v>
      </c>
      <c r="B2728" s="1" t="s">
        <v>0</v>
      </c>
      <c r="C2728" s="1" t="s">
        <v>1</v>
      </c>
      <c r="D2728" t="str">
        <f t="shared" si="84"/>
        <v>XSHE_000536</v>
      </c>
      <c r="E2728" t="str">
        <f t="shared" si="85"/>
        <v>XSHG_000536</v>
      </c>
    </row>
    <row r="2729" spans="1:5" x14ac:dyDescent="0.2">
      <c r="A2729" s="2" t="str">
        <f>"000636"</f>
        <v>000636</v>
      </c>
      <c r="B2729" s="1" t="s">
        <v>0</v>
      </c>
      <c r="C2729" s="1" t="s">
        <v>1</v>
      </c>
      <c r="D2729" t="str">
        <f t="shared" si="84"/>
        <v>XSHE_000636</v>
      </c>
      <c r="E2729" t="str">
        <f t="shared" si="85"/>
        <v>XSHG_000636</v>
      </c>
    </row>
    <row r="2730" spans="1:5" x14ac:dyDescent="0.2">
      <c r="A2730" s="2" t="str">
        <f>"000670"</f>
        <v>000670</v>
      </c>
      <c r="B2730" s="1" t="s">
        <v>0</v>
      </c>
      <c r="C2730" s="1" t="s">
        <v>1</v>
      </c>
      <c r="D2730" t="str">
        <f t="shared" si="84"/>
        <v>XSHE_000670</v>
      </c>
      <c r="E2730" t="str">
        <f t="shared" si="85"/>
        <v>XSHG_000670</v>
      </c>
    </row>
    <row r="2731" spans="1:5" x14ac:dyDescent="0.2">
      <c r="A2731" s="2" t="str">
        <f>"000725"</f>
        <v>000725</v>
      </c>
      <c r="B2731" s="1" t="s">
        <v>0</v>
      </c>
      <c r="C2731" s="1" t="s">
        <v>1</v>
      </c>
      <c r="D2731" t="str">
        <f t="shared" si="84"/>
        <v>XSHE_000725</v>
      </c>
      <c r="E2731" t="str">
        <f t="shared" si="85"/>
        <v>XSHG_000725</v>
      </c>
    </row>
    <row r="2732" spans="1:5" x14ac:dyDescent="0.2">
      <c r="A2732" s="2" t="str">
        <f>"000727"</f>
        <v>000727</v>
      </c>
      <c r="B2732" s="1" t="s">
        <v>0</v>
      </c>
      <c r="C2732" s="1" t="s">
        <v>1</v>
      </c>
      <c r="D2732" t="str">
        <f t="shared" si="84"/>
        <v>XSHE_000727</v>
      </c>
      <c r="E2732" t="str">
        <f t="shared" si="85"/>
        <v>XSHG_000727</v>
      </c>
    </row>
    <row r="2733" spans="1:5" x14ac:dyDescent="0.2">
      <c r="A2733" s="2" t="str">
        <f>"000733"</f>
        <v>000733</v>
      </c>
      <c r="B2733" s="1" t="s">
        <v>0</v>
      </c>
      <c r="C2733" s="1" t="s">
        <v>1</v>
      </c>
      <c r="D2733" t="str">
        <f t="shared" si="84"/>
        <v>XSHE_000733</v>
      </c>
      <c r="E2733" t="str">
        <f t="shared" si="85"/>
        <v>XSHG_000733</v>
      </c>
    </row>
    <row r="2734" spans="1:5" x14ac:dyDescent="0.2">
      <c r="A2734" s="2" t="str">
        <f>"000823"</f>
        <v>000823</v>
      </c>
      <c r="B2734" s="1" t="s">
        <v>0</v>
      </c>
      <c r="C2734" s="1" t="s">
        <v>1</v>
      </c>
      <c r="D2734" t="str">
        <f t="shared" si="84"/>
        <v>XSHE_000823</v>
      </c>
      <c r="E2734" t="str">
        <f t="shared" si="85"/>
        <v>XSHG_000823</v>
      </c>
    </row>
    <row r="2735" spans="1:5" x14ac:dyDescent="0.2">
      <c r="A2735" s="2" t="str">
        <f>"000970"</f>
        <v>000970</v>
      </c>
      <c r="B2735" s="1" t="s">
        <v>0</v>
      </c>
      <c r="C2735" s="1" t="s">
        <v>1</v>
      </c>
      <c r="D2735" t="str">
        <f t="shared" si="84"/>
        <v>XSHE_000970</v>
      </c>
      <c r="E2735" t="str">
        <f t="shared" si="85"/>
        <v>XSHG_000970</v>
      </c>
    </row>
    <row r="2736" spans="1:5" x14ac:dyDescent="0.2">
      <c r="A2736" s="2" t="str">
        <f>"002025"</f>
        <v>002025</v>
      </c>
      <c r="B2736" s="1" t="s">
        <v>0</v>
      </c>
      <c r="C2736" s="1" t="s">
        <v>1</v>
      </c>
      <c r="D2736" t="str">
        <f t="shared" si="84"/>
        <v>XSHE_002025</v>
      </c>
      <c r="E2736" t="str">
        <f t="shared" si="85"/>
        <v>XSHG_002025</v>
      </c>
    </row>
    <row r="2737" spans="1:5" x14ac:dyDescent="0.2">
      <c r="A2737" s="2" t="str">
        <f>"002036"</f>
        <v>002036</v>
      </c>
      <c r="B2737" s="1" t="s">
        <v>0</v>
      </c>
      <c r="C2737" s="1" t="s">
        <v>1</v>
      </c>
      <c r="D2737" t="str">
        <f t="shared" si="84"/>
        <v>XSHE_002036</v>
      </c>
      <c r="E2737" t="str">
        <f t="shared" si="85"/>
        <v>XSHG_002036</v>
      </c>
    </row>
    <row r="2738" spans="1:5" x14ac:dyDescent="0.2">
      <c r="A2738" s="2" t="str">
        <f>"002045"</f>
        <v>002045</v>
      </c>
      <c r="B2738" s="1" t="s">
        <v>0</v>
      </c>
      <c r="C2738" s="1" t="s">
        <v>1</v>
      </c>
      <c r="D2738" t="str">
        <f t="shared" si="84"/>
        <v>XSHE_002045</v>
      </c>
      <c r="E2738" t="str">
        <f t="shared" si="85"/>
        <v>XSHG_002045</v>
      </c>
    </row>
    <row r="2739" spans="1:5" x14ac:dyDescent="0.2">
      <c r="A2739" s="2" t="str">
        <f>"002049"</f>
        <v>002049</v>
      </c>
      <c r="B2739" s="1" t="s">
        <v>0</v>
      </c>
      <c r="C2739" s="1" t="s">
        <v>1</v>
      </c>
      <c r="D2739" t="str">
        <f t="shared" si="84"/>
        <v>XSHE_002049</v>
      </c>
      <c r="E2739" t="str">
        <f t="shared" si="85"/>
        <v>XSHG_002049</v>
      </c>
    </row>
    <row r="2740" spans="1:5" x14ac:dyDescent="0.2">
      <c r="A2740" s="2" t="str">
        <f>"002055"</f>
        <v>002055</v>
      </c>
      <c r="B2740" s="1" t="s">
        <v>0</v>
      </c>
      <c r="C2740" s="1" t="s">
        <v>1</v>
      </c>
      <c r="D2740" t="str">
        <f t="shared" si="84"/>
        <v>XSHE_002055</v>
      </c>
      <c r="E2740" t="str">
        <f t="shared" si="85"/>
        <v>XSHG_002055</v>
      </c>
    </row>
    <row r="2741" spans="1:5" x14ac:dyDescent="0.2">
      <c r="A2741" s="2" t="str">
        <f>"002056"</f>
        <v>002056</v>
      </c>
      <c r="B2741" s="1" t="s">
        <v>0</v>
      </c>
      <c r="C2741" s="1" t="s">
        <v>1</v>
      </c>
      <c r="D2741" t="str">
        <f t="shared" si="84"/>
        <v>XSHE_002056</v>
      </c>
      <c r="E2741" t="str">
        <f t="shared" si="85"/>
        <v>XSHG_002056</v>
      </c>
    </row>
    <row r="2742" spans="1:5" x14ac:dyDescent="0.2">
      <c r="A2742" s="2" t="str">
        <f>"002057"</f>
        <v>002057</v>
      </c>
      <c r="B2742" s="1" t="s">
        <v>0</v>
      </c>
      <c r="C2742" s="1" t="s">
        <v>1</v>
      </c>
      <c r="D2742" t="str">
        <f t="shared" si="84"/>
        <v>XSHE_002057</v>
      </c>
      <c r="E2742" t="str">
        <f t="shared" si="85"/>
        <v>XSHG_002057</v>
      </c>
    </row>
    <row r="2743" spans="1:5" x14ac:dyDescent="0.2">
      <c r="A2743" s="2" t="str">
        <f>"002104"</f>
        <v>002104</v>
      </c>
      <c r="B2743" s="1" t="s">
        <v>0</v>
      </c>
      <c r="C2743" s="1" t="s">
        <v>1</v>
      </c>
      <c r="D2743" t="str">
        <f t="shared" si="84"/>
        <v>XSHE_002104</v>
      </c>
      <c r="E2743" t="str">
        <f t="shared" si="85"/>
        <v>XSHG_002104</v>
      </c>
    </row>
    <row r="2744" spans="1:5" x14ac:dyDescent="0.2">
      <c r="A2744" s="2" t="str">
        <f>"002106"</f>
        <v>002106</v>
      </c>
      <c r="B2744" s="1" t="s">
        <v>0</v>
      </c>
      <c r="C2744" s="1" t="s">
        <v>1</v>
      </c>
      <c r="D2744" t="str">
        <f t="shared" si="84"/>
        <v>XSHE_002106</v>
      </c>
      <c r="E2744" t="str">
        <f t="shared" si="85"/>
        <v>XSHG_002106</v>
      </c>
    </row>
    <row r="2745" spans="1:5" x14ac:dyDescent="0.2">
      <c r="A2745" s="2" t="str">
        <f>"002134"</f>
        <v>002134</v>
      </c>
      <c r="B2745" s="1" t="s">
        <v>0</v>
      </c>
      <c r="C2745" s="1" t="s">
        <v>1</v>
      </c>
      <c r="D2745" t="str">
        <f t="shared" si="84"/>
        <v>XSHE_002134</v>
      </c>
      <c r="E2745" t="str">
        <f t="shared" si="85"/>
        <v>XSHG_002134</v>
      </c>
    </row>
    <row r="2746" spans="1:5" x14ac:dyDescent="0.2">
      <c r="A2746" s="2" t="str">
        <f>"002137"</f>
        <v>002137</v>
      </c>
      <c r="B2746" s="1" t="s">
        <v>0</v>
      </c>
      <c r="C2746" s="1" t="s">
        <v>1</v>
      </c>
      <c r="D2746" t="str">
        <f t="shared" si="84"/>
        <v>XSHE_002137</v>
      </c>
      <c r="E2746" t="str">
        <f t="shared" si="85"/>
        <v>XSHG_002137</v>
      </c>
    </row>
    <row r="2747" spans="1:5" x14ac:dyDescent="0.2">
      <c r="A2747" s="2" t="str">
        <f>"002138"</f>
        <v>002138</v>
      </c>
      <c r="B2747" s="1" t="s">
        <v>0</v>
      </c>
      <c r="C2747" s="1" t="s">
        <v>1</v>
      </c>
      <c r="D2747" t="str">
        <f t="shared" si="84"/>
        <v>XSHE_002138</v>
      </c>
      <c r="E2747" t="str">
        <f t="shared" si="85"/>
        <v>XSHG_002138</v>
      </c>
    </row>
    <row r="2748" spans="1:5" x14ac:dyDescent="0.2">
      <c r="A2748" s="2" t="str">
        <f>"002139"</f>
        <v>002139</v>
      </c>
      <c r="B2748" s="1" t="s">
        <v>0</v>
      </c>
      <c r="C2748" s="1" t="s">
        <v>1</v>
      </c>
      <c r="D2748" t="str">
        <f t="shared" si="84"/>
        <v>XSHE_002139</v>
      </c>
      <c r="E2748" t="str">
        <f t="shared" si="85"/>
        <v>XSHG_002139</v>
      </c>
    </row>
    <row r="2749" spans="1:5" x14ac:dyDescent="0.2">
      <c r="A2749" s="2" t="str">
        <f>"002141"</f>
        <v>002141</v>
      </c>
      <c r="B2749" s="1" t="s">
        <v>0</v>
      </c>
      <c r="C2749" s="1" t="s">
        <v>1</v>
      </c>
      <c r="D2749" t="str">
        <f t="shared" si="84"/>
        <v>XSHE_002141</v>
      </c>
      <c r="E2749" t="str">
        <f t="shared" si="85"/>
        <v>XSHG_002141</v>
      </c>
    </row>
    <row r="2750" spans="1:5" x14ac:dyDescent="0.2">
      <c r="A2750" s="2" t="str">
        <f>"002179"</f>
        <v>002179</v>
      </c>
      <c r="B2750" s="1" t="s">
        <v>0</v>
      </c>
      <c r="C2750" s="1" t="s">
        <v>1</v>
      </c>
      <c r="D2750" t="str">
        <f t="shared" si="84"/>
        <v>XSHE_002179</v>
      </c>
      <c r="E2750" t="str">
        <f t="shared" si="85"/>
        <v>XSHG_002179</v>
      </c>
    </row>
    <row r="2751" spans="1:5" x14ac:dyDescent="0.2">
      <c r="A2751" s="2" t="str">
        <f>"002189"</f>
        <v>002189</v>
      </c>
      <c r="B2751" s="1" t="s">
        <v>0</v>
      </c>
      <c r="C2751" s="1" t="s">
        <v>1</v>
      </c>
      <c r="D2751" t="str">
        <f t="shared" si="84"/>
        <v>XSHE_002189</v>
      </c>
      <c r="E2751" t="str">
        <f t="shared" si="85"/>
        <v>XSHG_002189</v>
      </c>
    </row>
    <row r="2752" spans="1:5" x14ac:dyDescent="0.2">
      <c r="A2752" s="2" t="str">
        <f>"002199"</f>
        <v>002199</v>
      </c>
      <c r="B2752" s="1" t="s">
        <v>0</v>
      </c>
      <c r="C2752" s="1" t="s">
        <v>1</v>
      </c>
      <c r="D2752" t="str">
        <f t="shared" si="84"/>
        <v>XSHE_002199</v>
      </c>
      <c r="E2752" t="str">
        <f t="shared" si="85"/>
        <v>XSHG_002199</v>
      </c>
    </row>
    <row r="2753" spans="1:5" x14ac:dyDescent="0.2">
      <c r="A2753" s="2" t="str">
        <f>"002217"</f>
        <v>002217</v>
      </c>
      <c r="B2753" s="1" t="s">
        <v>0</v>
      </c>
      <c r="C2753" s="1" t="s">
        <v>1</v>
      </c>
      <c r="D2753" t="str">
        <f t="shared" si="84"/>
        <v>XSHE_002217</v>
      </c>
      <c r="E2753" t="str">
        <f t="shared" si="85"/>
        <v>XSHG_002217</v>
      </c>
    </row>
    <row r="2754" spans="1:5" x14ac:dyDescent="0.2">
      <c r="A2754" s="2" t="str">
        <f>"002222"</f>
        <v>002222</v>
      </c>
      <c r="B2754" s="1" t="s">
        <v>0</v>
      </c>
      <c r="C2754" s="1" t="s">
        <v>1</v>
      </c>
      <c r="D2754" t="str">
        <f t="shared" ref="D2754:D2817" si="86">B2754&amp;"_"&amp;A2754</f>
        <v>XSHE_002222</v>
      </c>
      <c r="E2754" t="str">
        <f t="shared" ref="E2754:E2817" si="87">C2754&amp;"_"&amp;A2754</f>
        <v>XSHG_002222</v>
      </c>
    </row>
    <row r="2755" spans="1:5" x14ac:dyDescent="0.2">
      <c r="A2755" s="2" t="str">
        <f>"002241"</f>
        <v>002241</v>
      </c>
      <c r="B2755" s="1" t="s">
        <v>0</v>
      </c>
      <c r="C2755" s="1" t="s">
        <v>1</v>
      </c>
      <c r="D2755" t="str">
        <f t="shared" si="86"/>
        <v>XSHE_002241</v>
      </c>
      <c r="E2755" t="str">
        <f t="shared" si="87"/>
        <v>XSHG_002241</v>
      </c>
    </row>
    <row r="2756" spans="1:5" x14ac:dyDescent="0.2">
      <c r="A2756" s="2" t="str">
        <f>"002273"</f>
        <v>002273</v>
      </c>
      <c r="B2756" s="1" t="s">
        <v>0</v>
      </c>
      <c r="C2756" s="1" t="s">
        <v>1</v>
      </c>
      <c r="D2756" t="str">
        <f t="shared" si="86"/>
        <v>XSHE_002273</v>
      </c>
      <c r="E2756" t="str">
        <f t="shared" si="87"/>
        <v>XSHG_002273</v>
      </c>
    </row>
    <row r="2757" spans="1:5" x14ac:dyDescent="0.2">
      <c r="A2757" s="2" t="str">
        <f>"002288"</f>
        <v>002288</v>
      </c>
      <c r="B2757" s="1" t="s">
        <v>0</v>
      </c>
      <c r="C2757" s="1" t="s">
        <v>1</v>
      </c>
      <c r="D2757" t="str">
        <f t="shared" si="86"/>
        <v>XSHE_002288</v>
      </c>
      <c r="E2757" t="str">
        <f t="shared" si="87"/>
        <v>XSHG_002288</v>
      </c>
    </row>
    <row r="2758" spans="1:5" x14ac:dyDescent="0.2">
      <c r="A2758" s="2" t="str">
        <f>"002289"</f>
        <v>002289</v>
      </c>
      <c r="B2758" s="1" t="s">
        <v>0</v>
      </c>
      <c r="C2758" s="1" t="s">
        <v>1</v>
      </c>
      <c r="D2758" t="str">
        <f t="shared" si="86"/>
        <v>XSHE_002289</v>
      </c>
      <c r="E2758" t="str">
        <f t="shared" si="87"/>
        <v>XSHG_002289</v>
      </c>
    </row>
    <row r="2759" spans="1:5" x14ac:dyDescent="0.2">
      <c r="A2759" s="2" t="str">
        <f>"002388"</f>
        <v>002388</v>
      </c>
      <c r="B2759" s="1" t="s">
        <v>0</v>
      </c>
      <c r="C2759" s="1" t="s">
        <v>1</v>
      </c>
      <c r="D2759" t="str">
        <f t="shared" si="86"/>
        <v>XSHE_002388</v>
      </c>
      <c r="E2759" t="str">
        <f t="shared" si="87"/>
        <v>XSHG_002388</v>
      </c>
    </row>
    <row r="2760" spans="1:5" x14ac:dyDescent="0.2">
      <c r="A2760" s="2" t="str">
        <f>"002389"</f>
        <v>002389</v>
      </c>
      <c r="B2760" s="1" t="s">
        <v>0</v>
      </c>
      <c r="C2760" s="1" t="s">
        <v>1</v>
      </c>
      <c r="D2760" t="str">
        <f t="shared" si="86"/>
        <v>XSHE_002389</v>
      </c>
      <c r="E2760" t="str">
        <f t="shared" si="87"/>
        <v>XSHG_002389</v>
      </c>
    </row>
    <row r="2761" spans="1:5" x14ac:dyDescent="0.2">
      <c r="A2761" s="2" t="str">
        <f>"002402"</f>
        <v>002402</v>
      </c>
      <c r="B2761" s="1" t="s">
        <v>0</v>
      </c>
      <c r="C2761" s="1" t="s">
        <v>1</v>
      </c>
      <c r="D2761" t="str">
        <f t="shared" si="86"/>
        <v>XSHE_002402</v>
      </c>
      <c r="E2761" t="str">
        <f t="shared" si="87"/>
        <v>XSHG_002402</v>
      </c>
    </row>
    <row r="2762" spans="1:5" x14ac:dyDescent="0.2">
      <c r="A2762" s="2" t="str">
        <f>"002426"</f>
        <v>002426</v>
      </c>
      <c r="B2762" s="1" t="s">
        <v>0</v>
      </c>
      <c r="C2762" s="1" t="s">
        <v>1</v>
      </c>
      <c r="D2762" t="str">
        <f t="shared" si="86"/>
        <v>XSHE_002426</v>
      </c>
      <c r="E2762" t="str">
        <f t="shared" si="87"/>
        <v>XSHG_002426</v>
      </c>
    </row>
    <row r="2763" spans="1:5" x14ac:dyDescent="0.2">
      <c r="A2763" s="2" t="str">
        <f>"002436"</f>
        <v>002436</v>
      </c>
      <c r="B2763" s="1" t="s">
        <v>0</v>
      </c>
      <c r="C2763" s="1" t="s">
        <v>1</v>
      </c>
      <c r="D2763" t="str">
        <f t="shared" si="86"/>
        <v>XSHE_002436</v>
      </c>
      <c r="E2763" t="str">
        <f t="shared" si="87"/>
        <v>XSHG_002436</v>
      </c>
    </row>
    <row r="2764" spans="1:5" x14ac:dyDescent="0.2">
      <c r="A2764" s="2" t="str">
        <f>"002456"</f>
        <v>002456</v>
      </c>
      <c r="B2764" s="1" t="s">
        <v>0</v>
      </c>
      <c r="C2764" s="1" t="s">
        <v>1</v>
      </c>
      <c r="D2764" t="str">
        <f t="shared" si="86"/>
        <v>XSHE_002456</v>
      </c>
      <c r="E2764" t="str">
        <f t="shared" si="87"/>
        <v>XSHG_002456</v>
      </c>
    </row>
    <row r="2765" spans="1:5" x14ac:dyDescent="0.2">
      <c r="A2765" s="2" t="str">
        <f>"002463"</f>
        <v>002463</v>
      </c>
      <c r="B2765" s="1" t="s">
        <v>0</v>
      </c>
      <c r="C2765" s="1" t="s">
        <v>1</v>
      </c>
      <c r="D2765" t="str">
        <f t="shared" si="86"/>
        <v>XSHE_002463</v>
      </c>
      <c r="E2765" t="str">
        <f t="shared" si="87"/>
        <v>XSHG_002463</v>
      </c>
    </row>
    <row r="2766" spans="1:5" x14ac:dyDescent="0.2">
      <c r="A2766" s="2" t="str">
        <f>"002475"</f>
        <v>002475</v>
      </c>
      <c r="B2766" s="1" t="s">
        <v>0</v>
      </c>
      <c r="C2766" s="1" t="s">
        <v>1</v>
      </c>
      <c r="D2766" t="str">
        <f t="shared" si="86"/>
        <v>XSHE_002475</v>
      </c>
      <c r="E2766" t="str">
        <f t="shared" si="87"/>
        <v>XSHG_002475</v>
      </c>
    </row>
    <row r="2767" spans="1:5" x14ac:dyDescent="0.2">
      <c r="A2767" s="2" t="str">
        <f>"002484"</f>
        <v>002484</v>
      </c>
      <c r="B2767" s="1" t="s">
        <v>0</v>
      </c>
      <c r="C2767" s="1" t="s">
        <v>1</v>
      </c>
      <c r="D2767" t="str">
        <f t="shared" si="86"/>
        <v>XSHE_002484</v>
      </c>
      <c r="E2767" t="str">
        <f t="shared" si="87"/>
        <v>XSHG_002484</v>
      </c>
    </row>
    <row r="2768" spans="1:5" x14ac:dyDescent="0.2">
      <c r="A2768" s="2" t="str">
        <f>"002512"</f>
        <v>002512</v>
      </c>
      <c r="B2768" s="1" t="s">
        <v>0</v>
      </c>
      <c r="C2768" s="1" t="s">
        <v>1</v>
      </c>
      <c r="D2768" t="str">
        <f t="shared" si="86"/>
        <v>XSHE_002512</v>
      </c>
      <c r="E2768" t="str">
        <f t="shared" si="87"/>
        <v>XSHG_002512</v>
      </c>
    </row>
    <row r="2769" spans="1:5" x14ac:dyDescent="0.2">
      <c r="A2769" s="2" t="str">
        <f>"002579"</f>
        <v>002579</v>
      </c>
      <c r="B2769" s="1" t="s">
        <v>0</v>
      </c>
      <c r="C2769" s="1" t="s">
        <v>1</v>
      </c>
      <c r="D2769" t="str">
        <f t="shared" si="86"/>
        <v>XSHE_002579</v>
      </c>
      <c r="E2769" t="str">
        <f t="shared" si="87"/>
        <v>XSHG_002579</v>
      </c>
    </row>
    <row r="2770" spans="1:5" x14ac:dyDescent="0.2">
      <c r="A2770" s="2" t="str">
        <f>"002587"</f>
        <v>002587</v>
      </c>
      <c r="B2770" s="1" t="s">
        <v>0</v>
      </c>
      <c r="C2770" s="1" t="s">
        <v>1</v>
      </c>
      <c r="D2770" t="str">
        <f t="shared" si="86"/>
        <v>XSHE_002587</v>
      </c>
      <c r="E2770" t="str">
        <f t="shared" si="87"/>
        <v>XSHG_002587</v>
      </c>
    </row>
    <row r="2771" spans="1:5" x14ac:dyDescent="0.2">
      <c r="A2771" s="2" t="str">
        <f>"002600"</f>
        <v>002600</v>
      </c>
      <c r="B2771" s="1" t="s">
        <v>0</v>
      </c>
      <c r="C2771" s="1" t="s">
        <v>1</v>
      </c>
      <c r="D2771" t="str">
        <f t="shared" si="86"/>
        <v>XSHE_002600</v>
      </c>
      <c r="E2771" t="str">
        <f t="shared" si="87"/>
        <v>XSHG_002600</v>
      </c>
    </row>
    <row r="2772" spans="1:5" x14ac:dyDescent="0.2">
      <c r="A2772" s="2" t="str">
        <f>"002618"</f>
        <v>002618</v>
      </c>
      <c r="B2772" s="1" t="s">
        <v>0</v>
      </c>
      <c r="C2772" s="1" t="s">
        <v>1</v>
      </c>
      <c r="D2772" t="str">
        <f t="shared" si="86"/>
        <v>XSHE_002618</v>
      </c>
      <c r="E2772" t="str">
        <f t="shared" si="87"/>
        <v>XSHG_002618</v>
      </c>
    </row>
    <row r="2773" spans="1:5" x14ac:dyDescent="0.2">
      <c r="A2773" s="2" t="str">
        <f>"002636"</f>
        <v>002636</v>
      </c>
      <c r="B2773" s="1" t="s">
        <v>0</v>
      </c>
      <c r="C2773" s="1" t="s">
        <v>1</v>
      </c>
      <c r="D2773" t="str">
        <f t="shared" si="86"/>
        <v>XSHE_002636</v>
      </c>
      <c r="E2773" t="str">
        <f t="shared" si="87"/>
        <v>XSHG_002636</v>
      </c>
    </row>
    <row r="2774" spans="1:5" x14ac:dyDescent="0.2">
      <c r="A2774" s="2" t="str">
        <f>"002655"</f>
        <v>002655</v>
      </c>
      <c r="B2774" s="1" t="s">
        <v>0</v>
      </c>
      <c r="C2774" s="1" t="s">
        <v>1</v>
      </c>
      <c r="D2774" t="str">
        <f t="shared" si="86"/>
        <v>XSHE_002655</v>
      </c>
      <c r="E2774" t="str">
        <f t="shared" si="87"/>
        <v>XSHG_002655</v>
      </c>
    </row>
    <row r="2775" spans="1:5" x14ac:dyDescent="0.2">
      <c r="A2775" s="2" t="str">
        <f>"002729"</f>
        <v>002729</v>
      </c>
      <c r="B2775" s="1" t="s">
        <v>0</v>
      </c>
      <c r="C2775" s="1" t="s">
        <v>1</v>
      </c>
      <c r="D2775" t="str">
        <f t="shared" si="86"/>
        <v>XSHE_002729</v>
      </c>
      <c r="E2775" t="str">
        <f t="shared" si="87"/>
        <v>XSHG_002729</v>
      </c>
    </row>
    <row r="2776" spans="1:5" x14ac:dyDescent="0.2">
      <c r="A2776" s="2" t="str">
        <f>"002806"</f>
        <v>002806</v>
      </c>
      <c r="B2776" s="1" t="s">
        <v>0</v>
      </c>
      <c r="C2776" s="1" t="s">
        <v>1</v>
      </c>
      <c r="D2776" t="str">
        <f t="shared" si="86"/>
        <v>XSHE_002806</v>
      </c>
      <c r="E2776" t="str">
        <f t="shared" si="87"/>
        <v>XSHG_002806</v>
      </c>
    </row>
    <row r="2777" spans="1:5" x14ac:dyDescent="0.2">
      <c r="A2777" s="2" t="str">
        <f>"002808"</f>
        <v>002808</v>
      </c>
      <c r="B2777" s="1" t="s">
        <v>0</v>
      </c>
      <c r="C2777" s="1" t="s">
        <v>1</v>
      </c>
      <c r="D2777" t="str">
        <f t="shared" si="86"/>
        <v>XSHE_002808</v>
      </c>
      <c r="E2777" t="str">
        <f t="shared" si="87"/>
        <v>XSHG_002808</v>
      </c>
    </row>
    <row r="2778" spans="1:5" x14ac:dyDescent="0.2">
      <c r="A2778" s="2" t="str">
        <f>"002835"</f>
        <v>002835</v>
      </c>
      <c r="B2778" s="1" t="s">
        <v>0</v>
      </c>
      <c r="C2778" s="1" t="s">
        <v>1</v>
      </c>
      <c r="D2778" t="str">
        <f t="shared" si="86"/>
        <v>XSHE_002835</v>
      </c>
      <c r="E2778" t="str">
        <f t="shared" si="87"/>
        <v>XSHG_002835</v>
      </c>
    </row>
    <row r="2779" spans="1:5" x14ac:dyDescent="0.2">
      <c r="A2779" s="2" t="str">
        <f>"002841"</f>
        <v>002841</v>
      </c>
      <c r="B2779" s="1" t="s">
        <v>0</v>
      </c>
      <c r="C2779" s="1" t="s">
        <v>1</v>
      </c>
      <c r="D2779" t="str">
        <f t="shared" si="86"/>
        <v>XSHE_002841</v>
      </c>
      <c r="E2779" t="str">
        <f t="shared" si="87"/>
        <v>XSHG_002841</v>
      </c>
    </row>
    <row r="2780" spans="1:5" x14ac:dyDescent="0.2">
      <c r="A2780" s="2" t="str">
        <f>"002845"</f>
        <v>002845</v>
      </c>
      <c r="B2780" s="1" t="s">
        <v>0</v>
      </c>
      <c r="C2780" s="1" t="s">
        <v>1</v>
      </c>
      <c r="D2780" t="str">
        <f t="shared" si="86"/>
        <v>XSHE_002845</v>
      </c>
      <c r="E2780" t="str">
        <f t="shared" si="87"/>
        <v>XSHG_002845</v>
      </c>
    </row>
    <row r="2781" spans="1:5" x14ac:dyDescent="0.2">
      <c r="A2781" s="2" t="str">
        <f>"300014"</f>
        <v>300014</v>
      </c>
      <c r="B2781" s="1" t="s">
        <v>0</v>
      </c>
      <c r="C2781" s="1" t="s">
        <v>1</v>
      </c>
      <c r="D2781" t="str">
        <f t="shared" si="86"/>
        <v>XSHE_300014</v>
      </c>
      <c r="E2781" t="str">
        <f t="shared" si="87"/>
        <v>XSHG_300014</v>
      </c>
    </row>
    <row r="2782" spans="1:5" x14ac:dyDescent="0.2">
      <c r="A2782" s="2" t="str">
        <f>"300032"</f>
        <v>300032</v>
      </c>
      <c r="B2782" s="1" t="s">
        <v>0</v>
      </c>
      <c r="C2782" s="1" t="s">
        <v>1</v>
      </c>
      <c r="D2782" t="str">
        <f t="shared" si="86"/>
        <v>XSHE_300032</v>
      </c>
      <c r="E2782" t="str">
        <f t="shared" si="87"/>
        <v>XSHG_300032</v>
      </c>
    </row>
    <row r="2783" spans="1:5" x14ac:dyDescent="0.2">
      <c r="A2783" s="2" t="str">
        <f>"300078"</f>
        <v>300078</v>
      </c>
      <c r="B2783" s="1" t="s">
        <v>0</v>
      </c>
      <c r="C2783" s="1" t="s">
        <v>1</v>
      </c>
      <c r="D2783" t="str">
        <f t="shared" si="86"/>
        <v>XSHE_300078</v>
      </c>
      <c r="E2783" t="str">
        <f t="shared" si="87"/>
        <v>XSHG_300078</v>
      </c>
    </row>
    <row r="2784" spans="1:5" x14ac:dyDescent="0.2">
      <c r="A2784" s="2" t="str">
        <f>"300083"</f>
        <v>300083</v>
      </c>
      <c r="B2784" s="1" t="s">
        <v>0</v>
      </c>
      <c r="C2784" s="1" t="s">
        <v>1</v>
      </c>
      <c r="D2784" t="str">
        <f t="shared" si="86"/>
        <v>XSHE_300083</v>
      </c>
      <c r="E2784" t="str">
        <f t="shared" si="87"/>
        <v>XSHG_300083</v>
      </c>
    </row>
    <row r="2785" spans="1:5" x14ac:dyDescent="0.2">
      <c r="A2785" s="2" t="str">
        <f>"300088"</f>
        <v>300088</v>
      </c>
      <c r="B2785" s="1" t="s">
        <v>0</v>
      </c>
      <c r="C2785" s="1" t="s">
        <v>1</v>
      </c>
      <c r="D2785" t="str">
        <f t="shared" si="86"/>
        <v>XSHE_300088</v>
      </c>
      <c r="E2785" t="str">
        <f t="shared" si="87"/>
        <v>XSHG_300088</v>
      </c>
    </row>
    <row r="2786" spans="1:5" x14ac:dyDescent="0.2">
      <c r="A2786" s="2" t="str">
        <f>"300114"</f>
        <v>300114</v>
      </c>
      <c r="B2786" s="1" t="s">
        <v>0</v>
      </c>
      <c r="C2786" s="1" t="s">
        <v>1</v>
      </c>
      <c r="D2786" t="str">
        <f t="shared" si="86"/>
        <v>XSHE_300114</v>
      </c>
      <c r="E2786" t="str">
        <f t="shared" si="87"/>
        <v>XSHG_300114</v>
      </c>
    </row>
    <row r="2787" spans="1:5" x14ac:dyDescent="0.2">
      <c r="A2787" s="2" t="str">
        <f>"300115"</f>
        <v>300115</v>
      </c>
      <c r="B2787" s="1" t="s">
        <v>0</v>
      </c>
      <c r="C2787" s="1" t="s">
        <v>1</v>
      </c>
      <c r="D2787" t="str">
        <f t="shared" si="86"/>
        <v>XSHE_300115</v>
      </c>
      <c r="E2787" t="str">
        <f t="shared" si="87"/>
        <v>XSHG_300115</v>
      </c>
    </row>
    <row r="2788" spans="1:5" x14ac:dyDescent="0.2">
      <c r="A2788" s="2" t="str">
        <f>"300127"</f>
        <v>300127</v>
      </c>
      <c r="B2788" s="1" t="s">
        <v>0</v>
      </c>
      <c r="C2788" s="1" t="s">
        <v>1</v>
      </c>
      <c r="D2788" t="str">
        <f t="shared" si="86"/>
        <v>XSHE_300127</v>
      </c>
      <c r="E2788" t="str">
        <f t="shared" si="87"/>
        <v>XSHG_300127</v>
      </c>
    </row>
    <row r="2789" spans="1:5" x14ac:dyDescent="0.2">
      <c r="A2789" s="2" t="str">
        <f>"300128"</f>
        <v>300128</v>
      </c>
      <c r="B2789" s="1" t="s">
        <v>0</v>
      </c>
      <c r="C2789" s="1" t="s">
        <v>1</v>
      </c>
      <c r="D2789" t="str">
        <f t="shared" si="86"/>
        <v>XSHE_300128</v>
      </c>
      <c r="E2789" t="str">
        <f t="shared" si="87"/>
        <v>XSHG_300128</v>
      </c>
    </row>
    <row r="2790" spans="1:5" x14ac:dyDescent="0.2">
      <c r="A2790" s="2" t="str">
        <f>"300131"</f>
        <v>300131</v>
      </c>
      <c r="B2790" s="1" t="s">
        <v>0</v>
      </c>
      <c r="C2790" s="1" t="s">
        <v>1</v>
      </c>
      <c r="D2790" t="str">
        <f t="shared" si="86"/>
        <v>XSHE_300131</v>
      </c>
      <c r="E2790" t="str">
        <f t="shared" si="87"/>
        <v>XSHG_300131</v>
      </c>
    </row>
    <row r="2791" spans="1:5" x14ac:dyDescent="0.2">
      <c r="A2791" s="2" t="str">
        <f>"300139"</f>
        <v>300139</v>
      </c>
      <c r="B2791" s="1" t="s">
        <v>0</v>
      </c>
      <c r="C2791" s="1" t="s">
        <v>1</v>
      </c>
      <c r="D2791" t="str">
        <f t="shared" si="86"/>
        <v>XSHE_300139</v>
      </c>
      <c r="E2791" t="str">
        <f t="shared" si="87"/>
        <v>XSHG_300139</v>
      </c>
    </row>
    <row r="2792" spans="1:5" x14ac:dyDescent="0.2">
      <c r="A2792" s="2" t="str">
        <f>"300154"</f>
        <v>300154</v>
      </c>
      <c r="B2792" s="1" t="s">
        <v>0</v>
      </c>
      <c r="C2792" s="1" t="s">
        <v>1</v>
      </c>
      <c r="D2792" t="str">
        <f t="shared" si="86"/>
        <v>XSHE_300154</v>
      </c>
      <c r="E2792" t="str">
        <f t="shared" si="87"/>
        <v>XSHG_300154</v>
      </c>
    </row>
    <row r="2793" spans="1:5" x14ac:dyDescent="0.2">
      <c r="A2793" s="2" t="str">
        <f>"300155"</f>
        <v>300155</v>
      </c>
      <c r="B2793" s="1" t="s">
        <v>0</v>
      </c>
      <c r="C2793" s="1" t="s">
        <v>1</v>
      </c>
      <c r="D2793" t="str">
        <f t="shared" si="86"/>
        <v>XSHE_300155</v>
      </c>
      <c r="E2793" t="str">
        <f t="shared" si="87"/>
        <v>XSHG_300155</v>
      </c>
    </row>
    <row r="2794" spans="1:5" x14ac:dyDescent="0.2">
      <c r="A2794" s="2" t="str">
        <f>"300162"</f>
        <v>300162</v>
      </c>
      <c r="B2794" s="1" t="s">
        <v>0</v>
      </c>
      <c r="C2794" s="1" t="s">
        <v>1</v>
      </c>
      <c r="D2794" t="str">
        <f t="shared" si="86"/>
        <v>XSHE_300162</v>
      </c>
      <c r="E2794" t="str">
        <f t="shared" si="87"/>
        <v>XSHG_300162</v>
      </c>
    </row>
    <row r="2795" spans="1:5" x14ac:dyDescent="0.2">
      <c r="A2795" s="2" t="str">
        <f>"300184"</f>
        <v>300184</v>
      </c>
      <c r="B2795" s="1" t="s">
        <v>0</v>
      </c>
      <c r="C2795" s="1" t="s">
        <v>1</v>
      </c>
      <c r="D2795" t="str">
        <f t="shared" si="86"/>
        <v>XSHE_300184</v>
      </c>
      <c r="E2795" t="str">
        <f t="shared" si="87"/>
        <v>XSHG_300184</v>
      </c>
    </row>
    <row r="2796" spans="1:5" x14ac:dyDescent="0.2">
      <c r="A2796" s="2" t="str">
        <f>"300205"</f>
        <v>300205</v>
      </c>
      <c r="B2796" s="1" t="s">
        <v>0</v>
      </c>
      <c r="C2796" s="1" t="s">
        <v>1</v>
      </c>
      <c r="D2796" t="str">
        <f t="shared" si="86"/>
        <v>XSHE_300205</v>
      </c>
      <c r="E2796" t="str">
        <f t="shared" si="87"/>
        <v>XSHG_300205</v>
      </c>
    </row>
    <row r="2797" spans="1:5" x14ac:dyDescent="0.2">
      <c r="A2797" s="2" t="str">
        <f>"300207"</f>
        <v>300207</v>
      </c>
      <c r="B2797" s="1" t="s">
        <v>0</v>
      </c>
      <c r="C2797" s="1" t="s">
        <v>1</v>
      </c>
      <c r="D2797" t="str">
        <f t="shared" si="86"/>
        <v>XSHE_300207</v>
      </c>
      <c r="E2797" t="str">
        <f t="shared" si="87"/>
        <v>XSHG_300207</v>
      </c>
    </row>
    <row r="2798" spans="1:5" x14ac:dyDescent="0.2">
      <c r="A2798" s="2" t="str">
        <f>"300219"</f>
        <v>300219</v>
      </c>
      <c r="B2798" s="1" t="s">
        <v>0</v>
      </c>
      <c r="C2798" s="1" t="s">
        <v>1</v>
      </c>
      <c r="D2798" t="str">
        <f t="shared" si="86"/>
        <v>XSHE_300219</v>
      </c>
      <c r="E2798" t="str">
        <f t="shared" si="87"/>
        <v>XSHG_300219</v>
      </c>
    </row>
    <row r="2799" spans="1:5" x14ac:dyDescent="0.2">
      <c r="A2799" s="2" t="str">
        <f>"300220"</f>
        <v>300220</v>
      </c>
      <c r="B2799" s="1" t="s">
        <v>0</v>
      </c>
      <c r="C2799" s="1" t="s">
        <v>1</v>
      </c>
      <c r="D2799" t="str">
        <f t="shared" si="86"/>
        <v>XSHE_300220</v>
      </c>
      <c r="E2799" t="str">
        <f t="shared" si="87"/>
        <v>XSHG_300220</v>
      </c>
    </row>
    <row r="2800" spans="1:5" x14ac:dyDescent="0.2">
      <c r="A2800" s="2" t="str">
        <f>"300224"</f>
        <v>300224</v>
      </c>
      <c r="B2800" s="1" t="s">
        <v>0</v>
      </c>
      <c r="C2800" s="1" t="s">
        <v>1</v>
      </c>
      <c r="D2800" t="str">
        <f t="shared" si="86"/>
        <v>XSHE_300224</v>
      </c>
      <c r="E2800" t="str">
        <f t="shared" si="87"/>
        <v>XSHG_300224</v>
      </c>
    </row>
    <row r="2801" spans="1:5" x14ac:dyDescent="0.2">
      <c r="A2801" s="2" t="str">
        <f>"300227"</f>
        <v>300227</v>
      </c>
      <c r="B2801" s="1" t="s">
        <v>0</v>
      </c>
      <c r="C2801" s="1" t="s">
        <v>1</v>
      </c>
      <c r="D2801" t="str">
        <f t="shared" si="86"/>
        <v>XSHE_300227</v>
      </c>
      <c r="E2801" t="str">
        <f t="shared" si="87"/>
        <v>XSHG_300227</v>
      </c>
    </row>
    <row r="2802" spans="1:5" x14ac:dyDescent="0.2">
      <c r="A2802" s="2" t="str">
        <f>"300256"</f>
        <v>300256</v>
      </c>
      <c r="B2802" s="1" t="s">
        <v>0</v>
      </c>
      <c r="C2802" s="1" t="s">
        <v>1</v>
      </c>
      <c r="D2802" t="str">
        <f t="shared" si="86"/>
        <v>XSHE_300256</v>
      </c>
      <c r="E2802" t="str">
        <f t="shared" si="87"/>
        <v>XSHG_300256</v>
      </c>
    </row>
    <row r="2803" spans="1:5" x14ac:dyDescent="0.2">
      <c r="A2803" s="2" t="str">
        <f>"300279"</f>
        <v>300279</v>
      </c>
      <c r="B2803" s="1" t="s">
        <v>0</v>
      </c>
      <c r="C2803" s="1" t="s">
        <v>1</v>
      </c>
      <c r="D2803" t="str">
        <f t="shared" si="86"/>
        <v>XSHE_300279</v>
      </c>
      <c r="E2803" t="str">
        <f t="shared" si="87"/>
        <v>XSHG_300279</v>
      </c>
    </row>
    <row r="2804" spans="1:5" x14ac:dyDescent="0.2">
      <c r="A2804" s="2" t="str">
        <f>"300319"</f>
        <v>300319</v>
      </c>
      <c r="B2804" s="1" t="s">
        <v>0</v>
      </c>
      <c r="C2804" s="1" t="s">
        <v>1</v>
      </c>
      <c r="D2804" t="str">
        <f t="shared" si="86"/>
        <v>XSHE_300319</v>
      </c>
      <c r="E2804" t="str">
        <f t="shared" si="87"/>
        <v>XSHG_300319</v>
      </c>
    </row>
    <row r="2805" spans="1:5" x14ac:dyDescent="0.2">
      <c r="A2805" s="2" t="str">
        <f>"300331"</f>
        <v>300331</v>
      </c>
      <c r="B2805" s="1" t="s">
        <v>0</v>
      </c>
      <c r="C2805" s="1" t="s">
        <v>1</v>
      </c>
      <c r="D2805" t="str">
        <f t="shared" si="86"/>
        <v>XSHE_300331</v>
      </c>
      <c r="E2805" t="str">
        <f t="shared" si="87"/>
        <v>XSHG_300331</v>
      </c>
    </row>
    <row r="2806" spans="1:5" x14ac:dyDescent="0.2">
      <c r="A2806" s="2" t="str">
        <f>"300333"</f>
        <v>300333</v>
      </c>
      <c r="B2806" s="1" t="s">
        <v>0</v>
      </c>
      <c r="C2806" s="1" t="s">
        <v>1</v>
      </c>
      <c r="D2806" t="str">
        <f t="shared" si="86"/>
        <v>XSHE_300333</v>
      </c>
      <c r="E2806" t="str">
        <f t="shared" si="87"/>
        <v>XSHG_300333</v>
      </c>
    </row>
    <row r="2807" spans="1:5" x14ac:dyDescent="0.2">
      <c r="A2807" s="2" t="str">
        <f>"300340"</f>
        <v>300340</v>
      </c>
      <c r="B2807" s="1" t="s">
        <v>0</v>
      </c>
      <c r="C2807" s="1" t="s">
        <v>1</v>
      </c>
      <c r="D2807" t="str">
        <f t="shared" si="86"/>
        <v>XSHE_300340</v>
      </c>
      <c r="E2807" t="str">
        <f t="shared" si="87"/>
        <v>XSHG_300340</v>
      </c>
    </row>
    <row r="2808" spans="1:5" x14ac:dyDescent="0.2">
      <c r="A2808" s="2" t="str">
        <f>"300342"</f>
        <v>300342</v>
      </c>
      <c r="B2808" s="1" t="s">
        <v>0</v>
      </c>
      <c r="C2808" s="1" t="s">
        <v>1</v>
      </c>
      <c r="D2808" t="str">
        <f t="shared" si="86"/>
        <v>XSHE_300342</v>
      </c>
      <c r="E2808" t="str">
        <f t="shared" si="87"/>
        <v>XSHG_300342</v>
      </c>
    </row>
    <row r="2809" spans="1:5" x14ac:dyDescent="0.2">
      <c r="A2809" s="2" t="str">
        <f>"300346"</f>
        <v>300346</v>
      </c>
      <c r="B2809" s="1" t="s">
        <v>0</v>
      </c>
      <c r="C2809" s="1" t="s">
        <v>1</v>
      </c>
      <c r="D2809" t="str">
        <f t="shared" si="86"/>
        <v>XSHE_300346</v>
      </c>
      <c r="E2809" t="str">
        <f t="shared" si="87"/>
        <v>XSHG_300346</v>
      </c>
    </row>
    <row r="2810" spans="1:5" x14ac:dyDescent="0.2">
      <c r="A2810" s="2" t="str">
        <f>"300351"</f>
        <v>300351</v>
      </c>
      <c r="B2810" s="1" t="s">
        <v>0</v>
      </c>
      <c r="C2810" s="1" t="s">
        <v>1</v>
      </c>
      <c r="D2810" t="str">
        <f t="shared" si="86"/>
        <v>XSHE_300351</v>
      </c>
      <c r="E2810" t="str">
        <f t="shared" si="87"/>
        <v>XSHG_300351</v>
      </c>
    </row>
    <row r="2811" spans="1:5" x14ac:dyDescent="0.2">
      <c r="A2811" s="2" t="str">
        <f>"300408"</f>
        <v>300408</v>
      </c>
      <c r="B2811" s="1" t="s">
        <v>0</v>
      </c>
      <c r="C2811" s="1" t="s">
        <v>1</v>
      </c>
      <c r="D2811" t="str">
        <f t="shared" si="86"/>
        <v>XSHE_300408</v>
      </c>
      <c r="E2811" t="str">
        <f t="shared" si="87"/>
        <v>XSHG_300408</v>
      </c>
    </row>
    <row r="2812" spans="1:5" x14ac:dyDescent="0.2">
      <c r="A2812" s="2" t="str">
        <f>"300414"</f>
        <v>300414</v>
      </c>
      <c r="B2812" s="1" t="s">
        <v>0</v>
      </c>
      <c r="C2812" s="1" t="s">
        <v>1</v>
      </c>
      <c r="D2812" t="str">
        <f t="shared" si="86"/>
        <v>XSHE_300414</v>
      </c>
      <c r="E2812" t="str">
        <f t="shared" si="87"/>
        <v>XSHG_300414</v>
      </c>
    </row>
    <row r="2813" spans="1:5" x14ac:dyDescent="0.2">
      <c r="A2813" s="2" t="str">
        <f>"300433"</f>
        <v>300433</v>
      </c>
      <c r="B2813" s="1" t="s">
        <v>0</v>
      </c>
      <c r="C2813" s="1" t="s">
        <v>1</v>
      </c>
      <c r="D2813" t="str">
        <f t="shared" si="86"/>
        <v>XSHE_300433</v>
      </c>
      <c r="E2813" t="str">
        <f t="shared" si="87"/>
        <v>XSHG_300433</v>
      </c>
    </row>
    <row r="2814" spans="1:5" x14ac:dyDescent="0.2">
      <c r="A2814" s="2" t="str">
        <f>"300456"</f>
        <v>300456</v>
      </c>
      <c r="B2814" s="1" t="s">
        <v>0</v>
      </c>
      <c r="C2814" s="1" t="s">
        <v>1</v>
      </c>
      <c r="D2814" t="str">
        <f t="shared" si="86"/>
        <v>XSHE_300456</v>
      </c>
      <c r="E2814" t="str">
        <f t="shared" si="87"/>
        <v>XSHG_300456</v>
      </c>
    </row>
    <row r="2815" spans="1:5" x14ac:dyDescent="0.2">
      <c r="A2815" s="2" t="str">
        <f>"300458"</f>
        <v>300458</v>
      </c>
      <c r="B2815" s="1" t="s">
        <v>0</v>
      </c>
      <c r="C2815" s="1" t="s">
        <v>1</v>
      </c>
      <c r="D2815" t="str">
        <f t="shared" si="86"/>
        <v>XSHE_300458</v>
      </c>
      <c r="E2815" t="str">
        <f t="shared" si="87"/>
        <v>XSHG_300458</v>
      </c>
    </row>
    <row r="2816" spans="1:5" x14ac:dyDescent="0.2">
      <c r="A2816" s="2" t="str">
        <f>"300460"</f>
        <v>300460</v>
      </c>
      <c r="B2816" s="1" t="s">
        <v>0</v>
      </c>
      <c r="C2816" s="1" t="s">
        <v>1</v>
      </c>
      <c r="D2816" t="str">
        <f t="shared" si="86"/>
        <v>XSHE_300460</v>
      </c>
      <c r="E2816" t="str">
        <f t="shared" si="87"/>
        <v>XSHG_300460</v>
      </c>
    </row>
    <row r="2817" spans="1:5" x14ac:dyDescent="0.2">
      <c r="A2817" s="2" t="str">
        <f>"300474"</f>
        <v>300474</v>
      </c>
      <c r="B2817" s="1" t="s">
        <v>0</v>
      </c>
      <c r="C2817" s="1" t="s">
        <v>1</v>
      </c>
      <c r="D2817" t="str">
        <f t="shared" si="86"/>
        <v>XSHE_300474</v>
      </c>
      <c r="E2817" t="str">
        <f t="shared" si="87"/>
        <v>XSHG_300474</v>
      </c>
    </row>
    <row r="2818" spans="1:5" x14ac:dyDescent="0.2">
      <c r="A2818" s="2" t="str">
        <f>"300476"</f>
        <v>300476</v>
      </c>
      <c r="B2818" s="1" t="s">
        <v>0</v>
      </c>
      <c r="C2818" s="1" t="s">
        <v>1</v>
      </c>
      <c r="D2818" t="str">
        <f t="shared" ref="D2818:D2881" si="88">B2818&amp;"_"&amp;A2818</f>
        <v>XSHE_300476</v>
      </c>
      <c r="E2818" t="str">
        <f t="shared" ref="E2818:E2881" si="89">C2818&amp;"_"&amp;A2818</f>
        <v>XSHG_300476</v>
      </c>
    </row>
    <row r="2819" spans="1:5" x14ac:dyDescent="0.2">
      <c r="A2819" s="2" t="str">
        <f>"300546"</f>
        <v>300546</v>
      </c>
      <c r="B2819" s="1" t="s">
        <v>0</v>
      </c>
      <c r="C2819" s="1" t="s">
        <v>1</v>
      </c>
      <c r="D2819" t="str">
        <f t="shared" si="88"/>
        <v>XSHE_300546</v>
      </c>
      <c r="E2819" t="str">
        <f t="shared" si="89"/>
        <v>XSHG_300546</v>
      </c>
    </row>
    <row r="2820" spans="1:5" x14ac:dyDescent="0.2">
      <c r="A2820" s="2" t="str">
        <f>"300548"</f>
        <v>300548</v>
      </c>
      <c r="B2820" s="1" t="s">
        <v>0</v>
      </c>
      <c r="C2820" s="1" t="s">
        <v>1</v>
      </c>
      <c r="D2820" t="str">
        <f t="shared" si="88"/>
        <v>XSHE_300548</v>
      </c>
      <c r="E2820" t="str">
        <f t="shared" si="89"/>
        <v>XSHG_300548</v>
      </c>
    </row>
    <row r="2821" spans="1:5" x14ac:dyDescent="0.2">
      <c r="A2821" s="2" t="str">
        <f>"300566"</f>
        <v>300566</v>
      </c>
      <c r="B2821" s="1" t="s">
        <v>0</v>
      </c>
      <c r="C2821" s="1" t="s">
        <v>1</v>
      </c>
      <c r="D2821" t="str">
        <f t="shared" si="88"/>
        <v>XSHE_300566</v>
      </c>
      <c r="E2821" t="str">
        <f t="shared" si="89"/>
        <v>XSHG_300566</v>
      </c>
    </row>
    <row r="2822" spans="1:5" x14ac:dyDescent="0.2">
      <c r="A2822" s="2" t="str">
        <f>"300570"</f>
        <v>300570</v>
      </c>
      <c r="B2822" s="1" t="s">
        <v>0</v>
      </c>
      <c r="C2822" s="1" t="s">
        <v>1</v>
      </c>
      <c r="D2822" t="str">
        <f t="shared" si="88"/>
        <v>XSHE_300570</v>
      </c>
      <c r="E2822" t="str">
        <f t="shared" si="89"/>
        <v>XSHG_300570</v>
      </c>
    </row>
    <row r="2823" spans="1:5" x14ac:dyDescent="0.2">
      <c r="A2823" s="2" t="str">
        <f>"300602"</f>
        <v>300602</v>
      </c>
      <c r="B2823" s="1" t="s">
        <v>0</v>
      </c>
      <c r="C2823" s="1" t="s">
        <v>1</v>
      </c>
      <c r="D2823" t="str">
        <f t="shared" si="88"/>
        <v>XSHE_300602</v>
      </c>
      <c r="E2823" t="str">
        <f t="shared" si="89"/>
        <v>XSHG_300602</v>
      </c>
    </row>
    <row r="2824" spans="1:5" x14ac:dyDescent="0.2">
      <c r="A2824" s="2" t="str">
        <f>"300615"</f>
        <v>300615</v>
      </c>
      <c r="B2824" s="1" t="s">
        <v>0</v>
      </c>
      <c r="C2824" s="1" t="s">
        <v>1</v>
      </c>
      <c r="D2824" t="str">
        <f t="shared" si="88"/>
        <v>XSHE_300615</v>
      </c>
      <c r="E2824" t="str">
        <f t="shared" si="89"/>
        <v>XSHG_300615</v>
      </c>
    </row>
    <row r="2825" spans="1:5" x14ac:dyDescent="0.2">
      <c r="A2825" s="2" t="str">
        <f>"300620"</f>
        <v>300620</v>
      </c>
      <c r="B2825" s="1" t="s">
        <v>0</v>
      </c>
      <c r="C2825" s="1" t="s">
        <v>1</v>
      </c>
      <c r="D2825" t="str">
        <f t="shared" si="88"/>
        <v>XSHE_300620</v>
      </c>
      <c r="E2825" t="str">
        <f t="shared" si="89"/>
        <v>XSHG_300620</v>
      </c>
    </row>
    <row r="2826" spans="1:5" x14ac:dyDescent="0.2">
      <c r="A2826" s="2" t="str">
        <f>"002859"</f>
        <v>002859</v>
      </c>
      <c r="B2826" s="1" t="s">
        <v>0</v>
      </c>
      <c r="C2826" s="1" t="s">
        <v>1</v>
      </c>
      <c r="D2826" t="str">
        <f t="shared" si="88"/>
        <v>XSHE_002859</v>
      </c>
      <c r="E2826" t="str">
        <f t="shared" si="89"/>
        <v>XSHG_002859</v>
      </c>
    </row>
    <row r="2827" spans="1:5" x14ac:dyDescent="0.2">
      <c r="A2827" s="2" t="str">
        <f>"600071"</f>
        <v>600071</v>
      </c>
      <c r="B2827" s="1" t="s">
        <v>0</v>
      </c>
      <c r="C2827" s="1" t="s">
        <v>1</v>
      </c>
      <c r="D2827" t="str">
        <f t="shared" si="88"/>
        <v>XSHE_600071</v>
      </c>
      <c r="E2827" t="str">
        <f t="shared" si="89"/>
        <v>XSHG_600071</v>
      </c>
    </row>
    <row r="2828" spans="1:5" x14ac:dyDescent="0.2">
      <c r="A2828" s="2" t="str">
        <f>"600183"</f>
        <v>600183</v>
      </c>
      <c r="B2828" s="1" t="s">
        <v>0</v>
      </c>
      <c r="C2828" s="1" t="s">
        <v>1</v>
      </c>
      <c r="D2828" t="str">
        <f t="shared" si="88"/>
        <v>XSHE_600183</v>
      </c>
      <c r="E2828" t="str">
        <f t="shared" si="89"/>
        <v>XSHG_600183</v>
      </c>
    </row>
    <row r="2829" spans="1:5" x14ac:dyDescent="0.2">
      <c r="A2829" s="2" t="str">
        <f>"600203"</f>
        <v>600203</v>
      </c>
      <c r="B2829" s="1" t="s">
        <v>0</v>
      </c>
      <c r="C2829" s="1" t="s">
        <v>1</v>
      </c>
      <c r="D2829" t="str">
        <f t="shared" si="88"/>
        <v>XSHE_600203</v>
      </c>
      <c r="E2829" t="str">
        <f t="shared" si="89"/>
        <v>XSHG_600203</v>
      </c>
    </row>
    <row r="2830" spans="1:5" x14ac:dyDescent="0.2">
      <c r="A2830" s="2" t="str">
        <f>"600207"</f>
        <v>600207</v>
      </c>
      <c r="B2830" s="1" t="s">
        <v>0</v>
      </c>
      <c r="C2830" s="1" t="s">
        <v>1</v>
      </c>
      <c r="D2830" t="str">
        <f t="shared" si="88"/>
        <v>XSHE_600207</v>
      </c>
      <c r="E2830" t="str">
        <f t="shared" si="89"/>
        <v>XSHG_600207</v>
      </c>
    </row>
    <row r="2831" spans="1:5" x14ac:dyDescent="0.2">
      <c r="A2831" s="2" t="str">
        <f>"600237"</f>
        <v>600237</v>
      </c>
      <c r="B2831" s="1" t="s">
        <v>0</v>
      </c>
      <c r="C2831" s="1" t="s">
        <v>1</v>
      </c>
      <c r="D2831" t="str">
        <f t="shared" si="88"/>
        <v>XSHE_600237</v>
      </c>
      <c r="E2831" t="str">
        <f t="shared" si="89"/>
        <v>XSHG_600237</v>
      </c>
    </row>
    <row r="2832" spans="1:5" x14ac:dyDescent="0.2">
      <c r="A2832" s="2" t="str">
        <f>"600330"</f>
        <v>600330</v>
      </c>
      <c r="B2832" s="1" t="s">
        <v>0</v>
      </c>
      <c r="C2832" s="1" t="s">
        <v>1</v>
      </c>
      <c r="D2832" t="str">
        <f t="shared" si="88"/>
        <v>XSHE_600330</v>
      </c>
      <c r="E2832" t="str">
        <f t="shared" si="89"/>
        <v>XSHG_600330</v>
      </c>
    </row>
    <row r="2833" spans="1:5" x14ac:dyDescent="0.2">
      <c r="A2833" s="2" t="str">
        <f>"600353"</f>
        <v>600353</v>
      </c>
      <c r="B2833" s="1" t="s">
        <v>0</v>
      </c>
      <c r="C2833" s="1" t="s">
        <v>1</v>
      </c>
      <c r="D2833" t="str">
        <f t="shared" si="88"/>
        <v>XSHE_600353</v>
      </c>
      <c r="E2833" t="str">
        <f t="shared" si="89"/>
        <v>XSHG_600353</v>
      </c>
    </row>
    <row r="2834" spans="1:5" x14ac:dyDescent="0.2">
      <c r="A2834" s="2" t="str">
        <f>"600355"</f>
        <v>600355</v>
      </c>
      <c r="B2834" s="1" t="s">
        <v>0</v>
      </c>
      <c r="C2834" s="1" t="s">
        <v>1</v>
      </c>
      <c r="D2834" t="str">
        <f t="shared" si="88"/>
        <v>XSHE_600355</v>
      </c>
      <c r="E2834" t="str">
        <f t="shared" si="89"/>
        <v>XSHG_600355</v>
      </c>
    </row>
    <row r="2835" spans="1:5" x14ac:dyDescent="0.2">
      <c r="A2835" s="2" t="str">
        <f>"600363"</f>
        <v>600363</v>
      </c>
      <c r="B2835" s="1" t="s">
        <v>0</v>
      </c>
      <c r="C2835" s="1" t="s">
        <v>1</v>
      </c>
      <c r="D2835" t="str">
        <f t="shared" si="88"/>
        <v>XSHE_600363</v>
      </c>
      <c r="E2835" t="str">
        <f t="shared" si="89"/>
        <v>XSHG_600363</v>
      </c>
    </row>
    <row r="2836" spans="1:5" x14ac:dyDescent="0.2">
      <c r="A2836" s="2" t="str">
        <f>"600462"</f>
        <v>600462</v>
      </c>
      <c r="B2836" s="1" t="s">
        <v>0</v>
      </c>
      <c r="C2836" s="1" t="s">
        <v>1</v>
      </c>
      <c r="D2836" t="str">
        <f t="shared" si="88"/>
        <v>XSHE_600462</v>
      </c>
      <c r="E2836" t="str">
        <f t="shared" si="89"/>
        <v>XSHG_600462</v>
      </c>
    </row>
    <row r="2837" spans="1:5" x14ac:dyDescent="0.2">
      <c r="A2837" s="2" t="str">
        <f>"600478"</f>
        <v>600478</v>
      </c>
      <c r="B2837" s="1" t="s">
        <v>0</v>
      </c>
      <c r="C2837" s="1" t="s">
        <v>1</v>
      </c>
      <c r="D2837" t="str">
        <f t="shared" si="88"/>
        <v>XSHE_600478</v>
      </c>
      <c r="E2837" t="str">
        <f t="shared" si="89"/>
        <v>XSHG_600478</v>
      </c>
    </row>
    <row r="2838" spans="1:5" x14ac:dyDescent="0.2">
      <c r="A2838" s="2" t="str">
        <f>"600563"</f>
        <v>600563</v>
      </c>
      <c r="B2838" s="1" t="s">
        <v>0</v>
      </c>
      <c r="C2838" s="1" t="s">
        <v>1</v>
      </c>
      <c r="D2838" t="str">
        <f t="shared" si="88"/>
        <v>XSHE_600563</v>
      </c>
      <c r="E2838" t="str">
        <f t="shared" si="89"/>
        <v>XSHG_600563</v>
      </c>
    </row>
    <row r="2839" spans="1:5" x14ac:dyDescent="0.2">
      <c r="A2839" s="2" t="str">
        <f>"600666"</f>
        <v>600666</v>
      </c>
      <c r="B2839" s="1" t="s">
        <v>0</v>
      </c>
      <c r="C2839" s="1" t="s">
        <v>1</v>
      </c>
      <c r="D2839" t="str">
        <f t="shared" si="88"/>
        <v>XSHE_600666</v>
      </c>
      <c r="E2839" t="str">
        <f t="shared" si="89"/>
        <v>XSHG_600666</v>
      </c>
    </row>
    <row r="2840" spans="1:5" x14ac:dyDescent="0.2">
      <c r="A2840" s="2" t="str">
        <f>"600707"</f>
        <v>600707</v>
      </c>
      <c r="B2840" s="1" t="s">
        <v>0</v>
      </c>
      <c r="C2840" s="1" t="s">
        <v>1</v>
      </c>
      <c r="D2840" t="str">
        <f t="shared" si="88"/>
        <v>XSHE_600707</v>
      </c>
      <c r="E2840" t="str">
        <f t="shared" si="89"/>
        <v>XSHG_600707</v>
      </c>
    </row>
    <row r="2841" spans="1:5" x14ac:dyDescent="0.2">
      <c r="A2841" s="2" t="str">
        <f>"600980"</f>
        <v>600980</v>
      </c>
      <c r="B2841" s="1" t="s">
        <v>0</v>
      </c>
      <c r="C2841" s="1" t="s">
        <v>1</v>
      </c>
      <c r="D2841" t="str">
        <f t="shared" si="88"/>
        <v>XSHE_600980</v>
      </c>
      <c r="E2841" t="str">
        <f t="shared" si="89"/>
        <v>XSHG_600980</v>
      </c>
    </row>
    <row r="2842" spans="1:5" x14ac:dyDescent="0.2">
      <c r="A2842" s="2" t="str">
        <f>"601231"</f>
        <v>601231</v>
      </c>
      <c r="B2842" s="1" t="s">
        <v>0</v>
      </c>
      <c r="C2842" s="1" t="s">
        <v>1</v>
      </c>
      <c r="D2842" t="str">
        <f t="shared" si="88"/>
        <v>XSHE_601231</v>
      </c>
      <c r="E2842" t="str">
        <f t="shared" si="89"/>
        <v>XSHG_601231</v>
      </c>
    </row>
    <row r="2843" spans="1:5" x14ac:dyDescent="0.2">
      <c r="A2843" s="2" t="str">
        <f>"603133"</f>
        <v>603133</v>
      </c>
      <c r="B2843" s="1" t="s">
        <v>0</v>
      </c>
      <c r="C2843" s="1" t="s">
        <v>1</v>
      </c>
      <c r="D2843" t="str">
        <f t="shared" si="88"/>
        <v>XSHE_603133</v>
      </c>
      <c r="E2843" t="str">
        <f t="shared" si="89"/>
        <v>XSHG_603133</v>
      </c>
    </row>
    <row r="2844" spans="1:5" x14ac:dyDescent="0.2">
      <c r="A2844" s="2" t="str">
        <f>"603160"</f>
        <v>603160</v>
      </c>
      <c r="B2844" s="1" t="s">
        <v>0</v>
      </c>
      <c r="C2844" s="1" t="s">
        <v>1</v>
      </c>
      <c r="D2844" t="str">
        <f t="shared" si="88"/>
        <v>XSHE_603160</v>
      </c>
      <c r="E2844" t="str">
        <f t="shared" si="89"/>
        <v>XSHG_603160</v>
      </c>
    </row>
    <row r="2845" spans="1:5" x14ac:dyDescent="0.2">
      <c r="A2845" s="2" t="str">
        <f>"603186"</f>
        <v>603186</v>
      </c>
      <c r="B2845" s="1" t="s">
        <v>0</v>
      </c>
      <c r="C2845" s="1" t="s">
        <v>1</v>
      </c>
      <c r="D2845" t="str">
        <f t="shared" si="88"/>
        <v>XSHE_603186</v>
      </c>
      <c r="E2845" t="str">
        <f t="shared" si="89"/>
        <v>XSHG_603186</v>
      </c>
    </row>
    <row r="2846" spans="1:5" x14ac:dyDescent="0.2">
      <c r="A2846" s="2" t="str">
        <f>"603228"</f>
        <v>603228</v>
      </c>
      <c r="B2846" s="1" t="s">
        <v>0</v>
      </c>
      <c r="C2846" s="1" t="s">
        <v>1</v>
      </c>
      <c r="D2846" t="str">
        <f t="shared" si="88"/>
        <v>XSHE_603228</v>
      </c>
      <c r="E2846" t="str">
        <f t="shared" si="89"/>
        <v>XSHG_603228</v>
      </c>
    </row>
    <row r="2847" spans="1:5" x14ac:dyDescent="0.2">
      <c r="A2847" s="2" t="str">
        <f>"603328"</f>
        <v>603328</v>
      </c>
      <c r="B2847" s="1" t="s">
        <v>0</v>
      </c>
      <c r="C2847" s="1" t="s">
        <v>1</v>
      </c>
      <c r="D2847" t="str">
        <f t="shared" si="88"/>
        <v>XSHE_603328</v>
      </c>
      <c r="E2847" t="str">
        <f t="shared" si="89"/>
        <v>XSHG_603328</v>
      </c>
    </row>
    <row r="2848" spans="1:5" x14ac:dyDescent="0.2">
      <c r="A2848" s="2" t="str">
        <f>"603633"</f>
        <v>603633</v>
      </c>
      <c r="B2848" s="1" t="s">
        <v>0</v>
      </c>
      <c r="C2848" s="1" t="s">
        <v>1</v>
      </c>
      <c r="D2848" t="str">
        <f t="shared" si="88"/>
        <v>XSHE_603633</v>
      </c>
      <c r="E2848" t="str">
        <f t="shared" si="89"/>
        <v>XSHG_603633</v>
      </c>
    </row>
    <row r="2849" spans="1:5" x14ac:dyDescent="0.2">
      <c r="A2849" s="2" t="str">
        <f>"603678"</f>
        <v>603678</v>
      </c>
      <c r="B2849" s="1" t="s">
        <v>0</v>
      </c>
      <c r="C2849" s="1" t="s">
        <v>1</v>
      </c>
      <c r="D2849" t="str">
        <f t="shared" si="88"/>
        <v>XSHE_603678</v>
      </c>
      <c r="E2849" t="str">
        <f t="shared" si="89"/>
        <v>XSHG_603678</v>
      </c>
    </row>
    <row r="2850" spans="1:5" x14ac:dyDescent="0.2">
      <c r="A2850" s="2" t="str">
        <f>"603738"</f>
        <v>603738</v>
      </c>
      <c r="B2850" s="1" t="s">
        <v>0</v>
      </c>
      <c r="C2850" s="1" t="s">
        <v>1</v>
      </c>
      <c r="D2850" t="str">
        <f t="shared" si="88"/>
        <v>XSHE_603738</v>
      </c>
      <c r="E2850" t="str">
        <f t="shared" si="89"/>
        <v>XSHG_603738</v>
      </c>
    </row>
    <row r="2851" spans="1:5" x14ac:dyDescent="0.2">
      <c r="A2851" s="2" t="str">
        <f>"603936"</f>
        <v>603936</v>
      </c>
      <c r="B2851" s="1" t="s">
        <v>0</v>
      </c>
      <c r="C2851" s="1" t="s">
        <v>1</v>
      </c>
      <c r="D2851" t="str">
        <f t="shared" si="88"/>
        <v>XSHE_603936</v>
      </c>
      <c r="E2851" t="str">
        <f t="shared" si="89"/>
        <v>XSHG_603936</v>
      </c>
    </row>
    <row r="2852" spans="1:5" x14ac:dyDescent="0.2">
      <c r="A2852" s="2" t="str">
        <f>"603989"</f>
        <v>603989</v>
      </c>
      <c r="B2852" s="1" t="s">
        <v>0</v>
      </c>
      <c r="C2852" s="1" t="s">
        <v>1</v>
      </c>
      <c r="D2852" t="str">
        <f t="shared" si="88"/>
        <v>XSHE_603989</v>
      </c>
      <c r="E2852" t="str">
        <f t="shared" si="89"/>
        <v>XSHG_603989</v>
      </c>
    </row>
    <row r="2853" spans="1:5" x14ac:dyDescent="0.2">
      <c r="A2853" s="2" t="str">
        <f>"000628"</f>
        <v>000628</v>
      </c>
      <c r="B2853" s="1" t="s">
        <v>0</v>
      </c>
      <c r="C2853" s="1" t="s">
        <v>1</v>
      </c>
      <c r="D2853" t="str">
        <f t="shared" si="88"/>
        <v>XSHE_000628</v>
      </c>
      <c r="E2853" t="str">
        <f t="shared" si="89"/>
        <v>XSHG_000628</v>
      </c>
    </row>
    <row r="2854" spans="1:5" x14ac:dyDescent="0.2">
      <c r="A2854" s="2" t="str">
        <f>"600007"</f>
        <v>600007</v>
      </c>
      <c r="B2854" s="1" t="s">
        <v>0</v>
      </c>
      <c r="C2854" s="1" t="s">
        <v>1</v>
      </c>
      <c r="D2854" t="str">
        <f t="shared" si="88"/>
        <v>XSHE_600007</v>
      </c>
      <c r="E2854" t="str">
        <f t="shared" si="89"/>
        <v>XSHG_600007</v>
      </c>
    </row>
    <row r="2855" spans="1:5" x14ac:dyDescent="0.2">
      <c r="A2855" s="2" t="str">
        <f>"600064"</f>
        <v>600064</v>
      </c>
      <c r="B2855" s="1" t="s">
        <v>0</v>
      </c>
      <c r="C2855" s="1" t="s">
        <v>1</v>
      </c>
      <c r="D2855" t="str">
        <f t="shared" si="88"/>
        <v>XSHE_600064</v>
      </c>
      <c r="E2855" t="str">
        <f t="shared" si="89"/>
        <v>XSHG_600064</v>
      </c>
    </row>
    <row r="2856" spans="1:5" x14ac:dyDescent="0.2">
      <c r="A2856" s="2" t="str">
        <f>"600082"</f>
        <v>600082</v>
      </c>
      <c r="B2856" s="1" t="s">
        <v>0</v>
      </c>
      <c r="C2856" s="1" t="s">
        <v>1</v>
      </c>
      <c r="D2856" t="str">
        <f t="shared" si="88"/>
        <v>XSHE_600082</v>
      </c>
      <c r="E2856" t="str">
        <f t="shared" si="89"/>
        <v>XSHG_600082</v>
      </c>
    </row>
    <row r="2857" spans="1:5" x14ac:dyDescent="0.2">
      <c r="A2857" s="2" t="str">
        <f>"600133"</f>
        <v>600133</v>
      </c>
      <c r="B2857" s="1" t="s">
        <v>0</v>
      </c>
      <c r="C2857" s="1" t="s">
        <v>1</v>
      </c>
      <c r="D2857" t="str">
        <f t="shared" si="88"/>
        <v>XSHE_600133</v>
      </c>
      <c r="E2857" t="str">
        <f t="shared" si="89"/>
        <v>XSHG_600133</v>
      </c>
    </row>
    <row r="2858" spans="1:5" x14ac:dyDescent="0.2">
      <c r="A2858" s="2" t="str">
        <f>"600215"</f>
        <v>600215</v>
      </c>
      <c r="B2858" s="1" t="s">
        <v>0</v>
      </c>
      <c r="C2858" s="1" t="s">
        <v>1</v>
      </c>
      <c r="D2858" t="str">
        <f t="shared" si="88"/>
        <v>XSHE_600215</v>
      </c>
      <c r="E2858" t="str">
        <f t="shared" si="89"/>
        <v>XSHG_600215</v>
      </c>
    </row>
    <row r="2859" spans="1:5" x14ac:dyDescent="0.2">
      <c r="A2859" s="2" t="str">
        <f>"600463"</f>
        <v>600463</v>
      </c>
      <c r="B2859" s="1" t="s">
        <v>0</v>
      </c>
      <c r="C2859" s="1" t="s">
        <v>1</v>
      </c>
      <c r="D2859" t="str">
        <f t="shared" si="88"/>
        <v>XSHE_600463</v>
      </c>
      <c r="E2859" t="str">
        <f t="shared" si="89"/>
        <v>XSHG_600463</v>
      </c>
    </row>
    <row r="2860" spans="1:5" x14ac:dyDescent="0.2">
      <c r="A2860" s="2" t="str">
        <f>"600604"</f>
        <v>600604</v>
      </c>
      <c r="B2860" s="1" t="s">
        <v>0</v>
      </c>
      <c r="C2860" s="1" t="s">
        <v>1</v>
      </c>
      <c r="D2860" t="str">
        <f t="shared" si="88"/>
        <v>XSHE_600604</v>
      </c>
      <c r="E2860" t="str">
        <f t="shared" si="89"/>
        <v>XSHG_600604</v>
      </c>
    </row>
    <row r="2861" spans="1:5" x14ac:dyDescent="0.2">
      <c r="A2861" s="2" t="str">
        <f>"600639"</f>
        <v>600639</v>
      </c>
      <c r="B2861" s="1" t="s">
        <v>0</v>
      </c>
      <c r="C2861" s="1" t="s">
        <v>1</v>
      </c>
      <c r="D2861" t="str">
        <f t="shared" si="88"/>
        <v>XSHE_600639</v>
      </c>
      <c r="E2861" t="str">
        <f t="shared" si="89"/>
        <v>XSHG_600639</v>
      </c>
    </row>
    <row r="2862" spans="1:5" x14ac:dyDescent="0.2">
      <c r="A2862" s="2" t="str">
        <f>"600648"</f>
        <v>600648</v>
      </c>
      <c r="B2862" s="1" t="s">
        <v>0</v>
      </c>
      <c r="C2862" s="1" t="s">
        <v>1</v>
      </c>
      <c r="D2862" t="str">
        <f t="shared" si="88"/>
        <v>XSHE_600648</v>
      </c>
      <c r="E2862" t="str">
        <f t="shared" si="89"/>
        <v>XSHG_600648</v>
      </c>
    </row>
    <row r="2863" spans="1:5" x14ac:dyDescent="0.2">
      <c r="A2863" s="2" t="str">
        <f>"600658"</f>
        <v>600658</v>
      </c>
      <c r="B2863" s="1" t="s">
        <v>0</v>
      </c>
      <c r="C2863" s="1" t="s">
        <v>1</v>
      </c>
      <c r="D2863" t="str">
        <f t="shared" si="88"/>
        <v>XSHE_600658</v>
      </c>
      <c r="E2863" t="str">
        <f t="shared" si="89"/>
        <v>XSHG_600658</v>
      </c>
    </row>
    <row r="2864" spans="1:5" x14ac:dyDescent="0.2">
      <c r="A2864" s="2" t="str">
        <f>"600663"</f>
        <v>600663</v>
      </c>
      <c r="B2864" s="1" t="s">
        <v>0</v>
      </c>
      <c r="C2864" s="1" t="s">
        <v>1</v>
      </c>
      <c r="D2864" t="str">
        <f t="shared" si="88"/>
        <v>XSHE_600663</v>
      </c>
      <c r="E2864" t="str">
        <f t="shared" si="89"/>
        <v>XSHG_600663</v>
      </c>
    </row>
    <row r="2865" spans="1:5" x14ac:dyDescent="0.2">
      <c r="A2865" s="2" t="str">
        <f>"600736"</f>
        <v>600736</v>
      </c>
      <c r="B2865" s="1" t="s">
        <v>0</v>
      </c>
      <c r="C2865" s="1" t="s">
        <v>1</v>
      </c>
      <c r="D2865" t="str">
        <f t="shared" si="88"/>
        <v>XSHE_600736</v>
      </c>
      <c r="E2865" t="str">
        <f t="shared" si="89"/>
        <v>XSHG_600736</v>
      </c>
    </row>
    <row r="2866" spans="1:5" x14ac:dyDescent="0.2">
      <c r="A2866" s="2" t="str">
        <f>"600848"</f>
        <v>600848</v>
      </c>
      <c r="B2866" s="1" t="s">
        <v>0</v>
      </c>
      <c r="C2866" s="1" t="s">
        <v>1</v>
      </c>
      <c r="D2866" t="str">
        <f t="shared" si="88"/>
        <v>XSHE_600848</v>
      </c>
      <c r="E2866" t="str">
        <f t="shared" si="89"/>
        <v>XSHG_600848</v>
      </c>
    </row>
    <row r="2867" spans="1:5" x14ac:dyDescent="0.2">
      <c r="A2867" s="2" t="str">
        <f>"600895"</f>
        <v>600895</v>
      </c>
      <c r="B2867" s="1" t="s">
        <v>0</v>
      </c>
      <c r="C2867" s="1" t="s">
        <v>1</v>
      </c>
      <c r="D2867" t="str">
        <f t="shared" si="88"/>
        <v>XSHE_600895</v>
      </c>
      <c r="E2867" t="str">
        <f t="shared" si="89"/>
        <v>XSHG_600895</v>
      </c>
    </row>
    <row r="2868" spans="1:5" x14ac:dyDescent="0.2">
      <c r="A2868" s="2" t="str">
        <f>"000008"</f>
        <v>000008</v>
      </c>
      <c r="B2868" s="1" t="s">
        <v>0</v>
      </c>
      <c r="C2868" s="1" t="s">
        <v>1</v>
      </c>
      <c r="D2868" t="str">
        <f t="shared" si="88"/>
        <v>XSHE_000008</v>
      </c>
      <c r="E2868" t="str">
        <f t="shared" si="89"/>
        <v>XSHG_000008</v>
      </c>
    </row>
    <row r="2869" spans="1:5" x14ac:dyDescent="0.2">
      <c r="A2869" s="2" t="str">
        <f>"002367"</f>
        <v>002367</v>
      </c>
      <c r="B2869" s="1" t="s">
        <v>0</v>
      </c>
      <c r="C2869" s="1" t="s">
        <v>1</v>
      </c>
      <c r="D2869" t="str">
        <f t="shared" si="88"/>
        <v>XSHE_002367</v>
      </c>
      <c r="E2869" t="str">
        <f t="shared" si="89"/>
        <v>XSHG_002367</v>
      </c>
    </row>
    <row r="2870" spans="1:5" x14ac:dyDescent="0.2">
      <c r="A2870" s="2" t="str">
        <f>"002689"</f>
        <v>002689</v>
      </c>
      <c r="B2870" s="1" t="s">
        <v>0</v>
      </c>
      <c r="C2870" s="1" t="s">
        <v>1</v>
      </c>
      <c r="D2870" t="str">
        <f t="shared" si="88"/>
        <v>XSHE_002689</v>
      </c>
      <c r="E2870" t="str">
        <f t="shared" si="89"/>
        <v>XSHG_002689</v>
      </c>
    </row>
    <row r="2871" spans="1:5" x14ac:dyDescent="0.2">
      <c r="A2871" s="2" t="str">
        <f>"002774"</f>
        <v>002774</v>
      </c>
      <c r="B2871" s="1" t="s">
        <v>0</v>
      </c>
      <c r="C2871" s="1" t="s">
        <v>1</v>
      </c>
      <c r="D2871" t="str">
        <f t="shared" si="88"/>
        <v>XSHE_002774</v>
      </c>
      <c r="E2871" t="str">
        <f t="shared" si="89"/>
        <v>XSHG_002774</v>
      </c>
    </row>
    <row r="2872" spans="1:5" x14ac:dyDescent="0.2">
      <c r="A2872" s="2" t="str">
        <f>"300011"</f>
        <v>300011</v>
      </c>
      <c r="B2872" s="1" t="s">
        <v>0</v>
      </c>
      <c r="C2872" s="1" t="s">
        <v>1</v>
      </c>
      <c r="D2872" t="str">
        <f t="shared" si="88"/>
        <v>XSHE_300011</v>
      </c>
      <c r="E2872" t="str">
        <f t="shared" si="89"/>
        <v>XSHG_300011</v>
      </c>
    </row>
    <row r="2873" spans="1:5" x14ac:dyDescent="0.2">
      <c r="A2873" s="2" t="str">
        <f>"300455"</f>
        <v>300455</v>
      </c>
      <c r="B2873" s="1" t="s">
        <v>0</v>
      </c>
      <c r="C2873" s="1" t="s">
        <v>1</v>
      </c>
      <c r="D2873" t="str">
        <f t="shared" si="88"/>
        <v>XSHE_300455</v>
      </c>
      <c r="E2873" t="str">
        <f t="shared" si="89"/>
        <v>XSHG_300455</v>
      </c>
    </row>
    <row r="2874" spans="1:5" x14ac:dyDescent="0.2">
      <c r="A2874" s="2" t="str">
        <f>"600495"</f>
        <v>600495</v>
      </c>
      <c r="B2874" s="1" t="s">
        <v>0</v>
      </c>
      <c r="C2874" s="1" t="s">
        <v>1</v>
      </c>
      <c r="D2874" t="str">
        <f t="shared" si="88"/>
        <v>XSHE_600495</v>
      </c>
      <c r="E2874" t="str">
        <f t="shared" si="89"/>
        <v>XSHG_600495</v>
      </c>
    </row>
    <row r="2875" spans="1:5" x14ac:dyDescent="0.2">
      <c r="A2875" s="2" t="str">
        <f>"600835"</f>
        <v>600835</v>
      </c>
      <c r="B2875" s="1" t="s">
        <v>0</v>
      </c>
      <c r="C2875" s="1" t="s">
        <v>1</v>
      </c>
      <c r="D2875" t="str">
        <f t="shared" si="88"/>
        <v>XSHE_600835</v>
      </c>
      <c r="E2875" t="str">
        <f t="shared" si="89"/>
        <v>XSHG_600835</v>
      </c>
    </row>
    <row r="2876" spans="1:5" x14ac:dyDescent="0.2">
      <c r="A2876" s="2" t="str">
        <f>"600894"</f>
        <v>600894</v>
      </c>
      <c r="B2876" s="1" t="s">
        <v>0</v>
      </c>
      <c r="C2876" s="1" t="s">
        <v>1</v>
      </c>
      <c r="D2876" t="str">
        <f t="shared" si="88"/>
        <v>XSHE_600894</v>
      </c>
      <c r="E2876" t="str">
        <f t="shared" si="89"/>
        <v>XSHG_600894</v>
      </c>
    </row>
    <row r="2877" spans="1:5" x14ac:dyDescent="0.2">
      <c r="A2877" s="2" t="str">
        <f>"600967"</f>
        <v>600967</v>
      </c>
      <c r="B2877" s="1" t="s">
        <v>0</v>
      </c>
      <c r="C2877" s="1" t="s">
        <v>1</v>
      </c>
      <c r="D2877" t="str">
        <f t="shared" si="88"/>
        <v>XSHE_600967</v>
      </c>
      <c r="E2877" t="str">
        <f t="shared" si="89"/>
        <v>XSHG_600967</v>
      </c>
    </row>
    <row r="2878" spans="1:5" x14ac:dyDescent="0.2">
      <c r="A2878" s="2" t="str">
        <f>"601313"</f>
        <v>601313</v>
      </c>
      <c r="B2878" s="1" t="s">
        <v>0</v>
      </c>
      <c r="C2878" s="1" t="s">
        <v>1</v>
      </c>
      <c r="D2878" t="str">
        <f t="shared" si="88"/>
        <v>XSHE_601313</v>
      </c>
      <c r="E2878" t="str">
        <f t="shared" si="89"/>
        <v>XSHG_601313</v>
      </c>
    </row>
    <row r="2879" spans="1:5" x14ac:dyDescent="0.2">
      <c r="A2879" s="2" t="str">
        <f>"601766"</f>
        <v>601766</v>
      </c>
      <c r="B2879" s="1" t="s">
        <v>0</v>
      </c>
      <c r="C2879" s="1" t="s">
        <v>1</v>
      </c>
      <c r="D2879" t="str">
        <f t="shared" si="88"/>
        <v>XSHE_601766</v>
      </c>
      <c r="E2879" t="str">
        <f t="shared" si="89"/>
        <v>XSHG_601766</v>
      </c>
    </row>
    <row r="2880" spans="1:5" x14ac:dyDescent="0.2">
      <c r="A2880" s="2" t="str">
        <f>"603111"</f>
        <v>603111</v>
      </c>
      <c r="B2880" s="1" t="s">
        <v>0</v>
      </c>
      <c r="C2880" s="1" t="s">
        <v>1</v>
      </c>
      <c r="D2880" t="str">
        <f t="shared" si="88"/>
        <v>XSHE_603111</v>
      </c>
      <c r="E2880" t="str">
        <f t="shared" si="89"/>
        <v>XSHG_603111</v>
      </c>
    </row>
    <row r="2881" spans="1:5" x14ac:dyDescent="0.2">
      <c r="A2881" s="2" t="str">
        <f>"603611"</f>
        <v>603611</v>
      </c>
      <c r="B2881" s="1" t="s">
        <v>0</v>
      </c>
      <c r="C2881" s="1" t="s">
        <v>1</v>
      </c>
      <c r="D2881" t="str">
        <f t="shared" si="88"/>
        <v>XSHE_603611</v>
      </c>
      <c r="E2881" t="str">
        <f t="shared" si="89"/>
        <v>XSHG_603611</v>
      </c>
    </row>
    <row r="2882" spans="1:5" x14ac:dyDescent="0.2">
      <c r="A2882" s="2" t="str">
        <f>"000488"</f>
        <v>000488</v>
      </c>
      <c r="B2882" s="1" t="s">
        <v>0</v>
      </c>
      <c r="C2882" s="1" t="s">
        <v>1</v>
      </c>
      <c r="D2882" t="str">
        <f t="shared" ref="D2882:D2945" si="90">B2882&amp;"_"&amp;A2882</f>
        <v>XSHE_000488</v>
      </c>
      <c r="E2882" t="str">
        <f t="shared" ref="E2882:E2945" si="91">C2882&amp;"_"&amp;A2882</f>
        <v>XSHG_000488</v>
      </c>
    </row>
    <row r="2883" spans="1:5" x14ac:dyDescent="0.2">
      <c r="A2883" s="2" t="str">
        <f>"000576"</f>
        <v>000576</v>
      </c>
      <c r="B2883" s="1" t="s">
        <v>0</v>
      </c>
      <c r="C2883" s="1" t="s">
        <v>1</v>
      </c>
      <c r="D2883" t="str">
        <f t="shared" si="90"/>
        <v>XSHE_000576</v>
      </c>
      <c r="E2883" t="str">
        <f t="shared" si="91"/>
        <v>XSHG_000576</v>
      </c>
    </row>
    <row r="2884" spans="1:5" x14ac:dyDescent="0.2">
      <c r="A2884" s="2" t="str">
        <f>"000815"</f>
        <v>000815</v>
      </c>
      <c r="B2884" s="1" t="s">
        <v>0</v>
      </c>
      <c r="C2884" s="1" t="s">
        <v>1</v>
      </c>
      <c r="D2884" t="str">
        <f t="shared" si="90"/>
        <v>XSHE_000815</v>
      </c>
      <c r="E2884" t="str">
        <f t="shared" si="91"/>
        <v>XSHG_000815</v>
      </c>
    </row>
    <row r="2885" spans="1:5" x14ac:dyDescent="0.2">
      <c r="A2885" s="2" t="str">
        <f>"000833"</f>
        <v>000833</v>
      </c>
      <c r="B2885" s="1" t="s">
        <v>0</v>
      </c>
      <c r="C2885" s="1" t="s">
        <v>1</v>
      </c>
      <c r="D2885" t="str">
        <f t="shared" si="90"/>
        <v>XSHE_000833</v>
      </c>
      <c r="E2885" t="str">
        <f t="shared" si="91"/>
        <v>XSHG_000833</v>
      </c>
    </row>
    <row r="2886" spans="1:5" x14ac:dyDescent="0.2">
      <c r="A2886" s="2" t="str">
        <f>"002012"</f>
        <v>002012</v>
      </c>
      <c r="B2886" s="1" t="s">
        <v>0</v>
      </c>
      <c r="C2886" s="1" t="s">
        <v>1</v>
      </c>
      <c r="D2886" t="str">
        <f t="shared" si="90"/>
        <v>XSHE_002012</v>
      </c>
      <c r="E2886" t="str">
        <f t="shared" si="91"/>
        <v>XSHG_002012</v>
      </c>
    </row>
    <row r="2887" spans="1:5" x14ac:dyDescent="0.2">
      <c r="A2887" s="2" t="str">
        <f>"002067"</f>
        <v>002067</v>
      </c>
      <c r="B2887" s="1" t="s">
        <v>0</v>
      </c>
      <c r="C2887" s="1" t="s">
        <v>1</v>
      </c>
      <c r="D2887" t="str">
        <f t="shared" si="90"/>
        <v>XSHE_002067</v>
      </c>
      <c r="E2887" t="str">
        <f t="shared" si="91"/>
        <v>XSHG_002067</v>
      </c>
    </row>
    <row r="2888" spans="1:5" x14ac:dyDescent="0.2">
      <c r="A2888" s="2" t="str">
        <f>"002078"</f>
        <v>002078</v>
      </c>
      <c r="B2888" s="1" t="s">
        <v>0</v>
      </c>
      <c r="C2888" s="1" t="s">
        <v>1</v>
      </c>
      <c r="D2888" t="str">
        <f t="shared" si="90"/>
        <v>XSHE_002078</v>
      </c>
      <c r="E2888" t="str">
        <f t="shared" si="91"/>
        <v>XSHG_002078</v>
      </c>
    </row>
    <row r="2889" spans="1:5" x14ac:dyDescent="0.2">
      <c r="A2889" s="2" t="str">
        <f>"002235"</f>
        <v>002235</v>
      </c>
      <c r="B2889" s="1" t="s">
        <v>0</v>
      </c>
      <c r="C2889" s="1" t="s">
        <v>1</v>
      </c>
      <c r="D2889" t="str">
        <f t="shared" si="90"/>
        <v>XSHE_002235</v>
      </c>
      <c r="E2889" t="str">
        <f t="shared" si="91"/>
        <v>XSHG_002235</v>
      </c>
    </row>
    <row r="2890" spans="1:5" x14ac:dyDescent="0.2">
      <c r="A2890" s="2" t="str">
        <f>"002303"</f>
        <v>002303</v>
      </c>
      <c r="B2890" s="1" t="s">
        <v>0</v>
      </c>
      <c r="C2890" s="1" t="s">
        <v>1</v>
      </c>
      <c r="D2890" t="str">
        <f t="shared" si="90"/>
        <v>XSHE_002303</v>
      </c>
      <c r="E2890" t="str">
        <f t="shared" si="91"/>
        <v>XSHG_002303</v>
      </c>
    </row>
    <row r="2891" spans="1:5" x14ac:dyDescent="0.2">
      <c r="A2891" s="2" t="str">
        <f>"002511"</f>
        <v>002511</v>
      </c>
      <c r="B2891" s="1" t="s">
        <v>0</v>
      </c>
      <c r="C2891" s="1" t="s">
        <v>1</v>
      </c>
      <c r="D2891" t="str">
        <f t="shared" si="90"/>
        <v>XSHE_002511</v>
      </c>
      <c r="E2891" t="str">
        <f t="shared" si="91"/>
        <v>XSHG_002511</v>
      </c>
    </row>
    <row r="2892" spans="1:5" x14ac:dyDescent="0.2">
      <c r="A2892" s="2" t="str">
        <f>"002521"</f>
        <v>002521</v>
      </c>
      <c r="B2892" s="1" t="s">
        <v>0</v>
      </c>
      <c r="C2892" s="1" t="s">
        <v>1</v>
      </c>
      <c r="D2892" t="str">
        <f t="shared" si="90"/>
        <v>XSHE_002521</v>
      </c>
      <c r="E2892" t="str">
        <f t="shared" si="91"/>
        <v>XSHG_002521</v>
      </c>
    </row>
    <row r="2893" spans="1:5" x14ac:dyDescent="0.2">
      <c r="A2893" s="2" t="str">
        <f>"002565"</f>
        <v>002565</v>
      </c>
      <c r="B2893" s="1" t="s">
        <v>0</v>
      </c>
      <c r="C2893" s="1" t="s">
        <v>1</v>
      </c>
      <c r="D2893" t="str">
        <f t="shared" si="90"/>
        <v>XSHE_002565</v>
      </c>
      <c r="E2893" t="str">
        <f t="shared" si="91"/>
        <v>XSHG_002565</v>
      </c>
    </row>
    <row r="2894" spans="1:5" x14ac:dyDescent="0.2">
      <c r="A2894" s="2" t="str">
        <f>"600069"</f>
        <v>600069</v>
      </c>
      <c r="B2894" s="1" t="s">
        <v>0</v>
      </c>
      <c r="C2894" s="1" t="s">
        <v>1</v>
      </c>
      <c r="D2894" t="str">
        <f t="shared" si="90"/>
        <v>XSHE_600069</v>
      </c>
      <c r="E2894" t="str">
        <f t="shared" si="91"/>
        <v>XSHG_600069</v>
      </c>
    </row>
    <row r="2895" spans="1:5" x14ac:dyDescent="0.2">
      <c r="A2895" s="2" t="str">
        <f>"600103"</f>
        <v>600103</v>
      </c>
      <c r="B2895" s="1" t="s">
        <v>0</v>
      </c>
      <c r="C2895" s="1" t="s">
        <v>1</v>
      </c>
      <c r="D2895" t="str">
        <f t="shared" si="90"/>
        <v>XSHE_600103</v>
      </c>
      <c r="E2895" t="str">
        <f t="shared" si="91"/>
        <v>XSHG_600103</v>
      </c>
    </row>
    <row r="2896" spans="1:5" x14ac:dyDescent="0.2">
      <c r="A2896" s="2" t="str">
        <f>"600235"</f>
        <v>600235</v>
      </c>
      <c r="B2896" s="1" t="s">
        <v>0</v>
      </c>
      <c r="C2896" s="1" t="s">
        <v>1</v>
      </c>
      <c r="D2896" t="str">
        <f t="shared" si="90"/>
        <v>XSHE_600235</v>
      </c>
      <c r="E2896" t="str">
        <f t="shared" si="91"/>
        <v>XSHG_600235</v>
      </c>
    </row>
    <row r="2897" spans="1:5" x14ac:dyDescent="0.2">
      <c r="A2897" s="2" t="str">
        <f>"600308"</f>
        <v>600308</v>
      </c>
      <c r="B2897" s="1" t="s">
        <v>0</v>
      </c>
      <c r="C2897" s="1" t="s">
        <v>1</v>
      </c>
      <c r="D2897" t="str">
        <f t="shared" si="90"/>
        <v>XSHE_600308</v>
      </c>
      <c r="E2897" t="str">
        <f t="shared" si="91"/>
        <v>XSHG_600308</v>
      </c>
    </row>
    <row r="2898" spans="1:5" x14ac:dyDescent="0.2">
      <c r="A2898" s="2" t="str">
        <f>"600356"</f>
        <v>600356</v>
      </c>
      <c r="B2898" s="1" t="s">
        <v>0</v>
      </c>
      <c r="C2898" s="1" t="s">
        <v>1</v>
      </c>
      <c r="D2898" t="str">
        <f t="shared" si="90"/>
        <v>XSHE_600356</v>
      </c>
      <c r="E2898" t="str">
        <f t="shared" si="91"/>
        <v>XSHG_600356</v>
      </c>
    </row>
    <row r="2899" spans="1:5" x14ac:dyDescent="0.2">
      <c r="A2899" s="2" t="str">
        <f>"600433"</f>
        <v>600433</v>
      </c>
      <c r="B2899" s="1" t="s">
        <v>0</v>
      </c>
      <c r="C2899" s="1" t="s">
        <v>1</v>
      </c>
      <c r="D2899" t="str">
        <f t="shared" si="90"/>
        <v>XSHE_600433</v>
      </c>
      <c r="E2899" t="str">
        <f t="shared" si="91"/>
        <v>XSHG_600433</v>
      </c>
    </row>
    <row r="2900" spans="1:5" x14ac:dyDescent="0.2">
      <c r="A2900" s="2" t="str">
        <f>"600567"</f>
        <v>600567</v>
      </c>
      <c r="B2900" s="1" t="s">
        <v>0</v>
      </c>
      <c r="C2900" s="1" t="s">
        <v>1</v>
      </c>
      <c r="D2900" t="str">
        <f t="shared" si="90"/>
        <v>XSHE_600567</v>
      </c>
      <c r="E2900" t="str">
        <f t="shared" si="91"/>
        <v>XSHG_600567</v>
      </c>
    </row>
    <row r="2901" spans="1:5" x14ac:dyDescent="0.2">
      <c r="A2901" s="2" t="str">
        <f>"600793"</f>
        <v>600793</v>
      </c>
      <c r="B2901" s="1" t="s">
        <v>0</v>
      </c>
      <c r="C2901" s="1" t="s">
        <v>1</v>
      </c>
      <c r="D2901" t="str">
        <f t="shared" si="90"/>
        <v>XSHE_600793</v>
      </c>
      <c r="E2901" t="str">
        <f t="shared" si="91"/>
        <v>XSHG_600793</v>
      </c>
    </row>
    <row r="2902" spans="1:5" x14ac:dyDescent="0.2">
      <c r="A2902" s="2" t="str">
        <f>"600963"</f>
        <v>600963</v>
      </c>
      <c r="B2902" s="1" t="s">
        <v>0</v>
      </c>
      <c r="C2902" s="1" t="s">
        <v>1</v>
      </c>
      <c r="D2902" t="str">
        <f t="shared" si="90"/>
        <v>XSHE_600963</v>
      </c>
      <c r="E2902" t="str">
        <f t="shared" si="91"/>
        <v>XSHG_600963</v>
      </c>
    </row>
    <row r="2903" spans="1:5" x14ac:dyDescent="0.2">
      <c r="A2903" s="2" t="str">
        <f>"600966"</f>
        <v>600966</v>
      </c>
      <c r="B2903" s="1" t="s">
        <v>0</v>
      </c>
      <c r="C2903" s="1" t="s">
        <v>1</v>
      </c>
      <c r="D2903" t="str">
        <f t="shared" si="90"/>
        <v>XSHE_600966</v>
      </c>
      <c r="E2903" t="str">
        <f t="shared" si="91"/>
        <v>XSHG_600966</v>
      </c>
    </row>
    <row r="2904" spans="1:5" x14ac:dyDescent="0.2">
      <c r="A2904" s="2" t="str">
        <f>"603165"</f>
        <v>603165</v>
      </c>
      <c r="B2904" s="1" t="s">
        <v>0</v>
      </c>
      <c r="C2904" s="1" t="s">
        <v>1</v>
      </c>
      <c r="D2904" t="str">
        <f t="shared" si="90"/>
        <v>XSHE_603165</v>
      </c>
      <c r="E2904" t="str">
        <f t="shared" si="91"/>
        <v>XSHG_603165</v>
      </c>
    </row>
    <row r="2905" spans="1:5" x14ac:dyDescent="0.2">
      <c r="A2905" s="2" t="str">
        <f>"000166"</f>
        <v>000166</v>
      </c>
      <c r="B2905" s="1" t="s">
        <v>0</v>
      </c>
      <c r="C2905" s="1" t="s">
        <v>1</v>
      </c>
      <c r="D2905" t="str">
        <f t="shared" si="90"/>
        <v>XSHE_000166</v>
      </c>
      <c r="E2905" t="str">
        <f t="shared" si="91"/>
        <v>XSHG_000166</v>
      </c>
    </row>
    <row r="2906" spans="1:5" x14ac:dyDescent="0.2">
      <c r="A2906" s="2" t="str">
        <f>"000686"</f>
        <v>000686</v>
      </c>
      <c r="B2906" s="1" t="s">
        <v>0</v>
      </c>
      <c r="C2906" s="1" t="s">
        <v>1</v>
      </c>
      <c r="D2906" t="str">
        <f t="shared" si="90"/>
        <v>XSHE_000686</v>
      </c>
      <c r="E2906" t="str">
        <f t="shared" si="91"/>
        <v>XSHG_000686</v>
      </c>
    </row>
    <row r="2907" spans="1:5" x14ac:dyDescent="0.2">
      <c r="A2907" s="2" t="str">
        <f>"000728"</f>
        <v>000728</v>
      </c>
      <c r="B2907" s="1" t="s">
        <v>0</v>
      </c>
      <c r="C2907" s="1" t="s">
        <v>1</v>
      </c>
      <c r="D2907" t="str">
        <f t="shared" si="90"/>
        <v>XSHE_000728</v>
      </c>
      <c r="E2907" t="str">
        <f t="shared" si="91"/>
        <v>XSHG_000728</v>
      </c>
    </row>
    <row r="2908" spans="1:5" x14ac:dyDescent="0.2">
      <c r="A2908" s="2" t="str">
        <f>"000750"</f>
        <v>000750</v>
      </c>
      <c r="B2908" s="1" t="s">
        <v>0</v>
      </c>
      <c r="C2908" s="1" t="s">
        <v>1</v>
      </c>
      <c r="D2908" t="str">
        <f t="shared" si="90"/>
        <v>XSHE_000750</v>
      </c>
      <c r="E2908" t="str">
        <f t="shared" si="91"/>
        <v>XSHG_000750</v>
      </c>
    </row>
    <row r="2909" spans="1:5" x14ac:dyDescent="0.2">
      <c r="A2909" s="2" t="str">
        <f>"000776"</f>
        <v>000776</v>
      </c>
      <c r="B2909" s="1" t="s">
        <v>0</v>
      </c>
      <c r="C2909" s="1" t="s">
        <v>1</v>
      </c>
      <c r="D2909" t="str">
        <f t="shared" si="90"/>
        <v>XSHE_000776</v>
      </c>
      <c r="E2909" t="str">
        <f t="shared" si="91"/>
        <v>XSHG_000776</v>
      </c>
    </row>
    <row r="2910" spans="1:5" x14ac:dyDescent="0.2">
      <c r="A2910" s="2" t="str">
        <f>"000783"</f>
        <v>000783</v>
      </c>
      <c r="B2910" s="1" t="s">
        <v>0</v>
      </c>
      <c r="C2910" s="1" t="s">
        <v>1</v>
      </c>
      <c r="D2910" t="str">
        <f t="shared" si="90"/>
        <v>XSHE_000783</v>
      </c>
      <c r="E2910" t="str">
        <f t="shared" si="91"/>
        <v>XSHG_000783</v>
      </c>
    </row>
    <row r="2911" spans="1:5" x14ac:dyDescent="0.2">
      <c r="A2911" s="2" t="str">
        <f>"002500"</f>
        <v>002500</v>
      </c>
      <c r="B2911" s="1" t="s">
        <v>0</v>
      </c>
      <c r="C2911" s="1" t="s">
        <v>1</v>
      </c>
      <c r="D2911" t="str">
        <f t="shared" si="90"/>
        <v>XSHE_002500</v>
      </c>
      <c r="E2911" t="str">
        <f t="shared" si="91"/>
        <v>XSHG_002500</v>
      </c>
    </row>
    <row r="2912" spans="1:5" x14ac:dyDescent="0.2">
      <c r="A2912" s="2" t="str">
        <f>"002673"</f>
        <v>002673</v>
      </c>
      <c r="B2912" s="1" t="s">
        <v>0</v>
      </c>
      <c r="C2912" s="1" t="s">
        <v>1</v>
      </c>
      <c r="D2912" t="str">
        <f t="shared" si="90"/>
        <v>XSHE_002673</v>
      </c>
      <c r="E2912" t="str">
        <f t="shared" si="91"/>
        <v>XSHG_002673</v>
      </c>
    </row>
    <row r="2913" spans="1:5" x14ac:dyDescent="0.2">
      <c r="A2913" s="2" t="str">
        <f>"002736"</f>
        <v>002736</v>
      </c>
      <c r="B2913" s="1" t="s">
        <v>0</v>
      </c>
      <c r="C2913" s="1" t="s">
        <v>1</v>
      </c>
      <c r="D2913" t="str">
        <f t="shared" si="90"/>
        <v>XSHE_002736</v>
      </c>
      <c r="E2913" t="str">
        <f t="shared" si="91"/>
        <v>XSHG_002736</v>
      </c>
    </row>
    <row r="2914" spans="1:5" x14ac:dyDescent="0.2">
      <c r="A2914" s="2" t="str">
        <f>"002797"</f>
        <v>002797</v>
      </c>
      <c r="B2914" s="1" t="s">
        <v>0</v>
      </c>
      <c r="C2914" s="1" t="s">
        <v>1</v>
      </c>
      <c r="D2914" t="str">
        <f t="shared" si="90"/>
        <v>XSHE_002797</v>
      </c>
      <c r="E2914" t="str">
        <f t="shared" si="91"/>
        <v>XSHG_002797</v>
      </c>
    </row>
    <row r="2915" spans="1:5" x14ac:dyDescent="0.2">
      <c r="A2915" s="2" t="str">
        <f>"600030"</f>
        <v>600030</v>
      </c>
      <c r="B2915" s="1" t="s">
        <v>0</v>
      </c>
      <c r="C2915" s="1" t="s">
        <v>1</v>
      </c>
      <c r="D2915" t="str">
        <f t="shared" si="90"/>
        <v>XSHE_600030</v>
      </c>
      <c r="E2915" t="str">
        <f t="shared" si="91"/>
        <v>XSHG_600030</v>
      </c>
    </row>
    <row r="2916" spans="1:5" x14ac:dyDescent="0.2">
      <c r="A2916" s="2" t="str">
        <f>"600061"</f>
        <v>600061</v>
      </c>
      <c r="B2916" s="1" t="s">
        <v>0</v>
      </c>
      <c r="C2916" s="1" t="s">
        <v>1</v>
      </c>
      <c r="D2916" t="str">
        <f t="shared" si="90"/>
        <v>XSHE_600061</v>
      </c>
      <c r="E2916" t="str">
        <f t="shared" si="91"/>
        <v>XSHG_600061</v>
      </c>
    </row>
    <row r="2917" spans="1:5" x14ac:dyDescent="0.2">
      <c r="A2917" s="2" t="str">
        <f>"600109"</f>
        <v>600109</v>
      </c>
      <c r="B2917" s="1" t="s">
        <v>0</v>
      </c>
      <c r="C2917" s="1" t="s">
        <v>1</v>
      </c>
      <c r="D2917" t="str">
        <f t="shared" si="90"/>
        <v>XSHE_600109</v>
      </c>
      <c r="E2917" t="str">
        <f t="shared" si="91"/>
        <v>XSHG_600109</v>
      </c>
    </row>
    <row r="2918" spans="1:5" x14ac:dyDescent="0.2">
      <c r="A2918" s="2" t="str">
        <f>"600369"</f>
        <v>600369</v>
      </c>
      <c r="B2918" s="1" t="s">
        <v>0</v>
      </c>
      <c r="C2918" s="1" t="s">
        <v>1</v>
      </c>
      <c r="D2918" t="str">
        <f t="shared" si="90"/>
        <v>XSHE_600369</v>
      </c>
      <c r="E2918" t="str">
        <f t="shared" si="91"/>
        <v>XSHG_600369</v>
      </c>
    </row>
    <row r="2919" spans="1:5" x14ac:dyDescent="0.2">
      <c r="A2919" s="2" t="str">
        <f>"600837"</f>
        <v>600837</v>
      </c>
      <c r="B2919" s="1" t="s">
        <v>0</v>
      </c>
      <c r="C2919" s="1" t="s">
        <v>1</v>
      </c>
      <c r="D2919" t="str">
        <f t="shared" si="90"/>
        <v>XSHE_600837</v>
      </c>
      <c r="E2919" t="str">
        <f t="shared" si="91"/>
        <v>XSHG_600837</v>
      </c>
    </row>
    <row r="2920" spans="1:5" x14ac:dyDescent="0.2">
      <c r="A2920" s="2" t="str">
        <f>"600909"</f>
        <v>600909</v>
      </c>
      <c r="B2920" s="1" t="s">
        <v>0</v>
      </c>
      <c r="C2920" s="1" t="s">
        <v>1</v>
      </c>
      <c r="D2920" t="str">
        <f t="shared" si="90"/>
        <v>XSHE_600909</v>
      </c>
      <c r="E2920" t="str">
        <f t="shared" si="91"/>
        <v>XSHG_600909</v>
      </c>
    </row>
    <row r="2921" spans="1:5" x14ac:dyDescent="0.2">
      <c r="A2921" s="2" t="str">
        <f>"600958"</f>
        <v>600958</v>
      </c>
      <c r="B2921" s="1" t="s">
        <v>0</v>
      </c>
      <c r="C2921" s="1" t="s">
        <v>1</v>
      </c>
      <c r="D2921" t="str">
        <f t="shared" si="90"/>
        <v>XSHE_600958</v>
      </c>
      <c r="E2921" t="str">
        <f t="shared" si="91"/>
        <v>XSHG_600958</v>
      </c>
    </row>
    <row r="2922" spans="1:5" x14ac:dyDescent="0.2">
      <c r="A2922" s="2" t="str">
        <f>"600999"</f>
        <v>600999</v>
      </c>
      <c r="B2922" s="1" t="s">
        <v>0</v>
      </c>
      <c r="C2922" s="1" t="s">
        <v>1</v>
      </c>
      <c r="D2922" t="str">
        <f t="shared" si="90"/>
        <v>XSHE_600999</v>
      </c>
      <c r="E2922" t="str">
        <f t="shared" si="91"/>
        <v>XSHG_600999</v>
      </c>
    </row>
    <row r="2923" spans="1:5" x14ac:dyDescent="0.2">
      <c r="A2923" s="2" t="str">
        <f>"601099"</f>
        <v>601099</v>
      </c>
      <c r="B2923" s="1" t="s">
        <v>0</v>
      </c>
      <c r="C2923" s="1" t="s">
        <v>1</v>
      </c>
      <c r="D2923" t="str">
        <f t="shared" si="90"/>
        <v>XSHE_601099</v>
      </c>
      <c r="E2923" t="str">
        <f t="shared" si="91"/>
        <v>XSHG_601099</v>
      </c>
    </row>
    <row r="2924" spans="1:5" x14ac:dyDescent="0.2">
      <c r="A2924" s="2" t="str">
        <f>"601198"</f>
        <v>601198</v>
      </c>
      <c r="B2924" s="1" t="s">
        <v>0</v>
      </c>
      <c r="C2924" s="1" t="s">
        <v>1</v>
      </c>
      <c r="D2924" t="str">
        <f t="shared" si="90"/>
        <v>XSHE_601198</v>
      </c>
      <c r="E2924" t="str">
        <f t="shared" si="91"/>
        <v>XSHG_601198</v>
      </c>
    </row>
    <row r="2925" spans="1:5" x14ac:dyDescent="0.2">
      <c r="A2925" s="2" t="str">
        <f>"601211"</f>
        <v>601211</v>
      </c>
      <c r="B2925" s="1" t="s">
        <v>0</v>
      </c>
      <c r="C2925" s="1" t="s">
        <v>1</v>
      </c>
      <c r="D2925" t="str">
        <f t="shared" si="90"/>
        <v>XSHE_601211</v>
      </c>
      <c r="E2925" t="str">
        <f t="shared" si="91"/>
        <v>XSHG_601211</v>
      </c>
    </row>
    <row r="2926" spans="1:5" x14ac:dyDescent="0.2">
      <c r="A2926" s="2" t="str">
        <f>"601375"</f>
        <v>601375</v>
      </c>
      <c r="B2926" s="1" t="s">
        <v>0</v>
      </c>
      <c r="C2926" s="1" t="s">
        <v>1</v>
      </c>
      <c r="D2926" t="str">
        <f t="shared" si="90"/>
        <v>XSHE_601375</v>
      </c>
      <c r="E2926" t="str">
        <f t="shared" si="91"/>
        <v>XSHG_601375</v>
      </c>
    </row>
    <row r="2927" spans="1:5" x14ac:dyDescent="0.2">
      <c r="A2927" s="2" t="str">
        <f>"601377"</f>
        <v>601377</v>
      </c>
      <c r="B2927" s="1" t="s">
        <v>0</v>
      </c>
      <c r="C2927" s="1" t="s">
        <v>1</v>
      </c>
      <c r="D2927" t="str">
        <f t="shared" si="90"/>
        <v>XSHE_601377</v>
      </c>
      <c r="E2927" t="str">
        <f t="shared" si="91"/>
        <v>XSHG_601377</v>
      </c>
    </row>
    <row r="2928" spans="1:5" x14ac:dyDescent="0.2">
      <c r="A2928" s="2" t="str">
        <f>"601555"</f>
        <v>601555</v>
      </c>
      <c r="B2928" s="1" t="s">
        <v>0</v>
      </c>
      <c r="C2928" s="1" t="s">
        <v>1</v>
      </c>
      <c r="D2928" t="str">
        <f t="shared" si="90"/>
        <v>XSHE_601555</v>
      </c>
      <c r="E2928" t="str">
        <f t="shared" si="91"/>
        <v>XSHG_601555</v>
      </c>
    </row>
    <row r="2929" spans="1:5" x14ac:dyDescent="0.2">
      <c r="A2929" s="2" t="str">
        <f>"601688"</f>
        <v>601688</v>
      </c>
      <c r="B2929" s="1" t="s">
        <v>0</v>
      </c>
      <c r="C2929" s="1" t="s">
        <v>1</v>
      </c>
      <c r="D2929" t="str">
        <f t="shared" si="90"/>
        <v>XSHE_601688</v>
      </c>
      <c r="E2929" t="str">
        <f t="shared" si="91"/>
        <v>XSHG_601688</v>
      </c>
    </row>
    <row r="2930" spans="1:5" x14ac:dyDescent="0.2">
      <c r="A2930" s="2" t="str">
        <f>"601788"</f>
        <v>601788</v>
      </c>
      <c r="B2930" s="1" t="s">
        <v>0</v>
      </c>
      <c r="C2930" s="1" t="s">
        <v>1</v>
      </c>
      <c r="D2930" t="str">
        <f t="shared" si="90"/>
        <v>XSHE_601788</v>
      </c>
      <c r="E2930" t="str">
        <f t="shared" si="91"/>
        <v>XSHG_601788</v>
      </c>
    </row>
    <row r="2931" spans="1:5" x14ac:dyDescent="0.2">
      <c r="A2931" s="2" t="str">
        <f>"601881"</f>
        <v>601881</v>
      </c>
      <c r="B2931" s="1" t="s">
        <v>0</v>
      </c>
      <c r="C2931" s="1" t="s">
        <v>1</v>
      </c>
      <c r="D2931" t="str">
        <f t="shared" si="90"/>
        <v>XSHE_601881</v>
      </c>
      <c r="E2931" t="str">
        <f t="shared" si="91"/>
        <v>XSHG_601881</v>
      </c>
    </row>
    <row r="2932" spans="1:5" x14ac:dyDescent="0.2">
      <c r="A2932" s="2" t="str">
        <f>"601901"</f>
        <v>601901</v>
      </c>
      <c r="B2932" s="1" t="s">
        <v>0</v>
      </c>
      <c r="C2932" s="1" t="s">
        <v>1</v>
      </c>
      <c r="D2932" t="str">
        <f t="shared" si="90"/>
        <v>XSHE_601901</v>
      </c>
      <c r="E2932" t="str">
        <f t="shared" si="91"/>
        <v>XSHG_601901</v>
      </c>
    </row>
    <row r="2933" spans="1:5" x14ac:dyDescent="0.2">
      <c r="A2933" s="2" t="str">
        <f>"000423"</f>
        <v>000423</v>
      </c>
      <c r="B2933" s="1" t="s">
        <v>0</v>
      </c>
      <c r="C2933" s="1" t="s">
        <v>1</v>
      </c>
      <c r="D2933" t="str">
        <f t="shared" si="90"/>
        <v>XSHE_000423</v>
      </c>
      <c r="E2933" t="str">
        <f t="shared" si="91"/>
        <v>XSHG_000423</v>
      </c>
    </row>
    <row r="2934" spans="1:5" x14ac:dyDescent="0.2">
      <c r="A2934" s="2" t="str">
        <f>"000513"</f>
        <v>000513</v>
      </c>
      <c r="B2934" s="1" t="s">
        <v>0</v>
      </c>
      <c r="C2934" s="1" t="s">
        <v>1</v>
      </c>
      <c r="D2934" t="str">
        <f t="shared" si="90"/>
        <v>XSHE_000513</v>
      </c>
      <c r="E2934" t="str">
        <f t="shared" si="91"/>
        <v>XSHG_000513</v>
      </c>
    </row>
    <row r="2935" spans="1:5" x14ac:dyDescent="0.2">
      <c r="A2935" s="2" t="str">
        <f>"000538"</f>
        <v>000538</v>
      </c>
      <c r="B2935" s="1" t="s">
        <v>0</v>
      </c>
      <c r="C2935" s="1" t="s">
        <v>1</v>
      </c>
      <c r="D2935" t="str">
        <f t="shared" si="90"/>
        <v>XSHE_000538</v>
      </c>
      <c r="E2935" t="str">
        <f t="shared" si="91"/>
        <v>XSHG_000538</v>
      </c>
    </row>
    <row r="2936" spans="1:5" x14ac:dyDescent="0.2">
      <c r="A2936" s="2" t="str">
        <f>"000590"</f>
        <v>000590</v>
      </c>
      <c r="B2936" s="1" t="s">
        <v>0</v>
      </c>
      <c r="C2936" s="1" t="s">
        <v>1</v>
      </c>
      <c r="D2936" t="str">
        <f t="shared" si="90"/>
        <v>XSHE_000590</v>
      </c>
      <c r="E2936" t="str">
        <f t="shared" si="91"/>
        <v>XSHG_000590</v>
      </c>
    </row>
    <row r="2937" spans="1:5" x14ac:dyDescent="0.2">
      <c r="A2937" s="2" t="str">
        <f>"000623"</f>
        <v>000623</v>
      </c>
      <c r="B2937" s="1" t="s">
        <v>0</v>
      </c>
      <c r="C2937" s="1" t="s">
        <v>1</v>
      </c>
      <c r="D2937" t="str">
        <f t="shared" si="90"/>
        <v>XSHE_000623</v>
      </c>
      <c r="E2937" t="str">
        <f t="shared" si="91"/>
        <v>XSHG_000623</v>
      </c>
    </row>
    <row r="2938" spans="1:5" x14ac:dyDescent="0.2">
      <c r="A2938" s="2" t="str">
        <f>"000650"</f>
        <v>000650</v>
      </c>
      <c r="B2938" s="1" t="s">
        <v>0</v>
      </c>
      <c r="C2938" s="1" t="s">
        <v>1</v>
      </c>
      <c r="D2938" t="str">
        <f t="shared" si="90"/>
        <v>XSHE_000650</v>
      </c>
      <c r="E2938" t="str">
        <f t="shared" si="91"/>
        <v>XSHG_000650</v>
      </c>
    </row>
    <row r="2939" spans="1:5" x14ac:dyDescent="0.2">
      <c r="A2939" s="2" t="str">
        <f>"000766"</f>
        <v>000766</v>
      </c>
      <c r="B2939" s="1" t="s">
        <v>0</v>
      </c>
      <c r="C2939" s="1" t="s">
        <v>1</v>
      </c>
      <c r="D2939" t="str">
        <f t="shared" si="90"/>
        <v>XSHE_000766</v>
      </c>
      <c r="E2939" t="str">
        <f t="shared" si="91"/>
        <v>XSHG_000766</v>
      </c>
    </row>
    <row r="2940" spans="1:5" x14ac:dyDescent="0.2">
      <c r="A2940" s="2" t="str">
        <f>"000790"</f>
        <v>000790</v>
      </c>
      <c r="B2940" s="1" t="s">
        <v>0</v>
      </c>
      <c r="C2940" s="1" t="s">
        <v>1</v>
      </c>
      <c r="D2940" t="str">
        <f t="shared" si="90"/>
        <v>XSHE_000790</v>
      </c>
      <c r="E2940" t="str">
        <f t="shared" si="91"/>
        <v>XSHG_000790</v>
      </c>
    </row>
    <row r="2941" spans="1:5" x14ac:dyDescent="0.2">
      <c r="A2941" s="2" t="str">
        <f>"000989"</f>
        <v>000989</v>
      </c>
      <c r="B2941" s="1" t="s">
        <v>0</v>
      </c>
      <c r="C2941" s="1" t="s">
        <v>1</v>
      </c>
      <c r="D2941" t="str">
        <f t="shared" si="90"/>
        <v>XSHE_000989</v>
      </c>
      <c r="E2941" t="str">
        <f t="shared" si="91"/>
        <v>XSHG_000989</v>
      </c>
    </row>
    <row r="2942" spans="1:5" x14ac:dyDescent="0.2">
      <c r="A2942" s="2" t="str">
        <f>"000999"</f>
        <v>000999</v>
      </c>
      <c r="B2942" s="1" t="s">
        <v>0</v>
      </c>
      <c r="C2942" s="1" t="s">
        <v>1</v>
      </c>
      <c r="D2942" t="str">
        <f t="shared" si="90"/>
        <v>XSHE_000999</v>
      </c>
      <c r="E2942" t="str">
        <f t="shared" si="91"/>
        <v>XSHG_000999</v>
      </c>
    </row>
    <row r="2943" spans="1:5" x14ac:dyDescent="0.2">
      <c r="A2943" s="2" t="str">
        <f>"002107"</f>
        <v>002107</v>
      </c>
      <c r="B2943" s="1" t="s">
        <v>0</v>
      </c>
      <c r="C2943" s="1" t="s">
        <v>1</v>
      </c>
      <c r="D2943" t="str">
        <f t="shared" si="90"/>
        <v>XSHE_002107</v>
      </c>
      <c r="E2943" t="str">
        <f t="shared" si="91"/>
        <v>XSHG_002107</v>
      </c>
    </row>
    <row r="2944" spans="1:5" x14ac:dyDescent="0.2">
      <c r="A2944" s="2" t="str">
        <f>"002118"</f>
        <v>002118</v>
      </c>
      <c r="B2944" s="1" t="s">
        <v>0</v>
      </c>
      <c r="C2944" s="1" t="s">
        <v>1</v>
      </c>
      <c r="D2944" t="str">
        <f t="shared" si="90"/>
        <v>XSHE_002118</v>
      </c>
      <c r="E2944" t="str">
        <f t="shared" si="91"/>
        <v>XSHG_002118</v>
      </c>
    </row>
    <row r="2945" spans="1:5" x14ac:dyDescent="0.2">
      <c r="A2945" s="2" t="str">
        <f>"002166"</f>
        <v>002166</v>
      </c>
      <c r="B2945" s="1" t="s">
        <v>0</v>
      </c>
      <c r="C2945" s="1" t="s">
        <v>1</v>
      </c>
      <c r="D2945" t="str">
        <f t="shared" si="90"/>
        <v>XSHE_002166</v>
      </c>
      <c r="E2945" t="str">
        <f t="shared" si="91"/>
        <v>XSHG_002166</v>
      </c>
    </row>
    <row r="2946" spans="1:5" x14ac:dyDescent="0.2">
      <c r="A2946" s="2" t="str">
        <f>"002198"</f>
        <v>002198</v>
      </c>
      <c r="B2946" s="1" t="s">
        <v>0</v>
      </c>
      <c r="C2946" s="1" t="s">
        <v>1</v>
      </c>
      <c r="D2946" t="str">
        <f t="shared" ref="D2946:D3009" si="92">B2946&amp;"_"&amp;A2946</f>
        <v>XSHE_002198</v>
      </c>
      <c r="E2946" t="str">
        <f t="shared" ref="E2946:E3009" si="93">C2946&amp;"_"&amp;A2946</f>
        <v>XSHG_002198</v>
      </c>
    </row>
    <row r="2947" spans="1:5" x14ac:dyDescent="0.2">
      <c r="A2947" s="2" t="str">
        <f>"002219"</f>
        <v>002219</v>
      </c>
      <c r="B2947" s="1" t="s">
        <v>0</v>
      </c>
      <c r="C2947" s="1" t="s">
        <v>1</v>
      </c>
      <c r="D2947" t="str">
        <f t="shared" si="92"/>
        <v>XSHE_002219</v>
      </c>
      <c r="E2947" t="str">
        <f t="shared" si="93"/>
        <v>XSHG_002219</v>
      </c>
    </row>
    <row r="2948" spans="1:5" x14ac:dyDescent="0.2">
      <c r="A2948" s="2" t="str">
        <f>"002275"</f>
        <v>002275</v>
      </c>
      <c r="B2948" s="1" t="s">
        <v>0</v>
      </c>
      <c r="C2948" s="1" t="s">
        <v>1</v>
      </c>
      <c r="D2948" t="str">
        <f t="shared" si="92"/>
        <v>XSHE_002275</v>
      </c>
      <c r="E2948" t="str">
        <f t="shared" si="93"/>
        <v>XSHG_002275</v>
      </c>
    </row>
    <row r="2949" spans="1:5" x14ac:dyDescent="0.2">
      <c r="A2949" s="2" t="str">
        <f>"002287"</f>
        <v>002287</v>
      </c>
      <c r="B2949" s="1" t="s">
        <v>0</v>
      </c>
      <c r="C2949" s="1" t="s">
        <v>1</v>
      </c>
      <c r="D2949" t="str">
        <f t="shared" si="92"/>
        <v>XSHE_002287</v>
      </c>
      <c r="E2949" t="str">
        <f t="shared" si="93"/>
        <v>XSHG_002287</v>
      </c>
    </row>
    <row r="2950" spans="1:5" x14ac:dyDescent="0.2">
      <c r="A2950" s="2" t="str">
        <f>"002317"</f>
        <v>002317</v>
      </c>
      <c r="B2950" s="1" t="s">
        <v>0</v>
      </c>
      <c r="C2950" s="1" t="s">
        <v>1</v>
      </c>
      <c r="D2950" t="str">
        <f t="shared" si="92"/>
        <v>XSHE_002317</v>
      </c>
      <c r="E2950" t="str">
        <f t="shared" si="93"/>
        <v>XSHG_002317</v>
      </c>
    </row>
    <row r="2951" spans="1:5" x14ac:dyDescent="0.2">
      <c r="A2951" s="2" t="str">
        <f>"002349"</f>
        <v>002349</v>
      </c>
      <c r="B2951" s="1" t="s">
        <v>0</v>
      </c>
      <c r="C2951" s="1" t="s">
        <v>1</v>
      </c>
      <c r="D2951" t="str">
        <f t="shared" si="92"/>
        <v>XSHE_002349</v>
      </c>
      <c r="E2951" t="str">
        <f t="shared" si="93"/>
        <v>XSHG_002349</v>
      </c>
    </row>
    <row r="2952" spans="1:5" x14ac:dyDescent="0.2">
      <c r="A2952" s="2" t="str">
        <f>"002390"</f>
        <v>002390</v>
      </c>
      <c r="B2952" s="1" t="s">
        <v>0</v>
      </c>
      <c r="C2952" s="1" t="s">
        <v>1</v>
      </c>
      <c r="D2952" t="str">
        <f t="shared" si="92"/>
        <v>XSHE_002390</v>
      </c>
      <c r="E2952" t="str">
        <f t="shared" si="93"/>
        <v>XSHG_002390</v>
      </c>
    </row>
    <row r="2953" spans="1:5" x14ac:dyDescent="0.2">
      <c r="A2953" s="2" t="str">
        <f>"002412"</f>
        <v>002412</v>
      </c>
      <c r="B2953" s="1" t="s">
        <v>0</v>
      </c>
      <c r="C2953" s="1" t="s">
        <v>1</v>
      </c>
      <c r="D2953" t="str">
        <f t="shared" si="92"/>
        <v>XSHE_002412</v>
      </c>
      <c r="E2953" t="str">
        <f t="shared" si="93"/>
        <v>XSHG_002412</v>
      </c>
    </row>
    <row r="2954" spans="1:5" x14ac:dyDescent="0.2">
      <c r="A2954" s="2" t="str">
        <f>"002424"</f>
        <v>002424</v>
      </c>
      <c r="B2954" s="1" t="s">
        <v>0</v>
      </c>
      <c r="C2954" s="1" t="s">
        <v>1</v>
      </c>
      <c r="D2954" t="str">
        <f t="shared" si="92"/>
        <v>XSHE_002424</v>
      </c>
      <c r="E2954" t="str">
        <f t="shared" si="93"/>
        <v>XSHG_002424</v>
      </c>
    </row>
    <row r="2955" spans="1:5" x14ac:dyDescent="0.2">
      <c r="A2955" s="2" t="str">
        <f>"002433"</f>
        <v>002433</v>
      </c>
      <c r="B2955" s="1" t="s">
        <v>0</v>
      </c>
      <c r="C2955" s="1" t="s">
        <v>1</v>
      </c>
      <c r="D2955" t="str">
        <f t="shared" si="92"/>
        <v>XSHE_002433</v>
      </c>
      <c r="E2955" t="str">
        <f t="shared" si="93"/>
        <v>XSHG_002433</v>
      </c>
    </row>
    <row r="2956" spans="1:5" x14ac:dyDescent="0.2">
      <c r="A2956" s="2" t="str">
        <f>"002566"</f>
        <v>002566</v>
      </c>
      <c r="B2956" s="1" t="s">
        <v>0</v>
      </c>
      <c r="C2956" s="1" t="s">
        <v>1</v>
      </c>
      <c r="D2956" t="str">
        <f t="shared" si="92"/>
        <v>XSHE_002566</v>
      </c>
      <c r="E2956" t="str">
        <f t="shared" si="93"/>
        <v>XSHG_002566</v>
      </c>
    </row>
    <row r="2957" spans="1:5" x14ac:dyDescent="0.2">
      <c r="A2957" s="2" t="str">
        <f>"002603"</f>
        <v>002603</v>
      </c>
      <c r="B2957" s="1" t="s">
        <v>0</v>
      </c>
      <c r="C2957" s="1" t="s">
        <v>1</v>
      </c>
      <c r="D2957" t="str">
        <f t="shared" si="92"/>
        <v>XSHE_002603</v>
      </c>
      <c r="E2957" t="str">
        <f t="shared" si="93"/>
        <v>XSHG_002603</v>
      </c>
    </row>
    <row r="2958" spans="1:5" x14ac:dyDescent="0.2">
      <c r="A2958" s="2" t="str">
        <f>"002644"</f>
        <v>002644</v>
      </c>
      <c r="B2958" s="1" t="s">
        <v>0</v>
      </c>
      <c r="C2958" s="1" t="s">
        <v>1</v>
      </c>
      <c r="D2958" t="str">
        <f t="shared" si="92"/>
        <v>XSHE_002644</v>
      </c>
      <c r="E2958" t="str">
        <f t="shared" si="93"/>
        <v>XSHG_002644</v>
      </c>
    </row>
    <row r="2959" spans="1:5" x14ac:dyDescent="0.2">
      <c r="A2959" s="2" t="str">
        <f>"002728"</f>
        <v>002728</v>
      </c>
      <c r="B2959" s="1" t="s">
        <v>0</v>
      </c>
      <c r="C2959" s="1" t="s">
        <v>1</v>
      </c>
      <c r="D2959" t="str">
        <f t="shared" si="92"/>
        <v>XSHE_002728</v>
      </c>
      <c r="E2959" t="str">
        <f t="shared" si="93"/>
        <v>XSHG_002728</v>
      </c>
    </row>
    <row r="2960" spans="1:5" x14ac:dyDescent="0.2">
      <c r="A2960" s="2" t="str">
        <f>"002737"</f>
        <v>002737</v>
      </c>
      <c r="B2960" s="1" t="s">
        <v>0</v>
      </c>
      <c r="C2960" s="1" t="s">
        <v>1</v>
      </c>
      <c r="D2960" t="str">
        <f t="shared" si="92"/>
        <v>XSHE_002737</v>
      </c>
      <c r="E2960" t="str">
        <f t="shared" si="93"/>
        <v>XSHG_002737</v>
      </c>
    </row>
    <row r="2961" spans="1:5" x14ac:dyDescent="0.2">
      <c r="A2961" s="2" t="str">
        <f>"002750"</f>
        <v>002750</v>
      </c>
      <c r="B2961" s="1" t="s">
        <v>0</v>
      </c>
      <c r="C2961" s="1" t="s">
        <v>1</v>
      </c>
      <c r="D2961" t="str">
        <f t="shared" si="92"/>
        <v>XSHE_002750</v>
      </c>
      <c r="E2961" t="str">
        <f t="shared" si="93"/>
        <v>XSHG_002750</v>
      </c>
    </row>
    <row r="2962" spans="1:5" x14ac:dyDescent="0.2">
      <c r="A2962" s="2" t="str">
        <f>"002773"</f>
        <v>002773</v>
      </c>
      <c r="B2962" s="1" t="s">
        <v>0</v>
      </c>
      <c r="C2962" s="1" t="s">
        <v>1</v>
      </c>
      <c r="D2962" t="str">
        <f t="shared" si="92"/>
        <v>XSHE_002773</v>
      </c>
      <c r="E2962" t="str">
        <f t="shared" si="93"/>
        <v>XSHG_002773</v>
      </c>
    </row>
    <row r="2963" spans="1:5" x14ac:dyDescent="0.2">
      <c r="A2963" s="2" t="str">
        <f>"300016"</f>
        <v>300016</v>
      </c>
      <c r="B2963" s="1" t="s">
        <v>0</v>
      </c>
      <c r="C2963" s="1" t="s">
        <v>1</v>
      </c>
      <c r="D2963" t="str">
        <f t="shared" si="92"/>
        <v>XSHE_300016</v>
      </c>
      <c r="E2963" t="str">
        <f t="shared" si="93"/>
        <v>XSHG_300016</v>
      </c>
    </row>
    <row r="2964" spans="1:5" x14ac:dyDescent="0.2">
      <c r="A2964" s="2" t="str">
        <f>"300026"</f>
        <v>300026</v>
      </c>
      <c r="B2964" s="1" t="s">
        <v>0</v>
      </c>
      <c r="C2964" s="1" t="s">
        <v>1</v>
      </c>
      <c r="D2964" t="str">
        <f t="shared" si="92"/>
        <v>XSHE_300026</v>
      </c>
      <c r="E2964" t="str">
        <f t="shared" si="93"/>
        <v>XSHG_300026</v>
      </c>
    </row>
    <row r="2965" spans="1:5" x14ac:dyDescent="0.2">
      <c r="A2965" s="2" t="str">
        <f>"300039"</f>
        <v>300039</v>
      </c>
      <c r="B2965" s="1" t="s">
        <v>0</v>
      </c>
      <c r="C2965" s="1" t="s">
        <v>1</v>
      </c>
      <c r="D2965" t="str">
        <f t="shared" si="92"/>
        <v>XSHE_300039</v>
      </c>
      <c r="E2965" t="str">
        <f t="shared" si="93"/>
        <v>XSHG_300039</v>
      </c>
    </row>
    <row r="2966" spans="1:5" x14ac:dyDescent="0.2">
      <c r="A2966" s="2" t="str">
        <f>"300049"</f>
        <v>300049</v>
      </c>
      <c r="B2966" s="1" t="s">
        <v>0</v>
      </c>
      <c r="C2966" s="1" t="s">
        <v>1</v>
      </c>
      <c r="D2966" t="str">
        <f t="shared" si="92"/>
        <v>XSHE_300049</v>
      </c>
      <c r="E2966" t="str">
        <f t="shared" si="93"/>
        <v>XSHG_300049</v>
      </c>
    </row>
    <row r="2967" spans="1:5" x14ac:dyDescent="0.2">
      <c r="A2967" s="2" t="str">
        <f>"300108"</f>
        <v>300108</v>
      </c>
      <c r="B2967" s="1" t="s">
        <v>0</v>
      </c>
      <c r="C2967" s="1" t="s">
        <v>1</v>
      </c>
      <c r="D2967" t="str">
        <f t="shared" si="92"/>
        <v>XSHE_300108</v>
      </c>
      <c r="E2967" t="str">
        <f t="shared" si="93"/>
        <v>XSHG_300108</v>
      </c>
    </row>
    <row r="2968" spans="1:5" x14ac:dyDescent="0.2">
      <c r="A2968" s="2" t="str">
        <f>"300147"</f>
        <v>300147</v>
      </c>
      <c r="B2968" s="1" t="s">
        <v>0</v>
      </c>
      <c r="C2968" s="1" t="s">
        <v>1</v>
      </c>
      <c r="D2968" t="str">
        <f t="shared" si="92"/>
        <v>XSHE_300147</v>
      </c>
      <c r="E2968" t="str">
        <f t="shared" si="93"/>
        <v>XSHG_300147</v>
      </c>
    </row>
    <row r="2969" spans="1:5" x14ac:dyDescent="0.2">
      <c r="A2969" s="2" t="str">
        <f>"300158"</f>
        <v>300158</v>
      </c>
      <c r="B2969" s="1" t="s">
        <v>0</v>
      </c>
      <c r="C2969" s="1" t="s">
        <v>1</v>
      </c>
      <c r="D2969" t="str">
        <f t="shared" si="92"/>
        <v>XSHE_300158</v>
      </c>
      <c r="E2969" t="str">
        <f t="shared" si="93"/>
        <v>XSHG_300158</v>
      </c>
    </row>
    <row r="2970" spans="1:5" x14ac:dyDescent="0.2">
      <c r="A2970" s="2" t="str">
        <f>"300181"</f>
        <v>300181</v>
      </c>
      <c r="B2970" s="1" t="s">
        <v>0</v>
      </c>
      <c r="C2970" s="1" t="s">
        <v>1</v>
      </c>
      <c r="D2970" t="str">
        <f t="shared" si="92"/>
        <v>XSHE_300181</v>
      </c>
      <c r="E2970" t="str">
        <f t="shared" si="93"/>
        <v>XSHG_300181</v>
      </c>
    </row>
    <row r="2971" spans="1:5" x14ac:dyDescent="0.2">
      <c r="A2971" s="2" t="str">
        <f>"300519"</f>
        <v>300519</v>
      </c>
      <c r="B2971" s="1" t="s">
        <v>0</v>
      </c>
      <c r="C2971" s="1" t="s">
        <v>1</v>
      </c>
      <c r="D2971" t="str">
        <f t="shared" si="92"/>
        <v>XSHE_300519</v>
      </c>
      <c r="E2971" t="str">
        <f t="shared" si="93"/>
        <v>XSHG_300519</v>
      </c>
    </row>
    <row r="2972" spans="1:5" x14ac:dyDescent="0.2">
      <c r="A2972" s="2" t="str">
        <f>"300534"</f>
        <v>300534</v>
      </c>
      <c r="B2972" s="1" t="s">
        <v>0</v>
      </c>
      <c r="C2972" s="1" t="s">
        <v>1</v>
      </c>
      <c r="D2972" t="str">
        <f t="shared" si="92"/>
        <v>XSHE_300534</v>
      </c>
      <c r="E2972" t="str">
        <f t="shared" si="93"/>
        <v>XSHG_300534</v>
      </c>
    </row>
    <row r="2973" spans="1:5" x14ac:dyDescent="0.2">
      <c r="A2973" s="2" t="str">
        <f>"600080"</f>
        <v>600080</v>
      </c>
      <c r="B2973" s="1" t="s">
        <v>0</v>
      </c>
      <c r="C2973" s="1" t="s">
        <v>1</v>
      </c>
      <c r="D2973" t="str">
        <f t="shared" si="92"/>
        <v>XSHE_600080</v>
      </c>
      <c r="E2973" t="str">
        <f t="shared" si="93"/>
        <v>XSHG_600080</v>
      </c>
    </row>
    <row r="2974" spans="1:5" x14ac:dyDescent="0.2">
      <c r="A2974" s="2" t="str">
        <f>"600085"</f>
        <v>600085</v>
      </c>
      <c r="B2974" s="1" t="s">
        <v>0</v>
      </c>
      <c r="C2974" s="1" t="s">
        <v>1</v>
      </c>
      <c r="D2974" t="str">
        <f t="shared" si="92"/>
        <v>XSHE_600085</v>
      </c>
      <c r="E2974" t="str">
        <f t="shared" si="93"/>
        <v>XSHG_600085</v>
      </c>
    </row>
    <row r="2975" spans="1:5" x14ac:dyDescent="0.2">
      <c r="A2975" s="2" t="str">
        <f>"600129"</f>
        <v>600129</v>
      </c>
      <c r="B2975" s="1" t="s">
        <v>0</v>
      </c>
      <c r="C2975" s="1" t="s">
        <v>1</v>
      </c>
      <c r="D2975" t="str">
        <f t="shared" si="92"/>
        <v>XSHE_600129</v>
      </c>
      <c r="E2975" t="str">
        <f t="shared" si="93"/>
        <v>XSHG_600129</v>
      </c>
    </row>
    <row r="2976" spans="1:5" x14ac:dyDescent="0.2">
      <c r="A2976" s="2" t="str">
        <f>"600211"</f>
        <v>600211</v>
      </c>
      <c r="B2976" s="1" t="s">
        <v>0</v>
      </c>
      <c r="C2976" s="1" t="s">
        <v>1</v>
      </c>
      <c r="D2976" t="str">
        <f t="shared" si="92"/>
        <v>XSHE_600211</v>
      </c>
      <c r="E2976" t="str">
        <f t="shared" si="93"/>
        <v>XSHG_600211</v>
      </c>
    </row>
    <row r="2977" spans="1:5" x14ac:dyDescent="0.2">
      <c r="A2977" s="2" t="str">
        <f>"600222"</f>
        <v>600222</v>
      </c>
      <c r="B2977" s="1" t="s">
        <v>0</v>
      </c>
      <c r="C2977" s="1" t="s">
        <v>1</v>
      </c>
      <c r="D2977" t="str">
        <f t="shared" si="92"/>
        <v>XSHE_600222</v>
      </c>
      <c r="E2977" t="str">
        <f t="shared" si="93"/>
        <v>XSHG_600222</v>
      </c>
    </row>
    <row r="2978" spans="1:5" x14ac:dyDescent="0.2">
      <c r="A2978" s="2" t="str">
        <f>"600252"</f>
        <v>600252</v>
      </c>
      <c r="B2978" s="1" t="s">
        <v>0</v>
      </c>
      <c r="C2978" s="1" t="s">
        <v>1</v>
      </c>
      <c r="D2978" t="str">
        <f t="shared" si="92"/>
        <v>XSHE_600252</v>
      </c>
      <c r="E2978" t="str">
        <f t="shared" si="93"/>
        <v>XSHG_600252</v>
      </c>
    </row>
    <row r="2979" spans="1:5" x14ac:dyDescent="0.2">
      <c r="A2979" s="2" t="str">
        <f>"600285"</f>
        <v>600285</v>
      </c>
      <c r="B2979" s="1" t="s">
        <v>0</v>
      </c>
      <c r="C2979" s="1" t="s">
        <v>1</v>
      </c>
      <c r="D2979" t="str">
        <f t="shared" si="92"/>
        <v>XSHE_600285</v>
      </c>
      <c r="E2979" t="str">
        <f t="shared" si="93"/>
        <v>XSHG_600285</v>
      </c>
    </row>
    <row r="2980" spans="1:5" x14ac:dyDescent="0.2">
      <c r="A2980" s="2" t="str">
        <f>"600329"</f>
        <v>600329</v>
      </c>
      <c r="B2980" s="1" t="s">
        <v>0</v>
      </c>
      <c r="C2980" s="1" t="s">
        <v>1</v>
      </c>
      <c r="D2980" t="str">
        <f t="shared" si="92"/>
        <v>XSHE_600329</v>
      </c>
      <c r="E2980" t="str">
        <f t="shared" si="93"/>
        <v>XSHG_600329</v>
      </c>
    </row>
    <row r="2981" spans="1:5" x14ac:dyDescent="0.2">
      <c r="A2981" s="2" t="str">
        <f>"600332"</f>
        <v>600332</v>
      </c>
      <c r="B2981" s="1" t="s">
        <v>0</v>
      </c>
      <c r="C2981" s="1" t="s">
        <v>1</v>
      </c>
      <c r="D2981" t="str">
        <f t="shared" si="92"/>
        <v>XSHE_600332</v>
      </c>
      <c r="E2981" t="str">
        <f t="shared" si="93"/>
        <v>XSHG_600332</v>
      </c>
    </row>
    <row r="2982" spans="1:5" x14ac:dyDescent="0.2">
      <c r="A2982" s="2" t="str">
        <f>"600351"</f>
        <v>600351</v>
      </c>
      <c r="B2982" s="1" t="s">
        <v>0</v>
      </c>
      <c r="C2982" s="1" t="s">
        <v>1</v>
      </c>
      <c r="D2982" t="str">
        <f t="shared" si="92"/>
        <v>XSHE_600351</v>
      </c>
      <c r="E2982" t="str">
        <f t="shared" si="93"/>
        <v>XSHG_600351</v>
      </c>
    </row>
    <row r="2983" spans="1:5" x14ac:dyDescent="0.2">
      <c r="A2983" s="2" t="str">
        <f>"600422"</f>
        <v>600422</v>
      </c>
      <c r="B2983" s="1" t="s">
        <v>0</v>
      </c>
      <c r="C2983" s="1" t="s">
        <v>1</v>
      </c>
      <c r="D2983" t="str">
        <f t="shared" si="92"/>
        <v>XSHE_600422</v>
      </c>
      <c r="E2983" t="str">
        <f t="shared" si="93"/>
        <v>XSHG_600422</v>
      </c>
    </row>
    <row r="2984" spans="1:5" x14ac:dyDescent="0.2">
      <c r="A2984" s="2" t="str">
        <f>"600436"</f>
        <v>600436</v>
      </c>
      <c r="B2984" s="1" t="s">
        <v>0</v>
      </c>
      <c r="C2984" s="1" t="s">
        <v>1</v>
      </c>
      <c r="D2984" t="str">
        <f t="shared" si="92"/>
        <v>XSHE_600436</v>
      </c>
      <c r="E2984" t="str">
        <f t="shared" si="93"/>
        <v>XSHG_600436</v>
      </c>
    </row>
    <row r="2985" spans="1:5" x14ac:dyDescent="0.2">
      <c r="A2985" s="2" t="str">
        <f>"600479"</f>
        <v>600479</v>
      </c>
      <c r="B2985" s="1" t="s">
        <v>0</v>
      </c>
      <c r="C2985" s="1" t="s">
        <v>1</v>
      </c>
      <c r="D2985" t="str">
        <f t="shared" si="92"/>
        <v>XSHE_600479</v>
      </c>
      <c r="E2985" t="str">
        <f t="shared" si="93"/>
        <v>XSHG_600479</v>
      </c>
    </row>
    <row r="2986" spans="1:5" x14ac:dyDescent="0.2">
      <c r="A2986" s="2" t="str">
        <f>"600518"</f>
        <v>600518</v>
      </c>
      <c r="B2986" s="1" t="s">
        <v>0</v>
      </c>
      <c r="C2986" s="1" t="s">
        <v>1</v>
      </c>
      <c r="D2986" t="str">
        <f t="shared" si="92"/>
        <v>XSHE_600518</v>
      </c>
      <c r="E2986" t="str">
        <f t="shared" si="93"/>
        <v>XSHG_600518</v>
      </c>
    </row>
    <row r="2987" spans="1:5" x14ac:dyDescent="0.2">
      <c r="A2987" s="2" t="str">
        <f>"600535"</f>
        <v>600535</v>
      </c>
      <c r="B2987" s="1" t="s">
        <v>0</v>
      </c>
      <c r="C2987" s="1" t="s">
        <v>1</v>
      </c>
      <c r="D2987" t="str">
        <f t="shared" si="92"/>
        <v>XSHE_600535</v>
      </c>
      <c r="E2987" t="str">
        <f t="shared" si="93"/>
        <v>XSHG_600535</v>
      </c>
    </row>
    <row r="2988" spans="1:5" x14ac:dyDescent="0.2">
      <c r="A2988" s="2" t="str">
        <f>"600557"</f>
        <v>600557</v>
      </c>
      <c r="B2988" s="1" t="s">
        <v>0</v>
      </c>
      <c r="C2988" s="1" t="s">
        <v>1</v>
      </c>
      <c r="D2988" t="str">
        <f t="shared" si="92"/>
        <v>XSHE_600557</v>
      </c>
      <c r="E2988" t="str">
        <f t="shared" si="93"/>
        <v>XSHG_600557</v>
      </c>
    </row>
    <row r="2989" spans="1:5" x14ac:dyDescent="0.2">
      <c r="A2989" s="2" t="str">
        <f>"600566"</f>
        <v>600566</v>
      </c>
      <c r="B2989" s="1" t="s">
        <v>0</v>
      </c>
      <c r="C2989" s="1" t="s">
        <v>1</v>
      </c>
      <c r="D2989" t="str">
        <f t="shared" si="92"/>
        <v>XSHE_600566</v>
      </c>
      <c r="E2989" t="str">
        <f t="shared" si="93"/>
        <v>XSHG_600566</v>
      </c>
    </row>
    <row r="2990" spans="1:5" x14ac:dyDescent="0.2">
      <c r="A2990" s="2" t="str">
        <f>"600572"</f>
        <v>600572</v>
      </c>
      <c r="B2990" s="1" t="s">
        <v>0</v>
      </c>
      <c r="C2990" s="1" t="s">
        <v>1</v>
      </c>
      <c r="D2990" t="str">
        <f t="shared" si="92"/>
        <v>XSHE_600572</v>
      </c>
      <c r="E2990" t="str">
        <f t="shared" si="93"/>
        <v>XSHG_600572</v>
      </c>
    </row>
    <row r="2991" spans="1:5" x14ac:dyDescent="0.2">
      <c r="A2991" s="2" t="str">
        <f>"600594"</f>
        <v>600594</v>
      </c>
      <c r="B2991" s="1" t="s">
        <v>0</v>
      </c>
      <c r="C2991" s="1" t="s">
        <v>1</v>
      </c>
      <c r="D2991" t="str">
        <f t="shared" si="92"/>
        <v>XSHE_600594</v>
      </c>
      <c r="E2991" t="str">
        <f t="shared" si="93"/>
        <v>XSHG_600594</v>
      </c>
    </row>
    <row r="2992" spans="1:5" x14ac:dyDescent="0.2">
      <c r="A2992" s="2" t="str">
        <f>"600613"</f>
        <v>600613</v>
      </c>
      <c r="B2992" s="1" t="s">
        <v>0</v>
      </c>
      <c r="C2992" s="1" t="s">
        <v>1</v>
      </c>
      <c r="D2992" t="str">
        <f t="shared" si="92"/>
        <v>XSHE_600613</v>
      </c>
      <c r="E2992" t="str">
        <f t="shared" si="93"/>
        <v>XSHG_600613</v>
      </c>
    </row>
    <row r="2993" spans="1:5" x14ac:dyDescent="0.2">
      <c r="A2993" s="2" t="str">
        <f>"600671"</f>
        <v>600671</v>
      </c>
      <c r="B2993" s="1" t="s">
        <v>0</v>
      </c>
      <c r="C2993" s="1" t="s">
        <v>1</v>
      </c>
      <c r="D2993" t="str">
        <f t="shared" si="92"/>
        <v>XSHE_600671</v>
      </c>
      <c r="E2993" t="str">
        <f t="shared" si="93"/>
        <v>XSHG_600671</v>
      </c>
    </row>
    <row r="2994" spans="1:5" x14ac:dyDescent="0.2">
      <c r="A2994" s="2" t="str">
        <f>"600750"</f>
        <v>600750</v>
      </c>
      <c r="B2994" s="1" t="s">
        <v>0</v>
      </c>
      <c r="C2994" s="1" t="s">
        <v>1</v>
      </c>
      <c r="D2994" t="str">
        <f t="shared" si="92"/>
        <v>XSHE_600750</v>
      </c>
      <c r="E2994" t="str">
        <f t="shared" si="93"/>
        <v>XSHG_600750</v>
      </c>
    </row>
    <row r="2995" spans="1:5" x14ac:dyDescent="0.2">
      <c r="A2995" s="2" t="str">
        <f>"600771"</f>
        <v>600771</v>
      </c>
      <c r="B2995" s="1" t="s">
        <v>0</v>
      </c>
      <c r="C2995" s="1" t="s">
        <v>1</v>
      </c>
      <c r="D2995" t="str">
        <f t="shared" si="92"/>
        <v>XSHE_600771</v>
      </c>
      <c r="E2995" t="str">
        <f t="shared" si="93"/>
        <v>XSHG_600771</v>
      </c>
    </row>
    <row r="2996" spans="1:5" x14ac:dyDescent="0.2">
      <c r="A2996" s="2" t="str">
        <f>"600781"</f>
        <v>600781</v>
      </c>
      <c r="B2996" s="1" t="s">
        <v>0</v>
      </c>
      <c r="C2996" s="1" t="s">
        <v>1</v>
      </c>
      <c r="D2996" t="str">
        <f t="shared" si="92"/>
        <v>XSHE_600781</v>
      </c>
      <c r="E2996" t="str">
        <f t="shared" si="93"/>
        <v>XSHG_600781</v>
      </c>
    </row>
    <row r="2997" spans="1:5" x14ac:dyDescent="0.2">
      <c r="A2997" s="2" t="str">
        <f>"600976"</f>
        <v>600976</v>
      </c>
      <c r="B2997" s="1" t="s">
        <v>0</v>
      </c>
      <c r="C2997" s="1" t="s">
        <v>1</v>
      </c>
      <c r="D2997" t="str">
        <f t="shared" si="92"/>
        <v>XSHE_600976</v>
      </c>
      <c r="E2997" t="str">
        <f t="shared" si="93"/>
        <v>XSHG_600976</v>
      </c>
    </row>
    <row r="2998" spans="1:5" x14ac:dyDescent="0.2">
      <c r="A2998" s="2" t="str">
        <f>"600993"</f>
        <v>600993</v>
      </c>
      <c r="B2998" s="1" t="s">
        <v>0</v>
      </c>
      <c r="C2998" s="1" t="s">
        <v>1</v>
      </c>
      <c r="D2998" t="str">
        <f t="shared" si="92"/>
        <v>XSHE_600993</v>
      </c>
      <c r="E2998" t="str">
        <f t="shared" si="93"/>
        <v>XSHG_600993</v>
      </c>
    </row>
    <row r="2999" spans="1:5" x14ac:dyDescent="0.2">
      <c r="A2999" s="2" t="str">
        <f>"603567"</f>
        <v>603567</v>
      </c>
      <c r="B2999" s="1" t="s">
        <v>0</v>
      </c>
      <c r="C2999" s="1" t="s">
        <v>1</v>
      </c>
      <c r="D2999" t="str">
        <f t="shared" si="92"/>
        <v>XSHE_603567</v>
      </c>
      <c r="E2999" t="str">
        <f t="shared" si="93"/>
        <v>XSHG_603567</v>
      </c>
    </row>
    <row r="3000" spans="1:5" x14ac:dyDescent="0.2">
      <c r="A3000" s="2" t="str">
        <f>"603858"</f>
        <v>603858</v>
      </c>
      <c r="B3000" s="1" t="s">
        <v>0</v>
      </c>
      <c r="C3000" s="1" t="s">
        <v>1</v>
      </c>
      <c r="D3000" t="str">
        <f t="shared" si="92"/>
        <v>XSHE_603858</v>
      </c>
      <c r="E3000" t="str">
        <f t="shared" si="93"/>
        <v>XSHG_603858</v>
      </c>
    </row>
    <row r="3001" spans="1:5" x14ac:dyDescent="0.2">
      <c r="A3001" s="2" t="str">
        <f>"603998"</f>
        <v>603998</v>
      </c>
      <c r="B3001" s="1" t="s">
        <v>0</v>
      </c>
      <c r="C3001" s="1" t="s">
        <v>1</v>
      </c>
      <c r="D3001" t="str">
        <f t="shared" si="92"/>
        <v>XSHE_603998</v>
      </c>
      <c r="E3001" t="str">
        <f t="shared" si="93"/>
        <v>XSHG_603998</v>
      </c>
    </row>
    <row r="3002" spans="1:5" x14ac:dyDescent="0.2">
      <c r="A3002" s="2" t="str">
        <f>"000713"</f>
        <v>000713</v>
      </c>
      <c r="B3002" s="1" t="s">
        <v>0</v>
      </c>
      <c r="C3002" s="1" t="s">
        <v>1</v>
      </c>
      <c r="D3002" t="str">
        <f t="shared" si="92"/>
        <v>XSHE_000713</v>
      </c>
      <c r="E3002" t="str">
        <f t="shared" si="93"/>
        <v>XSHG_000713</v>
      </c>
    </row>
    <row r="3003" spans="1:5" x14ac:dyDescent="0.2">
      <c r="A3003" s="2" t="str">
        <f>"000998"</f>
        <v>000998</v>
      </c>
      <c r="B3003" s="1" t="s">
        <v>0</v>
      </c>
      <c r="C3003" s="1" t="s">
        <v>1</v>
      </c>
      <c r="D3003" t="str">
        <f t="shared" si="92"/>
        <v>XSHE_000998</v>
      </c>
      <c r="E3003" t="str">
        <f t="shared" si="93"/>
        <v>XSHG_000998</v>
      </c>
    </row>
    <row r="3004" spans="1:5" x14ac:dyDescent="0.2">
      <c r="A3004" s="2" t="str">
        <f>"002041"</f>
        <v>002041</v>
      </c>
      <c r="B3004" s="1" t="s">
        <v>0</v>
      </c>
      <c r="C3004" s="1" t="s">
        <v>1</v>
      </c>
      <c r="D3004" t="str">
        <f t="shared" si="92"/>
        <v>XSHE_002041</v>
      </c>
      <c r="E3004" t="str">
        <f t="shared" si="93"/>
        <v>XSHG_002041</v>
      </c>
    </row>
    <row r="3005" spans="1:5" x14ac:dyDescent="0.2">
      <c r="A3005" s="2" t="str">
        <f>"002772"</f>
        <v>002772</v>
      </c>
      <c r="B3005" s="1" t="s">
        <v>0</v>
      </c>
      <c r="C3005" s="1" t="s">
        <v>1</v>
      </c>
      <c r="D3005" t="str">
        <f t="shared" si="92"/>
        <v>XSHE_002772</v>
      </c>
      <c r="E3005" t="str">
        <f t="shared" si="93"/>
        <v>XSHG_002772</v>
      </c>
    </row>
    <row r="3006" spans="1:5" x14ac:dyDescent="0.2">
      <c r="A3006" s="2" t="str">
        <f>"300087"</f>
        <v>300087</v>
      </c>
      <c r="B3006" s="1" t="s">
        <v>0</v>
      </c>
      <c r="C3006" s="1" t="s">
        <v>1</v>
      </c>
      <c r="D3006" t="str">
        <f t="shared" si="92"/>
        <v>XSHE_300087</v>
      </c>
      <c r="E3006" t="str">
        <f t="shared" si="93"/>
        <v>XSHG_300087</v>
      </c>
    </row>
    <row r="3007" spans="1:5" x14ac:dyDescent="0.2">
      <c r="A3007" s="2" t="str">
        <f>"300143"</f>
        <v>300143</v>
      </c>
      <c r="B3007" s="1" t="s">
        <v>0</v>
      </c>
      <c r="C3007" s="1" t="s">
        <v>1</v>
      </c>
      <c r="D3007" t="str">
        <f t="shared" si="92"/>
        <v>XSHE_300143</v>
      </c>
      <c r="E3007" t="str">
        <f t="shared" si="93"/>
        <v>XSHG_300143</v>
      </c>
    </row>
    <row r="3008" spans="1:5" x14ac:dyDescent="0.2">
      <c r="A3008" s="2" t="str">
        <f>"300189"</f>
        <v>300189</v>
      </c>
      <c r="B3008" s="1" t="s">
        <v>0</v>
      </c>
      <c r="C3008" s="1" t="s">
        <v>1</v>
      </c>
      <c r="D3008" t="str">
        <f t="shared" si="92"/>
        <v>XSHE_300189</v>
      </c>
      <c r="E3008" t="str">
        <f t="shared" si="93"/>
        <v>XSHG_300189</v>
      </c>
    </row>
    <row r="3009" spans="1:5" x14ac:dyDescent="0.2">
      <c r="A3009" s="2" t="str">
        <f>"300511"</f>
        <v>300511</v>
      </c>
      <c r="B3009" s="1" t="s">
        <v>0</v>
      </c>
      <c r="C3009" s="1" t="s">
        <v>1</v>
      </c>
      <c r="D3009" t="str">
        <f t="shared" si="92"/>
        <v>XSHE_300511</v>
      </c>
      <c r="E3009" t="str">
        <f t="shared" si="93"/>
        <v>XSHG_300511</v>
      </c>
    </row>
    <row r="3010" spans="1:5" x14ac:dyDescent="0.2">
      <c r="A3010" s="2" t="str">
        <f>"600313"</f>
        <v>600313</v>
      </c>
      <c r="B3010" s="1" t="s">
        <v>0</v>
      </c>
      <c r="C3010" s="1" t="s">
        <v>1</v>
      </c>
      <c r="D3010" t="str">
        <f t="shared" ref="D3010:D3073" si="94">B3010&amp;"_"&amp;A3010</f>
        <v>XSHE_600313</v>
      </c>
      <c r="E3010" t="str">
        <f t="shared" ref="E3010:E3073" si="95">C3010&amp;"_"&amp;A3010</f>
        <v>XSHG_600313</v>
      </c>
    </row>
    <row r="3011" spans="1:5" x14ac:dyDescent="0.2">
      <c r="A3011" s="2" t="str">
        <f>"600354"</f>
        <v>600354</v>
      </c>
      <c r="B3011" s="1" t="s">
        <v>0</v>
      </c>
      <c r="C3011" s="1" t="s">
        <v>1</v>
      </c>
      <c r="D3011" t="str">
        <f t="shared" si="94"/>
        <v>XSHE_600354</v>
      </c>
      <c r="E3011" t="str">
        <f t="shared" si="95"/>
        <v>XSHG_600354</v>
      </c>
    </row>
    <row r="3012" spans="1:5" x14ac:dyDescent="0.2">
      <c r="A3012" s="2" t="str">
        <f>"600371"</f>
        <v>600371</v>
      </c>
      <c r="B3012" s="1" t="s">
        <v>0</v>
      </c>
      <c r="C3012" s="1" t="s">
        <v>1</v>
      </c>
      <c r="D3012" t="str">
        <f t="shared" si="94"/>
        <v>XSHE_600371</v>
      </c>
      <c r="E3012" t="str">
        <f t="shared" si="95"/>
        <v>XSHG_600371</v>
      </c>
    </row>
    <row r="3013" spans="1:5" x14ac:dyDescent="0.2">
      <c r="A3013" s="2" t="str">
        <f>"600506"</f>
        <v>600506</v>
      </c>
      <c r="B3013" s="1" t="s">
        <v>0</v>
      </c>
      <c r="C3013" s="1" t="s">
        <v>1</v>
      </c>
      <c r="D3013" t="str">
        <f t="shared" si="94"/>
        <v>XSHE_600506</v>
      </c>
      <c r="E3013" t="str">
        <f t="shared" si="95"/>
        <v>XSHG_600506</v>
      </c>
    </row>
    <row r="3014" spans="1:5" x14ac:dyDescent="0.2">
      <c r="A3014" s="2" t="str">
        <f>"600540"</f>
        <v>600540</v>
      </c>
      <c r="B3014" s="1" t="s">
        <v>0</v>
      </c>
      <c r="C3014" s="1" t="s">
        <v>1</v>
      </c>
      <c r="D3014" t="str">
        <f t="shared" si="94"/>
        <v>XSHE_600540</v>
      </c>
      <c r="E3014" t="str">
        <f t="shared" si="95"/>
        <v>XSHG_600540</v>
      </c>
    </row>
    <row r="3015" spans="1:5" x14ac:dyDescent="0.2">
      <c r="A3015" s="2" t="str">
        <f>"600598"</f>
        <v>600598</v>
      </c>
      <c r="B3015" s="1" t="s">
        <v>0</v>
      </c>
      <c r="C3015" s="1" t="s">
        <v>1</v>
      </c>
      <c r="D3015" t="str">
        <f t="shared" si="94"/>
        <v>XSHE_600598</v>
      </c>
      <c r="E3015" t="str">
        <f t="shared" si="95"/>
        <v>XSHG_600598</v>
      </c>
    </row>
    <row r="3016" spans="1:5" x14ac:dyDescent="0.2">
      <c r="A3016" s="2" t="str">
        <f>"000404"</f>
        <v>000404</v>
      </c>
      <c r="B3016" s="1" t="s">
        <v>0</v>
      </c>
      <c r="C3016" s="1" t="s">
        <v>1</v>
      </c>
      <c r="D3016" t="str">
        <f t="shared" si="94"/>
        <v>XSHE_000404</v>
      </c>
      <c r="E3016" t="str">
        <f t="shared" si="95"/>
        <v>XSHG_000404</v>
      </c>
    </row>
    <row r="3017" spans="1:5" x14ac:dyDescent="0.2">
      <c r="A3017" s="2" t="str">
        <f>"000551"</f>
        <v>000551</v>
      </c>
      <c r="B3017" s="1" t="s">
        <v>0</v>
      </c>
      <c r="C3017" s="1" t="s">
        <v>1</v>
      </c>
      <c r="D3017" t="str">
        <f t="shared" si="94"/>
        <v>XSHE_000551</v>
      </c>
      <c r="E3017" t="str">
        <f t="shared" si="95"/>
        <v>XSHG_000551</v>
      </c>
    </row>
    <row r="3018" spans="1:5" x14ac:dyDescent="0.2">
      <c r="A3018" s="2" t="str">
        <f>"000925"</f>
        <v>000925</v>
      </c>
      <c r="B3018" s="1" t="s">
        <v>0</v>
      </c>
      <c r="C3018" s="1" t="s">
        <v>1</v>
      </c>
      <c r="D3018" t="str">
        <f t="shared" si="94"/>
        <v>XSHE_000925</v>
      </c>
      <c r="E3018" t="str">
        <f t="shared" si="95"/>
        <v>XSHG_000925</v>
      </c>
    </row>
    <row r="3019" spans="1:5" x14ac:dyDescent="0.2">
      <c r="A3019" s="2" t="str">
        <f>"002006"</f>
        <v>002006</v>
      </c>
      <c r="B3019" s="1" t="s">
        <v>0</v>
      </c>
      <c r="C3019" s="1" t="s">
        <v>1</v>
      </c>
      <c r="D3019" t="str">
        <f t="shared" si="94"/>
        <v>XSHE_002006</v>
      </c>
      <c r="E3019" t="str">
        <f t="shared" si="95"/>
        <v>XSHG_002006</v>
      </c>
    </row>
    <row r="3020" spans="1:5" x14ac:dyDescent="0.2">
      <c r="A3020" s="2" t="str">
        <f>"002192"</f>
        <v>002192</v>
      </c>
      <c r="B3020" s="1" t="s">
        <v>0</v>
      </c>
      <c r="C3020" s="1" t="s">
        <v>1</v>
      </c>
      <c r="D3020" t="str">
        <f t="shared" si="94"/>
        <v>XSHE_002192</v>
      </c>
      <c r="E3020" t="str">
        <f t="shared" si="95"/>
        <v>XSHG_002192</v>
      </c>
    </row>
    <row r="3021" spans="1:5" x14ac:dyDescent="0.2">
      <c r="A3021" s="2" t="str">
        <f>"002204"</f>
        <v>002204</v>
      </c>
      <c r="B3021" s="1" t="s">
        <v>0</v>
      </c>
      <c r="C3021" s="1" t="s">
        <v>1</v>
      </c>
      <c r="D3021" t="str">
        <f t="shared" si="94"/>
        <v>XSHE_002204</v>
      </c>
      <c r="E3021" t="str">
        <f t="shared" si="95"/>
        <v>XSHG_002204</v>
      </c>
    </row>
    <row r="3022" spans="1:5" x14ac:dyDescent="0.2">
      <c r="A3022" s="2" t="str">
        <f>"002255"</f>
        <v>002255</v>
      </c>
      <c r="B3022" s="1" t="s">
        <v>0</v>
      </c>
      <c r="C3022" s="1" t="s">
        <v>1</v>
      </c>
      <c r="D3022" t="str">
        <f t="shared" si="94"/>
        <v>XSHE_002255</v>
      </c>
      <c r="E3022" t="str">
        <f t="shared" si="95"/>
        <v>XSHG_002255</v>
      </c>
    </row>
    <row r="3023" spans="1:5" x14ac:dyDescent="0.2">
      <c r="A3023" s="2" t="str">
        <f>"002366"</f>
        <v>002366</v>
      </c>
      <c r="B3023" s="1" t="s">
        <v>0</v>
      </c>
      <c r="C3023" s="1" t="s">
        <v>1</v>
      </c>
      <c r="D3023" t="str">
        <f t="shared" si="94"/>
        <v>XSHE_002366</v>
      </c>
      <c r="E3023" t="str">
        <f t="shared" si="95"/>
        <v>XSHG_002366</v>
      </c>
    </row>
    <row r="3024" spans="1:5" x14ac:dyDescent="0.2">
      <c r="A3024" s="2" t="str">
        <f>"002509"</f>
        <v>002509</v>
      </c>
      <c r="B3024" s="1" t="s">
        <v>0</v>
      </c>
      <c r="C3024" s="1" t="s">
        <v>1</v>
      </c>
      <c r="D3024" t="str">
        <f t="shared" si="94"/>
        <v>XSHE_002509</v>
      </c>
      <c r="E3024" t="str">
        <f t="shared" si="95"/>
        <v>XSHG_002509</v>
      </c>
    </row>
    <row r="3025" spans="1:5" x14ac:dyDescent="0.2">
      <c r="A3025" s="2" t="str">
        <f>"002529"</f>
        <v>002529</v>
      </c>
      <c r="B3025" s="1" t="s">
        <v>0</v>
      </c>
      <c r="C3025" s="1" t="s">
        <v>1</v>
      </c>
      <c r="D3025" t="str">
        <f t="shared" si="94"/>
        <v>XSHE_002529</v>
      </c>
      <c r="E3025" t="str">
        <f t="shared" si="95"/>
        <v>XSHG_002529</v>
      </c>
    </row>
    <row r="3026" spans="1:5" x14ac:dyDescent="0.2">
      <c r="A3026" s="2" t="str">
        <f>"002530"</f>
        <v>002530</v>
      </c>
      <c r="B3026" s="1" t="s">
        <v>0</v>
      </c>
      <c r="C3026" s="1" t="s">
        <v>1</v>
      </c>
      <c r="D3026" t="str">
        <f t="shared" si="94"/>
        <v>XSHE_002530</v>
      </c>
      <c r="E3026" t="str">
        <f t="shared" si="95"/>
        <v>XSHG_002530</v>
      </c>
    </row>
    <row r="3027" spans="1:5" x14ac:dyDescent="0.2">
      <c r="A3027" s="2" t="str">
        <f>"002534"</f>
        <v>002534</v>
      </c>
      <c r="B3027" s="1" t="s">
        <v>0</v>
      </c>
      <c r="C3027" s="1" t="s">
        <v>1</v>
      </c>
      <c r="D3027" t="str">
        <f t="shared" si="94"/>
        <v>XSHE_002534</v>
      </c>
      <c r="E3027" t="str">
        <f t="shared" si="95"/>
        <v>XSHG_002534</v>
      </c>
    </row>
    <row r="3028" spans="1:5" x14ac:dyDescent="0.2">
      <c r="A3028" s="2" t="str">
        <f>"002595"</f>
        <v>002595</v>
      </c>
      <c r="B3028" s="1" t="s">
        <v>0</v>
      </c>
      <c r="C3028" s="1" t="s">
        <v>1</v>
      </c>
      <c r="D3028" t="str">
        <f t="shared" si="94"/>
        <v>XSHE_002595</v>
      </c>
      <c r="E3028" t="str">
        <f t="shared" si="95"/>
        <v>XSHG_002595</v>
      </c>
    </row>
    <row r="3029" spans="1:5" x14ac:dyDescent="0.2">
      <c r="A3029" s="2" t="str">
        <f>"002613"</f>
        <v>002613</v>
      </c>
      <c r="B3029" s="1" t="s">
        <v>0</v>
      </c>
      <c r="C3029" s="1" t="s">
        <v>1</v>
      </c>
      <c r="D3029" t="str">
        <f t="shared" si="94"/>
        <v>XSHE_002613</v>
      </c>
      <c r="E3029" t="str">
        <f t="shared" si="95"/>
        <v>XSHG_002613</v>
      </c>
    </row>
    <row r="3030" spans="1:5" x14ac:dyDescent="0.2">
      <c r="A3030" s="2" t="str">
        <f>"002621"</f>
        <v>002621</v>
      </c>
      <c r="B3030" s="1" t="s">
        <v>0</v>
      </c>
      <c r="C3030" s="1" t="s">
        <v>1</v>
      </c>
      <c r="D3030" t="str">
        <f t="shared" si="94"/>
        <v>XSHE_002621</v>
      </c>
      <c r="E3030" t="str">
        <f t="shared" si="95"/>
        <v>XSHG_002621</v>
      </c>
    </row>
    <row r="3031" spans="1:5" x14ac:dyDescent="0.2">
      <c r="A3031" s="2" t="str">
        <f>"002630"</f>
        <v>002630</v>
      </c>
      <c r="B3031" s="1" t="s">
        <v>0</v>
      </c>
      <c r="C3031" s="1" t="s">
        <v>1</v>
      </c>
      <c r="D3031" t="str">
        <f t="shared" si="94"/>
        <v>XSHE_002630</v>
      </c>
      <c r="E3031" t="str">
        <f t="shared" si="95"/>
        <v>XSHG_002630</v>
      </c>
    </row>
    <row r="3032" spans="1:5" x14ac:dyDescent="0.2">
      <c r="A3032" s="2" t="str">
        <f>"002639"</f>
        <v>002639</v>
      </c>
      <c r="B3032" s="1" t="s">
        <v>0</v>
      </c>
      <c r="C3032" s="1" t="s">
        <v>1</v>
      </c>
      <c r="D3032" t="str">
        <f t="shared" si="94"/>
        <v>XSHE_002639</v>
      </c>
      <c r="E3032" t="str">
        <f t="shared" si="95"/>
        <v>XSHG_002639</v>
      </c>
    </row>
    <row r="3033" spans="1:5" x14ac:dyDescent="0.2">
      <c r="A3033" s="2" t="str">
        <f>"002645"</f>
        <v>002645</v>
      </c>
      <c r="B3033" s="1" t="s">
        <v>0</v>
      </c>
      <c r="C3033" s="1" t="s">
        <v>1</v>
      </c>
      <c r="D3033" t="str">
        <f t="shared" si="94"/>
        <v>XSHE_002645</v>
      </c>
      <c r="E3033" t="str">
        <f t="shared" si="95"/>
        <v>XSHG_002645</v>
      </c>
    </row>
    <row r="3034" spans="1:5" x14ac:dyDescent="0.2">
      <c r="A3034" s="2" t="str">
        <f>"002651"</f>
        <v>002651</v>
      </c>
      <c r="B3034" s="1" t="s">
        <v>0</v>
      </c>
      <c r="C3034" s="1" t="s">
        <v>1</v>
      </c>
      <c r="D3034" t="str">
        <f t="shared" si="94"/>
        <v>XSHE_002651</v>
      </c>
      <c r="E3034" t="str">
        <f t="shared" si="95"/>
        <v>XSHG_002651</v>
      </c>
    </row>
    <row r="3035" spans="1:5" x14ac:dyDescent="0.2">
      <c r="A3035" s="2" t="str">
        <f>"002686"</f>
        <v>002686</v>
      </c>
      <c r="B3035" s="1" t="s">
        <v>0</v>
      </c>
      <c r="C3035" s="1" t="s">
        <v>1</v>
      </c>
      <c r="D3035" t="str">
        <f t="shared" si="94"/>
        <v>XSHE_002686</v>
      </c>
      <c r="E3035" t="str">
        <f t="shared" si="95"/>
        <v>XSHG_002686</v>
      </c>
    </row>
    <row r="3036" spans="1:5" x14ac:dyDescent="0.2">
      <c r="A3036" s="2" t="str">
        <f>"002690"</f>
        <v>002690</v>
      </c>
      <c r="B3036" s="1" t="s">
        <v>0</v>
      </c>
      <c r="C3036" s="1" t="s">
        <v>1</v>
      </c>
      <c r="D3036" t="str">
        <f t="shared" si="94"/>
        <v>XSHE_002690</v>
      </c>
      <c r="E3036" t="str">
        <f t="shared" si="95"/>
        <v>XSHG_002690</v>
      </c>
    </row>
    <row r="3037" spans="1:5" x14ac:dyDescent="0.2">
      <c r="A3037" s="2" t="str">
        <f>"002691"</f>
        <v>002691</v>
      </c>
      <c r="B3037" s="1" t="s">
        <v>0</v>
      </c>
      <c r="C3037" s="1" t="s">
        <v>1</v>
      </c>
      <c r="D3037" t="str">
        <f t="shared" si="94"/>
        <v>XSHE_002691</v>
      </c>
      <c r="E3037" t="str">
        <f t="shared" si="95"/>
        <v>XSHG_002691</v>
      </c>
    </row>
    <row r="3038" spans="1:5" x14ac:dyDescent="0.2">
      <c r="A3038" s="2" t="str">
        <f>"002786"</f>
        <v>002786</v>
      </c>
      <c r="B3038" s="1" t="s">
        <v>0</v>
      </c>
      <c r="C3038" s="1" t="s">
        <v>1</v>
      </c>
      <c r="D3038" t="str">
        <f t="shared" si="94"/>
        <v>XSHE_002786</v>
      </c>
      <c r="E3038" t="str">
        <f t="shared" si="95"/>
        <v>XSHG_002786</v>
      </c>
    </row>
    <row r="3039" spans="1:5" x14ac:dyDescent="0.2">
      <c r="A3039" s="2" t="str">
        <f>"002793"</f>
        <v>002793</v>
      </c>
      <c r="B3039" s="1" t="s">
        <v>0</v>
      </c>
      <c r="C3039" s="1" t="s">
        <v>1</v>
      </c>
      <c r="D3039" t="str">
        <f t="shared" si="94"/>
        <v>XSHE_002793</v>
      </c>
      <c r="E3039" t="str">
        <f t="shared" si="95"/>
        <v>XSHG_002793</v>
      </c>
    </row>
    <row r="3040" spans="1:5" x14ac:dyDescent="0.2">
      <c r="A3040" s="2" t="str">
        <f>"002796"</f>
        <v>002796</v>
      </c>
      <c r="B3040" s="1" t="s">
        <v>0</v>
      </c>
      <c r="C3040" s="1" t="s">
        <v>1</v>
      </c>
      <c r="D3040" t="str">
        <f t="shared" si="94"/>
        <v>XSHE_002796</v>
      </c>
      <c r="E3040" t="str">
        <f t="shared" si="95"/>
        <v>XSHG_002796</v>
      </c>
    </row>
    <row r="3041" spans="1:5" x14ac:dyDescent="0.2">
      <c r="A3041" s="2" t="str">
        <f>"002816"</f>
        <v>002816</v>
      </c>
      <c r="B3041" s="1" t="s">
        <v>0</v>
      </c>
      <c r="C3041" s="1" t="s">
        <v>1</v>
      </c>
      <c r="D3041" t="str">
        <f t="shared" si="94"/>
        <v>XSHE_002816</v>
      </c>
      <c r="E3041" t="str">
        <f t="shared" si="95"/>
        <v>XSHG_002816</v>
      </c>
    </row>
    <row r="3042" spans="1:5" x14ac:dyDescent="0.2">
      <c r="A3042" s="2" t="str">
        <f>"002833"</f>
        <v>002833</v>
      </c>
      <c r="B3042" s="1" t="s">
        <v>0</v>
      </c>
      <c r="C3042" s="1" t="s">
        <v>1</v>
      </c>
      <c r="D3042" t="str">
        <f t="shared" si="94"/>
        <v>XSHE_002833</v>
      </c>
      <c r="E3042" t="str">
        <f t="shared" si="95"/>
        <v>XSHG_002833</v>
      </c>
    </row>
    <row r="3043" spans="1:5" x14ac:dyDescent="0.2">
      <c r="A3043" s="2" t="str">
        <f>"002837"</f>
        <v>002837</v>
      </c>
      <c r="B3043" s="1" t="s">
        <v>0</v>
      </c>
      <c r="C3043" s="1" t="s">
        <v>1</v>
      </c>
      <c r="D3043" t="str">
        <f t="shared" si="94"/>
        <v>XSHE_002837</v>
      </c>
      <c r="E3043" t="str">
        <f t="shared" si="95"/>
        <v>XSHG_002837</v>
      </c>
    </row>
    <row r="3044" spans="1:5" x14ac:dyDescent="0.2">
      <c r="A3044" s="2" t="str">
        <f>"300023"</f>
        <v>300023</v>
      </c>
      <c r="B3044" s="1" t="s">
        <v>0</v>
      </c>
      <c r="C3044" s="1" t="s">
        <v>1</v>
      </c>
      <c r="D3044" t="str">
        <f t="shared" si="94"/>
        <v>XSHE_300023</v>
      </c>
      <c r="E3044" t="str">
        <f t="shared" si="95"/>
        <v>XSHG_300023</v>
      </c>
    </row>
    <row r="3045" spans="1:5" x14ac:dyDescent="0.2">
      <c r="A3045" s="2" t="str">
        <f>"300024"</f>
        <v>300024</v>
      </c>
      <c r="B3045" s="1" t="s">
        <v>0</v>
      </c>
      <c r="C3045" s="1" t="s">
        <v>1</v>
      </c>
      <c r="D3045" t="str">
        <f t="shared" si="94"/>
        <v>XSHE_300024</v>
      </c>
      <c r="E3045" t="str">
        <f t="shared" si="95"/>
        <v>XSHG_300024</v>
      </c>
    </row>
    <row r="3046" spans="1:5" x14ac:dyDescent="0.2">
      <c r="A3046" s="2" t="str">
        <f>"300029"</f>
        <v>300029</v>
      </c>
      <c r="B3046" s="1" t="s">
        <v>0</v>
      </c>
      <c r="C3046" s="1" t="s">
        <v>1</v>
      </c>
      <c r="D3046" t="str">
        <f t="shared" si="94"/>
        <v>XSHE_300029</v>
      </c>
      <c r="E3046" t="str">
        <f t="shared" si="95"/>
        <v>XSHG_300029</v>
      </c>
    </row>
    <row r="3047" spans="1:5" x14ac:dyDescent="0.2">
      <c r="A3047" s="2" t="str">
        <f>"300092"</f>
        <v>300092</v>
      </c>
      <c r="B3047" s="1" t="s">
        <v>0</v>
      </c>
      <c r="C3047" s="1" t="s">
        <v>1</v>
      </c>
      <c r="D3047" t="str">
        <f t="shared" si="94"/>
        <v>XSHE_300092</v>
      </c>
      <c r="E3047" t="str">
        <f t="shared" si="95"/>
        <v>XSHG_300092</v>
      </c>
    </row>
    <row r="3048" spans="1:5" x14ac:dyDescent="0.2">
      <c r="A3048" s="2" t="str">
        <f>"300116"</f>
        <v>300116</v>
      </c>
      <c r="B3048" s="1" t="s">
        <v>0</v>
      </c>
      <c r="C3048" s="1" t="s">
        <v>1</v>
      </c>
      <c r="D3048" t="str">
        <f t="shared" si="94"/>
        <v>XSHE_300116</v>
      </c>
      <c r="E3048" t="str">
        <f t="shared" si="95"/>
        <v>XSHG_300116</v>
      </c>
    </row>
    <row r="3049" spans="1:5" x14ac:dyDescent="0.2">
      <c r="A3049" s="2" t="str">
        <f>"300145"</f>
        <v>300145</v>
      </c>
      <c r="B3049" s="1" t="s">
        <v>0</v>
      </c>
      <c r="C3049" s="1" t="s">
        <v>1</v>
      </c>
      <c r="D3049" t="str">
        <f t="shared" si="94"/>
        <v>XSHE_300145</v>
      </c>
      <c r="E3049" t="str">
        <f t="shared" si="95"/>
        <v>XSHG_300145</v>
      </c>
    </row>
    <row r="3050" spans="1:5" x14ac:dyDescent="0.2">
      <c r="A3050" s="2" t="str">
        <f>"300193"</f>
        <v>300193</v>
      </c>
      <c r="B3050" s="1" t="s">
        <v>0</v>
      </c>
      <c r="C3050" s="1" t="s">
        <v>1</v>
      </c>
      <c r="D3050" t="str">
        <f t="shared" si="94"/>
        <v>XSHE_300193</v>
      </c>
      <c r="E3050" t="str">
        <f t="shared" si="95"/>
        <v>XSHG_300193</v>
      </c>
    </row>
    <row r="3051" spans="1:5" x14ac:dyDescent="0.2">
      <c r="A3051" s="2" t="str">
        <f>"300201"</f>
        <v>300201</v>
      </c>
      <c r="B3051" s="1" t="s">
        <v>0</v>
      </c>
      <c r="C3051" s="1" t="s">
        <v>1</v>
      </c>
      <c r="D3051" t="str">
        <f t="shared" si="94"/>
        <v>XSHE_300201</v>
      </c>
      <c r="E3051" t="str">
        <f t="shared" si="95"/>
        <v>XSHG_300201</v>
      </c>
    </row>
    <row r="3052" spans="1:5" x14ac:dyDescent="0.2">
      <c r="A3052" s="2" t="str">
        <f>"300202"</f>
        <v>300202</v>
      </c>
      <c r="B3052" s="1" t="s">
        <v>0</v>
      </c>
      <c r="C3052" s="1" t="s">
        <v>1</v>
      </c>
      <c r="D3052" t="str">
        <f t="shared" si="94"/>
        <v>XSHE_300202</v>
      </c>
      <c r="E3052" t="str">
        <f t="shared" si="95"/>
        <v>XSHG_300202</v>
      </c>
    </row>
    <row r="3053" spans="1:5" x14ac:dyDescent="0.2">
      <c r="A3053" s="2" t="str">
        <f>"300210"</f>
        <v>300210</v>
      </c>
      <c r="B3053" s="1" t="s">
        <v>0</v>
      </c>
      <c r="C3053" s="1" t="s">
        <v>1</v>
      </c>
      <c r="D3053" t="str">
        <f t="shared" si="94"/>
        <v>XSHE_300210</v>
      </c>
      <c r="E3053" t="str">
        <f t="shared" si="95"/>
        <v>XSHG_300210</v>
      </c>
    </row>
    <row r="3054" spans="1:5" x14ac:dyDescent="0.2">
      <c r="A3054" s="2" t="str">
        <f>"300249"</f>
        <v>300249</v>
      </c>
      <c r="B3054" s="1" t="s">
        <v>0</v>
      </c>
      <c r="C3054" s="1" t="s">
        <v>1</v>
      </c>
      <c r="D3054" t="str">
        <f t="shared" si="94"/>
        <v>XSHE_300249</v>
      </c>
      <c r="E3054" t="str">
        <f t="shared" si="95"/>
        <v>XSHG_300249</v>
      </c>
    </row>
    <row r="3055" spans="1:5" x14ac:dyDescent="0.2">
      <c r="A3055" s="2" t="str">
        <f>"300263"</f>
        <v>300263</v>
      </c>
      <c r="B3055" s="1" t="s">
        <v>0</v>
      </c>
      <c r="C3055" s="1" t="s">
        <v>1</v>
      </c>
      <c r="D3055" t="str">
        <f t="shared" si="94"/>
        <v>XSHE_300263</v>
      </c>
      <c r="E3055" t="str">
        <f t="shared" si="95"/>
        <v>XSHG_300263</v>
      </c>
    </row>
    <row r="3056" spans="1:5" x14ac:dyDescent="0.2">
      <c r="A3056" s="2" t="str">
        <f>"300276"</f>
        <v>300276</v>
      </c>
      <c r="B3056" s="1" t="s">
        <v>0</v>
      </c>
      <c r="C3056" s="1" t="s">
        <v>1</v>
      </c>
      <c r="D3056" t="str">
        <f t="shared" si="94"/>
        <v>XSHE_300276</v>
      </c>
      <c r="E3056" t="str">
        <f t="shared" si="95"/>
        <v>XSHG_300276</v>
      </c>
    </row>
    <row r="3057" spans="1:5" x14ac:dyDescent="0.2">
      <c r="A3057" s="2" t="str">
        <f>"300278"</f>
        <v>300278</v>
      </c>
      <c r="B3057" s="1" t="s">
        <v>0</v>
      </c>
      <c r="C3057" s="1" t="s">
        <v>1</v>
      </c>
      <c r="D3057" t="str">
        <f t="shared" si="94"/>
        <v>XSHE_300278</v>
      </c>
      <c r="E3057" t="str">
        <f t="shared" si="95"/>
        <v>XSHG_300278</v>
      </c>
    </row>
    <row r="3058" spans="1:5" x14ac:dyDescent="0.2">
      <c r="A3058" s="2" t="str">
        <f>"300280"</f>
        <v>300280</v>
      </c>
      <c r="B3058" s="1" t="s">
        <v>0</v>
      </c>
      <c r="C3058" s="1" t="s">
        <v>1</v>
      </c>
      <c r="D3058" t="str">
        <f t="shared" si="94"/>
        <v>XSHE_300280</v>
      </c>
      <c r="E3058" t="str">
        <f t="shared" si="95"/>
        <v>XSHG_300280</v>
      </c>
    </row>
    <row r="3059" spans="1:5" x14ac:dyDescent="0.2">
      <c r="A3059" s="2" t="str">
        <f>"300281"</f>
        <v>300281</v>
      </c>
      <c r="B3059" s="1" t="s">
        <v>0</v>
      </c>
      <c r="C3059" s="1" t="s">
        <v>1</v>
      </c>
      <c r="D3059" t="str">
        <f t="shared" si="94"/>
        <v>XSHE_300281</v>
      </c>
      <c r="E3059" t="str">
        <f t="shared" si="95"/>
        <v>XSHG_300281</v>
      </c>
    </row>
    <row r="3060" spans="1:5" x14ac:dyDescent="0.2">
      <c r="A3060" s="2" t="str">
        <f>"300293"</f>
        <v>300293</v>
      </c>
      <c r="B3060" s="1" t="s">
        <v>0</v>
      </c>
      <c r="C3060" s="1" t="s">
        <v>1</v>
      </c>
      <c r="D3060" t="str">
        <f t="shared" si="94"/>
        <v>XSHE_300293</v>
      </c>
      <c r="E3060" t="str">
        <f t="shared" si="95"/>
        <v>XSHG_300293</v>
      </c>
    </row>
    <row r="3061" spans="1:5" x14ac:dyDescent="0.2">
      <c r="A3061" s="2" t="str">
        <f>"300309"</f>
        <v>300309</v>
      </c>
      <c r="B3061" s="1" t="s">
        <v>0</v>
      </c>
      <c r="C3061" s="1" t="s">
        <v>1</v>
      </c>
      <c r="D3061" t="str">
        <f t="shared" si="94"/>
        <v>XSHE_300309</v>
      </c>
      <c r="E3061" t="str">
        <f t="shared" si="95"/>
        <v>XSHG_300309</v>
      </c>
    </row>
    <row r="3062" spans="1:5" x14ac:dyDescent="0.2">
      <c r="A3062" s="2" t="str">
        <f>"300316"</f>
        <v>300316</v>
      </c>
      <c r="B3062" s="1" t="s">
        <v>0</v>
      </c>
      <c r="C3062" s="1" t="s">
        <v>1</v>
      </c>
      <c r="D3062" t="str">
        <f t="shared" si="94"/>
        <v>XSHE_300316</v>
      </c>
      <c r="E3062" t="str">
        <f t="shared" si="95"/>
        <v>XSHG_300316</v>
      </c>
    </row>
    <row r="3063" spans="1:5" x14ac:dyDescent="0.2">
      <c r="A3063" s="2" t="str">
        <f>"300334"</f>
        <v>300334</v>
      </c>
      <c r="B3063" s="1" t="s">
        <v>0</v>
      </c>
      <c r="C3063" s="1" t="s">
        <v>1</v>
      </c>
      <c r="D3063" t="str">
        <f t="shared" si="94"/>
        <v>XSHE_300334</v>
      </c>
      <c r="E3063" t="str">
        <f t="shared" si="95"/>
        <v>XSHG_300334</v>
      </c>
    </row>
    <row r="3064" spans="1:5" x14ac:dyDescent="0.2">
      <c r="A3064" s="2" t="str">
        <f>"300368"</f>
        <v>300368</v>
      </c>
      <c r="B3064" s="1" t="s">
        <v>0</v>
      </c>
      <c r="C3064" s="1" t="s">
        <v>1</v>
      </c>
      <c r="D3064" t="str">
        <f t="shared" si="94"/>
        <v>XSHE_300368</v>
      </c>
      <c r="E3064" t="str">
        <f t="shared" si="95"/>
        <v>XSHG_300368</v>
      </c>
    </row>
    <row r="3065" spans="1:5" x14ac:dyDescent="0.2">
      <c r="A3065" s="2" t="str">
        <f>"300382"</f>
        <v>300382</v>
      </c>
      <c r="B3065" s="1" t="s">
        <v>0</v>
      </c>
      <c r="C3065" s="1" t="s">
        <v>1</v>
      </c>
      <c r="D3065" t="str">
        <f t="shared" si="94"/>
        <v>XSHE_300382</v>
      </c>
      <c r="E3065" t="str">
        <f t="shared" si="95"/>
        <v>XSHG_300382</v>
      </c>
    </row>
    <row r="3066" spans="1:5" x14ac:dyDescent="0.2">
      <c r="A3066" s="2" t="str">
        <f>"300400"</f>
        <v>300400</v>
      </c>
      <c r="B3066" s="1" t="s">
        <v>0</v>
      </c>
      <c r="C3066" s="1" t="s">
        <v>1</v>
      </c>
      <c r="D3066" t="str">
        <f t="shared" si="94"/>
        <v>XSHE_300400</v>
      </c>
      <c r="E3066" t="str">
        <f t="shared" si="95"/>
        <v>XSHG_300400</v>
      </c>
    </row>
    <row r="3067" spans="1:5" x14ac:dyDescent="0.2">
      <c r="A3067" s="2" t="str">
        <f>"300402"</f>
        <v>300402</v>
      </c>
      <c r="B3067" s="1" t="s">
        <v>0</v>
      </c>
      <c r="C3067" s="1" t="s">
        <v>1</v>
      </c>
      <c r="D3067" t="str">
        <f t="shared" si="94"/>
        <v>XSHE_300402</v>
      </c>
      <c r="E3067" t="str">
        <f t="shared" si="95"/>
        <v>XSHG_300402</v>
      </c>
    </row>
    <row r="3068" spans="1:5" x14ac:dyDescent="0.2">
      <c r="A3068" s="2" t="str">
        <f>"300411"</f>
        <v>300411</v>
      </c>
      <c r="B3068" s="1" t="s">
        <v>0</v>
      </c>
      <c r="C3068" s="1" t="s">
        <v>1</v>
      </c>
      <c r="D3068" t="str">
        <f t="shared" si="94"/>
        <v>XSHE_300411</v>
      </c>
      <c r="E3068" t="str">
        <f t="shared" si="95"/>
        <v>XSHG_300411</v>
      </c>
    </row>
    <row r="3069" spans="1:5" x14ac:dyDescent="0.2">
      <c r="A3069" s="2" t="str">
        <f>"300415"</f>
        <v>300415</v>
      </c>
      <c r="B3069" s="1" t="s">
        <v>0</v>
      </c>
      <c r="C3069" s="1" t="s">
        <v>1</v>
      </c>
      <c r="D3069" t="str">
        <f t="shared" si="94"/>
        <v>XSHE_300415</v>
      </c>
      <c r="E3069" t="str">
        <f t="shared" si="95"/>
        <v>XSHG_300415</v>
      </c>
    </row>
    <row r="3070" spans="1:5" x14ac:dyDescent="0.2">
      <c r="A3070" s="2" t="str">
        <f>"300434"</f>
        <v>300434</v>
      </c>
      <c r="B3070" s="1" t="s">
        <v>0</v>
      </c>
      <c r="C3070" s="1" t="s">
        <v>1</v>
      </c>
      <c r="D3070" t="str">
        <f t="shared" si="94"/>
        <v>XSHE_300434</v>
      </c>
      <c r="E3070" t="str">
        <f t="shared" si="95"/>
        <v>XSHG_300434</v>
      </c>
    </row>
    <row r="3071" spans="1:5" x14ac:dyDescent="0.2">
      <c r="A3071" s="2" t="str">
        <f>"300443"</f>
        <v>300443</v>
      </c>
      <c r="B3071" s="1" t="s">
        <v>0</v>
      </c>
      <c r="C3071" s="1" t="s">
        <v>1</v>
      </c>
      <c r="D3071" t="str">
        <f t="shared" si="94"/>
        <v>XSHE_300443</v>
      </c>
      <c r="E3071" t="str">
        <f t="shared" si="95"/>
        <v>XSHG_300443</v>
      </c>
    </row>
    <row r="3072" spans="1:5" x14ac:dyDescent="0.2">
      <c r="A3072" s="2" t="str">
        <f>"300450"</f>
        <v>300450</v>
      </c>
      <c r="B3072" s="1" t="s">
        <v>0</v>
      </c>
      <c r="C3072" s="1" t="s">
        <v>1</v>
      </c>
      <c r="D3072" t="str">
        <f t="shared" si="94"/>
        <v>XSHE_300450</v>
      </c>
      <c r="E3072" t="str">
        <f t="shared" si="95"/>
        <v>XSHG_300450</v>
      </c>
    </row>
    <row r="3073" spans="1:5" x14ac:dyDescent="0.2">
      <c r="A3073" s="2" t="str">
        <f>"300457"</f>
        <v>300457</v>
      </c>
      <c r="B3073" s="1" t="s">
        <v>0</v>
      </c>
      <c r="C3073" s="1" t="s">
        <v>1</v>
      </c>
      <c r="D3073" t="str">
        <f t="shared" si="94"/>
        <v>XSHE_300457</v>
      </c>
      <c r="E3073" t="str">
        <f t="shared" si="95"/>
        <v>XSHG_300457</v>
      </c>
    </row>
    <row r="3074" spans="1:5" x14ac:dyDescent="0.2">
      <c r="A3074" s="2" t="str">
        <f>"300461"</f>
        <v>300461</v>
      </c>
      <c r="B3074" s="1" t="s">
        <v>0</v>
      </c>
      <c r="C3074" s="1" t="s">
        <v>1</v>
      </c>
      <c r="D3074" t="str">
        <f t="shared" ref="D3074:D3137" si="96">B3074&amp;"_"&amp;A3074</f>
        <v>XSHE_300461</v>
      </c>
      <c r="E3074" t="str">
        <f t="shared" ref="E3074:E3137" si="97">C3074&amp;"_"&amp;A3074</f>
        <v>XSHG_300461</v>
      </c>
    </row>
    <row r="3075" spans="1:5" x14ac:dyDescent="0.2">
      <c r="A3075" s="2" t="str">
        <f>"300462"</f>
        <v>300462</v>
      </c>
      <c r="B3075" s="1" t="s">
        <v>0</v>
      </c>
      <c r="C3075" s="1" t="s">
        <v>1</v>
      </c>
      <c r="D3075" t="str">
        <f t="shared" si="96"/>
        <v>XSHE_300462</v>
      </c>
      <c r="E3075" t="str">
        <f t="shared" si="97"/>
        <v>XSHG_300462</v>
      </c>
    </row>
    <row r="3076" spans="1:5" x14ac:dyDescent="0.2">
      <c r="A3076" s="2" t="str">
        <f>"300471"</f>
        <v>300471</v>
      </c>
      <c r="B3076" s="1" t="s">
        <v>0</v>
      </c>
      <c r="C3076" s="1" t="s">
        <v>1</v>
      </c>
      <c r="D3076" t="str">
        <f t="shared" si="96"/>
        <v>XSHE_300471</v>
      </c>
      <c r="E3076" t="str">
        <f t="shared" si="97"/>
        <v>XSHG_300471</v>
      </c>
    </row>
    <row r="3077" spans="1:5" x14ac:dyDescent="0.2">
      <c r="A3077" s="2" t="str">
        <f>"300472"</f>
        <v>300472</v>
      </c>
      <c r="B3077" s="1" t="s">
        <v>0</v>
      </c>
      <c r="C3077" s="1" t="s">
        <v>1</v>
      </c>
      <c r="D3077" t="str">
        <f t="shared" si="96"/>
        <v>XSHE_300472</v>
      </c>
      <c r="E3077" t="str">
        <f t="shared" si="97"/>
        <v>XSHG_300472</v>
      </c>
    </row>
    <row r="3078" spans="1:5" x14ac:dyDescent="0.2">
      <c r="A3078" s="2" t="str">
        <f>"300475"</f>
        <v>300475</v>
      </c>
      <c r="B3078" s="1" t="s">
        <v>0</v>
      </c>
      <c r="C3078" s="1" t="s">
        <v>1</v>
      </c>
      <c r="D3078" t="str">
        <f t="shared" si="96"/>
        <v>XSHE_300475</v>
      </c>
      <c r="E3078" t="str">
        <f t="shared" si="97"/>
        <v>XSHG_300475</v>
      </c>
    </row>
    <row r="3079" spans="1:5" x14ac:dyDescent="0.2">
      <c r="A3079" s="2" t="str">
        <f>"300483"</f>
        <v>300483</v>
      </c>
      <c r="B3079" s="1" t="s">
        <v>0</v>
      </c>
      <c r="C3079" s="1" t="s">
        <v>1</v>
      </c>
      <c r="D3079" t="str">
        <f t="shared" si="96"/>
        <v>XSHE_300483</v>
      </c>
      <c r="E3079" t="str">
        <f t="shared" si="97"/>
        <v>XSHG_300483</v>
      </c>
    </row>
    <row r="3080" spans="1:5" x14ac:dyDescent="0.2">
      <c r="A3080" s="2" t="str">
        <f>"300486"</f>
        <v>300486</v>
      </c>
      <c r="B3080" s="1" t="s">
        <v>0</v>
      </c>
      <c r="C3080" s="1" t="s">
        <v>1</v>
      </c>
      <c r="D3080" t="str">
        <f t="shared" si="96"/>
        <v>XSHE_300486</v>
      </c>
      <c r="E3080" t="str">
        <f t="shared" si="97"/>
        <v>XSHG_300486</v>
      </c>
    </row>
    <row r="3081" spans="1:5" x14ac:dyDescent="0.2">
      <c r="A3081" s="2" t="str">
        <f>"300499"</f>
        <v>300499</v>
      </c>
      <c r="B3081" s="1" t="s">
        <v>0</v>
      </c>
      <c r="C3081" s="1" t="s">
        <v>1</v>
      </c>
      <c r="D3081" t="str">
        <f t="shared" si="96"/>
        <v>XSHE_300499</v>
      </c>
      <c r="E3081" t="str">
        <f t="shared" si="97"/>
        <v>XSHG_300499</v>
      </c>
    </row>
    <row r="3082" spans="1:5" x14ac:dyDescent="0.2">
      <c r="A3082" s="2" t="str">
        <f>"300509"</f>
        <v>300509</v>
      </c>
      <c r="B3082" s="1" t="s">
        <v>0</v>
      </c>
      <c r="C3082" s="1" t="s">
        <v>1</v>
      </c>
      <c r="D3082" t="str">
        <f t="shared" si="96"/>
        <v>XSHE_300509</v>
      </c>
      <c r="E3082" t="str">
        <f t="shared" si="97"/>
        <v>XSHG_300509</v>
      </c>
    </row>
    <row r="3083" spans="1:5" x14ac:dyDescent="0.2">
      <c r="A3083" s="2" t="str">
        <f>"300512"</f>
        <v>300512</v>
      </c>
      <c r="B3083" s="1" t="s">
        <v>0</v>
      </c>
      <c r="C3083" s="1" t="s">
        <v>1</v>
      </c>
      <c r="D3083" t="str">
        <f t="shared" si="96"/>
        <v>XSHE_300512</v>
      </c>
      <c r="E3083" t="str">
        <f t="shared" si="97"/>
        <v>XSHG_300512</v>
      </c>
    </row>
    <row r="3084" spans="1:5" x14ac:dyDescent="0.2">
      <c r="A3084" s="2" t="str">
        <f>"300521"</f>
        <v>300521</v>
      </c>
      <c r="B3084" s="1" t="s">
        <v>0</v>
      </c>
      <c r="C3084" s="1" t="s">
        <v>1</v>
      </c>
      <c r="D3084" t="str">
        <f t="shared" si="96"/>
        <v>XSHE_300521</v>
      </c>
      <c r="E3084" t="str">
        <f t="shared" si="97"/>
        <v>XSHG_300521</v>
      </c>
    </row>
    <row r="3085" spans="1:5" x14ac:dyDescent="0.2">
      <c r="A3085" s="2" t="str">
        <f>"300526"</f>
        <v>300526</v>
      </c>
      <c r="B3085" s="1" t="s">
        <v>0</v>
      </c>
      <c r="C3085" s="1" t="s">
        <v>1</v>
      </c>
      <c r="D3085" t="str">
        <f t="shared" si="96"/>
        <v>XSHE_300526</v>
      </c>
      <c r="E3085" t="str">
        <f t="shared" si="97"/>
        <v>XSHG_300526</v>
      </c>
    </row>
    <row r="3086" spans="1:5" x14ac:dyDescent="0.2">
      <c r="A3086" s="2" t="str">
        <f>"300527"</f>
        <v>300527</v>
      </c>
      <c r="B3086" s="1" t="s">
        <v>0</v>
      </c>
      <c r="C3086" s="1" t="s">
        <v>1</v>
      </c>
      <c r="D3086" t="str">
        <f t="shared" si="96"/>
        <v>XSHE_300527</v>
      </c>
      <c r="E3086" t="str">
        <f t="shared" si="97"/>
        <v>XSHG_300527</v>
      </c>
    </row>
    <row r="3087" spans="1:5" x14ac:dyDescent="0.2">
      <c r="A3087" s="2" t="str">
        <f>"300540"</f>
        <v>300540</v>
      </c>
      <c r="B3087" s="1" t="s">
        <v>0</v>
      </c>
      <c r="C3087" s="1" t="s">
        <v>1</v>
      </c>
      <c r="D3087" t="str">
        <f t="shared" si="96"/>
        <v>XSHE_300540</v>
      </c>
      <c r="E3087" t="str">
        <f t="shared" si="97"/>
        <v>XSHG_300540</v>
      </c>
    </row>
    <row r="3088" spans="1:5" x14ac:dyDescent="0.2">
      <c r="A3088" s="2" t="str">
        <f>"300545"</f>
        <v>300545</v>
      </c>
      <c r="B3088" s="1" t="s">
        <v>0</v>
      </c>
      <c r="C3088" s="1" t="s">
        <v>1</v>
      </c>
      <c r="D3088" t="str">
        <f t="shared" si="96"/>
        <v>XSHE_300545</v>
      </c>
      <c r="E3088" t="str">
        <f t="shared" si="97"/>
        <v>XSHG_300545</v>
      </c>
    </row>
    <row r="3089" spans="1:5" x14ac:dyDescent="0.2">
      <c r="A3089" s="2" t="str">
        <f>"300549"</f>
        <v>300549</v>
      </c>
      <c r="B3089" s="1" t="s">
        <v>0</v>
      </c>
      <c r="C3089" s="1" t="s">
        <v>1</v>
      </c>
      <c r="D3089" t="str">
        <f t="shared" si="96"/>
        <v>XSHE_300549</v>
      </c>
      <c r="E3089" t="str">
        <f t="shared" si="97"/>
        <v>XSHG_300549</v>
      </c>
    </row>
    <row r="3090" spans="1:5" x14ac:dyDescent="0.2">
      <c r="A3090" s="2" t="str">
        <f>"300551"</f>
        <v>300551</v>
      </c>
      <c r="B3090" s="1" t="s">
        <v>0</v>
      </c>
      <c r="C3090" s="1" t="s">
        <v>1</v>
      </c>
      <c r="D3090" t="str">
        <f t="shared" si="96"/>
        <v>XSHE_300551</v>
      </c>
      <c r="E3090" t="str">
        <f t="shared" si="97"/>
        <v>XSHG_300551</v>
      </c>
    </row>
    <row r="3091" spans="1:5" x14ac:dyDescent="0.2">
      <c r="A3091" s="2" t="str">
        <f>"300569"</f>
        <v>300569</v>
      </c>
      <c r="B3091" s="1" t="s">
        <v>0</v>
      </c>
      <c r="C3091" s="1" t="s">
        <v>1</v>
      </c>
      <c r="D3091" t="str">
        <f t="shared" si="96"/>
        <v>XSHE_300569</v>
      </c>
      <c r="E3091" t="str">
        <f t="shared" si="97"/>
        <v>XSHG_300569</v>
      </c>
    </row>
    <row r="3092" spans="1:5" x14ac:dyDescent="0.2">
      <c r="A3092" s="2" t="str">
        <f>"300607"</f>
        <v>300607</v>
      </c>
      <c r="B3092" s="1" t="s">
        <v>0</v>
      </c>
      <c r="C3092" s="1" t="s">
        <v>1</v>
      </c>
      <c r="D3092" t="str">
        <f t="shared" si="96"/>
        <v>XSHE_300607</v>
      </c>
      <c r="E3092" t="str">
        <f t="shared" si="97"/>
        <v>XSHG_300607</v>
      </c>
    </row>
    <row r="3093" spans="1:5" x14ac:dyDescent="0.2">
      <c r="A3093" s="2" t="str">
        <f>"300619"</f>
        <v>300619</v>
      </c>
      <c r="B3093" s="1" t="s">
        <v>0</v>
      </c>
      <c r="C3093" s="1" t="s">
        <v>1</v>
      </c>
      <c r="D3093" t="str">
        <f t="shared" si="96"/>
        <v>XSHE_300619</v>
      </c>
      <c r="E3093" t="str">
        <f t="shared" si="97"/>
        <v>XSHG_300619</v>
      </c>
    </row>
    <row r="3094" spans="1:5" x14ac:dyDescent="0.2">
      <c r="A3094" s="2" t="str">
        <f>"600184"</f>
        <v>600184</v>
      </c>
      <c r="B3094" s="1" t="s">
        <v>0</v>
      </c>
      <c r="C3094" s="1" t="s">
        <v>1</v>
      </c>
      <c r="D3094" t="str">
        <f t="shared" si="96"/>
        <v>XSHE_600184</v>
      </c>
      <c r="E3094" t="str">
        <f t="shared" si="97"/>
        <v>XSHG_600184</v>
      </c>
    </row>
    <row r="3095" spans="1:5" x14ac:dyDescent="0.2">
      <c r="A3095" s="2" t="str">
        <f>"600435"</f>
        <v>600435</v>
      </c>
      <c r="B3095" s="1" t="s">
        <v>0</v>
      </c>
      <c r="C3095" s="1" t="s">
        <v>1</v>
      </c>
      <c r="D3095" t="str">
        <f t="shared" si="96"/>
        <v>XSHE_600435</v>
      </c>
      <c r="E3095" t="str">
        <f t="shared" si="97"/>
        <v>XSHG_600435</v>
      </c>
    </row>
    <row r="3096" spans="1:5" x14ac:dyDescent="0.2">
      <c r="A3096" s="2" t="str">
        <f>"600475"</f>
        <v>600475</v>
      </c>
      <c r="B3096" s="1" t="s">
        <v>0</v>
      </c>
      <c r="C3096" s="1" t="s">
        <v>1</v>
      </c>
      <c r="D3096" t="str">
        <f t="shared" si="96"/>
        <v>XSHE_600475</v>
      </c>
      <c r="E3096" t="str">
        <f t="shared" si="97"/>
        <v>XSHG_600475</v>
      </c>
    </row>
    <row r="3097" spans="1:5" x14ac:dyDescent="0.2">
      <c r="A3097" s="2" t="str">
        <f>"600499"</f>
        <v>600499</v>
      </c>
      <c r="B3097" s="1" t="s">
        <v>0</v>
      </c>
      <c r="C3097" s="1" t="s">
        <v>1</v>
      </c>
      <c r="D3097" t="str">
        <f t="shared" si="96"/>
        <v>XSHE_600499</v>
      </c>
      <c r="E3097" t="str">
        <f t="shared" si="97"/>
        <v>XSHG_600499</v>
      </c>
    </row>
    <row r="3098" spans="1:5" x14ac:dyDescent="0.2">
      <c r="A3098" s="2" t="str">
        <f>"600855"</f>
        <v>600855</v>
      </c>
      <c r="B3098" s="1" t="s">
        <v>0</v>
      </c>
      <c r="C3098" s="1" t="s">
        <v>1</v>
      </c>
      <c r="D3098" t="str">
        <f t="shared" si="96"/>
        <v>XSHE_600855</v>
      </c>
      <c r="E3098" t="str">
        <f t="shared" si="97"/>
        <v>XSHG_600855</v>
      </c>
    </row>
    <row r="3099" spans="1:5" x14ac:dyDescent="0.2">
      <c r="A3099" s="2" t="str">
        <f>"600860"</f>
        <v>600860</v>
      </c>
      <c r="B3099" s="1" t="s">
        <v>0</v>
      </c>
      <c r="C3099" s="1" t="s">
        <v>1</v>
      </c>
      <c r="D3099" t="str">
        <f t="shared" si="96"/>
        <v>XSHE_600860</v>
      </c>
      <c r="E3099" t="str">
        <f t="shared" si="97"/>
        <v>XSHG_600860</v>
      </c>
    </row>
    <row r="3100" spans="1:5" x14ac:dyDescent="0.2">
      <c r="A3100" s="2" t="str">
        <f>"601226"</f>
        <v>601226</v>
      </c>
      <c r="B3100" s="1" t="s">
        <v>0</v>
      </c>
      <c r="C3100" s="1" t="s">
        <v>1</v>
      </c>
      <c r="D3100" t="str">
        <f t="shared" si="96"/>
        <v>XSHE_601226</v>
      </c>
      <c r="E3100" t="str">
        <f t="shared" si="97"/>
        <v>XSHG_601226</v>
      </c>
    </row>
    <row r="3101" spans="1:5" x14ac:dyDescent="0.2">
      <c r="A3101" s="2" t="str">
        <f>"601608"</f>
        <v>601608</v>
      </c>
      <c r="B3101" s="1" t="s">
        <v>0</v>
      </c>
      <c r="C3101" s="1" t="s">
        <v>1</v>
      </c>
      <c r="D3101" t="str">
        <f t="shared" si="96"/>
        <v>XSHE_601608</v>
      </c>
      <c r="E3101" t="str">
        <f t="shared" si="97"/>
        <v>XSHG_601608</v>
      </c>
    </row>
    <row r="3102" spans="1:5" x14ac:dyDescent="0.2">
      <c r="A3102" s="2" t="str">
        <f>"603012"</f>
        <v>603012</v>
      </c>
      <c r="B3102" s="1" t="s">
        <v>0</v>
      </c>
      <c r="C3102" s="1" t="s">
        <v>1</v>
      </c>
      <c r="D3102" t="str">
        <f t="shared" si="96"/>
        <v>XSHE_603012</v>
      </c>
      <c r="E3102" t="str">
        <f t="shared" si="97"/>
        <v>XSHG_603012</v>
      </c>
    </row>
    <row r="3103" spans="1:5" x14ac:dyDescent="0.2">
      <c r="A3103" s="2" t="str">
        <f>"603029"</f>
        <v>603029</v>
      </c>
      <c r="B3103" s="1" t="s">
        <v>0</v>
      </c>
      <c r="C3103" s="1" t="s">
        <v>1</v>
      </c>
      <c r="D3103" t="str">
        <f t="shared" si="96"/>
        <v>XSHE_603029</v>
      </c>
      <c r="E3103" t="str">
        <f t="shared" si="97"/>
        <v>XSHG_603029</v>
      </c>
    </row>
    <row r="3104" spans="1:5" x14ac:dyDescent="0.2">
      <c r="A3104" s="2" t="str">
        <f>"603036"</f>
        <v>603036</v>
      </c>
      <c r="B3104" s="1" t="s">
        <v>0</v>
      </c>
      <c r="C3104" s="1" t="s">
        <v>1</v>
      </c>
      <c r="D3104" t="str">
        <f t="shared" si="96"/>
        <v>XSHE_603036</v>
      </c>
      <c r="E3104" t="str">
        <f t="shared" si="97"/>
        <v>XSHG_603036</v>
      </c>
    </row>
    <row r="3105" spans="1:5" x14ac:dyDescent="0.2">
      <c r="A3105" s="2" t="str">
        <f>"603066"</f>
        <v>603066</v>
      </c>
      <c r="B3105" s="1" t="s">
        <v>0</v>
      </c>
      <c r="C3105" s="1" t="s">
        <v>1</v>
      </c>
      <c r="D3105" t="str">
        <f t="shared" si="96"/>
        <v>XSHE_603066</v>
      </c>
      <c r="E3105" t="str">
        <f t="shared" si="97"/>
        <v>XSHG_603066</v>
      </c>
    </row>
    <row r="3106" spans="1:5" x14ac:dyDescent="0.2">
      <c r="A3106" s="2" t="str">
        <f>"603085"</f>
        <v>603085</v>
      </c>
      <c r="B3106" s="1" t="s">
        <v>0</v>
      </c>
      <c r="C3106" s="1" t="s">
        <v>1</v>
      </c>
      <c r="D3106" t="str">
        <f t="shared" si="96"/>
        <v>XSHE_603085</v>
      </c>
      <c r="E3106" t="str">
        <f t="shared" si="97"/>
        <v>XSHG_603085</v>
      </c>
    </row>
    <row r="3107" spans="1:5" x14ac:dyDescent="0.2">
      <c r="A3107" s="2" t="str">
        <f>"603088"</f>
        <v>603088</v>
      </c>
      <c r="B3107" s="1" t="s">
        <v>0</v>
      </c>
      <c r="C3107" s="1" t="s">
        <v>1</v>
      </c>
      <c r="D3107" t="str">
        <f t="shared" si="96"/>
        <v>XSHE_603088</v>
      </c>
      <c r="E3107" t="str">
        <f t="shared" si="97"/>
        <v>XSHG_603088</v>
      </c>
    </row>
    <row r="3108" spans="1:5" x14ac:dyDescent="0.2">
      <c r="A3108" s="2" t="str">
        <f>"603090"</f>
        <v>603090</v>
      </c>
      <c r="B3108" s="1" t="s">
        <v>0</v>
      </c>
      <c r="C3108" s="1" t="s">
        <v>1</v>
      </c>
      <c r="D3108" t="str">
        <f t="shared" si="96"/>
        <v>XSHE_603090</v>
      </c>
      <c r="E3108" t="str">
        <f t="shared" si="97"/>
        <v>XSHG_603090</v>
      </c>
    </row>
    <row r="3109" spans="1:5" x14ac:dyDescent="0.2">
      <c r="A3109" s="2" t="str">
        <f>"603131"</f>
        <v>603131</v>
      </c>
      <c r="B3109" s="1" t="s">
        <v>0</v>
      </c>
      <c r="C3109" s="1" t="s">
        <v>1</v>
      </c>
      <c r="D3109" t="str">
        <f t="shared" si="96"/>
        <v>XSHE_603131</v>
      </c>
      <c r="E3109" t="str">
        <f t="shared" si="97"/>
        <v>XSHG_603131</v>
      </c>
    </row>
    <row r="3110" spans="1:5" x14ac:dyDescent="0.2">
      <c r="A3110" s="2" t="str">
        <f>"603159"</f>
        <v>603159</v>
      </c>
      <c r="B3110" s="1" t="s">
        <v>0</v>
      </c>
      <c r="C3110" s="1" t="s">
        <v>1</v>
      </c>
      <c r="D3110" t="str">
        <f t="shared" si="96"/>
        <v>XSHE_603159</v>
      </c>
      <c r="E3110" t="str">
        <f t="shared" si="97"/>
        <v>XSHG_603159</v>
      </c>
    </row>
    <row r="3111" spans="1:5" x14ac:dyDescent="0.2">
      <c r="A3111" s="2" t="str">
        <f>"603169"</f>
        <v>603169</v>
      </c>
      <c r="B3111" s="1" t="s">
        <v>0</v>
      </c>
      <c r="C3111" s="1" t="s">
        <v>1</v>
      </c>
      <c r="D3111" t="str">
        <f t="shared" si="96"/>
        <v>XSHE_603169</v>
      </c>
      <c r="E3111" t="str">
        <f t="shared" si="97"/>
        <v>XSHG_603169</v>
      </c>
    </row>
    <row r="3112" spans="1:5" x14ac:dyDescent="0.2">
      <c r="A3112" s="2" t="str">
        <f>"603203"</f>
        <v>603203</v>
      </c>
      <c r="B3112" s="1" t="s">
        <v>0</v>
      </c>
      <c r="C3112" s="1" t="s">
        <v>1</v>
      </c>
      <c r="D3112" t="str">
        <f t="shared" si="96"/>
        <v>XSHE_603203</v>
      </c>
      <c r="E3112" t="str">
        <f t="shared" si="97"/>
        <v>XSHG_603203</v>
      </c>
    </row>
    <row r="3113" spans="1:5" x14ac:dyDescent="0.2">
      <c r="A3113" s="2" t="str">
        <f>"603298"</f>
        <v>603298</v>
      </c>
      <c r="B3113" s="1" t="s">
        <v>0</v>
      </c>
      <c r="C3113" s="1" t="s">
        <v>1</v>
      </c>
      <c r="D3113" t="str">
        <f t="shared" si="96"/>
        <v>XSHE_603298</v>
      </c>
      <c r="E3113" t="str">
        <f t="shared" si="97"/>
        <v>XSHG_603298</v>
      </c>
    </row>
    <row r="3114" spans="1:5" x14ac:dyDescent="0.2">
      <c r="A3114" s="2" t="str">
        <f>"603308"</f>
        <v>603308</v>
      </c>
      <c r="B3114" s="1" t="s">
        <v>0</v>
      </c>
      <c r="C3114" s="1" t="s">
        <v>1</v>
      </c>
      <c r="D3114" t="str">
        <f t="shared" si="96"/>
        <v>XSHE_603308</v>
      </c>
      <c r="E3114" t="str">
        <f t="shared" si="97"/>
        <v>XSHG_603308</v>
      </c>
    </row>
    <row r="3115" spans="1:5" x14ac:dyDescent="0.2">
      <c r="A3115" s="2" t="str">
        <f>"603311"</f>
        <v>603311</v>
      </c>
      <c r="B3115" s="1" t="s">
        <v>0</v>
      </c>
      <c r="C3115" s="1" t="s">
        <v>1</v>
      </c>
      <c r="D3115" t="str">
        <f t="shared" si="96"/>
        <v>XSHE_603311</v>
      </c>
      <c r="E3115" t="str">
        <f t="shared" si="97"/>
        <v>XSHG_603311</v>
      </c>
    </row>
    <row r="3116" spans="1:5" x14ac:dyDescent="0.2">
      <c r="A3116" s="2" t="str">
        <f>"603318"</f>
        <v>603318</v>
      </c>
      <c r="B3116" s="1" t="s">
        <v>0</v>
      </c>
      <c r="C3116" s="1" t="s">
        <v>1</v>
      </c>
      <c r="D3116" t="str">
        <f t="shared" si="96"/>
        <v>XSHE_603318</v>
      </c>
      <c r="E3116" t="str">
        <f t="shared" si="97"/>
        <v>XSHG_603318</v>
      </c>
    </row>
    <row r="3117" spans="1:5" x14ac:dyDescent="0.2">
      <c r="A3117" s="2" t="str">
        <f>"603338"</f>
        <v>603338</v>
      </c>
      <c r="B3117" s="1" t="s">
        <v>0</v>
      </c>
      <c r="C3117" s="1" t="s">
        <v>1</v>
      </c>
      <c r="D3117" t="str">
        <f t="shared" si="96"/>
        <v>XSHE_603338</v>
      </c>
      <c r="E3117" t="str">
        <f t="shared" si="97"/>
        <v>XSHG_603338</v>
      </c>
    </row>
    <row r="3118" spans="1:5" x14ac:dyDescent="0.2">
      <c r="A3118" s="2" t="str">
        <f>"603339"</f>
        <v>603339</v>
      </c>
      <c r="B3118" s="1" t="s">
        <v>0</v>
      </c>
      <c r="C3118" s="1" t="s">
        <v>1</v>
      </c>
      <c r="D3118" t="str">
        <f t="shared" si="96"/>
        <v>XSHE_603339</v>
      </c>
      <c r="E3118" t="str">
        <f t="shared" si="97"/>
        <v>XSHG_603339</v>
      </c>
    </row>
    <row r="3119" spans="1:5" x14ac:dyDescent="0.2">
      <c r="A3119" s="2" t="str">
        <f>"603626"</f>
        <v>603626</v>
      </c>
      <c r="B3119" s="1" t="s">
        <v>0</v>
      </c>
      <c r="C3119" s="1" t="s">
        <v>1</v>
      </c>
      <c r="D3119" t="str">
        <f t="shared" si="96"/>
        <v>XSHE_603626</v>
      </c>
      <c r="E3119" t="str">
        <f t="shared" si="97"/>
        <v>XSHG_603626</v>
      </c>
    </row>
    <row r="3120" spans="1:5" x14ac:dyDescent="0.2">
      <c r="A3120" s="2" t="str">
        <f>"603638"</f>
        <v>603638</v>
      </c>
      <c r="B3120" s="1" t="s">
        <v>0</v>
      </c>
      <c r="C3120" s="1" t="s">
        <v>1</v>
      </c>
      <c r="D3120" t="str">
        <f t="shared" si="96"/>
        <v>XSHE_603638</v>
      </c>
      <c r="E3120" t="str">
        <f t="shared" si="97"/>
        <v>XSHG_603638</v>
      </c>
    </row>
    <row r="3121" spans="1:5" x14ac:dyDescent="0.2">
      <c r="A3121" s="2" t="str">
        <f>"603656"</f>
        <v>603656</v>
      </c>
      <c r="B3121" s="1" t="s">
        <v>0</v>
      </c>
      <c r="C3121" s="1" t="s">
        <v>1</v>
      </c>
      <c r="D3121" t="str">
        <f t="shared" si="96"/>
        <v>XSHE_603656</v>
      </c>
      <c r="E3121" t="str">
        <f t="shared" si="97"/>
        <v>XSHG_603656</v>
      </c>
    </row>
    <row r="3122" spans="1:5" x14ac:dyDescent="0.2">
      <c r="A3122" s="2" t="str">
        <f>"603686"</f>
        <v>603686</v>
      </c>
      <c r="B3122" s="1" t="s">
        <v>0</v>
      </c>
      <c r="C3122" s="1" t="s">
        <v>1</v>
      </c>
      <c r="D3122" t="str">
        <f t="shared" si="96"/>
        <v>XSHE_603686</v>
      </c>
      <c r="E3122" t="str">
        <f t="shared" si="97"/>
        <v>XSHG_603686</v>
      </c>
    </row>
    <row r="3123" spans="1:5" x14ac:dyDescent="0.2">
      <c r="A3123" s="2" t="str">
        <f>"603690"</f>
        <v>603690</v>
      </c>
      <c r="B3123" s="1" t="s">
        <v>0</v>
      </c>
      <c r="C3123" s="1" t="s">
        <v>1</v>
      </c>
      <c r="D3123" t="str">
        <f t="shared" si="96"/>
        <v>XSHE_603690</v>
      </c>
      <c r="E3123" t="str">
        <f t="shared" si="97"/>
        <v>XSHG_603690</v>
      </c>
    </row>
    <row r="3124" spans="1:5" x14ac:dyDescent="0.2">
      <c r="A3124" s="2" t="str">
        <f>"603698"</f>
        <v>603698</v>
      </c>
      <c r="B3124" s="1" t="s">
        <v>0</v>
      </c>
      <c r="C3124" s="1" t="s">
        <v>1</v>
      </c>
      <c r="D3124" t="str">
        <f t="shared" si="96"/>
        <v>XSHE_603698</v>
      </c>
      <c r="E3124" t="str">
        <f t="shared" si="97"/>
        <v>XSHG_603698</v>
      </c>
    </row>
    <row r="3125" spans="1:5" x14ac:dyDescent="0.2">
      <c r="A3125" s="2" t="str">
        <f>"603699"</f>
        <v>603699</v>
      </c>
      <c r="B3125" s="1" t="s">
        <v>0</v>
      </c>
      <c r="C3125" s="1" t="s">
        <v>1</v>
      </c>
      <c r="D3125" t="str">
        <f t="shared" si="96"/>
        <v>XSHE_603699</v>
      </c>
      <c r="E3125" t="str">
        <f t="shared" si="97"/>
        <v>XSHG_603699</v>
      </c>
    </row>
    <row r="3126" spans="1:5" x14ac:dyDescent="0.2">
      <c r="A3126" s="2" t="str">
        <f>"603800"</f>
        <v>603800</v>
      </c>
      <c r="B3126" s="1" t="s">
        <v>0</v>
      </c>
      <c r="C3126" s="1" t="s">
        <v>1</v>
      </c>
      <c r="D3126" t="str">
        <f t="shared" si="96"/>
        <v>XSHE_603800</v>
      </c>
      <c r="E3126" t="str">
        <f t="shared" si="97"/>
        <v>XSHG_603800</v>
      </c>
    </row>
    <row r="3127" spans="1:5" x14ac:dyDescent="0.2">
      <c r="A3127" s="2" t="str">
        <f>"603901"</f>
        <v>603901</v>
      </c>
      <c r="B3127" s="1" t="s">
        <v>0</v>
      </c>
      <c r="C3127" s="1" t="s">
        <v>1</v>
      </c>
      <c r="D3127" t="str">
        <f t="shared" si="96"/>
        <v>XSHE_603901</v>
      </c>
      <c r="E3127" t="str">
        <f t="shared" si="97"/>
        <v>XSHG_603901</v>
      </c>
    </row>
    <row r="3128" spans="1:5" x14ac:dyDescent="0.2">
      <c r="A3128" s="2" t="str">
        <f>"603960"</f>
        <v>603960</v>
      </c>
      <c r="B3128" s="1" t="s">
        <v>0</v>
      </c>
      <c r="C3128" s="1" t="s">
        <v>1</v>
      </c>
      <c r="D3128" t="str">
        <f t="shared" si="96"/>
        <v>XSHE_603960</v>
      </c>
      <c r="E3128" t="str">
        <f t="shared" si="97"/>
        <v>XSHG_603960</v>
      </c>
    </row>
    <row r="3129" spans="1:5" x14ac:dyDescent="0.2">
      <c r="A3129" s="2" t="str">
        <f>"000018"</f>
        <v>000018</v>
      </c>
      <c r="B3129" s="1" t="s">
        <v>0</v>
      </c>
      <c r="C3129" s="1" t="s">
        <v>1</v>
      </c>
      <c r="D3129" t="str">
        <f t="shared" si="96"/>
        <v>XSHE_000018</v>
      </c>
      <c r="E3129" t="str">
        <f t="shared" si="97"/>
        <v>XSHG_000018</v>
      </c>
    </row>
    <row r="3130" spans="1:5" x14ac:dyDescent="0.2">
      <c r="A3130" s="2" t="str">
        <f>"002047"</f>
        <v>002047</v>
      </c>
      <c r="B3130" s="1" t="s">
        <v>0</v>
      </c>
      <c r="C3130" s="1" t="s">
        <v>1</v>
      </c>
      <c r="D3130" t="str">
        <f t="shared" si="96"/>
        <v>XSHE_002047</v>
      </c>
      <c r="E3130" t="str">
        <f t="shared" si="97"/>
        <v>XSHG_002047</v>
      </c>
    </row>
    <row r="3131" spans="1:5" x14ac:dyDescent="0.2">
      <c r="A3131" s="2" t="str">
        <f>"002081"</f>
        <v>002081</v>
      </c>
      <c r="B3131" s="1" t="s">
        <v>0</v>
      </c>
      <c r="C3131" s="1" t="s">
        <v>1</v>
      </c>
      <c r="D3131" t="str">
        <f t="shared" si="96"/>
        <v>XSHE_002081</v>
      </c>
      <c r="E3131" t="str">
        <f t="shared" si="97"/>
        <v>XSHG_002081</v>
      </c>
    </row>
    <row r="3132" spans="1:5" x14ac:dyDescent="0.2">
      <c r="A3132" s="2" t="str">
        <f>"002163"</f>
        <v>002163</v>
      </c>
      <c r="B3132" s="1" t="s">
        <v>0</v>
      </c>
      <c r="C3132" s="1" t="s">
        <v>1</v>
      </c>
      <c r="D3132" t="str">
        <f t="shared" si="96"/>
        <v>XSHE_002163</v>
      </c>
      <c r="E3132" t="str">
        <f t="shared" si="97"/>
        <v>XSHG_002163</v>
      </c>
    </row>
    <row r="3133" spans="1:5" x14ac:dyDescent="0.2">
      <c r="A3133" s="2" t="str">
        <f>"002247"</f>
        <v>002247</v>
      </c>
      <c r="B3133" s="1" t="s">
        <v>0</v>
      </c>
      <c r="C3133" s="1" t="s">
        <v>1</v>
      </c>
      <c r="D3133" t="str">
        <f t="shared" si="96"/>
        <v>XSHE_002247</v>
      </c>
      <c r="E3133" t="str">
        <f t="shared" si="97"/>
        <v>XSHG_002247</v>
      </c>
    </row>
    <row r="3134" spans="1:5" x14ac:dyDescent="0.2">
      <c r="A3134" s="2" t="str">
        <f>"002325"</f>
        <v>002325</v>
      </c>
      <c r="B3134" s="1" t="s">
        <v>0</v>
      </c>
      <c r="C3134" s="1" t="s">
        <v>1</v>
      </c>
      <c r="D3134" t="str">
        <f t="shared" si="96"/>
        <v>XSHE_002325</v>
      </c>
      <c r="E3134" t="str">
        <f t="shared" si="97"/>
        <v>XSHG_002325</v>
      </c>
    </row>
    <row r="3135" spans="1:5" x14ac:dyDescent="0.2">
      <c r="A3135" s="2" t="str">
        <f>"002375"</f>
        <v>002375</v>
      </c>
      <c r="B3135" s="1" t="s">
        <v>0</v>
      </c>
      <c r="C3135" s="1" t="s">
        <v>1</v>
      </c>
      <c r="D3135" t="str">
        <f t="shared" si="96"/>
        <v>XSHE_002375</v>
      </c>
      <c r="E3135" t="str">
        <f t="shared" si="97"/>
        <v>XSHG_002375</v>
      </c>
    </row>
    <row r="3136" spans="1:5" x14ac:dyDescent="0.2">
      <c r="A3136" s="2" t="str">
        <f>"002482"</f>
        <v>002482</v>
      </c>
      <c r="B3136" s="1" t="s">
        <v>0</v>
      </c>
      <c r="C3136" s="1" t="s">
        <v>1</v>
      </c>
      <c r="D3136" t="str">
        <f t="shared" si="96"/>
        <v>XSHE_002482</v>
      </c>
      <c r="E3136" t="str">
        <f t="shared" si="97"/>
        <v>XSHG_002482</v>
      </c>
    </row>
    <row r="3137" spans="1:5" x14ac:dyDescent="0.2">
      <c r="A3137" s="2" t="str">
        <f>"002504"</f>
        <v>002504</v>
      </c>
      <c r="B3137" s="1" t="s">
        <v>0</v>
      </c>
      <c r="C3137" s="1" t="s">
        <v>1</v>
      </c>
      <c r="D3137" t="str">
        <f t="shared" si="96"/>
        <v>XSHE_002504</v>
      </c>
      <c r="E3137" t="str">
        <f t="shared" si="97"/>
        <v>XSHG_002504</v>
      </c>
    </row>
    <row r="3138" spans="1:5" x14ac:dyDescent="0.2">
      <c r="A3138" s="2" t="str">
        <f>"002620"</f>
        <v>002620</v>
      </c>
      <c r="B3138" s="1" t="s">
        <v>0</v>
      </c>
      <c r="C3138" s="1" t="s">
        <v>1</v>
      </c>
      <c r="D3138" t="str">
        <f t="shared" ref="D3138:D3183" si="98">B3138&amp;"_"&amp;A3138</f>
        <v>XSHE_002620</v>
      </c>
      <c r="E3138" t="str">
        <f t="shared" ref="E3138:E3183" si="99">C3138&amp;"_"&amp;A3138</f>
        <v>XSHG_002620</v>
      </c>
    </row>
    <row r="3139" spans="1:5" x14ac:dyDescent="0.2">
      <c r="A3139" s="2" t="str">
        <f>"002713"</f>
        <v>002713</v>
      </c>
      <c r="B3139" s="1" t="s">
        <v>0</v>
      </c>
      <c r="C3139" s="1" t="s">
        <v>1</v>
      </c>
      <c r="D3139" t="str">
        <f t="shared" si="98"/>
        <v>XSHE_002713</v>
      </c>
      <c r="E3139" t="str">
        <f t="shared" si="99"/>
        <v>XSHG_002713</v>
      </c>
    </row>
    <row r="3140" spans="1:5" x14ac:dyDescent="0.2">
      <c r="A3140" s="2" t="str">
        <f>"002781"</f>
        <v>002781</v>
      </c>
      <c r="B3140" s="1" t="s">
        <v>0</v>
      </c>
      <c r="C3140" s="1" t="s">
        <v>1</v>
      </c>
      <c r="D3140" t="str">
        <f t="shared" si="98"/>
        <v>XSHE_002781</v>
      </c>
      <c r="E3140" t="str">
        <f t="shared" si="99"/>
        <v>XSHG_002781</v>
      </c>
    </row>
    <row r="3141" spans="1:5" x14ac:dyDescent="0.2">
      <c r="A3141" s="2" t="str">
        <f>"002789"</f>
        <v>002789</v>
      </c>
      <c r="B3141" s="1" t="s">
        <v>0</v>
      </c>
      <c r="C3141" s="1" t="s">
        <v>1</v>
      </c>
      <c r="D3141" t="str">
        <f t="shared" si="98"/>
        <v>XSHE_002789</v>
      </c>
      <c r="E3141" t="str">
        <f t="shared" si="99"/>
        <v>XSHG_002789</v>
      </c>
    </row>
    <row r="3142" spans="1:5" x14ac:dyDescent="0.2">
      <c r="A3142" s="2" t="str">
        <f>"002811"</f>
        <v>002811</v>
      </c>
      <c r="B3142" s="1" t="s">
        <v>0</v>
      </c>
      <c r="C3142" s="1" t="s">
        <v>1</v>
      </c>
      <c r="D3142" t="str">
        <f t="shared" si="98"/>
        <v>XSHE_002811</v>
      </c>
      <c r="E3142" t="str">
        <f t="shared" si="99"/>
        <v>XSHG_002811</v>
      </c>
    </row>
    <row r="3143" spans="1:5" x14ac:dyDescent="0.2">
      <c r="A3143" s="2" t="str">
        <f>"002822"</f>
        <v>002822</v>
      </c>
      <c r="B3143" s="1" t="s">
        <v>0</v>
      </c>
      <c r="C3143" s="1" t="s">
        <v>1</v>
      </c>
      <c r="D3143" t="str">
        <f t="shared" si="98"/>
        <v>XSHE_002822</v>
      </c>
      <c r="E3143" t="str">
        <f t="shared" si="99"/>
        <v>XSHG_002822</v>
      </c>
    </row>
    <row r="3144" spans="1:5" x14ac:dyDescent="0.2">
      <c r="A3144" s="2" t="str">
        <f>"002830"</f>
        <v>002830</v>
      </c>
      <c r="B3144" s="1" t="s">
        <v>0</v>
      </c>
      <c r="C3144" s="1" t="s">
        <v>1</v>
      </c>
      <c r="D3144" t="str">
        <f t="shared" si="98"/>
        <v>XSHE_002830</v>
      </c>
      <c r="E3144" t="str">
        <f t="shared" si="99"/>
        <v>XSHG_002830</v>
      </c>
    </row>
    <row r="3145" spans="1:5" x14ac:dyDescent="0.2">
      <c r="A3145" s="2" t="str">
        <f>"002856"</f>
        <v>002856</v>
      </c>
      <c r="B3145" s="1" t="s">
        <v>0</v>
      </c>
      <c r="C3145" s="1" t="s">
        <v>1</v>
      </c>
      <c r="D3145" t="str">
        <f t="shared" si="98"/>
        <v>XSHE_002856</v>
      </c>
      <c r="E3145" t="str">
        <f t="shared" si="99"/>
        <v>XSHG_002856</v>
      </c>
    </row>
    <row r="3146" spans="1:5" x14ac:dyDescent="0.2">
      <c r="A3146" s="2" t="str">
        <f>"300117"</f>
        <v>300117</v>
      </c>
      <c r="B3146" s="1" t="s">
        <v>0</v>
      </c>
      <c r="C3146" s="1" t="s">
        <v>1</v>
      </c>
      <c r="D3146" t="str">
        <f t="shared" si="98"/>
        <v>XSHE_300117</v>
      </c>
      <c r="E3146" t="str">
        <f t="shared" si="99"/>
        <v>XSHG_300117</v>
      </c>
    </row>
    <row r="3147" spans="1:5" x14ac:dyDescent="0.2">
      <c r="A3147" s="2" t="str">
        <f>"300621"</f>
        <v>300621</v>
      </c>
      <c r="B3147" s="1" t="s">
        <v>0</v>
      </c>
      <c r="C3147" s="1" t="s">
        <v>1</v>
      </c>
      <c r="D3147" t="str">
        <f t="shared" si="98"/>
        <v>XSHE_300621</v>
      </c>
      <c r="E3147" t="str">
        <f t="shared" si="99"/>
        <v>XSHG_300621</v>
      </c>
    </row>
    <row r="3148" spans="1:5" x14ac:dyDescent="0.2">
      <c r="A3148" s="2" t="str">
        <f>"600193"</f>
        <v>600193</v>
      </c>
      <c r="B3148" s="1" t="s">
        <v>0</v>
      </c>
      <c r="C3148" s="1" t="s">
        <v>1</v>
      </c>
      <c r="D3148" t="str">
        <f t="shared" si="98"/>
        <v>XSHE_600193</v>
      </c>
      <c r="E3148" t="str">
        <f t="shared" si="99"/>
        <v>XSHG_600193</v>
      </c>
    </row>
    <row r="3149" spans="1:5" x14ac:dyDescent="0.2">
      <c r="A3149" s="2" t="str">
        <f>"601886"</f>
        <v>601886</v>
      </c>
      <c r="B3149" s="1" t="s">
        <v>0</v>
      </c>
      <c r="C3149" s="1" t="s">
        <v>1</v>
      </c>
      <c r="D3149" t="str">
        <f t="shared" si="98"/>
        <v>XSHE_601886</v>
      </c>
      <c r="E3149" t="str">
        <f t="shared" si="99"/>
        <v>XSHG_601886</v>
      </c>
    </row>
    <row r="3150" spans="1:5" x14ac:dyDescent="0.2">
      <c r="A3150" s="2" t="str">
        <f>"603030"</f>
        <v>603030</v>
      </c>
      <c r="B3150" s="1" t="s">
        <v>0</v>
      </c>
      <c r="C3150" s="1" t="s">
        <v>1</v>
      </c>
      <c r="D3150" t="str">
        <f t="shared" si="98"/>
        <v>XSHE_603030</v>
      </c>
      <c r="E3150" t="str">
        <f t="shared" si="99"/>
        <v>XSHG_603030</v>
      </c>
    </row>
    <row r="3151" spans="1:5" x14ac:dyDescent="0.2">
      <c r="A3151" s="2" t="str">
        <f>"603038"</f>
        <v>603038</v>
      </c>
      <c r="B3151" s="1" t="s">
        <v>0</v>
      </c>
      <c r="C3151" s="1" t="s">
        <v>1</v>
      </c>
      <c r="D3151" t="str">
        <f t="shared" si="98"/>
        <v>XSHE_603038</v>
      </c>
      <c r="E3151" t="str">
        <f t="shared" si="99"/>
        <v>XSHG_603038</v>
      </c>
    </row>
    <row r="3152" spans="1:5" x14ac:dyDescent="0.2">
      <c r="A3152" s="2" t="str">
        <f>"603098"</f>
        <v>603098</v>
      </c>
      <c r="B3152" s="1" t="s">
        <v>0</v>
      </c>
      <c r="C3152" s="1" t="s">
        <v>1</v>
      </c>
      <c r="D3152" t="str">
        <f t="shared" si="98"/>
        <v>XSHE_603098</v>
      </c>
      <c r="E3152" t="str">
        <f t="shared" si="99"/>
        <v>XSHG_603098</v>
      </c>
    </row>
    <row r="3153" spans="1:5" x14ac:dyDescent="0.2">
      <c r="A3153" s="2" t="str">
        <f>"603828"</f>
        <v>603828</v>
      </c>
      <c r="B3153" s="1" t="s">
        <v>0</v>
      </c>
      <c r="C3153" s="1" t="s">
        <v>1</v>
      </c>
      <c r="D3153" t="str">
        <f t="shared" si="98"/>
        <v>XSHE_603828</v>
      </c>
      <c r="E3153" t="str">
        <f t="shared" si="99"/>
        <v>XSHG_603828</v>
      </c>
    </row>
    <row r="3154" spans="1:5" x14ac:dyDescent="0.2">
      <c r="A3154" s="2" t="str">
        <f>"603929"</f>
        <v>603929</v>
      </c>
      <c r="B3154" s="1" t="s">
        <v>0</v>
      </c>
      <c r="C3154" s="1" t="s">
        <v>1</v>
      </c>
      <c r="D3154" t="str">
        <f t="shared" si="98"/>
        <v>XSHE_603929</v>
      </c>
      <c r="E3154" t="str">
        <f t="shared" si="99"/>
        <v>XSHG_603929</v>
      </c>
    </row>
    <row r="3155" spans="1:5" x14ac:dyDescent="0.2">
      <c r="A3155" s="2" t="str">
        <f>"000009"</f>
        <v>000009</v>
      </c>
      <c r="B3155" s="1" t="s">
        <v>0</v>
      </c>
      <c r="C3155" s="1" t="s">
        <v>1</v>
      </c>
      <c r="D3155" t="str">
        <f t="shared" si="98"/>
        <v>XSHE_000009</v>
      </c>
      <c r="E3155" t="str">
        <f t="shared" si="99"/>
        <v>XSHG_000009</v>
      </c>
    </row>
    <row r="3156" spans="1:5" x14ac:dyDescent="0.2">
      <c r="A3156" s="2" t="str">
        <f>"000034"</f>
        <v>000034</v>
      </c>
      <c r="B3156" s="1" t="s">
        <v>0</v>
      </c>
      <c r="C3156" s="1" t="s">
        <v>1</v>
      </c>
      <c r="D3156" t="str">
        <f t="shared" si="98"/>
        <v>XSHE_000034</v>
      </c>
      <c r="E3156" t="str">
        <f t="shared" si="99"/>
        <v>XSHG_000034</v>
      </c>
    </row>
    <row r="3157" spans="1:5" x14ac:dyDescent="0.2">
      <c r="A3157" s="2" t="str">
        <f>"000301"</f>
        <v>000301</v>
      </c>
      <c r="B3157" s="1" t="s">
        <v>0</v>
      </c>
      <c r="C3157" s="1" t="s">
        <v>1</v>
      </c>
      <c r="D3157" t="str">
        <f t="shared" si="98"/>
        <v>XSHE_000301</v>
      </c>
      <c r="E3157" t="str">
        <f t="shared" si="99"/>
        <v>XSHG_000301</v>
      </c>
    </row>
    <row r="3158" spans="1:5" x14ac:dyDescent="0.2">
      <c r="A3158" s="2" t="str">
        <f>"000409"</f>
        <v>000409</v>
      </c>
      <c r="B3158" s="1" t="s">
        <v>0</v>
      </c>
      <c r="C3158" s="1" t="s">
        <v>1</v>
      </c>
      <c r="D3158" t="str">
        <f t="shared" si="98"/>
        <v>XSHE_000409</v>
      </c>
      <c r="E3158" t="str">
        <f t="shared" si="99"/>
        <v>XSHG_000409</v>
      </c>
    </row>
    <row r="3159" spans="1:5" x14ac:dyDescent="0.2">
      <c r="A3159" s="2" t="str">
        <f>"000632"</f>
        <v>000632</v>
      </c>
      <c r="B3159" s="1" t="s">
        <v>0</v>
      </c>
      <c r="C3159" s="1" t="s">
        <v>1</v>
      </c>
      <c r="D3159" t="str">
        <f t="shared" si="98"/>
        <v>XSHE_000632</v>
      </c>
      <c r="E3159" t="str">
        <f t="shared" si="99"/>
        <v>XSHG_000632</v>
      </c>
    </row>
    <row r="3160" spans="1:5" x14ac:dyDescent="0.2">
      <c r="A3160" s="2" t="str">
        <f>"000633"</f>
        <v>000633</v>
      </c>
      <c r="B3160" s="1" t="s">
        <v>0</v>
      </c>
      <c r="C3160" s="1" t="s">
        <v>1</v>
      </c>
      <c r="D3160" t="str">
        <f t="shared" si="98"/>
        <v>XSHE_000633</v>
      </c>
      <c r="E3160" t="str">
        <f t="shared" si="99"/>
        <v>XSHG_000633</v>
      </c>
    </row>
    <row r="3161" spans="1:5" x14ac:dyDescent="0.2">
      <c r="A3161" s="2" t="str">
        <f>"000701"</f>
        <v>000701</v>
      </c>
      <c r="B3161" s="1" t="s">
        <v>0</v>
      </c>
      <c r="C3161" s="1" t="s">
        <v>1</v>
      </c>
      <c r="D3161" t="str">
        <f t="shared" si="98"/>
        <v>XSHE_000701</v>
      </c>
      <c r="E3161" t="str">
        <f t="shared" si="99"/>
        <v>XSHG_000701</v>
      </c>
    </row>
    <row r="3162" spans="1:5" x14ac:dyDescent="0.2">
      <c r="A3162" s="2" t="str">
        <f>"000839"</f>
        <v>000839</v>
      </c>
      <c r="B3162" s="1" t="s">
        <v>0</v>
      </c>
      <c r="C3162" s="1" t="s">
        <v>1</v>
      </c>
      <c r="D3162" t="str">
        <f t="shared" si="98"/>
        <v>XSHE_000839</v>
      </c>
      <c r="E3162" t="str">
        <f t="shared" si="99"/>
        <v>XSHG_000839</v>
      </c>
    </row>
    <row r="3163" spans="1:5" x14ac:dyDescent="0.2">
      <c r="A3163" s="2" t="str">
        <f>"000881"</f>
        <v>000881</v>
      </c>
      <c r="B3163" s="1" t="s">
        <v>0</v>
      </c>
      <c r="C3163" s="1" t="s">
        <v>1</v>
      </c>
      <c r="D3163" t="str">
        <f t="shared" si="98"/>
        <v>XSHE_000881</v>
      </c>
      <c r="E3163" t="str">
        <f t="shared" si="99"/>
        <v>XSHG_000881</v>
      </c>
    </row>
    <row r="3164" spans="1:5" x14ac:dyDescent="0.2">
      <c r="A3164" s="2" t="str">
        <f>"000909"</f>
        <v>000909</v>
      </c>
      <c r="B3164" s="1" t="s">
        <v>0</v>
      </c>
      <c r="C3164" s="1" t="s">
        <v>1</v>
      </c>
      <c r="D3164" t="str">
        <f t="shared" si="98"/>
        <v>XSHE_000909</v>
      </c>
      <c r="E3164" t="str">
        <f t="shared" si="99"/>
        <v>XSHG_000909</v>
      </c>
    </row>
    <row r="3165" spans="1:5" x14ac:dyDescent="0.2">
      <c r="A3165" s="2" t="str">
        <f>"600051"</f>
        <v>600051</v>
      </c>
      <c r="B3165" s="1" t="s">
        <v>0</v>
      </c>
      <c r="C3165" s="1" t="s">
        <v>1</v>
      </c>
      <c r="D3165" t="str">
        <f t="shared" si="98"/>
        <v>XSHE_600051</v>
      </c>
      <c r="E3165" t="str">
        <f t="shared" si="99"/>
        <v>XSHG_600051</v>
      </c>
    </row>
    <row r="3166" spans="1:5" x14ac:dyDescent="0.2">
      <c r="A3166" s="2" t="str">
        <f>"600149"</f>
        <v>600149</v>
      </c>
      <c r="B3166" s="1" t="s">
        <v>0</v>
      </c>
      <c r="C3166" s="1" t="s">
        <v>1</v>
      </c>
      <c r="D3166" t="str">
        <f t="shared" si="98"/>
        <v>XSHE_600149</v>
      </c>
      <c r="E3166" t="str">
        <f t="shared" si="99"/>
        <v>XSHG_600149</v>
      </c>
    </row>
    <row r="3167" spans="1:5" x14ac:dyDescent="0.2">
      <c r="A3167" s="2" t="str">
        <f>"600175"</f>
        <v>600175</v>
      </c>
      <c r="B3167" s="1" t="s">
        <v>0</v>
      </c>
      <c r="C3167" s="1" t="s">
        <v>1</v>
      </c>
      <c r="D3167" t="str">
        <f t="shared" si="98"/>
        <v>XSHE_600175</v>
      </c>
      <c r="E3167" t="str">
        <f t="shared" si="99"/>
        <v>XSHG_600175</v>
      </c>
    </row>
    <row r="3168" spans="1:5" x14ac:dyDescent="0.2">
      <c r="A3168" s="2" t="str">
        <f>"600200"</f>
        <v>600200</v>
      </c>
      <c r="B3168" s="1" t="s">
        <v>0</v>
      </c>
      <c r="C3168" s="1" t="s">
        <v>1</v>
      </c>
      <c r="D3168" t="str">
        <f t="shared" si="98"/>
        <v>XSHE_600200</v>
      </c>
      <c r="E3168" t="str">
        <f t="shared" si="99"/>
        <v>XSHG_600200</v>
      </c>
    </row>
    <row r="3169" spans="1:5" x14ac:dyDescent="0.2">
      <c r="A3169" s="2" t="str">
        <f>"600209"</f>
        <v>600209</v>
      </c>
      <c r="B3169" s="1" t="s">
        <v>0</v>
      </c>
      <c r="C3169" s="1" t="s">
        <v>1</v>
      </c>
      <c r="D3169" t="str">
        <f t="shared" si="98"/>
        <v>XSHE_600209</v>
      </c>
      <c r="E3169" t="str">
        <f t="shared" si="99"/>
        <v>XSHG_600209</v>
      </c>
    </row>
    <row r="3170" spans="1:5" x14ac:dyDescent="0.2">
      <c r="A3170" s="2" t="str">
        <f>"600212"</f>
        <v>600212</v>
      </c>
      <c r="B3170" s="1" t="s">
        <v>0</v>
      </c>
      <c r="C3170" s="1" t="s">
        <v>1</v>
      </c>
      <c r="D3170" t="str">
        <f t="shared" si="98"/>
        <v>XSHE_600212</v>
      </c>
      <c r="E3170" t="str">
        <f t="shared" si="99"/>
        <v>XSHG_600212</v>
      </c>
    </row>
    <row r="3171" spans="1:5" x14ac:dyDescent="0.2">
      <c r="A3171" s="2" t="str">
        <f>"600603"</f>
        <v>600603</v>
      </c>
      <c r="B3171" s="1" t="s">
        <v>0</v>
      </c>
      <c r="C3171" s="1" t="s">
        <v>1</v>
      </c>
      <c r="D3171" t="str">
        <f t="shared" si="98"/>
        <v>XSHE_600603</v>
      </c>
      <c r="E3171" t="str">
        <f t="shared" si="99"/>
        <v>XSHG_600603</v>
      </c>
    </row>
    <row r="3172" spans="1:5" x14ac:dyDescent="0.2">
      <c r="A3172" s="2" t="str">
        <f>"600614"</f>
        <v>600614</v>
      </c>
      <c r="B3172" s="1" t="s">
        <v>0</v>
      </c>
      <c r="C3172" s="1" t="s">
        <v>1</v>
      </c>
      <c r="D3172" t="str">
        <f t="shared" si="98"/>
        <v>XSHE_600614</v>
      </c>
      <c r="E3172" t="str">
        <f t="shared" si="99"/>
        <v>XSHG_600614</v>
      </c>
    </row>
    <row r="3173" spans="1:5" x14ac:dyDescent="0.2">
      <c r="A3173" s="2" t="str">
        <f>"600620"</f>
        <v>600620</v>
      </c>
      <c r="B3173" s="1" t="s">
        <v>0</v>
      </c>
      <c r="C3173" s="1" t="s">
        <v>1</v>
      </c>
      <c r="D3173" t="str">
        <f t="shared" si="98"/>
        <v>XSHE_600620</v>
      </c>
      <c r="E3173" t="str">
        <f t="shared" si="99"/>
        <v>XSHG_600620</v>
      </c>
    </row>
    <row r="3174" spans="1:5" x14ac:dyDescent="0.2">
      <c r="A3174" s="2" t="str">
        <f>"600624"</f>
        <v>600624</v>
      </c>
      <c r="B3174" s="1" t="s">
        <v>0</v>
      </c>
      <c r="C3174" s="1" t="s">
        <v>1</v>
      </c>
      <c r="D3174" t="str">
        <f t="shared" si="98"/>
        <v>XSHE_600624</v>
      </c>
      <c r="E3174" t="str">
        <f t="shared" si="99"/>
        <v>XSHG_600624</v>
      </c>
    </row>
    <row r="3175" spans="1:5" x14ac:dyDescent="0.2">
      <c r="A3175" s="2" t="str">
        <f>"600647"</f>
        <v>600647</v>
      </c>
      <c r="B3175" s="1" t="s">
        <v>0</v>
      </c>
      <c r="C3175" s="1" t="s">
        <v>1</v>
      </c>
      <c r="D3175" t="str">
        <f t="shared" si="98"/>
        <v>XSHE_600647</v>
      </c>
      <c r="E3175" t="str">
        <f t="shared" si="99"/>
        <v>XSHG_600647</v>
      </c>
    </row>
    <row r="3176" spans="1:5" x14ac:dyDescent="0.2">
      <c r="A3176" s="2" t="str">
        <f>"600701"</f>
        <v>600701</v>
      </c>
      <c r="B3176" s="1" t="s">
        <v>0</v>
      </c>
      <c r="C3176" s="1" t="s">
        <v>1</v>
      </c>
      <c r="D3176" t="str">
        <f t="shared" si="98"/>
        <v>XSHE_600701</v>
      </c>
      <c r="E3176" t="str">
        <f t="shared" si="99"/>
        <v>XSHG_600701</v>
      </c>
    </row>
    <row r="3177" spans="1:5" x14ac:dyDescent="0.2">
      <c r="A3177" s="2" t="str">
        <f>"600730"</f>
        <v>600730</v>
      </c>
      <c r="B3177" s="1" t="s">
        <v>0</v>
      </c>
      <c r="C3177" s="1" t="s">
        <v>1</v>
      </c>
      <c r="D3177" t="str">
        <f t="shared" si="98"/>
        <v>XSHE_600730</v>
      </c>
      <c r="E3177" t="str">
        <f t="shared" si="99"/>
        <v>XSHG_600730</v>
      </c>
    </row>
    <row r="3178" spans="1:5" x14ac:dyDescent="0.2">
      <c r="A3178" s="2" t="str">
        <f>"600770"</f>
        <v>600770</v>
      </c>
      <c r="B3178" s="1" t="s">
        <v>0</v>
      </c>
      <c r="C3178" s="1" t="s">
        <v>1</v>
      </c>
      <c r="D3178" t="str">
        <f t="shared" si="98"/>
        <v>XSHE_600770</v>
      </c>
      <c r="E3178" t="str">
        <f t="shared" si="99"/>
        <v>XSHG_600770</v>
      </c>
    </row>
    <row r="3179" spans="1:5" x14ac:dyDescent="0.2">
      <c r="A3179" s="2" t="str">
        <f>"600777"</f>
        <v>600777</v>
      </c>
      <c r="B3179" s="1" t="s">
        <v>0</v>
      </c>
      <c r="C3179" s="1" t="s">
        <v>1</v>
      </c>
      <c r="D3179" t="str">
        <f t="shared" si="98"/>
        <v>XSHE_600777</v>
      </c>
      <c r="E3179" t="str">
        <f t="shared" si="99"/>
        <v>XSHG_600777</v>
      </c>
    </row>
    <row r="3180" spans="1:5" x14ac:dyDescent="0.2">
      <c r="A3180" s="2" t="str">
        <f>"600800"</f>
        <v>600800</v>
      </c>
      <c r="B3180" s="1" t="s">
        <v>0</v>
      </c>
      <c r="C3180" s="1" t="s">
        <v>1</v>
      </c>
      <c r="D3180" t="str">
        <f t="shared" si="98"/>
        <v>XSHE_600800</v>
      </c>
      <c r="E3180" t="str">
        <f t="shared" si="99"/>
        <v>XSHG_600800</v>
      </c>
    </row>
    <row r="3181" spans="1:5" x14ac:dyDescent="0.2">
      <c r="A3181" s="2" t="str">
        <f>"600805"</f>
        <v>600805</v>
      </c>
      <c r="B3181" s="1" t="s">
        <v>0</v>
      </c>
      <c r="C3181" s="1" t="s">
        <v>1</v>
      </c>
      <c r="D3181" t="str">
        <f t="shared" si="98"/>
        <v>XSHE_600805</v>
      </c>
      <c r="E3181" t="str">
        <f t="shared" si="99"/>
        <v>XSHG_600805</v>
      </c>
    </row>
    <row r="3182" spans="1:5" x14ac:dyDescent="0.2">
      <c r="A3182" s="2" t="str">
        <f>"600811"</f>
        <v>600811</v>
      </c>
      <c r="B3182" s="1" t="s">
        <v>0</v>
      </c>
      <c r="C3182" s="1" t="s">
        <v>1</v>
      </c>
      <c r="D3182" t="str">
        <f t="shared" si="98"/>
        <v>XSHE_600811</v>
      </c>
      <c r="E3182" t="str">
        <f t="shared" si="99"/>
        <v>XSHG_600811</v>
      </c>
    </row>
    <row r="3183" spans="1:5" x14ac:dyDescent="0.2">
      <c r="A3183" s="2" t="str">
        <f>"600846"</f>
        <v>600846</v>
      </c>
      <c r="B3183" s="1" t="s">
        <v>0</v>
      </c>
      <c r="C3183" s="1" t="s">
        <v>1</v>
      </c>
      <c r="D3183" t="str">
        <f t="shared" si="98"/>
        <v>XSHE_600846</v>
      </c>
      <c r="E3183" t="str">
        <f t="shared" si="99"/>
        <v>XSHG_600846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2017-03-27T06:27:16Z</dcterms:created>
  <dcterms:modified xsi:type="dcterms:W3CDTF">2017-03-27T06:38:08Z</dcterms:modified>
</cp:coreProperties>
</file>