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zhuxichi/Desktop/CFA/陌陌/"/>
    </mc:Choice>
  </mc:AlternateContent>
  <bookViews>
    <workbookView xWindow="7940" yWindow="460" windowWidth="25480" windowHeight="144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U5" i="1"/>
  <c r="T5" i="1"/>
  <c r="S5" i="1"/>
  <c r="R5" i="1"/>
  <c r="Q5" i="1"/>
  <c r="V9" i="1"/>
  <c r="U9" i="1"/>
  <c r="T9" i="1"/>
  <c r="S9" i="1"/>
  <c r="R9" i="1"/>
  <c r="Q9" i="1"/>
  <c r="V8" i="1"/>
  <c r="U8" i="1"/>
  <c r="T8" i="1"/>
  <c r="S8" i="1"/>
  <c r="R8" i="1"/>
  <c r="Q8" i="1"/>
  <c r="V4" i="1"/>
  <c r="U4" i="1"/>
  <c r="T4" i="1"/>
  <c r="S4" i="1"/>
  <c r="R4" i="1"/>
  <c r="Q4" i="1"/>
  <c r="V3" i="1"/>
  <c r="U3" i="1"/>
  <c r="T3" i="1"/>
  <c r="S3" i="1"/>
  <c r="R3" i="1"/>
  <c r="Q3" i="1"/>
  <c r="V7" i="1"/>
  <c r="U7" i="1"/>
  <c r="T7" i="1"/>
  <c r="S7" i="1"/>
  <c r="R7" i="1"/>
  <c r="W7" i="1"/>
  <c r="W8" i="1"/>
  <c r="W9" i="1"/>
  <c r="W2" i="1"/>
  <c r="W3" i="1"/>
  <c r="W4" i="1"/>
  <c r="W5" i="1"/>
  <c r="W6" i="1"/>
  <c r="J3" i="1"/>
  <c r="J4" i="1"/>
  <c r="J5" i="1"/>
  <c r="J6" i="1"/>
  <c r="J7" i="1"/>
  <c r="J8" i="1"/>
  <c r="J9" i="1"/>
  <c r="J2" i="1"/>
  <c r="M3" i="1"/>
  <c r="M4" i="1"/>
  <c r="M5" i="1"/>
  <c r="M6" i="1"/>
  <c r="M7" i="1"/>
  <c r="M8" i="1"/>
  <c r="M9" i="1"/>
  <c r="M2" i="1"/>
  <c r="G7" i="1"/>
  <c r="G8" i="1"/>
  <c r="G9" i="1"/>
</calcChain>
</file>

<file path=xl/sharedStrings.xml><?xml version="1.0" encoding="utf-8"?>
<sst xmlns="http://schemas.openxmlformats.org/spreadsheetml/2006/main" count="23" uniqueCount="23">
  <si>
    <t>月份</t>
    <rPh sb="0" eb="1">
      <t>yue'fen</t>
    </rPh>
    <phoneticPr fontId="1" type="noConversion"/>
  </si>
  <si>
    <t>净收入</t>
    <rPh sb="0" eb="1">
      <t>jing'shou'ru</t>
    </rPh>
    <phoneticPr fontId="1" type="noConversion"/>
  </si>
  <si>
    <t>净利润</t>
    <rPh sb="0" eb="1">
      <t>jing'li'run</t>
    </rPh>
    <phoneticPr fontId="1" type="noConversion"/>
  </si>
  <si>
    <t>MAU</t>
    <phoneticPr fontId="1" type="noConversion"/>
  </si>
  <si>
    <t>直播收入</t>
    <rPh sb="0" eb="1">
      <t>zhi'bo</t>
    </rPh>
    <rPh sb="2" eb="3">
      <t>shou'ru</t>
    </rPh>
    <phoneticPr fontId="1" type="noConversion"/>
  </si>
  <si>
    <t>直播付费用户</t>
    <rPh sb="0" eb="1">
      <t>zhi'bo'fu'fei'yong'hu</t>
    </rPh>
    <phoneticPr fontId="1" type="noConversion"/>
  </si>
  <si>
    <t>增值服务用户数量</t>
    <rPh sb="0" eb="1">
      <t>zeng'zhi'fu'wu</t>
    </rPh>
    <rPh sb="4" eb="5">
      <t>yong'hu'shu'l</t>
    </rPh>
    <phoneticPr fontId="1" type="noConversion"/>
  </si>
  <si>
    <t>增值服务收入</t>
    <rPh sb="0" eb="1">
      <t>zeng'zhi'fu'wu</t>
    </rPh>
    <rPh sb="4" eb="5">
      <t>shou'ru</t>
    </rPh>
    <phoneticPr fontId="1" type="noConversion"/>
  </si>
  <si>
    <t>付费用户人均消费</t>
    <rPh sb="0" eb="1">
      <t>fu'fei'yong'hu</t>
    </rPh>
    <rPh sb="4" eb="5">
      <t>ren'jun</t>
    </rPh>
    <rPh sb="6" eb="7">
      <t>xiao'f</t>
    </rPh>
    <phoneticPr fontId="1" type="noConversion"/>
  </si>
  <si>
    <t>增值服务人均消费</t>
    <rPh sb="0" eb="1">
      <t>zeng'zhi'fu'wu</t>
    </rPh>
    <rPh sb="4" eb="5">
      <t>ren'jun'xiao'f</t>
    </rPh>
    <phoneticPr fontId="1" type="noConversion"/>
  </si>
  <si>
    <t>广告业务收入</t>
    <rPh sb="0" eb="1">
      <t>guang'gao'ye'wu</t>
    </rPh>
    <rPh sb="4" eb="5">
      <t>shou'ru</t>
    </rPh>
    <phoneticPr fontId="1" type="noConversion"/>
  </si>
  <si>
    <t>移动游戏收入</t>
    <rPh sb="0" eb="1">
      <t>yi'dong'you'xi</t>
    </rPh>
    <rPh sb="4" eb="5">
      <t>shou'ru</t>
    </rPh>
    <phoneticPr fontId="1" type="noConversion"/>
  </si>
  <si>
    <t>其他服务收入</t>
    <rPh sb="0" eb="1">
      <t>qi'ta'fu'wu</t>
    </rPh>
    <rPh sb="4" eb="5">
      <t>shou'ru</t>
    </rPh>
    <phoneticPr fontId="1" type="noConversion"/>
  </si>
  <si>
    <t>营业利润</t>
    <rPh sb="0" eb="1">
      <t>ying'ye</t>
    </rPh>
    <rPh sb="2" eb="3">
      <t>li'run</t>
    </rPh>
    <phoneticPr fontId="1" type="noConversion"/>
  </si>
  <si>
    <t>EPS</t>
    <phoneticPr fontId="1" type="noConversion"/>
  </si>
  <si>
    <t>营业成本</t>
    <rPh sb="0" eb="1">
      <t>ying'ye</t>
    </rPh>
    <rPh sb="2" eb="3">
      <t>cheng'b</t>
    </rPh>
    <phoneticPr fontId="1" type="noConversion"/>
  </si>
  <si>
    <t>总成本</t>
    <rPh sb="0" eb="1">
      <t>zong</t>
    </rPh>
    <rPh sb="1" eb="2">
      <t>cheng'b</t>
    </rPh>
    <phoneticPr fontId="1" type="noConversion"/>
  </si>
  <si>
    <t>Cost of revenues</t>
  </si>
  <si>
    <t>销售费用</t>
    <rPh sb="0" eb="1">
      <t>xiao'shou'fei'yong</t>
    </rPh>
    <phoneticPr fontId="1" type="noConversion"/>
  </si>
  <si>
    <t>管理费用</t>
    <rPh sb="0" eb="1">
      <t>guan'li'fei'yong</t>
    </rPh>
    <phoneticPr fontId="1" type="noConversion"/>
  </si>
  <si>
    <t>研发费用</t>
    <rPh sb="0" eb="1">
      <t>yan'fa</t>
    </rPh>
    <rPh sb="2" eb="3">
      <t>fei'yong</t>
    </rPh>
    <phoneticPr fontId="1" type="noConversion"/>
  </si>
  <si>
    <t>EBIT Margin</t>
    <phoneticPr fontId="1" type="noConversion"/>
  </si>
  <si>
    <t>EBIT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</si>
</sst>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baseColWidth="10" defaultRowHeight="15" x14ac:dyDescent="0.15"/>
  <cols>
    <col min="6" max="6" width="13.5" bestFit="1" customWidth="1"/>
    <col min="7" max="7" width="17.5" bestFit="1" customWidth="1"/>
    <col min="8" max="8" width="13.5" bestFit="1" customWidth="1"/>
    <col min="9" max="9" width="17.5" bestFit="1" customWidth="1"/>
    <col min="10" max="10" width="17.5" style="1" customWidth="1"/>
    <col min="11" max="13" width="13.5" bestFit="1" customWidth="1"/>
    <col min="18" max="18" width="17.5" bestFit="1" customWidth="1"/>
    <col min="19" max="19" width="9.5" bestFit="1" customWidth="1"/>
    <col min="23" max="23" width="12.5" style="2" bestFit="1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s="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13</v>
      </c>
      <c r="P1" t="s">
        <v>14</v>
      </c>
      <c r="Q1" t="s">
        <v>16</v>
      </c>
      <c r="R1" t="s">
        <v>17</v>
      </c>
      <c r="S1" t="s">
        <v>20</v>
      </c>
      <c r="T1" t="s">
        <v>18</v>
      </c>
      <c r="U1" t="s">
        <v>19</v>
      </c>
      <c r="V1" t="s">
        <v>22</v>
      </c>
      <c r="W1" s="2" t="s">
        <v>21</v>
      </c>
    </row>
    <row r="2" spans="1:23" x14ac:dyDescent="0.15">
      <c r="A2">
        <v>201503</v>
      </c>
      <c r="B2">
        <v>26.3</v>
      </c>
      <c r="C2">
        <v>6.7</v>
      </c>
      <c r="D2">
        <v>78.099999999999994</v>
      </c>
      <c r="E2">
        <v>0</v>
      </c>
      <c r="H2">
        <v>13</v>
      </c>
      <c r="I2">
        <v>3.1</v>
      </c>
      <c r="J2" s="1">
        <f>H2/I2</f>
        <v>4.193548387096774</v>
      </c>
      <c r="K2">
        <v>6</v>
      </c>
      <c r="L2">
        <v>6.1</v>
      </c>
      <c r="M2">
        <f>B2-E2-H2-K2-L2</f>
        <v>1.2000000000000011</v>
      </c>
      <c r="N2">
        <v>21.4</v>
      </c>
      <c r="O2">
        <v>5</v>
      </c>
      <c r="P2">
        <v>0.03</v>
      </c>
      <c r="Q2">
        <v>21.439</v>
      </c>
      <c r="R2">
        <v>5.6820000000000004</v>
      </c>
      <c r="S2">
        <v>4.71</v>
      </c>
      <c r="T2">
        <v>6.7789999999999999</v>
      </c>
      <c r="U2">
        <v>4.2679999999999998</v>
      </c>
      <c r="V2">
        <v>5.0389999999999997</v>
      </c>
      <c r="W2" s="2">
        <f t="shared" ref="W2:W5" si="0">V2/B2</f>
        <v>0.19159695817490494</v>
      </c>
    </row>
    <row r="3" spans="1:23" x14ac:dyDescent="0.15">
      <c r="A3">
        <v>201506</v>
      </c>
      <c r="B3">
        <v>30.7</v>
      </c>
      <c r="C3">
        <v>1.7</v>
      </c>
      <c r="D3">
        <v>78.400000000000006</v>
      </c>
      <c r="E3">
        <v>0</v>
      </c>
      <c r="H3">
        <v>14.8</v>
      </c>
      <c r="I3">
        <v>3.5</v>
      </c>
      <c r="J3" s="1">
        <f t="shared" ref="J3:J9" si="1">H3/I3</f>
        <v>4.2285714285714286</v>
      </c>
      <c r="K3">
        <v>6.7</v>
      </c>
      <c r="L3">
        <v>7.7</v>
      </c>
      <c r="M3">
        <f t="shared" ref="M3:M9" si="2">B3-E3-H3-K3-L3</f>
        <v>1.4999999999999991</v>
      </c>
      <c r="N3">
        <v>31.4</v>
      </c>
      <c r="O3">
        <v>-0.4</v>
      </c>
      <c r="P3">
        <v>0.01</v>
      </c>
      <c r="Q3">
        <f>52.841-Q2</f>
        <v>31.402000000000001</v>
      </c>
      <c r="R3">
        <f>11.938-R2</f>
        <v>6.2560000000000002</v>
      </c>
      <c r="S3">
        <f>10.696-S2</f>
        <v>5.9859999999999998</v>
      </c>
      <c r="T3">
        <f>21.605-T2</f>
        <v>14.826000000000001</v>
      </c>
      <c r="U3">
        <f>8.602-U2</f>
        <v>4.3340000000000005</v>
      </c>
      <c r="V3">
        <f>4.598-V2</f>
        <v>-0.44099999999999984</v>
      </c>
      <c r="W3" s="2">
        <f t="shared" si="0"/>
        <v>-1.4364820846905532E-2</v>
      </c>
    </row>
    <row r="4" spans="1:23" x14ac:dyDescent="0.15">
      <c r="A4">
        <v>201509</v>
      </c>
      <c r="B4">
        <v>37.5</v>
      </c>
      <c r="C4">
        <v>-0.8</v>
      </c>
      <c r="D4">
        <v>73</v>
      </c>
      <c r="E4">
        <v>0.2</v>
      </c>
      <c r="H4">
        <v>16</v>
      </c>
      <c r="I4">
        <v>3.3</v>
      </c>
      <c r="J4" s="1">
        <f t="shared" si="1"/>
        <v>4.8484848484848486</v>
      </c>
      <c r="K4">
        <v>10.8</v>
      </c>
      <c r="L4">
        <v>9.5</v>
      </c>
      <c r="M4">
        <f t="shared" si="2"/>
        <v>0.99999999999999645</v>
      </c>
      <c r="N4">
        <v>40.1</v>
      </c>
      <c r="O4">
        <v>-2.5</v>
      </c>
      <c r="P4">
        <v>0</v>
      </c>
      <c r="Q4">
        <f>92.942-SUM(Q2:Q3)</f>
        <v>40.100999999999992</v>
      </c>
      <c r="R4">
        <f>20.518-SUM(R2:R3)</f>
        <v>8.58</v>
      </c>
      <c r="S4">
        <f>16.742-SUM(S2:S3)</f>
        <v>6.0460000000000012</v>
      </c>
      <c r="T4">
        <f>40.278-SUM(T2:T3)</f>
        <v>18.672999999999998</v>
      </c>
      <c r="U4">
        <f>15.404-SUM(U2:U3)</f>
        <v>6.8019999999999996</v>
      </c>
      <c r="V4">
        <f>2.143-SUM(V2:V3)</f>
        <v>-2.4550000000000001</v>
      </c>
      <c r="W4" s="2">
        <f t="shared" si="0"/>
        <v>-6.5466666666666673E-2</v>
      </c>
    </row>
    <row r="5" spans="1:23" x14ac:dyDescent="0.15">
      <c r="A5">
        <v>201512</v>
      </c>
      <c r="B5">
        <v>39.5</v>
      </c>
      <c r="C5">
        <v>6.1</v>
      </c>
      <c r="D5">
        <v>69.8</v>
      </c>
      <c r="E5">
        <v>1.02</v>
      </c>
      <c r="H5">
        <v>14.6</v>
      </c>
      <c r="I5">
        <v>2.9</v>
      </c>
      <c r="J5" s="1">
        <f t="shared" si="1"/>
        <v>5.0344827586206895</v>
      </c>
      <c r="K5">
        <v>15.3</v>
      </c>
      <c r="L5">
        <v>7.8</v>
      </c>
      <c r="M5">
        <f t="shared" si="2"/>
        <v>0.77999999999999492</v>
      </c>
      <c r="N5">
        <v>36.1</v>
      </c>
      <c r="O5">
        <v>3.5</v>
      </c>
      <c r="P5">
        <v>0.03</v>
      </c>
      <c r="Q5">
        <f>129.087-SUM(Q2:Q4)</f>
        <v>36.144999999999996</v>
      </c>
      <c r="R5">
        <f>30.312-SUM(R2:R4)</f>
        <v>9.7940000000000005</v>
      </c>
      <c r="S5">
        <f>23.265-SUM(S2:S4)</f>
        <v>6.5229999999999997</v>
      </c>
      <c r="T5">
        <f>52.631-SUM(T2:T4)</f>
        <v>12.353000000000002</v>
      </c>
      <c r="U5">
        <f>22.879-SUM(U2:U4)</f>
        <v>7.4750000000000014</v>
      </c>
      <c r="V5">
        <f>5.614-SUM(V2:V4)</f>
        <v>3.4710000000000001</v>
      </c>
      <c r="W5" s="2">
        <f t="shared" si="0"/>
        <v>8.7873417721518993E-2</v>
      </c>
    </row>
    <row r="6" spans="1:23" x14ac:dyDescent="0.15">
      <c r="A6">
        <v>201603</v>
      </c>
      <c r="B6">
        <v>50.9</v>
      </c>
      <c r="C6">
        <v>7.1</v>
      </c>
      <c r="D6">
        <v>72.3</v>
      </c>
      <c r="E6">
        <v>15.6</v>
      </c>
      <c r="H6">
        <v>14.9</v>
      </c>
      <c r="I6">
        <v>3.2</v>
      </c>
      <c r="J6" s="1">
        <f t="shared" si="1"/>
        <v>4.65625</v>
      </c>
      <c r="K6">
        <v>12.4</v>
      </c>
      <c r="L6">
        <v>7.4</v>
      </c>
      <c r="M6">
        <f t="shared" si="2"/>
        <v>0.59999999999999787</v>
      </c>
      <c r="N6">
        <v>46.1</v>
      </c>
      <c r="O6">
        <v>4.9000000000000004</v>
      </c>
      <c r="P6">
        <v>0.03</v>
      </c>
      <c r="Q6">
        <v>46.149000000000001</v>
      </c>
      <c r="R6">
        <v>20.23</v>
      </c>
      <c r="S6">
        <v>6.89</v>
      </c>
      <c r="T6">
        <v>12.522</v>
      </c>
      <c r="U6">
        <v>6.57</v>
      </c>
      <c r="V6">
        <v>4.9269999999999996</v>
      </c>
      <c r="W6" s="2">
        <f>V6/B6</f>
        <v>9.67976424361493E-2</v>
      </c>
    </row>
    <row r="7" spans="1:23" x14ac:dyDescent="0.15">
      <c r="A7">
        <v>201606</v>
      </c>
      <c r="B7">
        <v>99</v>
      </c>
      <c r="C7">
        <v>15.4</v>
      </c>
      <c r="D7">
        <v>74.8</v>
      </c>
      <c r="E7">
        <v>57.9</v>
      </c>
      <c r="F7">
        <v>1.3</v>
      </c>
      <c r="G7">
        <f t="shared" ref="G7:G8" si="3">E7/F7</f>
        <v>44.538461538461533</v>
      </c>
      <c r="H7">
        <v>15.6</v>
      </c>
      <c r="I7">
        <v>3.2</v>
      </c>
      <c r="J7" s="1">
        <f t="shared" si="1"/>
        <v>4.875</v>
      </c>
      <c r="K7">
        <v>16.600000000000001</v>
      </c>
      <c r="L7">
        <v>7.4</v>
      </c>
      <c r="M7">
        <f t="shared" si="2"/>
        <v>1.4999999999999982</v>
      </c>
      <c r="N7">
        <v>85.2</v>
      </c>
      <c r="O7">
        <v>14</v>
      </c>
      <c r="P7">
        <v>0.08</v>
      </c>
      <c r="Q7">
        <v>85.162000000000006</v>
      </c>
      <c r="R7">
        <f>62.482-R6</f>
        <v>42.251999999999995</v>
      </c>
      <c r="S7">
        <f>14.679-S6</f>
        <v>7.7890000000000006</v>
      </c>
      <c r="T7">
        <f>38.902-T6</f>
        <v>26.380000000000003</v>
      </c>
      <c r="U7">
        <f>15.248-U6</f>
        <v>8.677999999999999</v>
      </c>
      <c r="V7">
        <f>18.931-V6</f>
        <v>14.004000000000001</v>
      </c>
      <c r="W7" s="2">
        <f t="shared" ref="W7:W9" si="4">V7/B7</f>
        <v>0.14145454545454547</v>
      </c>
    </row>
    <row r="8" spans="1:23" x14ac:dyDescent="0.15">
      <c r="A8">
        <v>201609</v>
      </c>
      <c r="B8">
        <v>157</v>
      </c>
      <c r="C8">
        <v>39</v>
      </c>
      <c r="D8">
        <v>77.400000000000006</v>
      </c>
      <c r="E8">
        <v>108.6</v>
      </c>
      <c r="F8">
        <v>2.6</v>
      </c>
      <c r="G8">
        <f t="shared" si="3"/>
        <v>41.769230769230766</v>
      </c>
      <c r="H8">
        <v>18.100000000000001</v>
      </c>
      <c r="I8">
        <v>3.4</v>
      </c>
      <c r="J8" s="1">
        <f t="shared" si="1"/>
        <v>5.3235294117647065</v>
      </c>
      <c r="K8">
        <v>17.7</v>
      </c>
      <c r="L8">
        <v>9.3000000000000007</v>
      </c>
      <c r="M8">
        <f t="shared" si="2"/>
        <v>3.3000000000000043</v>
      </c>
      <c r="N8">
        <v>120</v>
      </c>
      <c r="O8">
        <v>37.200000000000003</v>
      </c>
      <c r="P8">
        <v>0.19</v>
      </c>
      <c r="Q8">
        <f>251.314-SUM(Q6:Q7)</f>
        <v>120.00299999999999</v>
      </c>
      <c r="R8">
        <f>131.244-SUM(R6:R7)</f>
        <v>68.762</v>
      </c>
      <c r="S8">
        <f>23.666-SUM(S6:S7)</f>
        <v>8.9870000000000001</v>
      </c>
      <c r="T8">
        <f>68.778-SUM(T6:T7)</f>
        <v>29.876000000000005</v>
      </c>
      <c r="U8">
        <f>27.626-SUM(U6:U7)</f>
        <v>12.378000000000002</v>
      </c>
      <c r="V8">
        <f>56.129-SUM(V6:V7)</f>
        <v>37.197999999999993</v>
      </c>
      <c r="W8" s="2">
        <f t="shared" si="4"/>
        <v>0.23692993630573245</v>
      </c>
    </row>
    <row r="9" spans="1:23" x14ac:dyDescent="0.15">
      <c r="A9">
        <v>201612</v>
      </c>
      <c r="B9">
        <v>246.1</v>
      </c>
      <c r="C9">
        <v>83.8</v>
      </c>
      <c r="D9">
        <v>81.099999999999994</v>
      </c>
      <c r="E9">
        <v>194.8</v>
      </c>
      <c r="F9">
        <v>3.5</v>
      </c>
      <c r="G9">
        <f>E9/F9</f>
        <v>55.657142857142858</v>
      </c>
      <c r="H9">
        <v>19.100000000000001</v>
      </c>
      <c r="I9">
        <v>3.5</v>
      </c>
      <c r="J9" s="1">
        <f t="shared" si="1"/>
        <v>5.4571428571428573</v>
      </c>
      <c r="K9">
        <v>19.7</v>
      </c>
      <c r="L9">
        <v>11.3</v>
      </c>
      <c r="M9">
        <f t="shared" si="2"/>
        <v>1.1999999999999815</v>
      </c>
      <c r="N9">
        <v>157.69999999999999</v>
      </c>
      <c r="O9">
        <v>88.4</v>
      </c>
      <c r="P9">
        <v>0.41</v>
      </c>
      <c r="Q9">
        <f>409.018-SUM(Q6:Q8)</f>
        <v>157.70399999999998</v>
      </c>
      <c r="R9">
        <f>241.463-SUM(R6:R8)</f>
        <v>110.21899999999999</v>
      </c>
      <c r="S9">
        <f>31.399-SUM(S6:S8)</f>
        <v>7.7330000000000005</v>
      </c>
      <c r="T9">
        <f>97.173-SUM(T6:T8)</f>
        <v>28.394999999999996</v>
      </c>
      <c r="U9">
        <f>38.983-SUM(U6:U8)</f>
        <v>11.356999999999996</v>
      </c>
      <c r="V9">
        <f>144.486-SUM(V6:V8)</f>
        <v>88.356999999999999</v>
      </c>
      <c r="W9" s="2">
        <f t="shared" si="4"/>
        <v>0.35902885006095087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ZXC</dc:creator>
  <cp:lastModifiedBy>ZXC</cp:lastModifiedBy>
  <dcterms:created xsi:type="dcterms:W3CDTF">2017-03-19T08:06:04Z</dcterms:created>
  <dcterms:modified xsi:type="dcterms:W3CDTF">2017-06-07T06:59:40Z</dcterms:modified>
</cp:coreProperties>
</file>