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workbookProtection workbookAlgorithmName="SHA-512" workbookHashValue="CPg6mWUpRIwaEWIT+tPzsK9cmGMzlT6pEmzLbRC1+9u/t00J0+Xxvc5Az4hkbATnQCThsDkkKFsa+/dA3p6TRQ==" workbookSaltValue="uXGMuyrEFUp5pnhKhwFHjw==" workbookSpinCount="100000" lockStructure="1"/>
  <bookViews>
    <workbookView xWindow="0" yWindow="0" windowWidth="19200" windowHeight="11460" tabRatio="888"/>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7b" sheetId="48" r:id="rId9"/>
    <sheet name="W8" sheetId="56" r:id="rId10"/>
    <sheet name="W9" sheetId="57" r:id="rId11"/>
    <sheet name="W10" sheetId="58" r:id="rId12"/>
    <sheet name="W11" sheetId="59" r:id="rId13"/>
    <sheet name="W12" sheetId="60" r:id="rId14"/>
    <sheet name="W12b" sheetId="63" r:id="rId15"/>
    <sheet name="W13" sheetId="61" r:id="rId16"/>
    <sheet name="W14" sheetId="50" r:id="rId17"/>
    <sheet name="W15" sheetId="52" r:id="rId18"/>
    <sheet name="W16" sheetId="62" r:id="rId19"/>
  </sheets>
  <definedNames>
    <definedName name="_ftn1" localSheetId="16">'W14'!#REF!</definedName>
    <definedName name="_ftnref1" localSheetId="16">'W14'!#REF!</definedName>
    <definedName name="_xlnm.Print_Area" localSheetId="1">'W1'!$A$1:$G$11</definedName>
    <definedName name="_xlnm.Print_Area" localSheetId="16">'W14'!$A$1:$H$46</definedName>
    <definedName name="_xlnm.Print_Area" localSheetId="17">'W15'!$A$1:$C$35</definedName>
    <definedName name="_xlnm.Print_Area" localSheetId="2">'W2'!$A$1:$R$52</definedName>
    <definedName name="_xlnm.Print_Area" localSheetId="3">'W3'!$A$1:$L$59</definedName>
    <definedName name="_xlnm.Print_Area" localSheetId="4">'W4'!$A$1:$AE$80</definedName>
    <definedName name="_xlnm.Print_Area" localSheetId="0">Welcome!$A$1:$R$33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62" l="1"/>
  <c r="G23" i="62"/>
  <c r="F23" i="62"/>
  <c r="E23" i="62"/>
  <c r="D23" i="62"/>
  <c r="G21" i="62"/>
  <c r="F21" i="62"/>
  <c r="E21" i="62"/>
  <c r="D21" i="62"/>
  <c r="C21" i="62"/>
  <c r="G19" i="62"/>
  <c r="F19" i="62"/>
  <c r="E19" i="62"/>
  <c r="D19" i="62"/>
  <c r="C19" i="62"/>
  <c r="G17" i="62"/>
  <c r="F17" i="62"/>
  <c r="E17" i="62"/>
  <c r="D17" i="62"/>
  <c r="C17" i="62"/>
  <c r="G15" i="62"/>
  <c r="F15" i="62"/>
  <c r="E15" i="62"/>
  <c r="D15" i="62"/>
  <c r="C15" i="62"/>
  <c r="G13" i="62"/>
  <c r="F13" i="62"/>
  <c r="E13" i="62"/>
  <c r="D13" i="62"/>
  <c r="C13" i="62"/>
  <c r="G11" i="62"/>
  <c r="F11" i="62"/>
  <c r="E11" i="62"/>
  <c r="D11" i="62"/>
  <c r="C11" i="62"/>
  <c r="D9" i="62"/>
  <c r="E9" i="62"/>
  <c r="F9" i="62"/>
  <c r="G9" i="62"/>
  <c r="C9" i="62"/>
  <c r="H7" i="62"/>
  <c r="G30" i="61"/>
  <c r="C9" i="61"/>
  <c r="H11" i="62" l="1"/>
  <c r="H22" i="62"/>
  <c r="H23" i="62" s="1"/>
  <c r="H20" i="62"/>
  <c r="H21" i="62" s="1"/>
  <c r="H18" i="62"/>
  <c r="H19" i="62" s="1"/>
  <c r="H16" i="62"/>
  <c r="H17" i="62" s="1"/>
  <c r="H14" i="62"/>
  <c r="H15" i="62" s="1"/>
  <c r="H12" i="62"/>
  <c r="H13" i="62" s="1"/>
  <c r="H10" i="62"/>
  <c r="H8" i="62"/>
  <c r="H9" i="62" s="1"/>
  <c r="F30" i="61"/>
  <c r="E30" i="61"/>
  <c r="D30" i="61"/>
  <c r="C30" i="61"/>
  <c r="H29" i="61"/>
  <c r="H28" i="61"/>
  <c r="H30" i="61" s="1"/>
  <c r="G27" i="61"/>
  <c r="F27" i="61"/>
  <c r="E27" i="61"/>
  <c r="D27" i="61"/>
  <c r="C27" i="61"/>
  <c r="H26" i="61"/>
  <c r="H25" i="61"/>
  <c r="G24" i="61"/>
  <c r="F24" i="61"/>
  <c r="E24" i="61"/>
  <c r="D24" i="61"/>
  <c r="C24" i="61"/>
  <c r="H23" i="61"/>
  <c r="H22" i="61"/>
  <c r="G21" i="61"/>
  <c r="F21" i="61"/>
  <c r="E21" i="61"/>
  <c r="D21" i="61"/>
  <c r="C21" i="61"/>
  <c r="H20" i="61"/>
  <c r="H19" i="61"/>
  <c r="H21" i="61" s="1"/>
  <c r="G18" i="61"/>
  <c r="F18" i="61"/>
  <c r="E18" i="61"/>
  <c r="D18" i="61"/>
  <c r="C18" i="61"/>
  <c r="H17" i="61"/>
  <c r="H16" i="61"/>
  <c r="G15" i="61"/>
  <c r="F15" i="61"/>
  <c r="E15" i="61"/>
  <c r="D15" i="61"/>
  <c r="C15" i="61"/>
  <c r="H14" i="61"/>
  <c r="H13" i="61"/>
  <c r="H15" i="61" s="1"/>
  <c r="G12" i="61"/>
  <c r="F12" i="61"/>
  <c r="E12" i="61"/>
  <c r="D12" i="61"/>
  <c r="C12" i="61"/>
  <c r="H11" i="61"/>
  <c r="H10" i="61"/>
  <c r="H8" i="61"/>
  <c r="H7" i="61"/>
  <c r="D9" i="61"/>
  <c r="E9" i="61"/>
  <c r="F9" i="61"/>
  <c r="G9" i="61"/>
  <c r="A25" i="47"/>
  <c r="A28" i="47"/>
  <c r="A22" i="47"/>
  <c r="M21" i="63"/>
  <c r="M22" i="63" s="1"/>
  <c r="M23" i="63" s="1"/>
  <c r="I21" i="63"/>
  <c r="I22" i="63" s="1"/>
  <c r="I23" i="63" s="1"/>
  <c r="E21" i="63"/>
  <c r="E22" i="63" s="1"/>
  <c r="E23" i="63" s="1"/>
  <c r="O20" i="63"/>
  <c r="N20" i="63"/>
  <c r="M20" i="63"/>
  <c r="L20" i="63"/>
  <c r="K20" i="63"/>
  <c r="J20" i="63"/>
  <c r="I20" i="63"/>
  <c r="H20" i="63"/>
  <c r="G20" i="63"/>
  <c r="F20" i="63"/>
  <c r="E20" i="63"/>
  <c r="D20" i="63"/>
  <c r="P20" i="63" s="1"/>
  <c r="P19" i="63"/>
  <c r="P18" i="63"/>
  <c r="P17" i="63"/>
  <c r="O16" i="63"/>
  <c r="O21" i="63" s="1"/>
  <c r="O22" i="63" s="1"/>
  <c r="O23" i="63" s="1"/>
  <c r="N16" i="63"/>
  <c r="N21" i="63" s="1"/>
  <c r="N22" i="63" s="1"/>
  <c r="N23" i="63" s="1"/>
  <c r="M16" i="63"/>
  <c r="L16" i="63"/>
  <c r="L21" i="63" s="1"/>
  <c r="L22" i="63" s="1"/>
  <c r="L23" i="63" s="1"/>
  <c r="K16" i="63"/>
  <c r="K21" i="63" s="1"/>
  <c r="K22" i="63" s="1"/>
  <c r="K23" i="63" s="1"/>
  <c r="J16" i="63"/>
  <c r="J21" i="63" s="1"/>
  <c r="J22" i="63" s="1"/>
  <c r="J23" i="63" s="1"/>
  <c r="I16" i="63"/>
  <c r="H16" i="63"/>
  <c r="H21" i="63" s="1"/>
  <c r="H22" i="63" s="1"/>
  <c r="H23" i="63" s="1"/>
  <c r="G16" i="63"/>
  <c r="G21" i="63" s="1"/>
  <c r="G22" i="63" s="1"/>
  <c r="G23" i="63" s="1"/>
  <c r="F16" i="63"/>
  <c r="F21" i="63" s="1"/>
  <c r="F22" i="63" s="1"/>
  <c r="F23" i="63" s="1"/>
  <c r="E16" i="63"/>
  <c r="D16" i="63"/>
  <c r="D21" i="63" s="1"/>
  <c r="P15" i="63"/>
  <c r="P14" i="63"/>
  <c r="P13" i="63"/>
  <c r="P12" i="63"/>
  <c r="P11" i="63"/>
  <c r="P10" i="63"/>
  <c r="P9" i="63"/>
  <c r="P8" i="63"/>
  <c r="A14" i="47"/>
  <c r="A27" i="47"/>
  <c r="H9" i="61" l="1"/>
  <c r="H27" i="61"/>
  <c r="H24" i="61"/>
  <c r="H18" i="61"/>
  <c r="H12" i="61"/>
  <c r="D22" i="63"/>
  <c r="P21" i="63"/>
  <c r="P16" i="63"/>
  <c r="D23" i="48"/>
  <c r="D22" i="48"/>
  <c r="D21" i="48"/>
  <c r="D20" i="48"/>
  <c r="C32" i="52"/>
  <c r="C28" i="52"/>
  <c r="C23" i="52"/>
  <c r="C24" i="52" s="1"/>
  <c r="C21" i="52"/>
  <c r="D23" i="63" l="1"/>
  <c r="P23" i="63" s="1"/>
  <c r="P22" i="63"/>
  <c r="C10" i="52"/>
  <c r="C11" i="52" l="1"/>
  <c r="C12" i="52" s="1"/>
  <c r="C13" i="52" s="1"/>
  <c r="C18" i="52" s="1"/>
  <c r="C22" i="52" s="1"/>
  <c r="C25" i="52" s="1"/>
  <c r="G22" i="43"/>
  <c r="A21" i="47" l="1"/>
  <c r="A20" i="47"/>
  <c r="A19" i="47" l="1"/>
  <c r="A18" i="47"/>
  <c r="A17"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26" i="52" l="1"/>
  <c r="D16" i="48" l="1"/>
  <c r="S28" i="35" l="1"/>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6"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M22" i="48"/>
  <c r="M23" i="48" s="1"/>
  <c r="I22" i="48"/>
  <c r="I23" i="48" s="1"/>
  <c r="H22" i="48"/>
  <c r="H23" i="48" s="1"/>
  <c r="L22" i="48"/>
  <c r="L23" i="48" s="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<sst xmlns="http://schemas.openxmlformats.org/spreadsheetml/2006/main" count="1830" uniqueCount="299">
  <si>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</si>
  <si>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</si>
  <si>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</si>
  <si>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</si>
  <si>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</si>
  <si>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</si>
  <si>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</si>
  <si>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</si>
  <si>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</si>
  <si>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</si>
  <si>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</si>
  <si>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</si>
  <si>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</si>
  <si>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</si>
  <si>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</si>
  <si>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</si>
  <si>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</si>
  <si>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</si>
  <si>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</si>
  <si>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</si>
  <si>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</si>
  <si>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</si>
  <si>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</si>
  <si>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</si>
  <si>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</si>
  <si>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</si>
  <si>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</si>
  <si>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</si>
  <si>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</si>
  <si>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</si>
  <si>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</si>
  <si>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</si>
  <si>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</si>
  <si>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</si>
  <si>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</si>
  <si>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</si>
  <si>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</si>
  <si>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</si>
  <si>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</si>
  <si>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</si>
  <si>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</si>
  <si>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</si>
  <si>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</si>
  <si>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</si>
  <si>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</si>
  <si>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</si>
  <si>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</si>
  <si>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</si>
  <si>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</si>
  <si>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</si>
  <si>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</si>
  <si>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</si>
  <si>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</si>
  <si>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</si>
  <si>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</si>
  <si>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</si>
  <si>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</si>
  <si>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</si>
  <si>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</si>
  <si>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</si>
  <si>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</si>
  <si>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</si>
  <si>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</si>
  <si>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</si>
  <si>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</si>
  <si>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</si>
  <si>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</si>
  <si>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</si>
  <si>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</si>
  <si>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</si>
  <si>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</si>
  <si>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</si>
  <si>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</si>
  <si>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</si>
  <si>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</si>
  <si>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</si>
  <si>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</si>
  <si>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</si>
  <si>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</si>
  <si>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</si>
  <si>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</si>
  <si>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</si>
  <si>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</si>
  <si>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</si>
  <si>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</si>
  <si>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</si>
  <si>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</si>
  <si>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</si>
  <si>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</si>
  <si>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</si>
  <si>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</si>
  <si>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</si>
  <si>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</si>
  <si>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</si>
  <si>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</si>
  <si>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</si>
  <si>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</si>
  <si>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</si>
  <si>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</si>
  <si>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</si>
  <si>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</si>
  <si>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</si>
  <si>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</si>
  <si>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</si>
  <si>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</si>
  <si>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</si>
  <si>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</si>
  <si>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</si>
  <si>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</si>
  <si>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</si>
  <si>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</si>
  <si>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</si>
  <si>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</si>
  <si>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</si>
  <si>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</si>
  <si>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</si>
  <si>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</si>
  <si>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</si>
  <si>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</si>
  <si>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</si>
  <si>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</si>
  <si>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</si>
  <si>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</si>
  <si>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</si>
  <si>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</si>
  <si>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</si>
  <si>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</si>
  <si>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</si>
  <si>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</si>
  <si>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</si>
  <si>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</si>
  <si>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</si>
  <si>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</si>
  <si>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</si>
  <si>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</si>
  <si>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</si>
  <si>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</si>
  <si>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</si>
  <si>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</si>
  <si>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</si>
  <si>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</si>
  <si>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</si>
  <si>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</si>
  <si>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</si>
  <si>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</si>
  <si>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</si>
  <si>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</si>
  <si>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</si>
  <si>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</si>
  <si>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</si>
  <si>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</si>
  <si>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</si>
  <si>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</si>
  <si>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</si>
  <si>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</si>
  <si>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</si>
  <si>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</si>
  <si>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</si>
  <si>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</si>
  <si>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</si>
  <si>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</si>
  <si>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</si>
  <si>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</si>
  <si>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</si>
  <si>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</si>
  <si>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</si>
  <si>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</si>
  <si>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</si>
  <si>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</si>
  <si>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</si>
  <si>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</si>
  <si>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</si>
  <si>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</si>
  <si>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</si>
  <si>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</si>
  <si>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</si>
  <si>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</si>
  <si>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</si>
  <si>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</si>
  <si>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</si>
  <si>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</si>
  <si>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</si>
  <si>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</si>
  <si>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</si>
  <si>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</si>
  <si>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</si>
  <si>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</si>
  <si>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</si>
  <si>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</si>
  <si>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</si>
  <si>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</si>
  <si>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</si>
  <si>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</si>
  <si>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</si>
  <si>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</si>
  <si>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</si>
  <si>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</si>
  <si>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</si>
  <si>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</si>
  <si>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</si>
  <si>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</si>
  <si>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</si>
  <si>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</si>
  <si>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Risk of death from AJS among pregnant women (rate ratio)</t>
  </si>
  <si>
    <t xml:space="preserve">Note: If settlement-specific data are not available, use data from the United Nations Population Division </t>
  </si>
  <si>
    <t>Wasting</t>
  </si>
  <si>
    <t>Underweight</t>
  </si>
  <si>
    <t xml:space="preserve">Step 2.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</si>
  <si>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</si>
  <si>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</si>
  <si>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</si>
  <si>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</si>
  <si>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</si>
  <si>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</si>
  <si>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</si>
  <si>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</si>
  <si>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</si>
  <si>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</si>
  <si>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</si>
  <si>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</si>
  <si>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</si>
  <si>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</si>
  <si>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</si>
  <si>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</si>
  <si>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</si>
  <si>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</si>
  <si>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</si>
  <si>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</si>
  <si>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</si>
  <si>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</si>
  <si>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</si>
  <si>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</si>
  <si>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</si>
  <si>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</si>
  <si>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</si>
  <si>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</si>
  <si>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</si>
  <si>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</si>
  <si>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</si>
  <si>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</si>
  <si>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</si>
  <si>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</si>
  <si>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</si>
  <si>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</si>
  <si>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</si>
  <si>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</si>
  <si>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</si>
  <si>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 xml:space="preserve">To view results for average burden, make sure the number of months with case and denominator are the same.
</t>
  </si>
  <si>
    <t>Step 1. Enter data:</t>
  </si>
  <si>
    <t>Use the table below to estimate indicators useful to describe the burden of disease among pregnant women for relevant diseases (attack rate, mortality rate, relative risk of deaths compared to non-pregnant women)</t>
  </si>
  <si>
    <t>Worksheet 14. Burden of communicable diseases associated with malnutrition among young children (&lt;5 years of age)</t>
  </si>
  <si>
    <t>Worksheet 15. Estimating indicators of burden among pregnant women</t>
  </si>
  <si>
    <t>Malaria*</t>
  </si>
  <si>
    <t>Worksheet 7b. Adjusting number of cases by the testing fraction of confirmed cases</t>
  </si>
  <si>
    <t>Worksheet 12b. Adjusting number of cases by the testing fraction of confirmed cases</t>
  </si>
  <si>
    <t>Worksheet 13. Estimating mortality burden of acute communicable diseases in terms of facility-based case fatality ratio</t>
  </si>
  <si>
    <t>*Use Worksheet 7b to adjust for missing case data due to lack of testing</t>
  </si>
  <si>
    <t>*Use Worksheet 12b to adjust for missing case data due to lack of testing</t>
  </si>
  <si>
    <t>Worksheet 16. Estimating proportionate mortality of selected comunicable diseases</t>
  </si>
  <si>
    <t>Age (Years)</t>
  </si>
  <si>
    <t>0–&lt;1</t>
  </si>
  <si>
    <t>1–&lt;5</t>
  </si>
  <si>
    <t>5–14</t>
  </si>
  <si>
    <t>15–49</t>
  </si>
  <si>
    <t>≥50</t>
  </si>
  <si>
    <t>Total number of AURI deaths at health facilities</t>
  </si>
  <si>
    <t>Total number of AURI cases admitted for care in the health facilities</t>
  </si>
  <si>
    <t>ARI</t>
  </si>
  <si>
    <t>ADD</t>
  </si>
  <si>
    <t>Use the table below to estimate facility-based annual case fatality ratio (CFR) for acute communicable diseases</t>
  </si>
  <si>
    <t>Facility-based AURI CFR</t>
  </si>
  <si>
    <t>Total number of ALRI deaths at health facilities</t>
  </si>
  <si>
    <t>Total number of ALRI cases admitted for care in the health facilities</t>
  </si>
  <si>
    <t>Facility-based ALRI CFR</t>
  </si>
  <si>
    <t>Total number of ABD deaths at health facilities</t>
  </si>
  <si>
    <t>Total number of ABD cases admitted for care in the health facilities</t>
  </si>
  <si>
    <t>Facility-based ABD CFR</t>
  </si>
  <si>
    <t>Total number of AOD deaths at health facilities</t>
  </si>
  <si>
    <t>Total number of AOD cases admitted for care in the health facilities</t>
  </si>
  <si>
    <t>Facility-based AOD CFR</t>
  </si>
  <si>
    <t>Total number of AWD deaths at health facilities</t>
  </si>
  <si>
    <t>Total number of AWD cases admitted for care in the health facilities</t>
  </si>
  <si>
    <t>Facility-based AWD CFR</t>
  </si>
  <si>
    <t>Total number of AJS deaths at health facilities</t>
  </si>
  <si>
    <t>Total number of AJS cases admitted for care in the health facilities</t>
  </si>
  <si>
    <t>Facility-based AJS CFR</t>
  </si>
  <si>
    <t>Total number of AFI deaths at health facilities</t>
  </si>
  <si>
    <t>Total number of AFI cases admitted for care in the health facilities</t>
  </si>
  <si>
    <t>Facility-based AFI CFR</t>
  </si>
  <si>
    <t>Total number of malaria deaths at health facilities</t>
  </si>
  <si>
    <t>Total number of malaria cases admitted for care in the health facilities</t>
  </si>
  <si>
    <t>Facility-based malaria CFR</t>
  </si>
  <si>
    <t>Use the table below to estimate facility-based annual proportionate mortality of acute communicable diseases</t>
  </si>
  <si>
    <t>Total number of all-cause deaths at health facilities</t>
  </si>
  <si>
    <t>Proportion mortality AURI</t>
  </si>
  <si>
    <t>Proportion mortality ALRI CFR</t>
  </si>
  <si>
    <t>Proportion mortality ABD CFR</t>
  </si>
  <si>
    <t>Proportion mortality AOD CFR</t>
  </si>
  <si>
    <t>Proportion mortality AWD CFR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</si>
</sst>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4" tint="0.79998168889431442"/>
        <bgColor indexed="64"/>
      </patternFill>
    </fill>
  </fills>
  <borders count="126">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
      <left style="thin">
        <color theme="0"/>
      </left>
      <right/>
      <top/>
      <bottom/>
      <diagonal/>
    </border>
    <border>
      <left style="hair">
        <color auto="1"/>
      </left>
      <right style="hair">
        <color auto="1"/>
      </right>
      <top/>
      <bottom style="hair">
        <color auto="1"/>
      </bottom>
      <diagonal/>
    </border>
    <border>
      <left style="hair">
        <color auto="1"/>
      </left>
      <right style="thin">
        <color indexed="64"/>
      </right>
      <top/>
      <bottom style="hair">
        <color auto="1"/>
      </bottom>
      <diagonal/>
    </border>
    <border>
      <left/>
      <right style="hair">
        <color auto="1"/>
      </right>
      <top style="hair">
        <color indexed="64"/>
      </top>
      <bottom style="thin">
        <color auto="1"/>
      </bottom>
      <diagonal/>
    </border>
    <border>
      <left/>
      <right style="hair">
        <color auto="1"/>
      </right>
      <top style="thin">
        <color auto="1"/>
      </top>
      <bottom style="hair">
        <color auto="1"/>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3" applyNumberFormat="0" applyFill="0" applyAlignment="0" applyProtection="0"/>
  </cellStyleXfs>
  <cellXfs count="632">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10" fontId="2" fillId="0" borderId="61" xfId="8" applyNumberFormat="1" applyFont="1" applyFill="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5" xfId="0" applyFont="1" applyBorder="1" applyAlignment="1">
      <alignment wrapText="1"/>
    </xf>
    <xf numFmtId="0" fontId="11" fillId="0" borderId="86" xfId="0" applyFont="1" applyFill="1" applyBorder="1" applyAlignment="1">
      <alignment wrapText="1"/>
    </xf>
    <xf numFmtId="0" fontId="0" fillId="0" borderId="12" xfId="0" applyBorder="1"/>
    <xf numFmtId="0" fontId="0" fillId="0" borderId="87" xfId="0" applyFill="1" applyBorder="1" applyAlignment="1">
      <alignment wrapText="1"/>
    </xf>
    <xf numFmtId="0" fontId="0" fillId="0" borderId="88"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1" xfId="0" applyBorder="1" applyAlignment="1">
      <alignment horizontal="center" vertical="center"/>
    </xf>
    <xf numFmtId="0" fontId="0" fillId="0" borderId="92" xfId="0" applyBorder="1" applyAlignment="1">
      <alignment horizontal="center" vertical="center"/>
    </xf>
    <xf numFmtId="0" fontId="25" fillId="14" borderId="92" xfId="0" applyFont="1" applyFill="1" applyBorder="1" applyAlignment="1">
      <alignment horizontal="left" vertical="center" wrapText="1"/>
    </xf>
    <xf numFmtId="0" fontId="25" fillId="14" borderId="92" xfId="0" applyFont="1" applyFill="1" applyBorder="1" applyAlignment="1">
      <alignment horizontal="center" vertical="center" wrapText="1"/>
    </xf>
    <xf numFmtId="0" fontId="11" fillId="14" borderId="92" xfId="0" applyFont="1" applyFill="1" applyBorder="1" applyAlignment="1">
      <alignment horizontal="center" vertical="center" wrapText="1"/>
    </xf>
    <xf numFmtId="0" fontId="25" fillId="14" borderId="93"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4" xfId="0" applyFont="1" applyBorder="1" applyAlignment="1" applyProtection="1">
      <alignment horizontal="center" vertical="center"/>
      <protection hidden="1"/>
    </xf>
    <xf numFmtId="0" fontId="12" fillId="0" borderId="95" xfId="0" applyFont="1" applyBorder="1" applyAlignment="1" applyProtection="1">
      <alignment horizontal="center" vertical="center"/>
      <protection hidden="1"/>
    </xf>
    <xf numFmtId="0" fontId="12" fillId="0" borderId="96"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0" fillId="0" borderId="61" xfId="0" applyBorder="1" applyAlignment="1" applyProtection="1">
      <alignment wrapText="1"/>
      <protection locked="0"/>
    </xf>
    <xf numFmtId="0" fontId="11" fillId="0" borderId="98" xfId="0" applyFont="1" applyBorder="1" applyAlignment="1">
      <alignment horizontal="left" wrapText="1"/>
    </xf>
    <xf numFmtId="0" fontId="11" fillId="4" borderId="98" xfId="0" applyFont="1" applyFill="1" applyBorder="1" applyAlignment="1">
      <alignment horizontal="left" wrapText="1"/>
    </xf>
    <xf numFmtId="0" fontId="0" fillId="0" borderId="98" xfId="0" applyFont="1" applyBorder="1" applyAlignment="1">
      <alignment horizontal="left" wrapText="1"/>
    </xf>
    <xf numFmtId="0" fontId="2" fillId="0" borderId="100" xfId="0" applyFont="1" applyBorder="1" applyAlignment="1">
      <alignment horizontal="center" wrapText="1"/>
    </xf>
    <xf numFmtId="0" fontId="2" fillId="4" borderId="100" xfId="0" applyFont="1" applyFill="1" applyBorder="1" applyAlignment="1">
      <alignment horizontal="center" wrapText="1"/>
    </xf>
    <xf numFmtId="0" fontId="11" fillId="0" borderId="102" xfId="0" applyFont="1" applyBorder="1" applyAlignment="1">
      <alignment horizontal="left" wrapText="1"/>
    </xf>
    <xf numFmtId="0" fontId="11" fillId="0" borderId="101" xfId="0" applyFont="1" applyBorder="1" applyAlignment="1">
      <alignment horizontal="center" wrapText="1"/>
    </xf>
    <xf numFmtId="0" fontId="11" fillId="15" borderId="12" xfId="0" applyFont="1" applyFill="1" applyBorder="1"/>
    <xf numFmtId="0" fontId="11" fillId="15" borderId="11" xfId="0" applyFont="1" applyFill="1" applyBorder="1"/>
    <xf numFmtId="0" fontId="3" fillId="15" borderId="98" xfId="0" applyFont="1" applyFill="1" applyBorder="1" applyAlignment="1">
      <alignment horizontal="left" wrapText="1"/>
    </xf>
    <xf numFmtId="0" fontId="2" fillId="15" borderId="100" xfId="0" applyFont="1" applyFill="1" applyBorder="1" applyAlignment="1">
      <alignment horizontal="center" wrapText="1"/>
    </xf>
    <xf numFmtId="0" fontId="11" fillId="15" borderId="98" xfId="0" applyFont="1" applyFill="1" applyBorder="1" applyAlignment="1">
      <alignment horizontal="left" wrapText="1"/>
    </xf>
    <xf numFmtId="0" fontId="3" fillId="15" borderId="99" xfId="0" applyFont="1" applyFill="1" applyBorder="1" applyAlignment="1">
      <alignment horizontal="left" wrapText="1"/>
    </xf>
    <xf numFmtId="0" fontId="2" fillId="15" borderId="97" xfId="0" applyFont="1" applyFill="1" applyBorder="1" applyAlignment="1">
      <alignment horizontal="center" wrapText="1"/>
    </xf>
    <xf numFmtId="0" fontId="30" fillId="15" borderId="100"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3"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5" xfId="5" applyFont="1" applyFill="1" applyBorder="1" applyAlignment="1">
      <alignment horizontal="left"/>
    </xf>
    <xf numFmtId="0" fontId="39" fillId="0" borderId="106" xfId="5" applyFont="1" applyFill="1" applyBorder="1" applyAlignment="1">
      <alignment horizontal="left"/>
    </xf>
    <xf numFmtId="0" fontId="11" fillId="15" borderId="107" xfId="0" applyFont="1" applyFill="1" applyBorder="1"/>
    <xf numFmtId="0" fontId="11" fillId="0" borderId="108" xfId="0" applyFont="1" applyFill="1" applyBorder="1" applyAlignment="1">
      <alignment horizontal="justify" vertical="center" wrapText="1"/>
    </xf>
    <xf numFmtId="0" fontId="0" fillId="0" borderId="111" xfId="0" applyFont="1" applyBorder="1"/>
    <xf numFmtId="0" fontId="26" fillId="0" borderId="112" xfId="9" applyFill="1" applyBorder="1" applyProtection="1">
      <protection locked="0"/>
    </xf>
    <xf numFmtId="0" fontId="11" fillId="5" borderId="113" xfId="0" applyFont="1" applyFill="1" applyBorder="1"/>
    <xf numFmtId="0" fontId="0" fillId="5" borderId="114" xfId="0" applyFont="1" applyFill="1" applyBorder="1"/>
    <xf numFmtId="0" fontId="11" fillId="0" borderId="115" xfId="0" applyFont="1" applyFill="1" applyBorder="1" applyAlignment="1"/>
    <xf numFmtId="0" fontId="11" fillId="0" borderId="108" xfId="0" applyFont="1" applyBorder="1" applyAlignment="1">
      <alignment horizontal="justify" vertical="center" wrapText="1"/>
    </xf>
    <xf numFmtId="0" fontId="10" fillId="6" borderId="110" xfId="0" applyFont="1" applyFill="1" applyBorder="1"/>
    <xf numFmtId="0" fontId="11" fillId="0" borderId="111"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09"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17" xfId="0" applyFont="1" applyFill="1" applyBorder="1" applyAlignment="1">
      <alignment vertical="center"/>
    </xf>
    <xf numFmtId="0" fontId="51" fillId="6" borderId="118" xfId="0" applyFont="1" applyFill="1" applyBorder="1" applyAlignment="1">
      <alignment vertical="center"/>
    </xf>
    <xf numFmtId="0" fontId="29" fillId="0" borderId="118" xfId="0" applyFont="1" applyFill="1" applyBorder="1" applyAlignment="1">
      <alignment vertical="center"/>
    </xf>
    <xf numFmtId="0" fontId="29" fillId="0" borderId="119" xfId="0" applyFont="1" applyFill="1" applyBorder="1" applyAlignment="1">
      <alignment vertical="center"/>
    </xf>
    <xf numFmtId="0" fontId="3" fillId="0" borderId="21" xfId="0" applyFont="1" applyFill="1" applyBorder="1" applyAlignment="1">
      <alignment horizontal="center"/>
    </xf>
    <xf numFmtId="0" fontId="27" fillId="0" borderId="118"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0"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0"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11" fillId="0" borderId="7" xfId="0" applyFont="1" applyBorder="1"/>
    <xf numFmtId="0" fontId="11" fillId="0" borderId="9" xfId="0" applyFont="1" applyFill="1" applyBorder="1"/>
    <xf numFmtId="0" fontId="0" fillId="0" borderId="8" xfId="0" applyBorder="1"/>
    <xf numFmtId="0" fontId="11" fillId="0" borderId="2" xfId="0" applyFont="1" applyBorder="1" applyAlignment="1">
      <alignment horizontal="center"/>
    </xf>
    <xf numFmtId="0" fontId="11" fillId="0" borderId="7" xfId="0" applyFont="1" applyBorder="1" applyAlignment="1">
      <alignment horizontal="center"/>
    </xf>
    <xf numFmtId="0" fontId="11" fillId="0" borderId="31" xfId="0" applyFont="1" applyBorder="1" applyAlignment="1"/>
    <xf numFmtId="0" fontId="11" fillId="0" borderId="33" xfId="0" applyFont="1" applyBorder="1"/>
    <xf numFmtId="0" fontId="11" fillId="0" borderId="31" xfId="0" applyFont="1" applyBorder="1"/>
    <xf numFmtId="0" fontId="0" fillId="15" borderId="33" xfId="0" applyFill="1" applyBorder="1"/>
    <xf numFmtId="0" fontId="0" fillId="15" borderId="36" xfId="0" applyFill="1" applyBorder="1"/>
    <xf numFmtId="0" fontId="11" fillId="0" borderId="58" xfId="0" applyFont="1" applyBorder="1"/>
    <xf numFmtId="0" fontId="0" fillId="0" borderId="125" xfId="0" applyBorder="1" applyAlignment="1" applyProtection="1">
      <alignment horizontal="right" wrapText="1"/>
      <protection locked="0"/>
    </xf>
    <xf numFmtId="0" fontId="0" fillId="0" borderId="44" xfId="0" applyBorder="1" applyAlignment="1" applyProtection="1">
      <alignment horizontal="right" wrapText="1"/>
      <protection locked="0"/>
    </xf>
    <xf numFmtId="0" fontId="0" fillId="0" borderId="45" xfId="0" applyBorder="1" applyAlignment="1" applyProtection="1">
      <alignment horizontal="right" wrapText="1"/>
      <protection locked="0"/>
    </xf>
    <xf numFmtId="0" fontId="0" fillId="0" borderId="37" xfId="0" applyBorder="1" applyAlignment="1">
      <alignment horizontal="right"/>
    </xf>
    <xf numFmtId="0" fontId="0" fillId="0" borderId="54" xfId="0" applyBorder="1" applyAlignment="1" applyProtection="1">
      <alignment horizontal="right" wrapText="1"/>
      <protection locked="0"/>
    </xf>
    <xf numFmtId="0" fontId="0" fillId="0" borderId="47" xfId="0" applyBorder="1" applyAlignment="1" applyProtection="1">
      <alignment horizontal="right" wrapText="1"/>
      <protection locked="0"/>
    </xf>
    <xf numFmtId="0" fontId="0" fillId="0" borderId="48" xfId="0" applyBorder="1" applyAlignment="1" applyProtection="1">
      <alignment horizontal="right" wrapText="1"/>
      <protection locked="0"/>
    </xf>
    <xf numFmtId="0" fontId="0" fillId="0" borderId="38" xfId="0" applyBorder="1" applyAlignment="1">
      <alignment horizontal="right"/>
    </xf>
    <xf numFmtId="0" fontId="0" fillId="0" borderId="54" xfId="0" applyBorder="1" applyAlignment="1">
      <alignment horizontal="right"/>
    </xf>
    <xf numFmtId="0" fontId="0" fillId="0" borderId="47" xfId="0" applyBorder="1" applyAlignment="1">
      <alignment horizontal="right"/>
    </xf>
    <xf numFmtId="0" fontId="0" fillId="0" borderId="48" xfId="0" applyBorder="1" applyAlignment="1">
      <alignment horizontal="right"/>
    </xf>
    <xf numFmtId="0" fontId="0" fillId="0" borderId="124" xfId="0" applyBorder="1" applyAlignment="1">
      <alignment horizontal="right"/>
    </xf>
    <xf numFmtId="0" fontId="0" fillId="0" borderId="50" xfId="0" applyBorder="1" applyAlignment="1">
      <alignment horizontal="right"/>
    </xf>
    <xf numFmtId="0" fontId="0" fillId="0" borderId="51" xfId="0" applyBorder="1" applyAlignment="1">
      <alignment horizontal="right"/>
    </xf>
    <xf numFmtId="0" fontId="0" fillId="0" borderId="39" xfId="0" applyBorder="1" applyAlignment="1">
      <alignment horizontal="right"/>
    </xf>
    <xf numFmtId="0" fontId="0" fillId="0" borderId="69" xfId="0" applyBorder="1" applyAlignment="1" applyProtection="1">
      <alignment horizontal="right" wrapText="1"/>
      <protection locked="0"/>
    </xf>
    <xf numFmtId="0" fontId="0" fillId="0" borderId="122" xfId="0" applyBorder="1" applyAlignment="1" applyProtection="1">
      <alignment horizontal="right" wrapText="1"/>
      <protection locked="0"/>
    </xf>
    <xf numFmtId="0" fontId="0" fillId="0" borderId="123" xfId="0" applyBorder="1" applyAlignment="1" applyProtection="1">
      <alignment horizontal="right" wrapText="1"/>
      <protection locked="0"/>
    </xf>
    <xf numFmtId="0" fontId="0" fillId="0" borderId="65" xfId="0" applyBorder="1" applyAlignment="1">
      <alignment horizontal="right"/>
    </xf>
    <xf numFmtId="0" fontId="0" fillId="16" borderId="64" xfId="0" applyFill="1" applyBorder="1"/>
    <xf numFmtId="0" fontId="11" fillId="16" borderId="16" xfId="0" applyFont="1" applyFill="1" applyBorder="1"/>
    <xf numFmtId="0" fontId="0" fillId="0" borderId="49" xfId="0" applyBorder="1" applyAlignment="1">
      <alignment horizontal="right"/>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4" borderId="2" xfId="0" applyNumberFormat="1" applyFont="1" applyFill="1" applyBorder="1" applyAlignment="1">
      <alignment horizontal="center" vertical="center"/>
    </xf>
    <xf numFmtId="0" fontId="5" fillId="0" borderId="90"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16"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4" borderId="6" xfId="0" applyNumberFormat="1" applyFont="1" applyFill="1" applyBorder="1" applyAlignment="1">
      <alignment horizontal="center" vertical="center"/>
    </xf>
    <xf numFmtId="0" fontId="5" fillId="4" borderId="104" xfId="0" applyNumberFormat="1" applyFont="1" applyFill="1" applyBorder="1" applyAlignment="1">
      <alignment horizontal="center" vertical="center"/>
    </xf>
    <xf numFmtId="0" fontId="5" fillId="4" borderId="116"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15" fillId="0" borderId="5" xfId="6" applyNumberFormat="1" applyFill="1" applyBorder="1" applyAlignment="1" applyProtection="1">
      <alignment horizontal="left"/>
      <protection locked="0"/>
    </xf>
    <xf numFmtId="0" fontId="14" fillId="6" borderId="89" xfId="0" applyFont="1" applyFill="1" applyBorder="1" applyAlignment="1">
      <alignment horizontal="left" vertical="top" wrapText="1"/>
    </xf>
    <xf numFmtId="0" fontId="23" fillId="6" borderId="23" xfId="0"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11" fillId="0" borderId="29" xfId="0" applyFont="1" applyBorder="1" applyAlignment="1">
      <alignment horizontal="center" vertical="center" textRotation="90"/>
    </xf>
    <xf numFmtId="0" fontId="11" fillId="0" borderId="32" xfId="0" applyFont="1" applyBorder="1" applyAlignment="1">
      <alignment horizontal="center" vertical="center" textRotation="90"/>
    </xf>
    <xf numFmtId="0" fontId="11" fillId="0" borderId="34" xfId="0" applyFont="1" applyBorder="1" applyAlignment="1">
      <alignment horizontal="center" vertical="center" textRotation="90"/>
    </xf>
    <xf numFmtId="0" fontId="21" fillId="0" borderId="121" xfId="0" applyFont="1" applyBorder="1" applyAlignment="1">
      <alignment horizontal="left" vertical="center" wrapText="1"/>
    </xf>
    <xf numFmtId="0" fontId="21" fillId="0" borderId="0" xfId="0" applyFont="1" applyBorder="1" applyAlignment="1">
      <alignment horizontal="left" vertical="center" wrapText="1"/>
    </xf>
    <xf numFmtId="0" fontId="21" fillId="0" borderId="0" xfId="0" applyFont="1" applyAlignment="1">
      <alignment horizontal="left"/>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3" xfId="0" applyFont="1" applyFill="1" applyBorder="1" applyAlignment="1">
      <alignment horizontal="left" wrapText="1"/>
    </xf>
    <xf numFmtId="0" fontId="11" fillId="5" borderId="114" xfId="0" applyFont="1" applyFill="1" applyBorder="1" applyAlignment="1">
      <alignment horizontal="left" wrapText="1"/>
    </xf>
    <xf numFmtId="0" fontId="11" fillId="5" borderId="115" xfId="0" applyFont="1" applyFill="1" applyBorder="1" applyAlignment="1">
      <alignment horizontal="left" wrapText="1"/>
    </xf>
    <xf numFmtId="0" fontId="11" fillId="4" borderId="110"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80">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3"/>
  <sheetViews>
    <sheetView showGridLines="0" tabSelected="1" zoomScaleNormal="100" workbookViewId="0"/>
  </sheetViews>
  <sheetFormatPr defaultColWidth="9.140625" defaultRowHeight="15.75" x14ac:dyDescent="0.25"/>
  <cols>
    <col min="1" max="1" width="3.7109375" style="296" customWidth="1"/>
    <col min="2" max="16384" width="9.140625" style="296"/>
  </cols>
  <sheetData>
    <row r="1" spans="1:18" s="306" customFormat="1" ht="24" thickBot="1" x14ac:dyDescent="0.4">
      <c r="A1" s="305" t="s">
        <v>193</v>
      </c>
      <c r="B1" s="305"/>
      <c r="C1" s="305"/>
      <c r="D1" s="305"/>
      <c r="E1" s="305"/>
      <c r="F1" s="305"/>
      <c r="G1" s="305"/>
      <c r="H1" s="305"/>
      <c r="I1" s="305"/>
      <c r="J1" s="305"/>
      <c r="K1" s="305"/>
      <c r="L1" s="305"/>
      <c r="M1" s="305"/>
      <c r="N1" s="305"/>
      <c r="O1" s="305"/>
      <c r="P1" s="305"/>
    </row>
    <row r="2" spans="1:18" ht="16.5" thickTop="1" x14ac:dyDescent="0.25">
      <c r="A2" s="301"/>
    </row>
    <row r="3" spans="1:18" ht="357.6" customHeight="1" x14ac:dyDescent="0.3">
      <c r="A3" s="526" t="s">
        <v>215</v>
      </c>
      <c r="B3" s="527"/>
      <c r="C3" s="527"/>
      <c r="D3" s="527"/>
      <c r="E3" s="527"/>
      <c r="F3" s="527"/>
      <c r="G3" s="527"/>
      <c r="H3" s="527"/>
      <c r="I3" s="527"/>
      <c r="J3" s="527"/>
      <c r="K3" s="527"/>
      <c r="L3" s="527"/>
      <c r="M3" s="527"/>
      <c r="N3" s="527"/>
      <c r="O3" s="527"/>
      <c r="P3" s="527"/>
      <c r="Q3" s="527"/>
      <c r="R3" s="528"/>
    </row>
    <row r="4" spans="1:18" x14ac:dyDescent="0.25">
      <c r="A4" s="302"/>
      <c r="B4" s="302"/>
      <c r="C4" s="302"/>
      <c r="D4" s="302"/>
      <c r="E4" s="302"/>
      <c r="F4" s="302"/>
      <c r="G4" s="302"/>
      <c r="H4" s="302"/>
      <c r="I4" s="302"/>
      <c r="J4" s="302"/>
    </row>
    <row r="5" spans="1:18" s="304" customFormat="1" ht="15" customHeight="1" x14ac:dyDescent="0.3">
      <c r="A5" s="303" t="s">
        <v>233</v>
      </c>
      <c r="B5" s="303"/>
      <c r="C5" s="303"/>
      <c r="D5" s="303"/>
      <c r="E5" s="303"/>
      <c r="F5" s="303"/>
      <c r="G5" s="303"/>
      <c r="H5" s="303"/>
      <c r="I5" s="303"/>
      <c r="J5" s="303"/>
      <c r="K5" s="303"/>
    </row>
    <row r="6" spans="1:18" s="405" customFormat="1" ht="20.100000000000001" customHeight="1" x14ac:dyDescent="0.3">
      <c r="A6" s="468" t="s">
        <v>234</v>
      </c>
      <c r="B6" s="404"/>
      <c r="C6" s="404"/>
      <c r="D6" s="404"/>
      <c r="E6" s="404"/>
      <c r="F6" s="404"/>
      <c r="G6" s="404"/>
      <c r="H6" s="404"/>
      <c r="I6" s="404"/>
      <c r="J6" s="404"/>
    </row>
    <row r="7" spans="1:18" s="309" customFormat="1" ht="20.100000000000001" customHeight="1" x14ac:dyDescent="0.3">
      <c r="A7" s="307" t="str">
        <f>'W1'!A1</f>
        <v>Worksheet 1. Estimating the population denominator by using the number of residential units and occupancy counts</v>
      </c>
      <c r="B7" s="308"/>
      <c r="C7" s="308"/>
      <c r="D7" s="308"/>
      <c r="E7" s="308"/>
      <c r="F7" s="308"/>
      <c r="G7" s="308"/>
      <c r="H7" s="308"/>
      <c r="I7" s="308"/>
      <c r="J7" s="308"/>
    </row>
    <row r="8" spans="1:18" s="309" customFormat="1" ht="20.100000000000001" customHeight="1" x14ac:dyDescent="0.3">
      <c r="A8" s="310" t="str">
        <f>'W2'!A1</f>
        <v>Worksheet 2. Estimating the population denominator for different time periods</v>
      </c>
    </row>
    <row r="9" spans="1:18" s="309" customFormat="1" ht="20.100000000000001" customHeight="1" x14ac:dyDescent="0.3">
      <c r="A9" s="310" t="str">
        <f>'W3'!A1</f>
        <v>Worksheet 3. Estimating age-stratified population size</v>
      </c>
    </row>
    <row r="10" spans="1:18" s="309" customFormat="1" ht="20.100000000000001" customHeight="1" x14ac:dyDescent="0.3">
      <c r="A10" s="310" t="str">
        <f>'W4'!A1</f>
        <v>Worksheet 4. Estimating burden of ARI in terms of incidence rates, by sub-classification</v>
      </c>
    </row>
    <row r="11" spans="1:18" s="309" customFormat="1" ht="20.100000000000001" customHeight="1" x14ac:dyDescent="0.3">
      <c r="A11" s="310" t="str">
        <f>'W5'!A1</f>
        <v>Worksheet 5. Estimating burden of ADD in terms of incidence rates, by sub-classification</v>
      </c>
    </row>
    <row r="12" spans="1:18" s="309" customFormat="1" ht="20.100000000000001" customHeight="1" x14ac:dyDescent="0.3">
      <c r="A12" s="309" t="str">
        <f>'W6'!A1</f>
        <v>Worksheet 6. Estimating burden of AJS in terms of incidence rates, by sub-classification</v>
      </c>
    </row>
    <row r="13" spans="1:18" s="309" customFormat="1" ht="20.100000000000001" customHeight="1" x14ac:dyDescent="0.3">
      <c r="A13" s="311" t="str">
        <f>'W7'!A1</f>
        <v>Worksheet 7. Estimating burden of AFI (or non-malarial AFI and malaria where applicable) in terms of incidence rates</v>
      </c>
      <c r="B13" s="311"/>
      <c r="C13" s="311"/>
      <c r="D13" s="311"/>
      <c r="E13" s="311"/>
      <c r="F13" s="311"/>
      <c r="G13" s="311"/>
    </row>
    <row r="14" spans="1:18" s="309" customFormat="1" ht="18.75" x14ac:dyDescent="0.3">
      <c r="A14" s="309" t="str">
        <f>W7b!A1</f>
        <v>Worksheet 7b. Adjusting number of cases by the testing fraction of confirmed cases</v>
      </c>
    </row>
    <row r="15" spans="1:18" s="309" customFormat="1" ht="20.100000000000001" customHeight="1" x14ac:dyDescent="0.3">
      <c r="A15" s="311"/>
      <c r="B15" s="311"/>
      <c r="C15" s="311"/>
      <c r="D15" s="311"/>
      <c r="E15" s="311"/>
      <c r="F15" s="311"/>
      <c r="G15" s="311"/>
    </row>
    <row r="16" spans="1:18" s="309" customFormat="1" ht="18.75" x14ac:dyDescent="0.3">
      <c r="A16" s="469" t="s">
        <v>235</v>
      </c>
      <c r="B16" s="311"/>
      <c r="C16" s="311"/>
      <c r="D16" s="311"/>
      <c r="E16" s="311"/>
      <c r="F16" s="311"/>
      <c r="G16" s="311"/>
    </row>
    <row r="17" spans="1:10" s="309" customFormat="1" ht="18.75" x14ac:dyDescent="0.3">
      <c r="A17" s="311" t="str">
        <f>'W8'!A1</f>
        <v>Worksheet 8. Estimating the total number of outpatient visits</v>
      </c>
      <c r="B17" s="311"/>
      <c r="C17" s="311"/>
      <c r="D17" s="311"/>
      <c r="E17" s="311"/>
      <c r="F17" s="311"/>
      <c r="G17" s="311"/>
    </row>
    <row r="18" spans="1:10" s="309" customFormat="1" ht="18.75" x14ac:dyDescent="0.3">
      <c r="A18" s="311" t="str">
        <f>'W9'!A1</f>
        <v>Worksheet 9. Estimating burden ARI in terms of contribution to outpatient visits, by sub-classification</v>
      </c>
      <c r="B18" s="311"/>
      <c r="C18" s="311"/>
      <c r="D18" s="311"/>
      <c r="E18" s="311"/>
      <c r="F18" s="311"/>
      <c r="G18" s="311"/>
    </row>
    <row r="19" spans="1:10" s="309" customFormat="1" ht="18.75" x14ac:dyDescent="0.3">
      <c r="A19" s="311" t="str">
        <f>'W10'!A1</f>
        <v>Worksheet 10. Estimating burden ADD in terms of contribution to outpatient visits, by sub-classification</v>
      </c>
      <c r="B19" s="311"/>
      <c r="C19" s="311"/>
      <c r="D19" s="311"/>
      <c r="E19" s="311"/>
      <c r="F19" s="311"/>
      <c r="G19" s="311"/>
    </row>
    <row r="20" spans="1:10" s="309" customFormat="1" ht="18.75" x14ac:dyDescent="0.3">
      <c r="A20" s="311" t="str">
        <f>'W11'!A1</f>
        <v>Worksheet 11. Estimating burden AJS in terms of contribution to outpatient visits</v>
      </c>
      <c r="B20" s="311"/>
      <c r="C20" s="311"/>
      <c r="D20" s="311"/>
      <c r="E20" s="311"/>
      <c r="F20" s="311"/>
      <c r="G20" s="311"/>
    </row>
    <row r="21" spans="1:10" s="309" customFormat="1" ht="18.75" x14ac:dyDescent="0.3">
      <c r="A21" s="311" t="str">
        <f>'W12'!A1</f>
        <v>Worksheet 12. Estimating burden AFI (or non-malarial AFI and malaria where applicable) in terms of contribution to outpatient visits</v>
      </c>
      <c r="B21" s="311"/>
      <c r="C21" s="311"/>
      <c r="D21" s="311"/>
      <c r="E21" s="311"/>
      <c r="F21" s="311"/>
      <c r="G21" s="311"/>
    </row>
    <row r="22" spans="1:10" s="309" customFormat="1" ht="18.75" x14ac:dyDescent="0.3">
      <c r="A22" s="309" t="str">
        <f>W12b!A1</f>
        <v>Worksheet 12b. Adjusting number of cases by the testing fraction of confirmed cases</v>
      </c>
    </row>
    <row r="23" spans="1:10" s="309" customFormat="1" ht="18.75" x14ac:dyDescent="0.3">
      <c r="A23" s="311"/>
      <c r="B23" s="311"/>
      <c r="C23" s="311"/>
      <c r="D23" s="311"/>
      <c r="E23" s="311"/>
      <c r="F23" s="311"/>
      <c r="G23" s="311"/>
    </row>
    <row r="24" spans="1:10" s="309" customFormat="1" ht="18.75" x14ac:dyDescent="0.3">
      <c r="A24" s="303" t="s">
        <v>65</v>
      </c>
      <c r="B24" s="303"/>
      <c r="C24" s="303"/>
      <c r="D24" s="303"/>
      <c r="E24" s="303"/>
      <c r="F24" s="303"/>
      <c r="G24" s="303"/>
      <c r="H24" s="303"/>
      <c r="I24" s="303"/>
      <c r="J24" s="303"/>
    </row>
    <row r="25" spans="1:10" s="309" customFormat="1" ht="18.75" x14ac:dyDescent="0.3">
      <c r="A25" s="308" t="str">
        <f>'W13'!A1</f>
        <v>Worksheet 13. Estimating mortality burden of acute communicable diseases in terms of facility-based case fatality ratio</v>
      </c>
      <c r="B25" s="308"/>
      <c r="C25" s="308"/>
      <c r="D25" s="308"/>
      <c r="E25" s="308"/>
      <c r="F25" s="308"/>
      <c r="G25" s="308"/>
    </row>
    <row r="26" spans="1:10" s="309" customFormat="1" ht="18.75" x14ac:dyDescent="0.3">
      <c r="A26" s="308" t="str">
        <f>'W14'!A1</f>
        <v>Worksheet 14. Burden of communicable diseases associated with malnutrition among young children (&lt;5 years of age)</v>
      </c>
      <c r="B26" s="308"/>
      <c r="C26" s="308"/>
      <c r="D26" s="308"/>
      <c r="E26" s="308"/>
      <c r="F26" s="308"/>
      <c r="G26" s="308"/>
    </row>
    <row r="27" spans="1:10" s="309" customFormat="1" ht="18.75" x14ac:dyDescent="0.3">
      <c r="A27" s="309" t="str">
        <f>CONCATENATE('W15'!A1:C1, " ",'W15'!B2)</f>
        <v>Worksheet 15. Estimating indicators of burden among pregnant women for diseases known to have adverse pregnancy outcomes</v>
      </c>
    </row>
    <row r="28" spans="1:10" s="309" customFormat="1" ht="18.75" x14ac:dyDescent="0.3">
      <c r="A28" s="309" t="str">
        <f>'W16'!A1</f>
        <v>Worksheet 16. Estimating proportionate mortality of selected comunicable diseases</v>
      </c>
    </row>
    <row r="31" spans="1:10" ht="15" customHeight="1" x14ac:dyDescent="0.25">
      <c r="A31" s="297"/>
    </row>
    <row r="33" spans="2:17" s="298" customFormat="1" x14ac:dyDescent="0.25">
      <c r="B33" s="299"/>
      <c r="Q33" s="300"/>
    </row>
  </sheetData>
  <sheetProtection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230</v>
      </c>
      <c r="D1" s="312"/>
    </row>
    <row r="2" spans="1:18" s="22" customFormat="1" x14ac:dyDescent="0.25">
      <c r="B2" s="36" t="s">
        <v>44</v>
      </c>
    </row>
    <row r="3" spans="1:18" s="22" customFormat="1" ht="28.5" customHeight="1" x14ac:dyDescent="0.25">
      <c r="B3" s="535" t="s">
        <v>231</v>
      </c>
      <c r="C3" s="535"/>
      <c r="D3" s="535"/>
      <c r="E3" s="535"/>
      <c r="F3" s="535"/>
      <c r="G3" s="535"/>
      <c r="H3" s="535"/>
      <c r="I3" s="535"/>
      <c r="J3" s="535"/>
      <c r="K3" s="535"/>
      <c r="L3" s="535"/>
      <c r="M3" s="535"/>
      <c r="N3" s="535"/>
      <c r="O3" s="535"/>
      <c r="P3" s="535"/>
      <c r="Q3" s="535"/>
      <c r="R3" s="535"/>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599" t="s">
        <v>248</v>
      </c>
      <c r="D6" s="599"/>
      <c r="E6" s="46"/>
      <c r="F6" s="46"/>
      <c r="G6" s="46"/>
      <c r="H6" s="46"/>
      <c r="I6" s="46"/>
      <c r="J6" s="46"/>
      <c r="K6" s="46"/>
      <c r="L6" s="46"/>
      <c r="M6" s="536" t="s">
        <v>85</v>
      </c>
      <c r="N6" s="536"/>
      <c r="O6" s="536"/>
      <c r="P6" s="536"/>
      <c r="Q6" s="536"/>
      <c r="R6" s="536"/>
    </row>
    <row r="7" spans="1:18" ht="15" customHeight="1" x14ac:dyDescent="0.25">
      <c r="B7" s="45"/>
      <c r="C7" s="35"/>
      <c r="M7" s="536"/>
      <c r="N7" s="536"/>
      <c r="O7" s="536"/>
      <c r="P7" s="536"/>
      <c r="Q7" s="536"/>
      <c r="R7" s="536"/>
    </row>
    <row r="8" spans="1:18" ht="15" customHeight="1" x14ac:dyDescent="0.25">
      <c r="B8" s="183" t="s">
        <v>180</v>
      </c>
      <c r="C8" s="184"/>
      <c r="D8" s="184"/>
      <c r="E8" s="184"/>
      <c r="F8" s="184"/>
      <c r="G8" s="425">
        <f>SUM(COUNTA(C12:L12)&gt;0, COUNTA(C13:L13)&gt;0, COUNTA(C14:L14)&gt;0, COUNTA(C15:L15)&gt;0, COUNTA(C16:L16)&gt;0, COUNTA(C17:L17)&gt;0, COUNTA(C18:L18)&gt;0, COUNTA(C19:L19)&gt;0, COUNTA(C20:L20)&gt;0, COUNTA(C21:L21)&gt;0, COUNTA(C22:L22)&gt;0, COUNTA(C23:L23)&gt;0)</f>
        <v>0</v>
      </c>
      <c r="M8" s="453"/>
      <c r="N8" s="453"/>
      <c r="O8" s="453"/>
      <c r="P8" s="453"/>
      <c r="Q8" s="453"/>
      <c r="R8" s="453"/>
    </row>
    <row r="9" spans="1:18" x14ac:dyDescent="0.25">
      <c r="B9" s="181"/>
      <c r="C9" s="180"/>
      <c r="D9" s="180"/>
      <c r="E9" s="180"/>
      <c r="F9" s="180"/>
      <c r="G9" s="180"/>
      <c r="M9" s="182"/>
      <c r="N9" s="182"/>
      <c r="O9" s="182"/>
      <c r="P9" s="182"/>
      <c r="Q9" s="182"/>
      <c r="R9" s="182"/>
    </row>
    <row r="10" spans="1:18" x14ac:dyDescent="0.25">
      <c r="B10" s="537" t="s">
        <v>37</v>
      </c>
      <c r="C10" s="532" t="s">
        <v>2</v>
      </c>
      <c r="D10" s="533"/>
      <c r="E10" s="533"/>
      <c r="F10" s="533"/>
      <c r="G10" s="534"/>
      <c r="H10" s="532" t="s">
        <v>0</v>
      </c>
      <c r="I10" s="533"/>
      <c r="J10" s="533"/>
      <c r="K10" s="533"/>
      <c r="L10" s="534"/>
      <c r="M10" s="532" t="s">
        <v>36</v>
      </c>
      <c r="N10" s="533"/>
      <c r="O10" s="533"/>
      <c r="P10" s="533"/>
      <c r="Q10" s="533"/>
      <c r="R10" s="534"/>
    </row>
    <row r="11" spans="1:18" ht="25.5" x14ac:dyDescent="0.25">
      <c r="B11" s="538"/>
      <c r="C11" s="49" t="s">
        <v>78</v>
      </c>
      <c r="D11" s="50" t="s">
        <v>79</v>
      </c>
      <c r="E11" s="50" t="s">
        <v>196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71"/>
      <c r="D12" s="172"/>
      <c r="E12" s="172"/>
      <c r="F12" s="172"/>
      <c r="G12" s="173"/>
      <c r="H12" s="171"/>
      <c r="I12" s="172"/>
      <c r="J12" s="172"/>
      <c r="K12" s="172"/>
      <c r="L12" s="173"/>
      <c r="M12" s="192" t="str">
        <f>(IF(COUNTA(C12,H12)=2,C12+H12,""))</f>
        <v/>
      </c>
      <c r="N12" s="186" t="str">
        <f t="shared" ref="N12:Q23" si="0">(IF(COUNTA(D12,I12)=2,D12+I12,""))</f>
        <v/>
      </c>
      <c r="O12" s="186" t="str">
        <f t="shared" si="0"/>
        <v/>
      </c>
      <c r="P12" s="186" t="str">
        <f t="shared" si="0"/>
        <v/>
      </c>
      <c r="Q12" s="196" t="str">
        <f t="shared" si="0"/>
        <v/>
      </c>
      <c r="R12" s="470" t="str">
        <f>IF(COUNTBLANK(M12:Q12)=0,SUM(M12:Q12),"")</f>
        <v/>
      </c>
    </row>
    <row r="13" spans="1:18" x14ac:dyDescent="0.25">
      <c r="B13" s="40">
        <v>2</v>
      </c>
      <c r="C13" s="174"/>
      <c r="D13" s="175"/>
      <c r="E13" s="175"/>
      <c r="F13" s="175"/>
      <c r="G13" s="176"/>
      <c r="H13" s="174"/>
      <c r="I13" s="175"/>
      <c r="J13" s="175"/>
      <c r="K13" s="175"/>
      <c r="L13" s="176"/>
      <c r="M13" s="193" t="str">
        <f t="shared" ref="M13:M23" si="1">(IF(COUNTA(C13,H13)=2,C13+H13,""))</f>
        <v/>
      </c>
      <c r="N13" s="187" t="str">
        <f t="shared" si="0"/>
        <v/>
      </c>
      <c r="O13" s="187" t="str">
        <f t="shared" si="0"/>
        <v/>
      </c>
      <c r="P13" s="187" t="str">
        <f t="shared" si="0"/>
        <v/>
      </c>
      <c r="Q13" s="197" t="str">
        <f t="shared" si="0"/>
        <v/>
      </c>
      <c r="R13" s="471" t="str">
        <f t="shared" ref="R13:R23" si="2">IF(COUNTBLANK(M13:Q13)=0,SUM(M13:Q13),"")</f>
        <v/>
      </c>
    </row>
    <row r="14" spans="1:18" x14ac:dyDescent="0.25">
      <c r="B14" s="40">
        <v>3</v>
      </c>
      <c r="C14" s="174"/>
      <c r="D14" s="175"/>
      <c r="E14" s="175"/>
      <c r="F14" s="175"/>
      <c r="G14" s="176"/>
      <c r="H14" s="174"/>
      <c r="I14" s="175"/>
      <c r="J14" s="175"/>
      <c r="K14" s="175"/>
      <c r="L14" s="176"/>
      <c r="M14" s="193" t="str">
        <f t="shared" si="1"/>
        <v/>
      </c>
      <c r="N14" s="187" t="str">
        <f t="shared" si="0"/>
        <v/>
      </c>
      <c r="O14" s="187" t="str">
        <f t="shared" si="0"/>
        <v/>
      </c>
      <c r="P14" s="187" t="str">
        <f t="shared" si="0"/>
        <v/>
      </c>
      <c r="Q14" s="197" t="str">
        <f t="shared" si="0"/>
        <v/>
      </c>
      <c r="R14" s="471" t="str">
        <f t="shared" si="2"/>
        <v/>
      </c>
    </row>
    <row r="15" spans="1:18" x14ac:dyDescent="0.25">
      <c r="B15" s="40">
        <v>4</v>
      </c>
      <c r="C15" s="174"/>
      <c r="D15" s="175"/>
      <c r="E15" s="175"/>
      <c r="F15" s="175"/>
      <c r="G15" s="176"/>
      <c r="H15" s="174"/>
      <c r="I15" s="175"/>
      <c r="J15" s="175"/>
      <c r="K15" s="175"/>
      <c r="L15" s="176"/>
      <c r="M15" s="193" t="str">
        <f t="shared" si="1"/>
        <v/>
      </c>
      <c r="N15" s="187" t="str">
        <f t="shared" si="0"/>
        <v/>
      </c>
      <c r="O15" s="187" t="str">
        <f t="shared" si="0"/>
        <v/>
      </c>
      <c r="P15" s="187" t="str">
        <f t="shared" si="0"/>
        <v/>
      </c>
      <c r="Q15" s="197" t="str">
        <f t="shared" si="0"/>
        <v/>
      </c>
      <c r="R15" s="471" t="str">
        <f t="shared" si="2"/>
        <v/>
      </c>
    </row>
    <row r="16" spans="1:18" x14ac:dyDescent="0.25">
      <c r="B16" s="40">
        <v>5</v>
      </c>
      <c r="C16" s="174"/>
      <c r="D16" s="175"/>
      <c r="E16" s="175"/>
      <c r="F16" s="175"/>
      <c r="G16" s="176"/>
      <c r="H16" s="174"/>
      <c r="I16" s="175"/>
      <c r="J16" s="175"/>
      <c r="K16" s="175"/>
      <c r="L16" s="176"/>
      <c r="M16" s="193" t="str">
        <f t="shared" si="1"/>
        <v/>
      </c>
      <c r="N16" s="187" t="str">
        <f t="shared" si="0"/>
        <v/>
      </c>
      <c r="O16" s="187" t="str">
        <f t="shared" si="0"/>
        <v/>
      </c>
      <c r="P16" s="187" t="str">
        <f t="shared" si="0"/>
        <v/>
      </c>
      <c r="Q16" s="197" t="str">
        <f t="shared" si="0"/>
        <v/>
      </c>
      <c r="R16" s="471" t="str">
        <f t="shared" si="2"/>
        <v/>
      </c>
    </row>
    <row r="17" spans="2:18" x14ac:dyDescent="0.25">
      <c r="B17" s="40">
        <v>6</v>
      </c>
      <c r="C17" s="174"/>
      <c r="D17" s="175"/>
      <c r="E17" s="175"/>
      <c r="F17" s="175"/>
      <c r="G17" s="176"/>
      <c r="H17" s="174"/>
      <c r="I17" s="175"/>
      <c r="J17" s="175"/>
      <c r="K17" s="175"/>
      <c r="L17" s="176"/>
      <c r="M17" s="193" t="str">
        <f t="shared" si="1"/>
        <v/>
      </c>
      <c r="N17" s="187" t="str">
        <f t="shared" si="0"/>
        <v/>
      </c>
      <c r="O17" s="187" t="str">
        <f t="shared" si="0"/>
        <v/>
      </c>
      <c r="P17" s="187" t="str">
        <f t="shared" si="0"/>
        <v/>
      </c>
      <c r="Q17" s="197" t="str">
        <f t="shared" si="0"/>
        <v/>
      </c>
      <c r="R17" s="471" t="str">
        <f t="shared" si="2"/>
        <v/>
      </c>
    </row>
    <row r="18" spans="2:18" x14ac:dyDescent="0.25">
      <c r="B18" s="40">
        <v>7</v>
      </c>
      <c r="C18" s="174"/>
      <c r="D18" s="175"/>
      <c r="E18" s="175"/>
      <c r="F18" s="175"/>
      <c r="G18" s="176"/>
      <c r="H18" s="174"/>
      <c r="I18" s="175"/>
      <c r="J18" s="175"/>
      <c r="K18" s="175"/>
      <c r="L18" s="176"/>
      <c r="M18" s="193" t="str">
        <f t="shared" si="1"/>
        <v/>
      </c>
      <c r="N18" s="187" t="str">
        <f t="shared" si="0"/>
        <v/>
      </c>
      <c r="O18" s="187" t="str">
        <f t="shared" si="0"/>
        <v/>
      </c>
      <c r="P18" s="187" t="str">
        <f t="shared" si="0"/>
        <v/>
      </c>
      <c r="Q18" s="197" t="str">
        <f t="shared" si="0"/>
        <v/>
      </c>
      <c r="R18" s="471" t="str">
        <f t="shared" si="2"/>
        <v/>
      </c>
    </row>
    <row r="19" spans="2:18" x14ac:dyDescent="0.25">
      <c r="B19" s="40">
        <v>8</v>
      </c>
      <c r="C19" s="174"/>
      <c r="D19" s="175"/>
      <c r="E19" s="175"/>
      <c r="F19" s="175"/>
      <c r="G19" s="176"/>
      <c r="H19" s="174"/>
      <c r="I19" s="175"/>
      <c r="J19" s="175"/>
      <c r="K19" s="175"/>
      <c r="L19" s="176"/>
      <c r="M19" s="193" t="str">
        <f t="shared" si="1"/>
        <v/>
      </c>
      <c r="N19" s="187" t="str">
        <f t="shared" si="0"/>
        <v/>
      </c>
      <c r="O19" s="187" t="str">
        <f t="shared" si="0"/>
        <v/>
      </c>
      <c r="P19" s="187" t="str">
        <f t="shared" si="0"/>
        <v/>
      </c>
      <c r="Q19" s="197" t="str">
        <f t="shared" si="0"/>
        <v/>
      </c>
      <c r="R19" s="471" t="str">
        <f t="shared" si="2"/>
        <v/>
      </c>
    </row>
    <row r="20" spans="2:18" x14ac:dyDescent="0.25">
      <c r="B20" s="40">
        <v>9</v>
      </c>
      <c r="C20" s="174"/>
      <c r="D20" s="175"/>
      <c r="E20" s="175"/>
      <c r="F20" s="175"/>
      <c r="G20" s="176"/>
      <c r="H20" s="174"/>
      <c r="I20" s="175"/>
      <c r="J20" s="175"/>
      <c r="K20" s="175"/>
      <c r="L20" s="176"/>
      <c r="M20" s="193" t="str">
        <f t="shared" si="1"/>
        <v/>
      </c>
      <c r="N20" s="187" t="str">
        <f t="shared" si="0"/>
        <v/>
      </c>
      <c r="O20" s="187" t="str">
        <f t="shared" si="0"/>
        <v/>
      </c>
      <c r="P20" s="187" t="str">
        <f t="shared" si="0"/>
        <v/>
      </c>
      <c r="Q20" s="197" t="str">
        <f t="shared" si="0"/>
        <v/>
      </c>
      <c r="R20" s="471" t="str">
        <f t="shared" si="2"/>
        <v/>
      </c>
    </row>
    <row r="21" spans="2:18" x14ac:dyDescent="0.25">
      <c r="B21" s="40">
        <v>10</v>
      </c>
      <c r="C21" s="174"/>
      <c r="D21" s="175"/>
      <c r="E21" s="175"/>
      <c r="F21" s="175"/>
      <c r="G21" s="176"/>
      <c r="H21" s="174"/>
      <c r="I21" s="175"/>
      <c r="J21" s="175"/>
      <c r="K21" s="175"/>
      <c r="L21" s="176"/>
      <c r="M21" s="193" t="str">
        <f t="shared" si="1"/>
        <v/>
      </c>
      <c r="N21" s="187" t="str">
        <f t="shared" si="0"/>
        <v/>
      </c>
      <c r="O21" s="187" t="str">
        <f t="shared" si="0"/>
        <v/>
      </c>
      <c r="P21" s="187" t="str">
        <f t="shared" si="0"/>
        <v/>
      </c>
      <c r="Q21" s="197" t="str">
        <f t="shared" si="0"/>
        <v/>
      </c>
      <c r="R21" s="471" t="str">
        <f t="shared" si="2"/>
        <v/>
      </c>
    </row>
    <row r="22" spans="2:18" x14ac:dyDescent="0.25">
      <c r="B22" s="40">
        <v>11</v>
      </c>
      <c r="C22" s="174"/>
      <c r="D22" s="175"/>
      <c r="E22" s="175"/>
      <c r="F22" s="175"/>
      <c r="G22" s="176"/>
      <c r="H22" s="174"/>
      <c r="I22" s="175"/>
      <c r="J22" s="175"/>
      <c r="K22" s="175"/>
      <c r="L22" s="176"/>
      <c r="M22" s="193" t="str">
        <f t="shared" si="1"/>
        <v/>
      </c>
      <c r="N22" s="187" t="str">
        <f t="shared" si="0"/>
        <v/>
      </c>
      <c r="O22" s="187" t="str">
        <f t="shared" si="0"/>
        <v/>
      </c>
      <c r="P22" s="187" t="str">
        <f t="shared" si="0"/>
        <v/>
      </c>
      <c r="Q22" s="197" t="str">
        <f t="shared" si="0"/>
        <v/>
      </c>
      <c r="R22" s="471" t="str">
        <f t="shared" si="2"/>
        <v/>
      </c>
    </row>
    <row r="23" spans="2:18" x14ac:dyDescent="0.25">
      <c r="B23" s="41">
        <v>12</v>
      </c>
      <c r="C23" s="177"/>
      <c r="D23" s="178"/>
      <c r="E23" s="178"/>
      <c r="F23" s="178"/>
      <c r="G23" s="179"/>
      <c r="H23" s="177"/>
      <c r="I23" s="178"/>
      <c r="J23" s="178"/>
      <c r="K23" s="178"/>
      <c r="L23" s="195"/>
      <c r="M23" s="194" t="str">
        <f t="shared" si="1"/>
        <v/>
      </c>
      <c r="N23" s="188" t="str">
        <f t="shared" si="0"/>
        <v/>
      </c>
      <c r="O23" s="188" t="str">
        <f t="shared" si="0"/>
        <v/>
      </c>
      <c r="P23" s="188" t="str">
        <f t="shared" si="0"/>
        <v/>
      </c>
      <c r="Q23" s="198" t="str">
        <f>(IF(COUNTA(G23,L23)=2,G23+L23,""))</f>
        <v/>
      </c>
      <c r="R23" s="472" t="str">
        <f t="shared" si="2"/>
        <v/>
      </c>
    </row>
    <row r="24" spans="2:18" x14ac:dyDescent="0.25">
      <c r="B24" s="48" t="s">
        <v>232</v>
      </c>
      <c r="C24" s="189" t="str">
        <f t="shared" ref="C24:R24" si="3">IF(COUNT(C12:C23)&gt;0, ROUND(SUM(C12:C23),2), "")</f>
        <v/>
      </c>
      <c r="D24" s="190" t="str">
        <f t="shared" si="3"/>
        <v/>
      </c>
      <c r="E24" s="190" t="str">
        <f t="shared" si="3"/>
        <v/>
      </c>
      <c r="F24" s="190" t="str">
        <f t="shared" si="3"/>
        <v/>
      </c>
      <c r="G24" s="191" t="str">
        <f t="shared" si="3"/>
        <v/>
      </c>
      <c r="H24" s="189" t="str">
        <f t="shared" si="3"/>
        <v/>
      </c>
      <c r="I24" s="190" t="str">
        <f t="shared" si="3"/>
        <v/>
      </c>
      <c r="J24" s="190" t="str">
        <f t="shared" si="3"/>
        <v/>
      </c>
      <c r="K24" s="190" t="str">
        <f t="shared" si="3"/>
        <v/>
      </c>
      <c r="L24" s="191" t="str">
        <f t="shared" si="3"/>
        <v/>
      </c>
      <c r="M24" s="189" t="str">
        <f t="shared" si="3"/>
        <v/>
      </c>
      <c r="N24" s="190" t="str">
        <f t="shared" si="3"/>
        <v/>
      </c>
      <c r="O24" s="190" t="str">
        <f t="shared" si="3"/>
        <v/>
      </c>
      <c r="P24" s="190" t="str">
        <f t="shared" si="3"/>
        <v/>
      </c>
      <c r="Q24" s="191" t="str">
        <f t="shared" si="3"/>
        <v/>
      </c>
      <c r="R24" s="473"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41" priority="4">
      <formula>ISERROR(C12)</formula>
    </cfRule>
  </conditionalFormatting>
  <conditionalFormatting sqref="C12:L23">
    <cfRule type="containsBlanks" dxfId="240" priority="3">
      <formula>LEN(TRIM(C12))=0</formula>
    </cfRule>
  </conditionalFormatting>
  <conditionalFormatting sqref="C24:R24">
    <cfRule type="containsErrors" dxfId="239" priority="2">
      <formula>ISERROR(C24)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236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0" t="s">
        <v>223</v>
      </c>
      <c r="B8" s="560"/>
      <c r="C8" s="560"/>
      <c r="D8" s="68"/>
      <c r="E8" s="69"/>
      <c r="F8" s="69"/>
      <c r="G8" s="69"/>
      <c r="H8" s="69"/>
      <c r="I8" s="150"/>
      <c r="J8" s="19"/>
      <c r="K8" s="12"/>
      <c r="L8" s="12"/>
      <c r="M8" s="12"/>
      <c r="N8" s="12"/>
    </row>
    <row r="9" spans="1:14" ht="12.75" customHeight="1" x14ac:dyDescent="0.25">
      <c r="A9" s="430" t="s">
        <v>226</v>
      </c>
      <c r="B9" s="29"/>
      <c r="C9" s="583" t="str">
        <f>IF('W8'!G8&gt;0,"Yes","No. Please complete W8 first")</f>
        <v>No. Please complete W8 first</v>
      </c>
      <c r="D9" s="583"/>
      <c r="E9" s="583"/>
      <c r="F9" s="583"/>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4" t="s">
        <v>224</v>
      </c>
      <c r="J11" s="604"/>
      <c r="K11" s="604"/>
      <c r="L11" s="338"/>
      <c r="M11" s="337"/>
      <c r="N11" s="455"/>
    </row>
    <row r="12" spans="1:14" ht="12.75" customHeight="1" x14ac:dyDescent="0.25">
      <c r="A12" s="428"/>
      <c r="B12" s="429"/>
      <c r="C12" s="600" t="s">
        <v>238</v>
      </c>
      <c r="D12" s="601"/>
      <c r="E12" s="454" t="s">
        <v>27</v>
      </c>
      <c r="F12" s="168"/>
      <c r="G12" s="168"/>
      <c r="H12" s="168"/>
      <c r="I12" s="571" t="s">
        <v>242</v>
      </c>
      <c r="J12" s="572"/>
      <c r="K12" s="572"/>
      <c r="L12" s="572"/>
      <c r="M12" s="572"/>
      <c r="N12" s="573"/>
    </row>
    <row r="13" spans="1:14" ht="12.75" customHeight="1" x14ac:dyDescent="0.25">
      <c r="A13" s="154"/>
      <c r="B13" s="3"/>
      <c r="C13" s="602"/>
      <c r="D13" s="603"/>
      <c r="E13" s="574" t="s">
        <v>4</v>
      </c>
      <c r="F13" s="574"/>
      <c r="G13" s="574" t="s">
        <v>5</v>
      </c>
      <c r="H13" s="574"/>
      <c r="I13" s="587" t="s">
        <v>4</v>
      </c>
      <c r="J13" s="584"/>
      <c r="K13" s="584"/>
      <c r="L13" s="587" t="s">
        <v>5</v>
      </c>
      <c r="M13" s="584"/>
      <c r="N13" s="588"/>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6"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6"/>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6"/>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6"/>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6"/>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6"/>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6"/>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6"/>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6"/>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6"/>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6"/>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7"/>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6"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6"/>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6"/>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6"/>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6"/>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6"/>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6"/>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6"/>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6"/>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6"/>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6"/>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6"/>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5"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6"/>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6"/>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6"/>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6"/>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6"/>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6"/>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6"/>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6"/>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6"/>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6"/>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7"/>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5"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6"/>
      <c r="B55" s="14" t="s">
        <v>7</v>
      </c>
      <c r="C55" s="431" t="str">
        <f>IF('W8'!$G$8&gt;0, 'W8'!F13,"")</f>
        <v/>
      </c>
      <c r="D55" s="441" t="str">
        <f>IF('W8'!$G$8&gt;0, 'W8'!K13,"")</f>
        <v/>
      </c>
      <c r="E55" s="258"/>
      <c r="F55" s="258"/>
      <c r="G55" s="258"/>
      <c r="H55" s="258"/>
      <c r="I55" s="461" t="str">
        <f t="shared" ref="I55" si="18">IF(COUNT(C55,E55)=2, CONCATENATE(ROUND(E55/C55*100, 2), " (", ROUND(E55/C55*100/EXP(1.96/SQRT(E55)), 2),"-",ROUND(E55/C55*100*EXP(1.96/SQRT(E55)), 2),")"),"")</f>
        <v/>
      </c>
      <c r="J55" s="462" t="str">
        <f t="shared" ref="J55:J59" si="19">IF(COUNT(D55,F55)=2, CONCATENATE(ROUND(F55/D55*100, 2), " (", ROUND(F55/D55*100/EXP(1.96/SQRT(F55)), 2),"-",ROUND(F55/D55*100*EXP(1.96/SQRT(F55)), 2),")"),"")</f>
        <v/>
      </c>
      <c r="K55" s="463" t="str">
        <f t="shared" si="16"/>
        <v/>
      </c>
      <c r="L55" s="462" t="str">
        <f t="shared" ref="L55:L58" si="20">IF(COUNT(C55,G55)=2, CONCATENATE(ROUND(G55/C55*100, 2), " (", ROUND(G55/C55*100/EXP(1.96/SQRT(G55)), 2),"-",ROUND(G55/C55*100*EXP(1.96/SQRT(G55)), 2),")"),"")</f>
        <v/>
      </c>
      <c r="M55" s="462" t="str">
        <f t="shared" ref="M55:M65" si="21">IF(COUNT(D55,H55)=2, CONCATENATE(ROUND(H55/D55*100, 2), " (", ROUND(H55/D55*100/EXP(1.96/SQRT(H55)), 2),"-",ROUND(H55/D55*100*EXP(1.96/SQRT(H55)), 2),")"),"")</f>
        <v/>
      </c>
      <c r="N55" s="463" t="str">
        <f t="shared" si="17"/>
        <v/>
      </c>
    </row>
    <row r="56" spans="1:14" ht="12.75" customHeight="1" x14ac:dyDescent="0.25">
      <c r="A56" s="576"/>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9"/>
        <v/>
      </c>
      <c r="K56" s="463" t="str">
        <f t="shared" si="16"/>
        <v/>
      </c>
      <c r="L56" s="462" t="str">
        <f t="shared" si="20"/>
        <v/>
      </c>
      <c r="M56" s="462" t="str">
        <f t="shared" si="21"/>
        <v/>
      </c>
      <c r="N56" s="463" t="str">
        <f t="shared" si="17"/>
        <v/>
      </c>
    </row>
    <row r="57" spans="1:14" ht="12.75" customHeight="1" x14ac:dyDescent="0.25">
      <c r="A57" s="576"/>
      <c r="B57" s="14" t="s">
        <v>9</v>
      </c>
      <c r="C57" s="431" t="str">
        <f>IF('W8'!$G$8&gt;0, 'W8'!F15,"")</f>
        <v/>
      </c>
      <c r="D57" s="441" t="str">
        <f>IF('W8'!$G$8&gt;0, 'W8'!K15,"")</f>
        <v/>
      </c>
      <c r="E57" s="258"/>
      <c r="F57" s="258"/>
      <c r="G57" s="258"/>
      <c r="H57" s="258"/>
      <c r="I57" s="461" t="str">
        <f t="shared" ref="I57:I65" si="22">IF(COUNT(C57,E57)=2, CONCATENATE(ROUND(E57/C57*100, 2), " (", ROUND(E57/C57*100/EXP(1.96/SQRT(E57)), 2),"-",ROUND(E57/C57*100*EXP(1.96/SQRT(E57)), 2),")"),"")</f>
        <v/>
      </c>
      <c r="J57" s="462" t="str">
        <f t="shared" si="19"/>
        <v/>
      </c>
      <c r="K57" s="463" t="str">
        <f t="shared" si="16"/>
        <v/>
      </c>
      <c r="L57" s="462" t="str">
        <f t="shared" si="20"/>
        <v/>
      </c>
      <c r="M57" s="462" t="str">
        <f t="shared" si="21"/>
        <v/>
      </c>
      <c r="N57" s="463" t="str">
        <f t="shared" si="17"/>
        <v/>
      </c>
    </row>
    <row r="58" spans="1:14" ht="12.75" customHeight="1" x14ac:dyDescent="0.25">
      <c r="A58" s="576"/>
      <c r="B58" s="14" t="s">
        <v>10</v>
      </c>
      <c r="C58" s="431" t="str">
        <f>IF('W8'!$G$8&gt;0, 'W8'!F16,"")</f>
        <v/>
      </c>
      <c r="D58" s="441" t="str">
        <f>IF('W8'!$G$8&gt;0, 'W8'!K16,"")</f>
        <v/>
      </c>
      <c r="E58" s="258"/>
      <c r="F58" s="258"/>
      <c r="G58" s="258"/>
      <c r="H58" s="258"/>
      <c r="I58" s="461" t="str">
        <f t="shared" si="22"/>
        <v/>
      </c>
      <c r="J58" s="462" t="str">
        <f t="shared" si="19"/>
        <v/>
      </c>
      <c r="K58" s="463" t="str">
        <f t="shared" si="16"/>
        <v/>
      </c>
      <c r="L58" s="462" t="str">
        <f t="shared" si="20"/>
        <v/>
      </c>
      <c r="M58" s="462" t="str">
        <f t="shared" si="21"/>
        <v/>
      </c>
      <c r="N58" s="463" t="str">
        <f t="shared" si="17"/>
        <v/>
      </c>
    </row>
    <row r="59" spans="1:14" ht="12.75" customHeight="1" x14ac:dyDescent="0.25">
      <c r="A59" s="576"/>
      <c r="B59" s="14" t="s">
        <v>11</v>
      </c>
      <c r="C59" s="431" t="str">
        <f>IF('W8'!$G$8&gt;0, 'W8'!F17,"")</f>
        <v/>
      </c>
      <c r="D59" s="441" t="str">
        <f>IF('W8'!$G$8&gt;0, 'W8'!K17,"")</f>
        <v/>
      </c>
      <c r="E59" s="258"/>
      <c r="F59" s="258"/>
      <c r="G59" s="258"/>
      <c r="H59" s="258"/>
      <c r="I59" s="461" t="str">
        <f t="shared" si="22"/>
        <v/>
      </c>
      <c r="J59" s="462" t="str">
        <f t="shared" si="19"/>
        <v/>
      </c>
      <c r="K59" s="463" t="str">
        <f t="shared" si="16"/>
        <v/>
      </c>
      <c r="L59" s="462" t="str">
        <f>IF(COUNT(C59,G59)=2, CONCATENATE(ROUND(G59/C59*100, 2), " (", ROUND(G59/C59*100/EXP(1.96/SQRT(G59)), 2),"-",ROUND(G59/C59*100*EXP(1.96/SQRT(G59)), 2),")"),"")</f>
        <v/>
      </c>
      <c r="M59" s="462" t="str">
        <f t="shared" si="21"/>
        <v/>
      </c>
      <c r="N59" s="463" t="str">
        <f t="shared" si="17"/>
        <v/>
      </c>
    </row>
    <row r="60" spans="1:14" ht="12.75" customHeight="1" x14ac:dyDescent="0.25">
      <c r="A60" s="576"/>
      <c r="B60" s="14" t="s">
        <v>12</v>
      </c>
      <c r="C60" s="431" t="str">
        <f>IF('W8'!$G$8&gt;0, 'W8'!F18,"")</f>
        <v/>
      </c>
      <c r="D60" s="441" t="str">
        <f>IF('W8'!$G$8&gt;0, 'W8'!K18,"")</f>
        <v/>
      </c>
      <c r="E60" s="258"/>
      <c r="F60" s="258"/>
      <c r="G60" s="258"/>
      <c r="H60" s="258"/>
      <c r="I60" s="461" t="str">
        <f t="shared" si="22"/>
        <v/>
      </c>
      <c r="J60" s="462" t="str">
        <f>IF(COUNT(D60,F60)=2, CONCATENATE(ROUND(F60/D60*100, 2), " (", ROUND(F60/D60*100/EXP(1.96/SQRT(F60)), 2),"-",ROUND(F60/D60*100*EXP(1.96/SQRT(F60)), 2),")"),"")</f>
        <v/>
      </c>
      <c r="K60" s="463" t="str">
        <f t="shared" si="16"/>
        <v/>
      </c>
      <c r="L60" s="462" t="str">
        <f t="shared" ref="L60:L65" si="23">IF(COUNT(C60,G60)=2, CONCATENATE(ROUND(G60/C60*100, 2), " (", ROUND(G60/C60*100/EXP(1.96/SQRT(G60)), 2),"-",ROUND(G60/C60*100*EXP(1.96/SQRT(G60)), 2),")"),"")</f>
        <v/>
      </c>
      <c r="M60" s="462" t="str">
        <f t="shared" si="21"/>
        <v/>
      </c>
      <c r="N60" s="463" t="str">
        <f t="shared" si="17"/>
        <v/>
      </c>
    </row>
    <row r="61" spans="1:14" ht="12.75" customHeight="1" x14ac:dyDescent="0.25">
      <c r="A61" s="576"/>
      <c r="B61" s="14" t="s">
        <v>13</v>
      </c>
      <c r="C61" s="431" t="str">
        <f>IF('W8'!$G$8&gt;0, 'W8'!F19,"")</f>
        <v/>
      </c>
      <c r="D61" s="441" t="str">
        <f>IF('W8'!$G$8&gt;0, 'W8'!K19,"")</f>
        <v/>
      </c>
      <c r="E61" s="258"/>
      <c r="F61" s="258"/>
      <c r="G61" s="258"/>
      <c r="H61" s="258"/>
      <c r="I61" s="461" t="str">
        <f t="shared" si="22"/>
        <v/>
      </c>
      <c r="J61" s="462" t="str">
        <f t="shared" ref="J61:J65" si="24">IF(COUNT(D61,F61)=2, CONCATENATE(ROUND(F61/D61*100, 2), " (", ROUND(F61/D61*100/EXP(1.96/SQRT(F61)), 2),"-",ROUND(F61/D61*100*EXP(1.96/SQRT(F61)), 2),")"),"")</f>
        <v/>
      </c>
      <c r="K61" s="463" t="str">
        <f t="shared" si="16"/>
        <v/>
      </c>
      <c r="L61" s="462" t="str">
        <f t="shared" si="23"/>
        <v/>
      </c>
      <c r="M61" s="462" t="str">
        <f t="shared" si="21"/>
        <v/>
      </c>
      <c r="N61" s="463" t="str">
        <f t="shared" si="17"/>
        <v/>
      </c>
    </row>
    <row r="62" spans="1:14" ht="12.75" customHeight="1" x14ac:dyDescent="0.25">
      <c r="A62" s="576"/>
      <c r="B62" s="14" t="s">
        <v>14</v>
      </c>
      <c r="C62" s="431" t="str">
        <f>IF('W8'!$G$8&gt;0, 'W8'!F20,"")</f>
        <v/>
      </c>
      <c r="D62" s="441" t="str">
        <f>IF('W8'!$G$8&gt;0, 'W8'!K20,"")</f>
        <v/>
      </c>
      <c r="E62" s="258"/>
      <c r="F62" s="258"/>
      <c r="G62" s="258"/>
      <c r="H62" s="258"/>
      <c r="I62" s="461" t="str">
        <f t="shared" si="22"/>
        <v/>
      </c>
      <c r="J62" s="462" t="str">
        <f t="shared" si="24"/>
        <v/>
      </c>
      <c r="K62" s="463" t="str">
        <f t="shared" si="16"/>
        <v/>
      </c>
      <c r="L62" s="462" t="str">
        <f t="shared" si="23"/>
        <v/>
      </c>
      <c r="M62" s="462" t="str">
        <f t="shared" si="21"/>
        <v/>
      </c>
      <c r="N62" s="463" t="str">
        <f t="shared" si="17"/>
        <v/>
      </c>
    </row>
    <row r="63" spans="1:14" ht="12.75" customHeight="1" x14ac:dyDescent="0.25">
      <c r="A63" s="576"/>
      <c r="B63" s="14" t="s">
        <v>15</v>
      </c>
      <c r="C63" s="431" t="str">
        <f>IF('W8'!$G$8&gt;0, 'W8'!F21,"")</f>
        <v/>
      </c>
      <c r="D63" s="441" t="str">
        <f>IF('W8'!$G$8&gt;0, 'W8'!K21,"")</f>
        <v/>
      </c>
      <c r="E63" s="258"/>
      <c r="F63" s="258"/>
      <c r="G63" s="258"/>
      <c r="H63" s="258"/>
      <c r="I63" s="461" t="str">
        <f t="shared" si="22"/>
        <v/>
      </c>
      <c r="J63" s="462" t="str">
        <f t="shared" si="24"/>
        <v/>
      </c>
      <c r="K63" s="463" t="str">
        <f t="shared" si="16"/>
        <v/>
      </c>
      <c r="L63" s="462" t="str">
        <f t="shared" si="23"/>
        <v/>
      </c>
      <c r="M63" s="462" t="str">
        <f t="shared" si="21"/>
        <v/>
      </c>
      <c r="N63" s="463" t="str">
        <f t="shared" si="17"/>
        <v/>
      </c>
    </row>
    <row r="64" spans="1:14" ht="12.75" customHeight="1" x14ac:dyDescent="0.25">
      <c r="A64" s="576"/>
      <c r="B64" s="14" t="s">
        <v>16</v>
      </c>
      <c r="C64" s="431" t="str">
        <f>IF('W8'!$G$8&gt;0, 'W8'!F22,"")</f>
        <v/>
      </c>
      <c r="D64" s="441" t="str">
        <f>IF('W8'!$G$8&gt;0, 'W8'!K22,"")</f>
        <v/>
      </c>
      <c r="E64" s="258"/>
      <c r="F64" s="258"/>
      <c r="G64" s="258"/>
      <c r="H64" s="258"/>
      <c r="I64" s="461" t="str">
        <f t="shared" si="22"/>
        <v/>
      </c>
      <c r="J64" s="462" t="str">
        <f t="shared" si="24"/>
        <v/>
      </c>
      <c r="K64" s="463" t="str">
        <f t="shared" si="16"/>
        <v/>
      </c>
      <c r="L64" s="462" t="str">
        <f t="shared" si="23"/>
        <v/>
      </c>
      <c r="M64" s="462" t="str">
        <f t="shared" si="21"/>
        <v/>
      </c>
      <c r="N64" s="463" t="str">
        <f t="shared" si="17"/>
        <v/>
      </c>
    </row>
    <row r="65" spans="1:14" ht="12.75" customHeight="1" x14ac:dyDescent="0.25">
      <c r="A65" s="577"/>
      <c r="B65" s="14" t="s">
        <v>17</v>
      </c>
      <c r="C65" s="435" t="str">
        <f>IF('W8'!$G$8&gt;0, 'W8'!F23,"")</f>
        <v/>
      </c>
      <c r="D65" s="441" t="str">
        <f>IF('W8'!$G$8&gt;0, 'W8'!K23,"")</f>
        <v/>
      </c>
      <c r="E65" s="258"/>
      <c r="F65" s="258"/>
      <c r="G65" s="258"/>
      <c r="H65" s="258"/>
      <c r="I65" s="461" t="str">
        <f t="shared" si="22"/>
        <v/>
      </c>
      <c r="J65" s="462" t="str">
        <f t="shared" si="24"/>
        <v/>
      </c>
      <c r="K65" s="463" t="str">
        <f t="shared" si="16"/>
        <v/>
      </c>
      <c r="L65" s="462" t="str">
        <f t="shared" si="23"/>
        <v/>
      </c>
      <c r="M65" s="462" t="str">
        <f t="shared" si="21"/>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5"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5">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6">IF(COUNT(C67:D67,G67:H67)=4, CONCATENATE(ROUND(SUM(G67:H67)/SUM(C67:D67)*100, 2), " (", ROUND(SUM(G67:H67)/SUM(C67:D67)*100/EXP(1.96/SQRT(SUM(G67:H67))), 2),"-",ROUND(SUM(G67:H67)/SUM(C67:D67)*100*EXP(1.96/SQRT(SUM(G67:H67))), 2),")"),"")</f>
        <v/>
      </c>
    </row>
    <row r="68" spans="1:14" ht="12.75" customHeight="1" x14ac:dyDescent="0.25">
      <c r="A68" s="576"/>
      <c r="B68" s="14" t="s">
        <v>7</v>
      </c>
      <c r="C68" s="475" t="str">
        <f>IF('W8'!$G$8&gt;0, 'W8'!G13,"")</f>
        <v/>
      </c>
      <c r="D68" s="441" t="str">
        <f>IF('W8'!$G$8&gt;0, 'W8'!L13,"")</f>
        <v/>
      </c>
      <c r="E68" s="258"/>
      <c r="F68" s="258"/>
      <c r="G68" s="258"/>
      <c r="H68" s="258"/>
      <c r="I68" s="461" t="str">
        <f t="shared" ref="I68" si="27">IF(COUNT(C68,E68)=2, CONCATENATE(ROUND(E68/C68*100, 2), " (", ROUND(E68/C68*100/EXP(1.96/SQRT(E68)), 2),"-",ROUND(E68/C68*100*EXP(1.96/SQRT(E68)), 2),")"),"")</f>
        <v/>
      </c>
      <c r="J68" s="462" t="str">
        <f t="shared" ref="J68:J72" si="28">IF(COUNT(D68,F68)=2, CONCATENATE(ROUND(F68/D68*100, 2), " (", ROUND(F68/D68*100/EXP(1.96/SQRT(F68)), 2),"-",ROUND(F68/D68*100*EXP(1.96/SQRT(F68)), 2),")"),"")</f>
        <v/>
      </c>
      <c r="K68" s="463" t="str">
        <f t="shared" si="25"/>
        <v/>
      </c>
      <c r="L68" s="462" t="str">
        <f t="shared" ref="L68:L71" si="29">IF(COUNT(C68,G68)=2, CONCATENATE(ROUND(G68/C68*100, 2), " (", ROUND(G68/C68*100/EXP(1.96/SQRT(G68)), 2),"-",ROUND(G68/C68*100*EXP(1.96/SQRT(G68)), 2),")"),"")</f>
        <v/>
      </c>
      <c r="M68" s="462" t="str">
        <f t="shared" ref="M68:M77" si="30">IF(COUNT(D68,H68)=2, CONCATENATE(ROUND(H68/D68*100, 2), " (", ROUND(H68/D68*100/EXP(1.96/SQRT(H68)), 2),"-",ROUND(H68/D68*100*EXP(1.96/SQRT(H68)), 2),")"),"")</f>
        <v/>
      </c>
      <c r="N68" s="463" t="str">
        <f t="shared" si="26"/>
        <v/>
      </c>
    </row>
    <row r="69" spans="1:14" ht="12.75" customHeight="1" x14ac:dyDescent="0.25">
      <c r="A69" s="576"/>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8"/>
        <v/>
      </c>
      <c r="K69" s="463" t="str">
        <f t="shared" si="25"/>
        <v/>
      </c>
      <c r="L69" s="462" t="str">
        <f>IF(COUNT(C69,G69)=2, CONCATENATE(ROUND(G69/C69*100, 2), " (", ROUND(G69/C69*100/EXP(1.96/SQRT(G69)), 2),"-",ROUND(G69/C69*100*EXP(1.96/SQRT(G69)), 2),")"),"")</f>
        <v/>
      </c>
      <c r="M69" s="462" t="str">
        <f t="shared" si="30"/>
        <v/>
      </c>
      <c r="N69" s="463" t="str">
        <f t="shared" si="26"/>
        <v/>
      </c>
    </row>
    <row r="70" spans="1:14" ht="12.75" customHeight="1" x14ac:dyDescent="0.25">
      <c r="A70" s="576"/>
      <c r="B70" s="14" t="s">
        <v>9</v>
      </c>
      <c r="C70" s="431" t="str">
        <f>IF('W8'!$G$8&gt;0, 'W8'!G15,"")</f>
        <v/>
      </c>
      <c r="D70" s="441" t="str">
        <f>IF('W8'!$G$8&gt;0, 'W8'!L15,"")</f>
        <v/>
      </c>
      <c r="E70" s="258"/>
      <c r="F70" s="258"/>
      <c r="G70" s="258"/>
      <c r="H70" s="258"/>
      <c r="I70" s="461" t="str">
        <f t="shared" ref="I70:I78" si="31">IF(COUNT(C70,E70)=2, CONCATENATE(ROUND(E70/C70*100, 2), " (", ROUND(E70/C70*100/EXP(1.96/SQRT(E70)), 2),"-",ROUND(E70/C70*100*EXP(1.96/SQRT(E70)), 2),")"),"")</f>
        <v/>
      </c>
      <c r="J70" s="462" t="str">
        <f t="shared" si="28"/>
        <v/>
      </c>
      <c r="K70" s="463" t="str">
        <f t="shared" si="25"/>
        <v/>
      </c>
      <c r="L70" s="462" t="str">
        <f t="shared" si="29"/>
        <v/>
      </c>
      <c r="M70" s="462" t="str">
        <f t="shared" si="30"/>
        <v/>
      </c>
      <c r="N70" s="463" t="str">
        <f t="shared" si="26"/>
        <v/>
      </c>
    </row>
    <row r="71" spans="1:14" ht="12.75" customHeight="1" x14ac:dyDescent="0.25">
      <c r="A71" s="576"/>
      <c r="B71" s="14" t="s">
        <v>10</v>
      </c>
      <c r="C71" s="431" t="str">
        <f>IF('W8'!$G$8&gt;0, 'W8'!G16,"")</f>
        <v/>
      </c>
      <c r="D71" s="441" t="str">
        <f>IF('W8'!$G$8&gt;0, 'W8'!L16,"")</f>
        <v/>
      </c>
      <c r="E71" s="258"/>
      <c r="F71" s="258"/>
      <c r="G71" s="258"/>
      <c r="H71" s="258"/>
      <c r="I71" s="461" t="str">
        <f t="shared" si="31"/>
        <v/>
      </c>
      <c r="J71" s="462" t="str">
        <f t="shared" si="28"/>
        <v/>
      </c>
      <c r="K71" s="463" t="str">
        <f t="shared" si="25"/>
        <v/>
      </c>
      <c r="L71" s="462" t="str">
        <f t="shared" si="29"/>
        <v/>
      </c>
      <c r="M71" s="462" t="str">
        <f t="shared" si="30"/>
        <v/>
      </c>
      <c r="N71" s="463" t="str">
        <f t="shared" si="26"/>
        <v/>
      </c>
    </row>
    <row r="72" spans="1:14" ht="12.75" customHeight="1" x14ac:dyDescent="0.25">
      <c r="A72" s="576"/>
      <c r="B72" s="14" t="s">
        <v>11</v>
      </c>
      <c r="C72" s="431" t="str">
        <f>IF('W8'!$G$8&gt;0, 'W8'!G17,"")</f>
        <v/>
      </c>
      <c r="D72" s="441" t="str">
        <f>IF('W8'!$G$8&gt;0, 'W8'!L17,"")</f>
        <v/>
      </c>
      <c r="E72" s="258"/>
      <c r="F72" s="258"/>
      <c r="G72" s="258"/>
      <c r="H72" s="258"/>
      <c r="I72" s="461" t="str">
        <f t="shared" si="31"/>
        <v/>
      </c>
      <c r="J72" s="462" t="str">
        <f t="shared" si="28"/>
        <v/>
      </c>
      <c r="K72" s="463" t="str">
        <f t="shared" si="25"/>
        <v/>
      </c>
      <c r="L72" s="462" t="str">
        <f>IF(COUNT(C72,G72)=2, CONCATENATE(ROUND(G72/C72*100, 2), " (", ROUND(G72/C72*100/EXP(1.96/SQRT(G72)), 2),"-",ROUND(G72/C72*100*EXP(1.96/SQRT(G72)), 2),")"),"")</f>
        <v/>
      </c>
      <c r="M72" s="462" t="str">
        <f t="shared" si="30"/>
        <v/>
      </c>
      <c r="N72" s="463" t="str">
        <f t="shared" si="26"/>
        <v/>
      </c>
    </row>
    <row r="73" spans="1:14" ht="12.75" customHeight="1" x14ac:dyDescent="0.25">
      <c r="A73" s="576"/>
      <c r="B73" s="14" t="s">
        <v>12</v>
      </c>
      <c r="C73" s="475" t="str">
        <f>IF('W8'!$G$8&gt;0, 'W8'!G18,"")</f>
        <v/>
      </c>
      <c r="D73" s="441" t="str">
        <f>IF('W8'!$G$8&gt;0, 'W8'!L18,"")</f>
        <v/>
      </c>
      <c r="E73" s="258"/>
      <c r="F73" s="258"/>
      <c r="G73" s="258"/>
      <c r="H73" s="258"/>
      <c r="I73" s="461" t="str">
        <f t="shared" si="31"/>
        <v/>
      </c>
      <c r="J73" s="462" t="str">
        <f>IF(COUNT(D73,F73)=2, CONCATENATE(ROUND(F73/D73*100, 2), " (", ROUND(F73/D73*100/EXP(1.96/SQRT(F73)), 2),"-",ROUND(F73/D73*100*EXP(1.96/SQRT(F73)), 2),")"),"")</f>
        <v/>
      </c>
      <c r="K73" s="463" t="str">
        <f t="shared" si="25"/>
        <v/>
      </c>
      <c r="L73" s="462" t="str">
        <f t="shared" ref="L73:L78" si="32">IF(COUNT(C73,G73)=2, CONCATENATE(ROUND(G73/C73*100, 2), " (", ROUND(G73/C73*100/EXP(1.96/SQRT(G73)), 2),"-",ROUND(G73/C73*100*EXP(1.96/SQRT(G73)), 2),")"),"")</f>
        <v/>
      </c>
      <c r="M73" s="462" t="str">
        <f t="shared" si="30"/>
        <v/>
      </c>
      <c r="N73" s="463" t="str">
        <f t="shared" si="26"/>
        <v/>
      </c>
    </row>
    <row r="74" spans="1:14" ht="12.75" customHeight="1" x14ac:dyDescent="0.25">
      <c r="A74" s="576"/>
      <c r="B74" s="14" t="s">
        <v>13</v>
      </c>
      <c r="C74" s="431" t="str">
        <f>IF('W8'!$G$8&gt;0, 'W8'!G19,"")</f>
        <v/>
      </c>
      <c r="D74" s="441" t="str">
        <f>IF('W8'!$G$8&gt;0, 'W8'!L19,"")</f>
        <v/>
      </c>
      <c r="E74" s="258"/>
      <c r="F74" s="258"/>
      <c r="G74" s="258"/>
      <c r="H74" s="258"/>
      <c r="I74" s="461" t="str">
        <f t="shared" si="31"/>
        <v/>
      </c>
      <c r="J74" s="462" t="str">
        <f t="shared" ref="J74:J78" si="33">IF(COUNT(D74,F74)=2, CONCATENATE(ROUND(F74/D74*100, 2), " (", ROUND(F74/D74*100/EXP(1.96/SQRT(F74)), 2),"-",ROUND(F74/D74*100*EXP(1.96/SQRT(F74)), 2),")"),"")</f>
        <v/>
      </c>
      <c r="K74" s="463" t="str">
        <f t="shared" si="25"/>
        <v/>
      </c>
      <c r="L74" s="462" t="str">
        <f t="shared" si="32"/>
        <v/>
      </c>
      <c r="M74" s="462" t="str">
        <f t="shared" si="30"/>
        <v/>
      </c>
      <c r="N74" s="463" t="str">
        <f t="shared" si="26"/>
        <v/>
      </c>
    </row>
    <row r="75" spans="1:14" ht="12.75" customHeight="1" x14ac:dyDescent="0.25">
      <c r="A75" s="576"/>
      <c r="B75" s="14" t="s">
        <v>14</v>
      </c>
      <c r="C75" s="431" t="str">
        <f>IF('W8'!$G$8&gt;0, 'W8'!G20,"")</f>
        <v/>
      </c>
      <c r="D75" s="441" t="str">
        <f>IF('W8'!$G$8&gt;0, 'W8'!L20,"")</f>
        <v/>
      </c>
      <c r="E75" s="258"/>
      <c r="F75" s="258"/>
      <c r="G75" s="258"/>
      <c r="H75" s="258"/>
      <c r="I75" s="461" t="str">
        <f t="shared" si="31"/>
        <v/>
      </c>
      <c r="J75" s="462" t="str">
        <f t="shared" si="33"/>
        <v/>
      </c>
      <c r="K75" s="463" t="str">
        <f t="shared" si="25"/>
        <v/>
      </c>
      <c r="L75" s="462" t="str">
        <f t="shared" si="32"/>
        <v/>
      </c>
      <c r="M75" s="462" t="str">
        <f t="shared" si="30"/>
        <v/>
      </c>
      <c r="N75" s="463" t="str">
        <f t="shared" si="26"/>
        <v/>
      </c>
    </row>
    <row r="76" spans="1:14" ht="12.75" customHeight="1" x14ac:dyDescent="0.25">
      <c r="A76" s="576"/>
      <c r="B76" s="14" t="s">
        <v>15</v>
      </c>
      <c r="C76" s="431" t="str">
        <f>IF('W8'!$G$8&gt;0, 'W8'!G21,"")</f>
        <v/>
      </c>
      <c r="D76" s="441" t="str">
        <f>IF('W8'!$G$8&gt;0, 'W8'!L21,"")</f>
        <v/>
      </c>
      <c r="E76" s="258"/>
      <c r="F76" s="258"/>
      <c r="G76" s="258"/>
      <c r="H76" s="258"/>
      <c r="I76" s="461" t="str">
        <f t="shared" si="31"/>
        <v/>
      </c>
      <c r="J76" s="462" t="str">
        <f t="shared" si="33"/>
        <v/>
      </c>
      <c r="K76" s="463" t="str">
        <f t="shared" si="25"/>
        <v/>
      </c>
      <c r="L76" s="462" t="str">
        <f t="shared" si="32"/>
        <v/>
      </c>
      <c r="M76" s="462" t="str">
        <f t="shared" si="30"/>
        <v/>
      </c>
      <c r="N76" s="463" t="str">
        <f t="shared" si="26"/>
        <v/>
      </c>
    </row>
    <row r="77" spans="1:14" ht="12.75" customHeight="1" x14ac:dyDescent="0.25">
      <c r="A77" s="576"/>
      <c r="B77" s="14" t="s">
        <v>16</v>
      </c>
      <c r="C77" s="431" t="str">
        <f>IF('W8'!$G$8&gt;0, 'W8'!G22,"")</f>
        <v/>
      </c>
      <c r="D77" s="441" t="str">
        <f>IF('W8'!$G$8&gt;0, 'W8'!L22,"")</f>
        <v/>
      </c>
      <c r="E77" s="478"/>
      <c r="F77" s="343"/>
      <c r="G77" s="343"/>
      <c r="H77" s="343"/>
      <c r="I77" s="461" t="str">
        <f t="shared" si="31"/>
        <v/>
      </c>
      <c r="J77" s="462" t="str">
        <f t="shared" si="33"/>
        <v/>
      </c>
      <c r="K77" s="463" t="str">
        <f t="shared" si="25"/>
        <v/>
      </c>
      <c r="L77" s="462" t="str">
        <f t="shared" si="32"/>
        <v/>
      </c>
      <c r="M77" s="462" t="str">
        <f t="shared" si="30"/>
        <v/>
      </c>
      <c r="N77" s="463" t="str">
        <f t="shared" si="26"/>
        <v/>
      </c>
    </row>
    <row r="78" spans="1:14" ht="12.75" customHeight="1" x14ac:dyDescent="0.25">
      <c r="A78" s="578"/>
      <c r="B78" s="156" t="s">
        <v>17</v>
      </c>
      <c r="C78" s="477" t="str">
        <f>IF('W8'!$G$8&gt;0, 'W8'!G23,"")</f>
        <v/>
      </c>
      <c r="D78" s="474" t="str">
        <f>IF('W8'!$G$8&gt;0, 'W8'!L23,"")</f>
        <v/>
      </c>
      <c r="E78" s="479"/>
      <c r="F78" s="436"/>
      <c r="G78" s="436"/>
      <c r="H78" s="436"/>
      <c r="I78" s="465" t="str">
        <f t="shared" si="31"/>
        <v/>
      </c>
      <c r="J78" s="464" t="str">
        <f t="shared" si="33"/>
        <v/>
      </c>
      <c r="K78" s="466" t="str">
        <f t="shared" si="25"/>
        <v/>
      </c>
      <c r="L78" s="464" t="str">
        <f t="shared" si="32"/>
        <v/>
      </c>
      <c r="M78" s="464" t="str">
        <f>IF(COUNT(D78,H78)=2, CONCATENATE(ROUND(H78/D78*100, 2), " (", ROUND(H78/D78*100/EXP(1.96/SQRT(H78)), 2),"-",ROUND(H78/D78*100*EXP(1.96/SQRT(H78)), 2),")"),"")</f>
        <v/>
      </c>
      <c r="N78" s="466" t="str">
        <f t="shared" si="26"/>
        <v/>
      </c>
    </row>
    <row r="79" spans="1:14" ht="12.75" customHeight="1" x14ac:dyDescent="0.25"/>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7"/>
      <c r="H82" s="568"/>
      <c r="I82" s="561" t="s">
        <v>4</v>
      </c>
      <c r="J82" s="562"/>
      <c r="K82" s="563"/>
      <c r="L82" s="564" t="s">
        <v>5</v>
      </c>
      <c r="M82" s="565"/>
      <c r="N82" s="566"/>
    </row>
    <row r="83" spans="7:14" s="37" customFormat="1" ht="12.75" customHeight="1" x14ac:dyDescent="0.2">
      <c r="G83" s="569"/>
      <c r="H83" s="570"/>
      <c r="I83" s="484" t="s">
        <v>2</v>
      </c>
      <c r="J83" s="485" t="s">
        <v>0</v>
      </c>
      <c r="K83" s="486" t="s">
        <v>26</v>
      </c>
      <c r="L83" s="484" t="s">
        <v>2</v>
      </c>
      <c r="M83" s="485" t="s">
        <v>0</v>
      </c>
      <c r="N83" s="486" t="s">
        <v>26</v>
      </c>
    </row>
    <row r="84" spans="7:14" s="37" customFormat="1" ht="12.75" customHeight="1" x14ac:dyDescent="0.2">
      <c r="G84" s="556" t="s">
        <v>225</v>
      </c>
      <c r="H84" s="557"/>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58" t="s">
        <v>21</v>
      </c>
      <c r="H85" s="559"/>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58" t="s">
        <v>22</v>
      </c>
      <c r="H86" s="559"/>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58" t="s">
        <v>23</v>
      </c>
      <c r="H87" s="559"/>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58" t="s">
        <v>3</v>
      </c>
      <c r="H88" s="559"/>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4" t="s">
        <v>1</v>
      </c>
      <c r="H89" s="594"/>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9:H89"/>
    <mergeCell ref="G84:H84"/>
    <mergeCell ref="G85:H85"/>
    <mergeCell ref="G86:H86"/>
    <mergeCell ref="G87:H87"/>
    <mergeCell ref="G88:H88"/>
    <mergeCell ref="G82:H83"/>
    <mergeCell ref="A67:A78"/>
    <mergeCell ref="I11:K11"/>
    <mergeCell ref="I82:K82"/>
    <mergeCell ref="L82:N82"/>
    <mergeCell ref="A15:A26"/>
    <mergeCell ref="A28:A39"/>
    <mergeCell ref="A41:A52"/>
    <mergeCell ref="A54:A65"/>
    <mergeCell ref="A8:C8"/>
    <mergeCell ref="C9:F9"/>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238" priority="75">
      <formula>ISERROR(A1)</formula>
    </cfRule>
  </conditionalFormatting>
  <conditionalFormatting sqref="A40:B40">
    <cfRule type="containsErrors" dxfId="237" priority="74">
      <formula>ISERROR(A40)</formula>
    </cfRule>
  </conditionalFormatting>
  <conditionalFormatting sqref="A53:B53">
    <cfRule type="containsErrors" dxfId="236" priority="73">
      <formula>ISERROR(A53)</formula>
    </cfRule>
  </conditionalFormatting>
  <conditionalFormatting sqref="A66:B66">
    <cfRule type="containsErrors" dxfId="235" priority="72">
      <formula>ISERROR(A66)</formula>
    </cfRule>
  </conditionalFormatting>
  <conditionalFormatting sqref="H11:H12">
    <cfRule type="containsErrors" dxfId="234" priority="67">
      <formula>ISERROR(H11)</formula>
    </cfRule>
  </conditionalFormatting>
  <conditionalFormatting sqref="E15:H26">
    <cfRule type="containsBlanks" dxfId="233" priority="34">
      <formula>LEN(TRIM(E15))=0</formula>
    </cfRule>
  </conditionalFormatting>
  <conditionalFormatting sqref="K4">
    <cfRule type="containsErrors" dxfId="232" priority="30">
      <formula>ISERROR(#REF!)</formula>
    </cfRule>
  </conditionalFormatting>
  <conditionalFormatting sqref="B4:B5">
    <cfRule type="containsErrors" dxfId="231" priority="27">
      <formula>ISERROR(B4)</formula>
    </cfRule>
  </conditionalFormatting>
  <conditionalFormatting sqref="B7 B9">
    <cfRule type="containsErrors" dxfId="230" priority="26">
      <formula>ISERROR(B7)</formula>
    </cfRule>
  </conditionalFormatting>
  <conditionalFormatting sqref="C9">
    <cfRule type="expression" dxfId="229" priority="25">
      <formula>$C$9="No. Please complete W8 first"</formula>
    </cfRule>
  </conditionalFormatting>
  <conditionalFormatting sqref="K2:K3">
    <cfRule type="containsErrors" dxfId="228" priority="6041">
      <formula>ISERROR(#REF!)</formula>
    </cfRule>
  </conditionalFormatting>
  <conditionalFormatting sqref="K5">
    <cfRule type="containsErrors" dxfId="227" priority="6042">
      <formula>ISERROR(#REF!)</formula>
    </cfRule>
  </conditionalFormatting>
  <conditionalFormatting sqref="I82 L82 I83:N83">
    <cfRule type="containsErrors" dxfId="226" priority="20">
      <formula>ISERROR(I82)</formula>
    </cfRule>
  </conditionalFormatting>
  <conditionalFormatting sqref="E28:H39">
    <cfRule type="containsBlanks" dxfId="225" priority="19">
      <formula>LEN(TRIM(E28))=0</formula>
    </cfRule>
  </conditionalFormatting>
  <conditionalFormatting sqref="E41:H52">
    <cfRule type="containsBlanks" dxfId="224" priority="18">
      <formula>LEN(TRIM(E41))=0</formula>
    </cfRule>
  </conditionalFormatting>
  <conditionalFormatting sqref="E54:H65">
    <cfRule type="containsBlanks" dxfId="223" priority="17">
      <formula>LEN(TRIM(E54))=0</formula>
    </cfRule>
  </conditionalFormatting>
  <conditionalFormatting sqref="E67:H78">
    <cfRule type="containsBlanks" dxfId="222" priority="16">
      <formula>LEN(TRIM(E67))=0</formula>
    </cfRule>
  </conditionalFormatting>
  <conditionalFormatting sqref="C14:H14">
    <cfRule type="containsErrors" dxfId="221" priority="15">
      <formula>ISERROR(C14)</formula>
    </cfRule>
  </conditionalFormatting>
  <conditionalFormatting sqref="I14:J14">
    <cfRule type="containsErrors" dxfId="220" priority="14">
      <formula>ISERROR(I14)</formula>
    </cfRule>
  </conditionalFormatting>
  <conditionalFormatting sqref="L14:M14">
    <cfRule type="containsErrors" dxfId="219" priority="13">
      <formula>ISERROR(L14)</formula>
    </cfRule>
  </conditionalFormatting>
  <conditionalFormatting sqref="C27:H27">
    <cfRule type="containsErrors" dxfId="218" priority="12">
      <formula>ISERROR(C27)</formula>
    </cfRule>
  </conditionalFormatting>
  <conditionalFormatting sqref="I27:J27">
    <cfRule type="containsErrors" dxfId="217" priority="11">
      <formula>ISERROR(I27)</formula>
    </cfRule>
  </conditionalFormatting>
  <conditionalFormatting sqref="L27:M27">
    <cfRule type="containsErrors" dxfId="216" priority="10">
      <formula>ISERROR(L27)</formula>
    </cfRule>
  </conditionalFormatting>
  <conditionalFormatting sqref="C40:H40">
    <cfRule type="containsErrors" dxfId="215" priority="9">
      <formula>ISERROR(C40)</formula>
    </cfRule>
  </conditionalFormatting>
  <conditionalFormatting sqref="I40:J40">
    <cfRule type="containsErrors" dxfId="214" priority="8">
      <formula>ISERROR(I40)</formula>
    </cfRule>
  </conditionalFormatting>
  <conditionalFormatting sqref="L40:M40">
    <cfRule type="containsErrors" dxfId="213" priority="7">
      <formula>ISERROR(L40)</formula>
    </cfRule>
  </conditionalFormatting>
  <conditionalFormatting sqref="C53:H53">
    <cfRule type="containsErrors" dxfId="212" priority="6">
      <formula>ISERROR(C53)</formula>
    </cfRule>
  </conditionalFormatting>
  <conditionalFormatting sqref="I53:J53">
    <cfRule type="containsErrors" dxfId="211" priority="5">
      <formula>ISERROR(I53)</formula>
    </cfRule>
  </conditionalFormatting>
  <conditionalFormatting sqref="L53:M53">
    <cfRule type="containsErrors" dxfId="210" priority="4">
      <formula>ISERROR(L53)</formula>
    </cfRule>
  </conditionalFormatting>
  <conditionalFormatting sqref="C66:H66">
    <cfRule type="containsErrors" dxfId="209" priority="3">
      <formula>ISERROR(C66)</formula>
    </cfRule>
  </conditionalFormatting>
  <conditionalFormatting sqref="I66:J66">
    <cfRule type="containsErrors" dxfId="208" priority="2">
      <formula>ISERROR(I66)</formula>
    </cfRule>
  </conditionalFormatting>
  <conditionalFormatting sqref="L66:M66">
    <cfRule type="containsErrors" dxfId="207" priority="1">
      <formula>ISERROR(L66)</formula>
    </cfRule>
  </conditionalFormatting>
  <conditionalFormatting sqref="L11 K1 I11">
    <cfRule type="containsErrors" dxfId="206" priority="29">
      <formula>ISERROR(#REF!)</formula>
    </cfRule>
  </conditionalFormatting>
  <conditionalFormatting sqref="K6:K8">
    <cfRule type="containsErrors" dxfId="205" priority="28">
      <formula>ISERROR(#REF!)</formula>
    </cfRule>
  </conditionalFormatting>
  <conditionalFormatting sqref="I12">
    <cfRule type="containsErrors" dxfId="204" priority="76">
      <formula>ISERROR(#REF!)</formula>
    </cfRule>
  </conditionalFormatting>
  <conditionalFormatting sqref="K9">
    <cfRule type="containsErrors" dxfId="203" priority="79">
      <formula>ISERROR(#REF!)</formula>
    </cfRule>
  </conditionalFormatting>
  <conditionalFormatting sqref="K10">
    <cfRule type="containsErrors" dxfId="202" priority="5968">
      <formula>ISERROR(#REF!)</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10" width="7.7109375" style="457"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241</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9"/>
      <c r="F2" s="69"/>
      <c r="G2" s="69"/>
      <c r="H2" s="69"/>
      <c r="I2" s="64"/>
      <c r="J2" s="69"/>
      <c r="K2" s="64"/>
      <c r="L2" s="64"/>
      <c r="Q2" s="71"/>
      <c r="R2" s="71"/>
      <c r="S2" s="71"/>
    </row>
    <row r="3" spans="1:20" s="70" customFormat="1" x14ac:dyDescent="0.25">
      <c r="A3" s="67"/>
      <c r="B3" s="401" t="s">
        <v>237</v>
      </c>
      <c r="C3" s="68"/>
      <c r="D3" s="68"/>
      <c r="E3" s="69"/>
      <c r="F3" s="69"/>
      <c r="G3" s="69"/>
      <c r="I3" s="73"/>
      <c r="K3" s="73"/>
      <c r="L3" s="64"/>
      <c r="Q3" s="71"/>
      <c r="R3" s="71"/>
      <c r="S3" s="71"/>
    </row>
    <row r="4" spans="1:20" s="70" customFormat="1" x14ac:dyDescent="0.25">
      <c r="A4" s="67"/>
      <c r="B4" s="402" t="s">
        <v>66</v>
      </c>
      <c r="C4" s="68"/>
      <c r="D4" s="68"/>
      <c r="E4" s="69"/>
      <c r="F4" s="69"/>
      <c r="G4" s="69"/>
      <c r="H4" s="69"/>
      <c r="I4" s="64"/>
      <c r="J4" s="69"/>
      <c r="K4" s="64"/>
      <c r="L4" s="64"/>
      <c r="Q4" s="71"/>
      <c r="R4" s="71"/>
      <c r="S4" s="71"/>
    </row>
    <row r="5" spans="1:20" s="70" customFormat="1" x14ac:dyDescent="0.25">
      <c r="A5" s="67"/>
      <c r="B5" s="400" t="s">
        <v>228</v>
      </c>
      <c r="C5" s="68"/>
      <c r="D5" s="68"/>
      <c r="E5" s="69"/>
      <c r="F5" s="69"/>
      <c r="G5" s="69"/>
      <c r="H5" s="69"/>
      <c r="I5" s="64"/>
      <c r="J5" s="69"/>
      <c r="K5" s="64"/>
      <c r="L5" s="64"/>
      <c r="Q5" s="71"/>
      <c r="R5" s="71"/>
      <c r="S5" s="71"/>
    </row>
    <row r="6" spans="1:20" s="71" customFormat="1" x14ac:dyDescent="0.25">
      <c r="A6" s="67"/>
      <c r="B6" s="403" t="s">
        <v>247</v>
      </c>
      <c r="C6" s="68"/>
      <c r="D6" s="68"/>
      <c r="E6" s="69"/>
      <c r="F6" s="69"/>
      <c r="G6" s="69"/>
      <c r="H6" s="69"/>
      <c r="I6" s="150"/>
      <c r="J6" s="69"/>
      <c r="K6" s="150"/>
      <c r="L6" s="19"/>
      <c r="M6" s="12"/>
      <c r="N6" s="12"/>
      <c r="O6" s="12"/>
      <c r="P6" s="12"/>
      <c r="Q6" s="12"/>
      <c r="R6" s="12"/>
      <c r="S6" s="12"/>
    </row>
    <row r="7" spans="1:20" s="71" customFormat="1" x14ac:dyDescent="0.25">
      <c r="A7" s="67"/>
      <c r="B7" s="29"/>
      <c r="C7" s="68"/>
      <c r="D7" s="68"/>
      <c r="E7" s="69"/>
      <c r="F7" s="69"/>
      <c r="G7" s="69"/>
      <c r="H7" s="69"/>
      <c r="I7" s="150"/>
      <c r="J7" s="69"/>
      <c r="K7" s="150"/>
      <c r="L7" s="19"/>
      <c r="M7" s="12"/>
      <c r="N7" s="12"/>
      <c r="O7" s="12"/>
      <c r="P7" s="12"/>
      <c r="Q7" s="12"/>
      <c r="R7" s="12"/>
      <c r="S7" s="12"/>
    </row>
    <row r="8" spans="1:20" s="71" customFormat="1" ht="12.75" customHeight="1" x14ac:dyDescent="0.25">
      <c r="A8" s="560" t="s">
        <v>223</v>
      </c>
      <c r="B8" s="560"/>
      <c r="C8" s="560"/>
      <c r="D8" s="68"/>
      <c r="E8" s="69"/>
      <c r="F8" s="69"/>
      <c r="G8" s="69"/>
      <c r="H8" s="69"/>
      <c r="I8" s="150"/>
      <c r="J8" s="69"/>
      <c r="K8" s="150"/>
      <c r="L8" s="19"/>
      <c r="M8" s="12"/>
      <c r="N8" s="12"/>
      <c r="O8" s="12"/>
      <c r="P8" s="12"/>
      <c r="Q8" s="12"/>
      <c r="R8" s="12"/>
      <c r="S8" s="12"/>
    </row>
    <row r="9" spans="1:20" s="71" customFormat="1" ht="12.75" customHeight="1" x14ac:dyDescent="0.25">
      <c r="A9" s="430" t="s">
        <v>226</v>
      </c>
      <c r="B9" s="29"/>
      <c r="C9" s="583" t="str">
        <f>IF('W8'!G8&gt;0,"Yes","No. Please complete W8 first")</f>
        <v>No. Please complete W8 first</v>
      </c>
      <c r="D9" s="583"/>
      <c r="E9" s="583"/>
      <c r="F9" s="583"/>
      <c r="G9" s="69"/>
      <c r="H9" s="69"/>
      <c r="I9" s="150"/>
      <c r="J9" s="69"/>
      <c r="K9" s="150"/>
      <c r="L9" s="19"/>
      <c r="M9" s="12"/>
      <c r="N9" s="12"/>
      <c r="O9" s="12"/>
      <c r="P9" s="12"/>
      <c r="Q9" s="12"/>
      <c r="R9" s="12"/>
      <c r="S9" s="12"/>
    </row>
    <row r="10" spans="1:20" s="1" customFormat="1" ht="12.75" customHeight="1" x14ac:dyDescent="0.2">
      <c r="A10" s="430" t="s">
        <v>227</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5" t="s">
        <v>90</v>
      </c>
      <c r="F11" s="595"/>
      <c r="G11" s="595"/>
      <c r="H11" s="595"/>
      <c r="I11" s="595"/>
      <c r="J11" s="595"/>
      <c r="K11" s="9" t="s">
        <v>224</v>
      </c>
      <c r="L11" s="9"/>
      <c r="M11" s="9"/>
      <c r="N11" s="338"/>
      <c r="O11" s="338"/>
      <c r="P11" s="338"/>
      <c r="Q11" s="338"/>
      <c r="R11" s="337"/>
      <c r="S11" s="454"/>
      <c r="T11" s="438"/>
    </row>
    <row r="12" spans="1:20" s="4" customFormat="1" ht="12.75" customHeight="1" x14ac:dyDescent="0.2">
      <c r="A12" s="428"/>
      <c r="B12" s="429"/>
      <c r="C12" s="600" t="s">
        <v>238</v>
      </c>
      <c r="D12" s="601"/>
      <c r="E12" s="596" t="s">
        <v>27</v>
      </c>
      <c r="F12" s="596"/>
      <c r="G12" s="596"/>
      <c r="H12" s="168"/>
      <c r="I12" s="168"/>
      <c r="J12" s="168"/>
      <c r="K12" s="571" t="s">
        <v>242</v>
      </c>
      <c r="L12" s="572"/>
      <c r="M12" s="572"/>
      <c r="N12" s="572"/>
      <c r="O12" s="572"/>
      <c r="P12" s="572"/>
      <c r="Q12" s="572"/>
      <c r="R12" s="572"/>
      <c r="S12" s="573"/>
      <c r="T12" s="439"/>
    </row>
    <row r="13" spans="1:20" s="1" customFormat="1" ht="12.75" customHeight="1" x14ac:dyDescent="0.2">
      <c r="A13" s="154"/>
      <c r="B13" s="3"/>
      <c r="C13" s="602"/>
      <c r="D13" s="603"/>
      <c r="E13" s="574" t="s">
        <v>31</v>
      </c>
      <c r="F13" s="574"/>
      <c r="G13" s="574" t="s">
        <v>30</v>
      </c>
      <c r="H13" s="574"/>
      <c r="I13" s="574" t="s">
        <v>32</v>
      </c>
      <c r="J13" s="574"/>
      <c r="K13" s="587" t="s">
        <v>31</v>
      </c>
      <c r="L13" s="584"/>
      <c r="M13" s="584"/>
      <c r="N13" s="589" t="s">
        <v>30</v>
      </c>
      <c r="O13" s="574"/>
      <c r="P13" s="590"/>
      <c r="Q13" s="587" t="s">
        <v>32</v>
      </c>
      <c r="R13" s="584"/>
      <c r="S13" s="588"/>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6" t="s">
        <v>20</v>
      </c>
      <c r="B15" s="17" t="s">
        <v>6</v>
      </c>
      <c r="C15" s="431" t="str">
        <f>IF('W8'!$G$8&gt;0, 'W8'!C12,"")</f>
        <v/>
      </c>
      <c r="D15" s="440" t="str">
        <f>IF('W8'!$G$8&gt;0, 'W8'!H12,"")</f>
        <v/>
      </c>
      <c r="E15" s="258"/>
      <c r="F15" s="258"/>
      <c r="G15" s="258"/>
      <c r="H15" s="258"/>
      <c r="I15" s="258"/>
      <c r="J15" s="447"/>
      <c r="K15" s="458" t="str">
        <f t="shared" ref="K15:K26" si="0">IF(COUNT(C15,E15)=2, CONCATENATE(ROUND(E15/C15*100, 2), " (", ROUND(E15/C15*100/EXP(1.96/SQRT(E15)), 2),"-",ROUND(E15/C15*100*EXP(1.96/SQRT(E15)), 2),")"),"")</f>
        <v/>
      </c>
      <c r="L15" s="450" t="str">
        <f t="shared" ref="L15:L26" si="1">IF(COUNT(D15,F15)=2, CONCATENATE(ROUND(F15/D15*100, 2), " (", ROUND(F15/D15*100/EXP(1.96/SQRT(F15)), 2),"-",ROUND(F15/D15*100*EXP(1.96/SQRT(F15)), 2),")"),"")</f>
        <v/>
      </c>
      <c r="M15" s="459" t="str">
        <f t="shared" ref="M15:M26" si="2">IF(COUNT(C15:F15)=4, CONCATENATE(ROUND(SUM(E15:F15)/SUM(C15:D15)*100, 2), " (", ROUND(SUM(E15:F15)/SUM(C15:D15)*100/EXP(1.96/SQRT(SUM(E15:F15))), 2),"-",ROUND(SUM(E15:F15)/SUM(C15:D15)*100*EXP(1.96/SQRT(SUM(E15:F15))), 2),")"),"")</f>
        <v/>
      </c>
      <c r="N15" s="458" t="str">
        <f t="shared" ref="N15:N26" si="3">IF(COUNT(C15,G15)=2, CONCATENATE(ROUND(G15/C15*100, 2), " (", ROUND(G15/C15*100/EXP(1.96/SQRT(G15)), 2),"-",ROUND(G15/C15*100*EXP(1.96/SQRT(G15)), 2),")"),"")</f>
        <v/>
      </c>
      <c r="O15" s="459" t="str">
        <f t="shared" ref="O15:O26" si="4">IF(COUNT(D15,H15)=2, CONCATENATE(ROUND(H15/D15*100, 2), " (", ROUND(H15/D15*100/EXP(1.96/SQRT(H15)), 2),"-",ROUND(H15/D15*100*EXP(1.96/SQRT(H15)), 2),")"),"")</f>
        <v/>
      </c>
      <c r="P15" s="459" t="str">
        <f t="shared" ref="P15:P26" si="5">IF(COUNT(C15:D15,G15:H15)=4, CONCATENATE(ROUND(SUM(G15:H15)/SUM(C15:D15)*100, 2), " (", ROUND(SUM(G15:H15)/SUM(C15:D15)*100/EXP(1.96/SQRT(SUM(G15:H15))), 2),"-",ROUND(SUM(G15:H15)/SUM(C15:D15)*100*EXP(1.96/SQRT(SUM(G15:H15))), 2),")"),"")</f>
        <v/>
      </c>
      <c r="Q15" s="458" t="str">
        <f t="shared" ref="Q15:Q26" si="6">IF(COUNT(C15,I15)=2, CONCATENATE(ROUND(I15/C15*100, 2), " (", ROUND(I15/C15*100/EXP(1.96/SQRT(I15)), 2),"-",ROUND(I15/C15*100*EXP(1.96/SQRT(I15)), 2),")"),"")</f>
        <v/>
      </c>
      <c r="R15" s="459" t="str">
        <f t="shared" ref="R15:R26" si="7">IF(COUNT(D15,J15)=2, CONCATENATE(ROUND(J15/D15*100, 2), " (", ROUND(J15/D15*100/EXP(1.96/SQRT(J15)), 2),"-",ROUND(J15/D15*100*EXP(1.96/SQRT(J15)), 2),")"),"")</f>
        <v/>
      </c>
      <c r="S15" s="460" t="str">
        <f t="shared" ref="S15:S26" si="8">IF(COUNT(C15:D15,I15:J15)=4, CONCATENATE(ROUND(SUM(I15:J15)/SUM(C15:D15)*100, 2), " (", ROUND(SUM(I15:J15)/SUM(C15:D15)*100/EXP(1.96/SQRT(SUM(I15:J15))), 2),"-",ROUND(SUM(I15:J15)/SUM(C15:D15)*100*EXP(1.96/SQRT(SUM(I15:J15))), 2),")"),"")</f>
        <v/>
      </c>
    </row>
    <row r="16" spans="1:20" s="167" customFormat="1" ht="12.75" customHeight="1" x14ac:dyDescent="0.25">
      <c r="A16" s="576"/>
      <c r="B16" s="14" t="s">
        <v>7</v>
      </c>
      <c r="C16" s="431" t="str">
        <f>IF('W8'!$G$8&gt;0, 'W8'!C13,"")</f>
        <v/>
      </c>
      <c r="D16" s="441" t="str">
        <f>IF('W8'!$G$8&gt;0, 'W8'!H13,"")</f>
        <v/>
      </c>
      <c r="E16" s="258"/>
      <c r="F16" s="258"/>
      <c r="G16" s="258"/>
      <c r="H16" s="258"/>
      <c r="I16" s="258"/>
      <c r="J16" s="382"/>
      <c r="K16" s="461" t="str">
        <f t="shared" si="0"/>
        <v/>
      </c>
      <c r="L16" s="451" t="str">
        <f t="shared" si="1"/>
        <v/>
      </c>
      <c r="M16" s="462" t="str">
        <f t="shared" si="2"/>
        <v/>
      </c>
      <c r="N16" s="461" t="str">
        <f t="shared" si="3"/>
        <v/>
      </c>
      <c r="O16" s="462" t="str">
        <f t="shared" si="4"/>
        <v/>
      </c>
      <c r="P16" s="463" t="str">
        <f t="shared" si="5"/>
        <v/>
      </c>
      <c r="Q16" s="461" t="str">
        <f t="shared" si="6"/>
        <v/>
      </c>
      <c r="R16" s="462" t="str">
        <f t="shared" si="7"/>
        <v/>
      </c>
      <c r="S16" s="463" t="str">
        <f t="shared" si="8"/>
        <v/>
      </c>
    </row>
    <row r="17" spans="1:20" s="167" customFormat="1" ht="12.75" customHeight="1" x14ac:dyDescent="0.25">
      <c r="A17" s="576"/>
      <c r="B17" s="14" t="s">
        <v>8</v>
      </c>
      <c r="C17" s="431" t="str">
        <f>IF('W8'!$G$8&gt;0, 'W8'!C14,"")</f>
        <v/>
      </c>
      <c r="D17" s="441" t="str">
        <f>IF('W8'!$G$8&gt;0, 'W8'!H14,"")</f>
        <v/>
      </c>
      <c r="E17" s="343"/>
      <c r="F17" s="343"/>
      <c r="G17" s="343"/>
      <c r="H17" s="343"/>
      <c r="I17" s="258"/>
      <c r="J17" s="382"/>
      <c r="K17" s="461" t="str">
        <f t="shared" si="0"/>
        <v/>
      </c>
      <c r="L17" s="167" t="str">
        <f t="shared" si="1"/>
        <v/>
      </c>
      <c r="M17" s="462" t="str">
        <f t="shared" si="2"/>
        <v/>
      </c>
      <c r="N17" s="461" t="str">
        <f t="shared" si="3"/>
        <v/>
      </c>
      <c r="O17" s="462" t="str">
        <f t="shared" si="4"/>
        <v/>
      </c>
      <c r="P17" s="463" t="str">
        <f t="shared" si="5"/>
        <v/>
      </c>
      <c r="Q17" s="461" t="str">
        <f t="shared" si="6"/>
        <v/>
      </c>
      <c r="R17" s="462" t="str">
        <f t="shared" si="7"/>
        <v/>
      </c>
      <c r="S17" s="463" t="str">
        <f t="shared" si="8"/>
        <v/>
      </c>
    </row>
    <row r="18" spans="1:20" s="167" customFormat="1" ht="12.75" customHeight="1" x14ac:dyDescent="0.25">
      <c r="A18" s="576"/>
      <c r="B18" s="14" t="s">
        <v>9</v>
      </c>
      <c r="C18" s="431" t="str">
        <f>IF('W8'!$G$8&gt;0, 'W8'!C15,"")</f>
        <v/>
      </c>
      <c r="D18" s="441" t="str">
        <f>IF('W8'!$G$8&gt;0, 'W8'!H15,"")</f>
        <v/>
      </c>
      <c r="E18" s="343"/>
      <c r="F18" s="343"/>
      <c r="G18" s="343"/>
      <c r="H18" s="343"/>
      <c r="I18" s="258"/>
      <c r="J18" s="382"/>
      <c r="K18" s="461" t="str">
        <f t="shared" si="0"/>
        <v/>
      </c>
      <c r="L18" s="451" t="str">
        <f t="shared" si="1"/>
        <v/>
      </c>
      <c r="M18" s="462" t="str">
        <f t="shared" si="2"/>
        <v/>
      </c>
      <c r="N18" s="461" t="str">
        <f t="shared" si="3"/>
        <v/>
      </c>
      <c r="O18" s="462" t="str">
        <f t="shared" si="4"/>
        <v/>
      </c>
      <c r="P18" s="463" t="str">
        <f t="shared" si="5"/>
        <v/>
      </c>
      <c r="Q18" s="461" t="str">
        <f t="shared" si="6"/>
        <v/>
      </c>
      <c r="R18" s="462" t="str">
        <f t="shared" si="7"/>
        <v/>
      </c>
      <c r="S18" s="463" t="str">
        <f t="shared" si="8"/>
        <v/>
      </c>
    </row>
    <row r="19" spans="1:20" s="167" customFormat="1" ht="12.75" customHeight="1" x14ac:dyDescent="0.25">
      <c r="A19" s="576"/>
      <c r="B19" s="14" t="s">
        <v>10</v>
      </c>
      <c r="C19" s="431" t="str">
        <f>IF('W8'!$G$8&gt;0, 'W8'!C16,"")</f>
        <v/>
      </c>
      <c r="D19" s="441" t="str">
        <f>IF('W8'!$G$8&gt;0, 'W8'!H16,"")</f>
        <v/>
      </c>
      <c r="E19" s="343"/>
      <c r="F19" s="343"/>
      <c r="G19" s="343"/>
      <c r="H19" s="343"/>
      <c r="I19" s="258"/>
      <c r="J19" s="382"/>
      <c r="K19" s="461" t="str">
        <f t="shared" si="0"/>
        <v/>
      </c>
      <c r="L19" s="451" t="str">
        <f t="shared" si="1"/>
        <v/>
      </c>
      <c r="M19" s="462" t="str">
        <f t="shared" si="2"/>
        <v/>
      </c>
      <c r="N19" s="461" t="str">
        <f t="shared" si="3"/>
        <v/>
      </c>
      <c r="O19" s="462" t="str">
        <f t="shared" si="4"/>
        <v/>
      </c>
      <c r="P19" s="463" t="str">
        <f t="shared" si="5"/>
        <v/>
      </c>
      <c r="Q19" s="461" t="str">
        <f t="shared" si="6"/>
        <v/>
      </c>
      <c r="R19" s="462" t="str">
        <f t="shared" si="7"/>
        <v/>
      </c>
      <c r="S19" s="463" t="str">
        <f t="shared" si="8"/>
        <v/>
      </c>
    </row>
    <row r="20" spans="1:20" s="167" customFormat="1" ht="12.75" customHeight="1" x14ac:dyDescent="0.25">
      <c r="A20" s="576"/>
      <c r="B20" s="14" t="s">
        <v>11</v>
      </c>
      <c r="C20" s="431" t="str">
        <f>IF('W8'!$G$8&gt;0, 'W8'!C17,"")</f>
        <v/>
      </c>
      <c r="D20" s="441" t="str">
        <f>IF('W8'!$G$8&gt;0, 'W8'!H17,"")</f>
        <v/>
      </c>
      <c r="E20" s="343"/>
      <c r="F20" s="343"/>
      <c r="G20" s="343"/>
      <c r="H20" s="343"/>
      <c r="I20" s="258"/>
      <c r="J20" s="382"/>
      <c r="K20" s="461" t="str">
        <f t="shared" si="0"/>
        <v/>
      </c>
      <c r="L20" s="167" t="str">
        <f t="shared" si="1"/>
        <v/>
      </c>
      <c r="M20" s="462" t="str">
        <f t="shared" si="2"/>
        <v/>
      </c>
      <c r="N20" s="461" t="str">
        <f t="shared" si="3"/>
        <v/>
      </c>
      <c r="O20" s="462" t="str">
        <f t="shared" si="4"/>
        <v/>
      </c>
      <c r="P20" s="463" t="str">
        <f t="shared" si="5"/>
        <v/>
      </c>
      <c r="Q20" s="461" t="str">
        <f t="shared" si="6"/>
        <v/>
      </c>
      <c r="R20" s="462" t="str">
        <f t="shared" si="7"/>
        <v/>
      </c>
      <c r="S20" s="463" t="str">
        <f t="shared" si="8"/>
        <v/>
      </c>
    </row>
    <row r="21" spans="1:20" s="167" customFormat="1" ht="12.75" customHeight="1" x14ac:dyDescent="0.25">
      <c r="A21" s="576"/>
      <c r="B21" s="14" t="s">
        <v>12</v>
      </c>
      <c r="C21" s="431" t="str">
        <f>IF('W8'!$G$8&gt;0, 'W8'!C18,"")</f>
        <v/>
      </c>
      <c r="D21" s="441" t="str">
        <f>IF('W8'!$G$8&gt;0, 'W8'!H18,"")</f>
        <v/>
      </c>
      <c r="E21" s="343"/>
      <c r="F21" s="343"/>
      <c r="G21" s="343"/>
      <c r="H21" s="343"/>
      <c r="I21" s="258"/>
      <c r="J21" s="382"/>
      <c r="K21" s="461" t="str">
        <f t="shared" si="0"/>
        <v/>
      </c>
      <c r="L21" s="451" t="str">
        <f t="shared" si="1"/>
        <v/>
      </c>
      <c r="M21" s="462" t="str">
        <f t="shared" si="2"/>
        <v/>
      </c>
      <c r="N21" s="461" t="str">
        <f t="shared" si="3"/>
        <v/>
      </c>
      <c r="O21" s="462" t="str">
        <f t="shared" si="4"/>
        <v/>
      </c>
      <c r="P21" s="463" t="str">
        <f t="shared" si="5"/>
        <v/>
      </c>
      <c r="Q21" s="461" t="str">
        <f t="shared" si="6"/>
        <v/>
      </c>
      <c r="R21" s="462" t="str">
        <f t="shared" si="7"/>
        <v/>
      </c>
      <c r="S21" s="463" t="str">
        <f t="shared" si="8"/>
        <v/>
      </c>
    </row>
    <row r="22" spans="1:20" s="167" customFormat="1" ht="12.75" customHeight="1" x14ac:dyDescent="0.25">
      <c r="A22" s="576"/>
      <c r="B22" s="14" t="s">
        <v>13</v>
      </c>
      <c r="C22" s="431" t="str">
        <f>IF('W8'!$G$8&gt;0, 'W8'!C19,"")</f>
        <v/>
      </c>
      <c r="D22" s="441" t="str">
        <f>IF('W8'!$G$8&gt;0, 'W8'!H19,"")</f>
        <v/>
      </c>
      <c r="E22" s="343"/>
      <c r="F22" s="343"/>
      <c r="G22" s="343"/>
      <c r="H22" s="343"/>
      <c r="I22" s="258"/>
      <c r="J22" s="382"/>
      <c r="K22" s="461" t="str">
        <f t="shared" si="0"/>
        <v/>
      </c>
      <c r="L22" s="451" t="str">
        <f t="shared" si="1"/>
        <v/>
      </c>
      <c r="M22" s="462" t="str">
        <f t="shared" si="2"/>
        <v/>
      </c>
      <c r="N22" s="461" t="str">
        <f t="shared" si="3"/>
        <v/>
      </c>
      <c r="O22" s="462" t="str">
        <f t="shared" si="4"/>
        <v/>
      </c>
      <c r="P22" s="463" t="str">
        <f t="shared" si="5"/>
        <v/>
      </c>
      <c r="Q22" s="461" t="str">
        <f t="shared" si="6"/>
        <v/>
      </c>
      <c r="R22" s="462" t="str">
        <f t="shared" si="7"/>
        <v/>
      </c>
      <c r="S22" s="463" t="str">
        <f t="shared" si="8"/>
        <v/>
      </c>
    </row>
    <row r="23" spans="1:20" s="167" customFormat="1" ht="12.75" customHeight="1" x14ac:dyDescent="0.25">
      <c r="A23" s="576"/>
      <c r="B23" s="14" t="s">
        <v>14</v>
      </c>
      <c r="C23" s="431" t="str">
        <f>IF('W8'!$G$8&gt;0, 'W8'!C20,"")</f>
        <v/>
      </c>
      <c r="D23" s="441" t="str">
        <f>IF('W8'!$G$8&gt;0, 'W8'!H20,"")</f>
        <v/>
      </c>
      <c r="E23" s="343"/>
      <c r="F23" s="343"/>
      <c r="G23" s="343"/>
      <c r="H23" s="343"/>
      <c r="I23" s="258"/>
      <c r="J23" s="382"/>
      <c r="K23" s="461" t="str">
        <f t="shared" si="0"/>
        <v/>
      </c>
      <c r="L23" s="167" t="str">
        <f t="shared" si="1"/>
        <v/>
      </c>
      <c r="M23" s="462" t="str">
        <f t="shared" si="2"/>
        <v/>
      </c>
      <c r="N23" s="461" t="str">
        <f t="shared" si="3"/>
        <v/>
      </c>
      <c r="O23" s="462" t="str">
        <f t="shared" si="4"/>
        <v/>
      </c>
      <c r="P23" s="463" t="str">
        <f t="shared" si="5"/>
        <v/>
      </c>
      <c r="Q23" s="461" t="str">
        <f t="shared" si="6"/>
        <v/>
      </c>
      <c r="R23" s="462" t="str">
        <f t="shared" si="7"/>
        <v/>
      </c>
      <c r="S23" s="463" t="str">
        <f t="shared" si="8"/>
        <v/>
      </c>
    </row>
    <row r="24" spans="1:20" s="167" customFormat="1" ht="12.75" customHeight="1" x14ac:dyDescent="0.25">
      <c r="A24" s="576"/>
      <c r="B24" s="14" t="s">
        <v>15</v>
      </c>
      <c r="C24" s="431" t="str">
        <f>IF('W8'!$G$8&gt;0, 'W8'!C21,"")</f>
        <v/>
      </c>
      <c r="D24" s="441" t="str">
        <f>IF('W8'!$G$8&gt;0, 'W8'!H21,"")</f>
        <v/>
      </c>
      <c r="E24" s="343"/>
      <c r="F24" s="343"/>
      <c r="G24" s="343"/>
      <c r="H24" s="343"/>
      <c r="I24" s="258"/>
      <c r="J24" s="382"/>
      <c r="K24" s="461" t="str">
        <f t="shared" si="0"/>
        <v/>
      </c>
      <c r="L24" s="451" t="str">
        <f t="shared" si="1"/>
        <v/>
      </c>
      <c r="M24" s="462" t="str">
        <f t="shared" si="2"/>
        <v/>
      </c>
      <c r="N24" s="461" t="str">
        <f t="shared" si="3"/>
        <v/>
      </c>
      <c r="O24" s="462" t="str">
        <f t="shared" si="4"/>
        <v/>
      </c>
      <c r="P24" s="463" t="str">
        <f t="shared" si="5"/>
        <v/>
      </c>
      <c r="Q24" s="461" t="str">
        <f t="shared" si="6"/>
        <v/>
      </c>
      <c r="R24" s="462" t="str">
        <f t="shared" si="7"/>
        <v/>
      </c>
      <c r="S24" s="463" t="str">
        <f t="shared" si="8"/>
        <v/>
      </c>
    </row>
    <row r="25" spans="1:20" s="167" customFormat="1" ht="12.75" customHeight="1" x14ac:dyDescent="0.25">
      <c r="A25" s="576"/>
      <c r="B25" s="14" t="s">
        <v>16</v>
      </c>
      <c r="C25" s="431" t="str">
        <f>IF('W8'!$G$8&gt;0, 'W8'!C22,"")</f>
        <v/>
      </c>
      <c r="D25" s="441" t="str">
        <f>IF('W8'!$G$8&gt;0, 'W8'!H22,"")</f>
        <v/>
      </c>
      <c r="E25" s="343"/>
      <c r="F25" s="343"/>
      <c r="G25" s="343"/>
      <c r="H25" s="343"/>
      <c r="I25" s="258"/>
      <c r="J25" s="382"/>
      <c r="K25" s="461" t="str">
        <f t="shared" si="0"/>
        <v/>
      </c>
      <c r="L25" s="451" t="str">
        <f t="shared" si="1"/>
        <v/>
      </c>
      <c r="M25" s="462" t="str">
        <f t="shared" si="2"/>
        <v/>
      </c>
      <c r="N25" s="461" t="str">
        <f t="shared" si="3"/>
        <v/>
      </c>
      <c r="O25" s="462" t="str">
        <f t="shared" si="4"/>
        <v/>
      </c>
      <c r="P25" s="463" t="str">
        <f t="shared" si="5"/>
        <v/>
      </c>
      <c r="Q25" s="461" t="str">
        <f t="shared" si="6"/>
        <v/>
      </c>
      <c r="R25" s="462" t="str">
        <f t="shared" si="7"/>
        <v/>
      </c>
      <c r="S25" s="463" t="str">
        <f t="shared" si="8"/>
        <v/>
      </c>
    </row>
    <row r="26" spans="1:20" s="167" customFormat="1" ht="12.75" customHeight="1" x14ac:dyDescent="0.25">
      <c r="A26" s="577"/>
      <c r="B26" s="14" t="s">
        <v>17</v>
      </c>
      <c r="C26" s="431" t="str">
        <f>IF('W8'!$G$8&gt;0, 'W8'!C23,"")</f>
        <v/>
      </c>
      <c r="D26" s="442" t="str">
        <f>IF('W8'!$G$8&gt;0, 'W8'!H23,"")</f>
        <v/>
      </c>
      <c r="E26" s="444"/>
      <c r="F26" s="444"/>
      <c r="G26" s="444"/>
      <c r="H26" s="444"/>
      <c r="I26" s="258"/>
      <c r="J26" s="382"/>
      <c r="K26" s="461" t="str">
        <f t="shared" si="0"/>
        <v/>
      </c>
      <c r="L26" s="167" t="str">
        <f t="shared" si="1"/>
        <v/>
      </c>
      <c r="M26" s="462" t="str">
        <f t="shared" si="2"/>
        <v/>
      </c>
      <c r="N26" s="461" t="str">
        <f t="shared" si="3"/>
        <v/>
      </c>
      <c r="O26" s="462" t="str">
        <f t="shared" si="4"/>
        <v/>
      </c>
      <c r="P26" s="463" t="str">
        <f t="shared" si="5"/>
        <v/>
      </c>
      <c r="Q26" s="461" t="str">
        <f t="shared" si="6"/>
        <v/>
      </c>
      <c r="R26" s="462" t="str">
        <f t="shared" si="7"/>
        <v/>
      </c>
      <c r="S26" s="463" t="str">
        <f t="shared" si="8"/>
        <v/>
      </c>
    </row>
    <row r="27" spans="1:20" s="167" customFormat="1" ht="12.75" customHeight="1" x14ac:dyDescent="0.25">
      <c r="A27" s="456"/>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6" t="s">
        <v>21</v>
      </c>
      <c r="B28" s="14" t="s">
        <v>6</v>
      </c>
      <c r="C28" s="431" t="str">
        <f>IF('W8'!$G$8&gt;0, 'W8'!D12,"")</f>
        <v/>
      </c>
      <c r="D28" s="440" t="str">
        <f>IF('W8'!$G$8&gt;0, 'W8'!I12,"")</f>
        <v/>
      </c>
      <c r="E28" s="258"/>
      <c r="F28" s="258"/>
      <c r="G28" s="258"/>
      <c r="H28" s="258"/>
      <c r="I28" s="258"/>
      <c r="J28" s="447"/>
      <c r="K28" s="458" t="str">
        <f t="shared" ref="K28:K39" si="9">IF(COUNT(C28,E28)=2, CONCATENATE(ROUND(E28/C28*100, 2), " (", ROUND(E28/C28*100/EXP(1.96/SQRT(E28)), 2),"-",ROUND(E28/C28*100*EXP(1.96/SQRT(E28)), 2),")"),"")</f>
        <v/>
      </c>
      <c r="L28" s="450" t="str">
        <f t="shared" ref="L28:L39" si="10">IF(COUNT(D28,F28)=2, CONCATENATE(ROUND(F28/D28*100, 2), " (", ROUND(F28/D28*100/EXP(1.96/SQRT(F28)), 2),"-",ROUND(F28/D28*100*EXP(1.96/SQRT(F28)), 2),")"),"")</f>
        <v/>
      </c>
      <c r="M28" s="459" t="str">
        <f t="shared" ref="M28:M39" si="11">IF(COUNT(C28:F28)=4, CONCATENATE(ROUND(SUM(E28:F28)/SUM(C28:D28)*100, 2), " (", ROUND(SUM(E28:F28)/SUM(C28:D28)*100/EXP(1.96/SQRT(SUM(E28:F28))), 2),"-",ROUND(SUM(E28:F28)/SUM(C28:D28)*100*EXP(1.96/SQRT(SUM(E28:F28))), 2),")"),"")</f>
        <v/>
      </c>
      <c r="N28" s="461" t="str">
        <f t="shared" ref="N28:N39" si="12">IF(COUNT(C28,G28)=2, CONCATENATE(ROUND(G28/C28*100, 2), " (", ROUND(G28/C28*100/EXP(1.96/SQRT(G28)), 2),"-",ROUND(G28/C28*100*EXP(1.96/SQRT(G28)), 2),")"),"")</f>
        <v/>
      </c>
      <c r="O28" s="459" t="str">
        <f t="shared" ref="O28:O39" si="13">IF(COUNT(D28,H28)=2, CONCATENATE(ROUND(H28/D28*100, 2), " (", ROUND(H28/D28*100/EXP(1.96/SQRT(H28)), 2),"-",ROUND(H28/D28*100*EXP(1.96/SQRT(H28)), 2),")"),"")</f>
        <v/>
      </c>
      <c r="P28" s="459" t="str">
        <f t="shared" ref="P28:P39" si="14">IF(COUNT(C28:D28,G28:H28)=4, CONCATENATE(ROUND(SUM(G28:H28)/SUM(C28:D28)*100, 2), " (", ROUND(SUM(G28:H28)/SUM(C28:D28)*100/EXP(1.96/SQRT(SUM(G28:H28))), 2),"-",ROUND(SUM(G28:H28)/SUM(C28:D28)*100*EXP(1.96/SQRT(SUM(G28:H28))), 2),")"),"")</f>
        <v/>
      </c>
      <c r="Q28" s="458" t="str">
        <f t="shared" ref="Q28:Q39" si="15">IF(COUNT(C28,I28)=2, CONCATENATE(ROUND(I28/C28*100, 2), " (", ROUND(I28/C28*100/EXP(1.96/SQRT(I28)), 2),"-",ROUND(I28/C28*100*EXP(1.96/SQRT(I28)), 2),")"),"")</f>
        <v/>
      </c>
      <c r="R28" s="459" t="str">
        <f t="shared" ref="R28:R39" si="16">IF(COUNT(D28,J28)=2, CONCATENATE(ROUND(J28/D28*100, 2), " (", ROUND(J28/D28*100/EXP(1.96/SQRT(J28)), 2),"-",ROUND(J28/D28*100*EXP(1.96/SQRT(J28)), 2),")"),"")</f>
        <v/>
      </c>
      <c r="S28" s="460" t="str">
        <f t="shared" ref="S28:S39" si="17">IF(COUNT(C28:D28,I28:J28)=4, CONCATENATE(ROUND(SUM(I28:J28)/SUM(C28:D28)*100, 2), " (", ROUND(SUM(I28:J28)/SUM(C28:D28)*100/EXP(1.96/SQRT(SUM(I28:J28))), 2),"-",ROUND(SUM(I28:J28)/SUM(C28:D28)*100*EXP(1.96/SQRT(SUM(I28:J28))), 2),")"),"")</f>
        <v/>
      </c>
    </row>
    <row r="29" spans="1:20" s="167" customFormat="1" ht="12.75" customHeight="1" x14ac:dyDescent="0.25">
      <c r="A29" s="576"/>
      <c r="B29" s="14" t="s">
        <v>7</v>
      </c>
      <c r="C29" s="431" t="str">
        <f>IF('W8'!$G$8&gt;0, 'W8'!D13,"")</f>
        <v/>
      </c>
      <c r="D29" s="441" t="str">
        <f>IF('W8'!$G$8&gt;0, 'W8'!I13,"")</f>
        <v/>
      </c>
      <c r="E29" s="258"/>
      <c r="F29" s="258"/>
      <c r="G29" s="258"/>
      <c r="H29" s="258"/>
      <c r="I29" s="258"/>
      <c r="J29" s="382"/>
      <c r="K29" s="461" t="str">
        <f t="shared" si="9"/>
        <v/>
      </c>
      <c r="L29" s="451" t="str">
        <f t="shared" si="10"/>
        <v/>
      </c>
      <c r="M29" s="462" t="str">
        <f t="shared" si="11"/>
        <v/>
      </c>
      <c r="N29" s="461" t="str">
        <f t="shared" si="12"/>
        <v/>
      </c>
      <c r="O29" s="462" t="str">
        <f t="shared" si="13"/>
        <v/>
      </c>
      <c r="P29" s="463" t="str">
        <f t="shared" si="14"/>
        <v/>
      </c>
      <c r="Q29" s="461" t="str">
        <f t="shared" si="15"/>
        <v/>
      </c>
      <c r="R29" s="462" t="str">
        <f t="shared" si="16"/>
        <v/>
      </c>
      <c r="S29" s="463" t="str">
        <f t="shared" si="17"/>
        <v/>
      </c>
    </row>
    <row r="30" spans="1:20" s="167" customFormat="1" ht="12.75" customHeight="1" x14ac:dyDescent="0.25">
      <c r="A30" s="576"/>
      <c r="B30" s="14" t="s">
        <v>8</v>
      </c>
      <c r="C30" s="431" t="str">
        <f>IF('W8'!$G$8&gt;0, 'W8'!D14,"")</f>
        <v/>
      </c>
      <c r="D30" s="441" t="str">
        <f>IF('W8'!$G$8&gt;0, 'W8'!I14,"")</f>
        <v/>
      </c>
      <c r="E30" s="343"/>
      <c r="F30" s="343"/>
      <c r="G30" s="343"/>
      <c r="H30" s="343"/>
      <c r="I30" s="258"/>
      <c r="J30" s="382"/>
      <c r="K30" s="461" t="str">
        <f t="shared" si="9"/>
        <v/>
      </c>
      <c r="L30" s="167" t="str">
        <f t="shared" si="10"/>
        <v/>
      </c>
      <c r="M30" s="462" t="str">
        <f t="shared" si="11"/>
        <v/>
      </c>
      <c r="N30" s="461" t="str">
        <f t="shared" si="12"/>
        <v/>
      </c>
      <c r="O30" s="462" t="str">
        <f t="shared" si="13"/>
        <v/>
      </c>
      <c r="P30" s="463" t="str">
        <f t="shared" si="14"/>
        <v/>
      </c>
      <c r="Q30" s="461" t="str">
        <f t="shared" si="15"/>
        <v/>
      </c>
      <c r="R30" s="462" t="str">
        <f t="shared" si="16"/>
        <v/>
      </c>
      <c r="S30" s="463" t="str">
        <f t="shared" si="17"/>
        <v/>
      </c>
      <c r="T30" s="7"/>
    </row>
    <row r="31" spans="1:20" s="167" customFormat="1" ht="12.75" customHeight="1" x14ac:dyDescent="0.25">
      <c r="A31" s="576"/>
      <c r="B31" s="14" t="s">
        <v>9</v>
      </c>
      <c r="C31" s="431" t="str">
        <f>IF('W8'!$G$8&gt;0, 'W8'!D15,"")</f>
        <v/>
      </c>
      <c r="D31" s="441" t="str">
        <f>IF('W8'!$G$8&gt;0, 'W8'!I15,"")</f>
        <v/>
      </c>
      <c r="E31" s="343"/>
      <c r="F31" s="343"/>
      <c r="G31" s="343"/>
      <c r="H31" s="343"/>
      <c r="I31" s="258"/>
      <c r="J31" s="382"/>
      <c r="K31" s="461" t="str">
        <f t="shared" si="9"/>
        <v/>
      </c>
      <c r="L31" s="451" t="str">
        <f t="shared" si="10"/>
        <v/>
      </c>
      <c r="M31" s="462" t="str">
        <f t="shared" si="11"/>
        <v/>
      </c>
      <c r="N31" s="461" t="str">
        <f t="shared" si="12"/>
        <v/>
      </c>
      <c r="O31" s="462" t="str">
        <f t="shared" si="13"/>
        <v/>
      </c>
      <c r="P31" s="463" t="str">
        <f t="shared" si="14"/>
        <v/>
      </c>
      <c r="Q31" s="461" t="str">
        <f t="shared" si="15"/>
        <v/>
      </c>
      <c r="R31" s="462" t="str">
        <f t="shared" si="16"/>
        <v/>
      </c>
      <c r="S31" s="463" t="str">
        <f t="shared" si="17"/>
        <v/>
      </c>
      <c r="T31" s="7"/>
    </row>
    <row r="32" spans="1:20" s="167" customFormat="1" ht="12.75" customHeight="1" x14ac:dyDescent="0.25">
      <c r="A32" s="576"/>
      <c r="B32" s="14" t="s">
        <v>10</v>
      </c>
      <c r="C32" s="431" t="str">
        <f>IF('W8'!$G$8&gt;0, 'W8'!D16,"")</f>
        <v/>
      </c>
      <c r="D32" s="441" t="str">
        <f>IF('W8'!$G$8&gt;0, 'W8'!I16,"")</f>
        <v/>
      </c>
      <c r="E32" s="343"/>
      <c r="F32" s="343"/>
      <c r="G32" s="343"/>
      <c r="H32" s="343"/>
      <c r="I32" s="258"/>
      <c r="J32" s="382"/>
      <c r="K32" s="461" t="str">
        <f t="shared" si="9"/>
        <v/>
      </c>
      <c r="L32" s="451" t="str">
        <f t="shared" si="10"/>
        <v/>
      </c>
      <c r="M32" s="462" t="str">
        <f t="shared" si="11"/>
        <v/>
      </c>
      <c r="N32" s="461" t="str">
        <f t="shared" si="12"/>
        <v/>
      </c>
      <c r="O32" s="462" t="str">
        <f t="shared" si="13"/>
        <v/>
      </c>
      <c r="P32" s="463" t="str">
        <f t="shared" si="14"/>
        <v/>
      </c>
      <c r="Q32" s="461" t="str">
        <f t="shared" si="15"/>
        <v/>
      </c>
      <c r="R32" s="462" t="str">
        <f t="shared" si="16"/>
        <v/>
      </c>
      <c r="S32" s="463" t="str">
        <f t="shared" si="17"/>
        <v/>
      </c>
      <c r="T32" s="7"/>
    </row>
    <row r="33" spans="1:20" s="167" customFormat="1" ht="12.75" customHeight="1" x14ac:dyDescent="0.25">
      <c r="A33" s="576"/>
      <c r="B33" s="14" t="s">
        <v>11</v>
      </c>
      <c r="C33" s="431" t="str">
        <f>IF('W8'!$G$8&gt;0, 'W8'!D17,"")</f>
        <v/>
      </c>
      <c r="D33" s="441" t="str">
        <f>IF('W8'!$G$8&gt;0, 'W8'!I17,"")</f>
        <v/>
      </c>
      <c r="E33" s="343"/>
      <c r="F33" s="343"/>
      <c r="G33" s="343"/>
      <c r="H33" s="343"/>
      <c r="I33" s="258"/>
      <c r="J33" s="382"/>
      <c r="K33" s="461" t="str">
        <f t="shared" si="9"/>
        <v/>
      </c>
      <c r="L33" s="167" t="str">
        <f t="shared" si="10"/>
        <v/>
      </c>
      <c r="M33" s="462" t="str">
        <f t="shared" si="11"/>
        <v/>
      </c>
      <c r="N33" s="461" t="str">
        <f t="shared" si="12"/>
        <v/>
      </c>
      <c r="O33" s="462" t="str">
        <f t="shared" si="13"/>
        <v/>
      </c>
      <c r="P33" s="463" t="str">
        <f t="shared" si="14"/>
        <v/>
      </c>
      <c r="Q33" s="461" t="str">
        <f t="shared" si="15"/>
        <v/>
      </c>
      <c r="R33" s="462" t="str">
        <f t="shared" si="16"/>
        <v/>
      </c>
      <c r="S33" s="463" t="str">
        <f t="shared" si="17"/>
        <v/>
      </c>
      <c r="T33" s="7"/>
    </row>
    <row r="34" spans="1:20" s="167" customFormat="1" ht="12.75" customHeight="1" x14ac:dyDescent="0.25">
      <c r="A34" s="576"/>
      <c r="B34" s="14" t="s">
        <v>12</v>
      </c>
      <c r="C34" s="431" t="str">
        <f>IF('W8'!$G$8&gt;0, 'W8'!D18,"")</f>
        <v/>
      </c>
      <c r="D34" s="441" t="str">
        <f>IF('W8'!$G$8&gt;0, 'W8'!I18,"")</f>
        <v/>
      </c>
      <c r="E34" s="343"/>
      <c r="F34" s="343"/>
      <c r="G34" s="343"/>
      <c r="H34" s="343"/>
      <c r="I34" s="258"/>
      <c r="J34" s="382"/>
      <c r="K34" s="461" t="str">
        <f t="shared" si="9"/>
        <v/>
      </c>
      <c r="L34" s="451" t="str">
        <f t="shared" si="10"/>
        <v/>
      </c>
      <c r="M34" s="462" t="str">
        <f t="shared" si="11"/>
        <v/>
      </c>
      <c r="N34" s="461" t="str">
        <f t="shared" si="12"/>
        <v/>
      </c>
      <c r="O34" s="462" t="str">
        <f t="shared" si="13"/>
        <v/>
      </c>
      <c r="P34" s="463" t="str">
        <f t="shared" si="14"/>
        <v/>
      </c>
      <c r="Q34" s="461" t="str">
        <f t="shared" si="15"/>
        <v/>
      </c>
      <c r="R34" s="462" t="str">
        <f t="shared" si="16"/>
        <v/>
      </c>
      <c r="S34" s="463" t="str">
        <f t="shared" si="17"/>
        <v/>
      </c>
      <c r="T34" s="7"/>
    </row>
    <row r="35" spans="1:20" s="167" customFormat="1" ht="12.75" customHeight="1" x14ac:dyDescent="0.25">
      <c r="A35" s="576"/>
      <c r="B35" s="14" t="s">
        <v>13</v>
      </c>
      <c r="C35" s="431" t="str">
        <f>IF('W8'!$G$8&gt;0, 'W8'!D19,"")</f>
        <v/>
      </c>
      <c r="D35" s="441" t="str">
        <f>IF('W8'!$G$8&gt;0, 'W8'!I19,"")</f>
        <v/>
      </c>
      <c r="E35" s="343"/>
      <c r="F35" s="343"/>
      <c r="G35" s="343"/>
      <c r="H35" s="343"/>
      <c r="I35" s="258"/>
      <c r="J35" s="382"/>
      <c r="K35" s="461" t="str">
        <f t="shared" si="9"/>
        <v/>
      </c>
      <c r="L35" s="451" t="str">
        <f t="shared" si="10"/>
        <v/>
      </c>
      <c r="M35" s="462" t="str">
        <f t="shared" si="11"/>
        <v/>
      </c>
      <c r="N35" s="461" t="str">
        <f t="shared" si="12"/>
        <v/>
      </c>
      <c r="O35" s="462" t="str">
        <f t="shared" si="13"/>
        <v/>
      </c>
      <c r="P35" s="463" t="str">
        <f t="shared" si="14"/>
        <v/>
      </c>
      <c r="Q35" s="461" t="str">
        <f t="shared" si="15"/>
        <v/>
      </c>
      <c r="R35" s="462" t="str">
        <f t="shared" si="16"/>
        <v/>
      </c>
      <c r="S35" s="463" t="str">
        <f t="shared" si="17"/>
        <v/>
      </c>
      <c r="T35" s="7"/>
    </row>
    <row r="36" spans="1:20" s="167" customFormat="1" ht="12.75" customHeight="1" x14ac:dyDescent="0.25">
      <c r="A36" s="576"/>
      <c r="B36" s="14" t="s">
        <v>14</v>
      </c>
      <c r="C36" s="431" t="str">
        <f>IF('W8'!$G$8&gt;0, 'W8'!D20,"")</f>
        <v/>
      </c>
      <c r="D36" s="441" t="str">
        <f>IF('W8'!$G$8&gt;0, 'W8'!I20,"")</f>
        <v/>
      </c>
      <c r="E36" s="343"/>
      <c r="F36" s="343"/>
      <c r="G36" s="343"/>
      <c r="H36" s="343"/>
      <c r="I36" s="258"/>
      <c r="J36" s="382"/>
      <c r="K36" s="461" t="str">
        <f t="shared" si="9"/>
        <v/>
      </c>
      <c r="L36" s="167" t="str">
        <f t="shared" si="10"/>
        <v/>
      </c>
      <c r="M36" s="462" t="str">
        <f t="shared" si="11"/>
        <v/>
      </c>
      <c r="N36" s="461" t="str">
        <f t="shared" si="12"/>
        <v/>
      </c>
      <c r="O36" s="462" t="str">
        <f t="shared" si="13"/>
        <v/>
      </c>
      <c r="P36" s="463" t="str">
        <f t="shared" si="14"/>
        <v/>
      </c>
      <c r="Q36" s="461" t="str">
        <f t="shared" si="15"/>
        <v/>
      </c>
      <c r="R36" s="462" t="str">
        <f t="shared" si="16"/>
        <v/>
      </c>
      <c r="S36" s="463" t="str">
        <f t="shared" si="17"/>
        <v/>
      </c>
      <c r="T36" s="7"/>
    </row>
    <row r="37" spans="1:20" s="167" customFormat="1" ht="12.75" customHeight="1" x14ac:dyDescent="0.25">
      <c r="A37" s="576"/>
      <c r="B37" s="14" t="s">
        <v>15</v>
      </c>
      <c r="C37" s="431" t="str">
        <f>IF('W8'!$G$8&gt;0, 'W8'!D21,"")</f>
        <v/>
      </c>
      <c r="D37" s="441" t="str">
        <f>IF('W8'!$G$8&gt;0, 'W8'!I21,"")</f>
        <v/>
      </c>
      <c r="E37" s="343"/>
      <c r="F37" s="343"/>
      <c r="G37" s="343"/>
      <c r="H37" s="343"/>
      <c r="I37" s="258"/>
      <c r="J37" s="382"/>
      <c r="K37" s="461" t="str">
        <f t="shared" si="9"/>
        <v/>
      </c>
      <c r="L37" s="451" t="str">
        <f t="shared" si="10"/>
        <v/>
      </c>
      <c r="M37" s="462" t="str">
        <f t="shared" si="11"/>
        <v/>
      </c>
      <c r="N37" s="461" t="str">
        <f t="shared" si="12"/>
        <v/>
      </c>
      <c r="O37" s="462" t="str">
        <f t="shared" si="13"/>
        <v/>
      </c>
      <c r="P37" s="463" t="str">
        <f t="shared" si="14"/>
        <v/>
      </c>
      <c r="Q37" s="461" t="str">
        <f t="shared" si="15"/>
        <v/>
      </c>
      <c r="R37" s="462" t="str">
        <f t="shared" si="16"/>
        <v/>
      </c>
      <c r="S37" s="463" t="str">
        <f t="shared" si="17"/>
        <v/>
      </c>
      <c r="T37" s="7"/>
    </row>
    <row r="38" spans="1:20" s="167" customFormat="1" ht="12.75" customHeight="1" x14ac:dyDescent="0.25">
      <c r="A38" s="576"/>
      <c r="B38" s="14" t="s">
        <v>16</v>
      </c>
      <c r="C38" s="431" t="str">
        <f>IF('W8'!$G$8&gt;0, 'W8'!D22,"")</f>
        <v/>
      </c>
      <c r="D38" s="441" t="str">
        <f>IF('W8'!$G$8&gt;0, 'W8'!I22,"")</f>
        <v/>
      </c>
      <c r="E38" s="343"/>
      <c r="F38" s="343"/>
      <c r="G38" s="343"/>
      <c r="H38" s="343"/>
      <c r="I38" s="258"/>
      <c r="J38" s="382"/>
      <c r="K38" s="461" t="str">
        <f t="shared" si="9"/>
        <v/>
      </c>
      <c r="L38" s="451" t="str">
        <f t="shared" si="10"/>
        <v/>
      </c>
      <c r="M38" s="462" t="str">
        <f t="shared" si="11"/>
        <v/>
      </c>
      <c r="N38" s="461" t="str">
        <f t="shared" si="12"/>
        <v/>
      </c>
      <c r="O38" s="462" t="str">
        <f t="shared" si="13"/>
        <v/>
      </c>
      <c r="P38" s="463" t="str">
        <f t="shared" si="14"/>
        <v/>
      </c>
      <c r="Q38" s="461" t="str">
        <f t="shared" si="15"/>
        <v/>
      </c>
      <c r="R38" s="462" t="str">
        <f t="shared" si="16"/>
        <v/>
      </c>
      <c r="S38" s="463" t="str">
        <f t="shared" si="17"/>
        <v/>
      </c>
      <c r="T38" s="7"/>
    </row>
    <row r="39" spans="1:20" s="167" customFormat="1" ht="12.75" customHeight="1" x14ac:dyDescent="0.25">
      <c r="A39" s="576"/>
      <c r="B39" s="14" t="s">
        <v>17</v>
      </c>
      <c r="C39" s="433" t="str">
        <f>IF('W8'!$G$8&gt;0, 'W8'!D23,"")</f>
        <v/>
      </c>
      <c r="D39" s="441" t="str">
        <f>IF('W8'!$G$8&gt;0, 'W8'!I23,"")</f>
        <v/>
      </c>
      <c r="E39" s="444"/>
      <c r="F39" s="444"/>
      <c r="G39" s="444"/>
      <c r="H39" s="444"/>
      <c r="I39" s="258"/>
      <c r="J39" s="382"/>
      <c r="K39" s="461" t="str">
        <f t="shared" si="9"/>
        <v/>
      </c>
      <c r="L39" s="167" t="str">
        <f t="shared" si="10"/>
        <v/>
      </c>
      <c r="M39" s="462" t="str">
        <f t="shared" si="11"/>
        <v/>
      </c>
      <c r="N39" s="461" t="str">
        <f t="shared" si="12"/>
        <v/>
      </c>
      <c r="O39" s="462" t="str">
        <f t="shared" si="13"/>
        <v/>
      </c>
      <c r="P39" s="463" t="str">
        <f t="shared" si="14"/>
        <v/>
      </c>
      <c r="Q39" s="461" t="str">
        <f t="shared" si="15"/>
        <v/>
      </c>
      <c r="R39" s="462" t="str">
        <f t="shared" si="16"/>
        <v/>
      </c>
      <c r="S39" s="463" t="str">
        <f t="shared" si="17"/>
        <v/>
      </c>
      <c r="T39" s="7"/>
    </row>
    <row r="40" spans="1:20" s="167" customFormat="1" ht="12.75" customHeight="1" x14ac:dyDescent="0.25">
      <c r="A40" s="456"/>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5" t="s">
        <v>22</v>
      </c>
      <c r="B41" s="14" t="s">
        <v>6</v>
      </c>
      <c r="C41" s="476" t="str">
        <f>IF('W8'!$G$8&gt;0, 'W8'!E12,"")</f>
        <v/>
      </c>
      <c r="D41" s="441" t="str">
        <f>IF('W8'!$G$8&gt;0, 'W8'!J12,"")</f>
        <v/>
      </c>
      <c r="E41" s="258"/>
      <c r="F41" s="258"/>
      <c r="G41" s="258"/>
      <c r="H41" s="258"/>
      <c r="I41" s="258"/>
      <c r="J41" s="447"/>
      <c r="K41" s="458" t="str">
        <f t="shared" ref="K41:K52" si="18">IF(COUNT(C41,E41)=2, CONCATENATE(ROUND(E41/C41*100, 2), " (", ROUND(E41/C41*100/EXP(1.96/SQRT(E41)), 2),"-",ROUND(E41/C41*100*EXP(1.96/SQRT(E41)), 2),")"),"")</f>
        <v/>
      </c>
      <c r="L41" s="450" t="str">
        <f t="shared" ref="L41:L52" si="19">IF(COUNT(D41,F41)=2, CONCATENATE(ROUND(F41/D41*100, 2), " (", ROUND(F41/D41*100/EXP(1.96/SQRT(F41)), 2),"-",ROUND(F41/D41*100*EXP(1.96/SQRT(F41)), 2),")"),"")</f>
        <v/>
      </c>
      <c r="M41" s="459" t="str">
        <f t="shared" ref="M41:M52" si="20">IF(COUNT(C41:F41)=4, CONCATENATE(ROUND(SUM(E41:F41)/SUM(C41:D41)*100, 2), " (", ROUND(SUM(E41:F41)/SUM(C41:D41)*100/EXP(1.96/SQRT(SUM(E41:F41))), 2),"-",ROUND(SUM(E41:F41)/SUM(C41:D41)*100*EXP(1.96/SQRT(SUM(E41:F41))), 2),")"),"")</f>
        <v/>
      </c>
      <c r="N41" s="458" t="str">
        <f t="shared" ref="N41:N52" si="21">IF(COUNT(C41,G41)=2, CONCATENATE(ROUND(G41/C41*100, 2), " (", ROUND(G41/C41*100/EXP(1.96/SQRT(G41)), 2),"-",ROUND(G41/C41*100*EXP(1.96/SQRT(G41)), 2),")"),"")</f>
        <v/>
      </c>
      <c r="O41" s="459" t="str">
        <f t="shared" ref="O41:O52" si="22">IF(COUNT(D41,H41)=2, CONCATENATE(ROUND(H41/D41*100, 2), " (", ROUND(H41/D41*100/EXP(1.96/SQRT(H41)), 2),"-",ROUND(H41/D41*100*EXP(1.96/SQRT(H41)), 2),")"),"")</f>
        <v/>
      </c>
      <c r="P41" s="459" t="str">
        <f t="shared" ref="P41:P52" si="23">IF(COUNT(C41:D41,G41:H41)=4, CONCATENATE(ROUND(SUM(G41:H41)/SUM(C41:D41)*100, 2), " (", ROUND(SUM(G41:H41)/SUM(C41:D41)*100/EXP(1.96/SQRT(SUM(G41:H41))), 2),"-",ROUND(SUM(G41:H41)/SUM(C41:D41)*100*EXP(1.96/SQRT(SUM(G41:H41))), 2),")"),"")</f>
        <v/>
      </c>
      <c r="Q41" s="458" t="str">
        <f t="shared" ref="Q41:Q52" si="24">IF(COUNT(C41,I41)=2, CONCATENATE(ROUND(I41/C41*100, 2), " (", ROUND(I41/C41*100/EXP(1.96/SQRT(I41)), 2),"-",ROUND(I41/C41*100*EXP(1.96/SQRT(I41)), 2),")"),"")</f>
        <v/>
      </c>
      <c r="R41" s="459" t="str">
        <f t="shared" ref="R41:R52" si="25">IF(COUNT(D41,J41)=2, CONCATENATE(ROUND(J41/D41*100, 2), " (", ROUND(J41/D41*100/EXP(1.96/SQRT(J41)), 2),"-",ROUND(J41/D41*100*EXP(1.96/SQRT(J41)), 2),")"),"")</f>
        <v/>
      </c>
      <c r="S41" s="460" t="str">
        <f t="shared" ref="S41:S52" si="26">IF(COUNT(C41:D41,I41:J41)=4, CONCATENATE(ROUND(SUM(I41:J41)/SUM(C41:D41)*100, 2), " (", ROUND(SUM(I41:J41)/SUM(C41:D41)*100/EXP(1.96/SQRT(SUM(I41:J41))), 2),"-",ROUND(SUM(I41:J41)/SUM(C41:D41)*100*EXP(1.96/SQRT(SUM(I41:J41))), 2),")"),"")</f>
        <v/>
      </c>
      <c r="T41" s="7"/>
    </row>
    <row r="42" spans="1:20" s="167" customFormat="1" ht="12.75" customHeight="1" x14ac:dyDescent="0.25">
      <c r="A42" s="576"/>
      <c r="B42" s="14" t="s">
        <v>7</v>
      </c>
      <c r="C42" s="431" t="str">
        <f>IF('W8'!$G$8&gt;0, 'W8'!E13,"")</f>
        <v/>
      </c>
      <c r="D42" s="441" t="str">
        <f>IF('W8'!$G$8&gt;0, 'W8'!J13,"")</f>
        <v/>
      </c>
      <c r="E42" s="258"/>
      <c r="F42" s="258"/>
      <c r="G42" s="258"/>
      <c r="H42" s="258"/>
      <c r="I42" s="258"/>
      <c r="J42" s="382"/>
      <c r="K42" s="461" t="str">
        <f t="shared" si="18"/>
        <v/>
      </c>
      <c r="L42" s="451" t="str">
        <f t="shared" si="19"/>
        <v/>
      </c>
      <c r="M42" s="462" t="str">
        <f t="shared" si="20"/>
        <v/>
      </c>
      <c r="N42" s="461" t="str">
        <f t="shared" si="21"/>
        <v/>
      </c>
      <c r="O42" s="462" t="str">
        <f t="shared" si="22"/>
        <v/>
      </c>
      <c r="P42" s="463" t="str">
        <f t="shared" si="23"/>
        <v/>
      </c>
      <c r="Q42" s="461" t="str">
        <f t="shared" si="24"/>
        <v/>
      </c>
      <c r="R42" s="462" t="str">
        <f t="shared" si="25"/>
        <v/>
      </c>
      <c r="S42" s="463" t="str">
        <f t="shared" si="26"/>
        <v/>
      </c>
      <c r="T42" s="7"/>
    </row>
    <row r="43" spans="1:20" s="167" customFormat="1" ht="12.75" customHeight="1" x14ac:dyDescent="0.25">
      <c r="A43" s="576"/>
      <c r="B43" s="14" t="s">
        <v>8</v>
      </c>
      <c r="C43" s="431" t="str">
        <f>IF('W8'!$G$8&gt;0, 'W8'!E14,"")</f>
        <v/>
      </c>
      <c r="D43" s="441" t="str">
        <f>IF('W8'!$G$8&gt;0, 'W8'!J14,"")</f>
        <v/>
      </c>
      <c r="E43" s="343"/>
      <c r="F43" s="343"/>
      <c r="G43" s="343"/>
      <c r="H43" s="343"/>
      <c r="I43" s="258"/>
      <c r="J43" s="382"/>
      <c r="K43" s="461" t="str">
        <f t="shared" si="18"/>
        <v/>
      </c>
      <c r="L43" s="167" t="str">
        <f t="shared" si="19"/>
        <v/>
      </c>
      <c r="M43" s="462" t="str">
        <f t="shared" si="20"/>
        <v/>
      </c>
      <c r="N43" s="461" t="str">
        <f t="shared" si="21"/>
        <v/>
      </c>
      <c r="O43" s="462" t="str">
        <f t="shared" si="22"/>
        <v/>
      </c>
      <c r="P43" s="463" t="str">
        <f t="shared" si="23"/>
        <v/>
      </c>
      <c r="Q43" s="461" t="str">
        <f t="shared" si="24"/>
        <v/>
      </c>
      <c r="R43" s="462" t="str">
        <f t="shared" si="25"/>
        <v/>
      </c>
      <c r="S43" s="463" t="str">
        <f t="shared" si="26"/>
        <v/>
      </c>
      <c r="T43" s="7"/>
    </row>
    <row r="44" spans="1:20" s="167" customFormat="1" ht="12.75" customHeight="1" x14ac:dyDescent="0.25">
      <c r="A44" s="576"/>
      <c r="B44" s="14" t="s">
        <v>9</v>
      </c>
      <c r="C44" s="431" t="str">
        <f>IF('W8'!$G$8&gt;0, 'W8'!E15,"")</f>
        <v/>
      </c>
      <c r="D44" s="441" t="str">
        <f>IF('W8'!$G$8&gt;0, 'W8'!J15,"")</f>
        <v/>
      </c>
      <c r="E44" s="343"/>
      <c r="F44" s="343"/>
      <c r="G44" s="343"/>
      <c r="H44" s="343"/>
      <c r="I44" s="258"/>
      <c r="J44" s="382"/>
      <c r="K44" s="461" t="str">
        <f t="shared" si="18"/>
        <v/>
      </c>
      <c r="L44" s="451" t="str">
        <f t="shared" si="19"/>
        <v/>
      </c>
      <c r="M44" s="462" t="str">
        <f t="shared" si="20"/>
        <v/>
      </c>
      <c r="N44" s="461" t="str">
        <f t="shared" si="21"/>
        <v/>
      </c>
      <c r="O44" s="462" t="str">
        <f t="shared" si="22"/>
        <v/>
      </c>
      <c r="P44" s="463" t="str">
        <f t="shared" si="23"/>
        <v/>
      </c>
      <c r="Q44" s="461" t="str">
        <f t="shared" si="24"/>
        <v/>
      </c>
      <c r="R44" s="462" t="str">
        <f t="shared" si="25"/>
        <v/>
      </c>
      <c r="S44" s="463" t="str">
        <f t="shared" si="26"/>
        <v/>
      </c>
      <c r="T44" s="7"/>
    </row>
    <row r="45" spans="1:20" s="167" customFormat="1" ht="12.75" customHeight="1" x14ac:dyDescent="0.25">
      <c r="A45" s="576"/>
      <c r="B45" s="14" t="s">
        <v>10</v>
      </c>
      <c r="C45" s="431" t="str">
        <f>IF('W8'!$G$8&gt;0, 'W8'!E16,"")</f>
        <v/>
      </c>
      <c r="D45" s="441" t="str">
        <f>IF('W8'!$G$8&gt;0, 'W8'!J16,"")</f>
        <v/>
      </c>
      <c r="E45" s="343"/>
      <c r="F45" s="343"/>
      <c r="G45" s="343"/>
      <c r="H45" s="343"/>
      <c r="I45" s="258"/>
      <c r="J45" s="382"/>
      <c r="K45" s="461" t="str">
        <f t="shared" si="18"/>
        <v/>
      </c>
      <c r="L45" s="451" t="str">
        <f t="shared" si="19"/>
        <v/>
      </c>
      <c r="M45" s="462" t="str">
        <f t="shared" si="20"/>
        <v/>
      </c>
      <c r="N45" s="461" t="str">
        <f t="shared" si="21"/>
        <v/>
      </c>
      <c r="O45" s="462" t="str">
        <f t="shared" si="22"/>
        <v/>
      </c>
      <c r="P45" s="463" t="str">
        <f t="shared" si="23"/>
        <v/>
      </c>
      <c r="Q45" s="461" t="str">
        <f t="shared" si="24"/>
        <v/>
      </c>
      <c r="R45" s="462" t="str">
        <f t="shared" si="25"/>
        <v/>
      </c>
      <c r="S45" s="463" t="str">
        <f t="shared" si="26"/>
        <v/>
      </c>
      <c r="T45" s="7"/>
    </row>
    <row r="46" spans="1:20" s="167" customFormat="1" ht="12.75" customHeight="1" x14ac:dyDescent="0.25">
      <c r="A46" s="576"/>
      <c r="B46" s="14" t="s">
        <v>11</v>
      </c>
      <c r="C46" s="431" t="str">
        <f>IF('W8'!$G$8&gt;0, 'W8'!E17,"")</f>
        <v/>
      </c>
      <c r="D46" s="441" t="str">
        <f>IF('W8'!$G$8&gt;0, 'W8'!J17,"")</f>
        <v/>
      </c>
      <c r="E46" s="343"/>
      <c r="F46" s="343"/>
      <c r="G46" s="343"/>
      <c r="H46" s="343"/>
      <c r="I46" s="258"/>
      <c r="J46" s="382"/>
      <c r="K46" s="461" t="str">
        <f t="shared" si="18"/>
        <v/>
      </c>
      <c r="L46" s="167" t="str">
        <f t="shared" si="19"/>
        <v/>
      </c>
      <c r="M46" s="462" t="str">
        <f t="shared" si="20"/>
        <v/>
      </c>
      <c r="N46" s="461" t="str">
        <f t="shared" si="21"/>
        <v/>
      </c>
      <c r="O46" s="462" t="str">
        <f t="shared" si="22"/>
        <v/>
      </c>
      <c r="P46" s="463" t="str">
        <f t="shared" si="23"/>
        <v/>
      </c>
      <c r="Q46" s="461" t="str">
        <f t="shared" si="24"/>
        <v/>
      </c>
      <c r="R46" s="462" t="str">
        <f t="shared" si="25"/>
        <v/>
      </c>
      <c r="S46" s="463" t="str">
        <f t="shared" si="26"/>
        <v/>
      </c>
      <c r="T46" s="7"/>
    </row>
    <row r="47" spans="1:20" s="167" customFormat="1" ht="12.75" customHeight="1" x14ac:dyDescent="0.25">
      <c r="A47" s="576"/>
      <c r="B47" s="14" t="s">
        <v>12</v>
      </c>
      <c r="C47" s="431" t="str">
        <f>IF('W8'!$G$8&gt;0, 'W8'!E18,"")</f>
        <v/>
      </c>
      <c r="D47" s="441" t="str">
        <f>IF('W8'!$G$8&gt;0, 'W8'!J18,"")</f>
        <v/>
      </c>
      <c r="E47" s="343"/>
      <c r="F47" s="343"/>
      <c r="G47" s="343"/>
      <c r="H47" s="343"/>
      <c r="I47" s="258"/>
      <c r="J47" s="382"/>
      <c r="K47" s="461" t="str">
        <f t="shared" si="18"/>
        <v/>
      </c>
      <c r="L47" s="451" t="str">
        <f t="shared" si="19"/>
        <v/>
      </c>
      <c r="M47" s="462" t="str">
        <f t="shared" si="20"/>
        <v/>
      </c>
      <c r="N47" s="461" t="str">
        <f t="shared" si="21"/>
        <v/>
      </c>
      <c r="O47" s="462" t="str">
        <f t="shared" si="22"/>
        <v/>
      </c>
      <c r="P47" s="463" t="str">
        <f t="shared" si="23"/>
        <v/>
      </c>
      <c r="Q47" s="461" t="str">
        <f t="shared" si="24"/>
        <v/>
      </c>
      <c r="R47" s="462" t="str">
        <f t="shared" si="25"/>
        <v/>
      </c>
      <c r="S47" s="463" t="str">
        <f t="shared" si="26"/>
        <v/>
      </c>
      <c r="T47" s="7"/>
    </row>
    <row r="48" spans="1:20" s="167" customFormat="1" ht="12.75" customHeight="1" x14ac:dyDescent="0.25">
      <c r="A48" s="576"/>
      <c r="B48" s="14" t="s">
        <v>13</v>
      </c>
      <c r="C48" s="431" t="str">
        <f>IF('W8'!$G$8&gt;0, 'W8'!E19,"")</f>
        <v/>
      </c>
      <c r="D48" s="441" t="str">
        <f>IF('W8'!$G$8&gt;0, 'W8'!J19,"")</f>
        <v/>
      </c>
      <c r="E48" s="343"/>
      <c r="F48" s="343"/>
      <c r="G48" s="343"/>
      <c r="H48" s="343"/>
      <c r="I48" s="258"/>
      <c r="J48" s="382"/>
      <c r="K48" s="461" t="str">
        <f t="shared" si="18"/>
        <v/>
      </c>
      <c r="L48" s="451" t="str">
        <f t="shared" si="19"/>
        <v/>
      </c>
      <c r="M48" s="462" t="str">
        <f t="shared" si="20"/>
        <v/>
      </c>
      <c r="N48" s="461" t="str">
        <f t="shared" si="21"/>
        <v/>
      </c>
      <c r="O48" s="462" t="str">
        <f t="shared" si="22"/>
        <v/>
      </c>
      <c r="P48" s="463" t="str">
        <f t="shared" si="23"/>
        <v/>
      </c>
      <c r="Q48" s="461" t="str">
        <f t="shared" si="24"/>
        <v/>
      </c>
      <c r="R48" s="462" t="str">
        <f t="shared" si="25"/>
        <v/>
      </c>
      <c r="S48" s="463" t="str">
        <f t="shared" si="26"/>
        <v/>
      </c>
      <c r="T48" s="7"/>
    </row>
    <row r="49" spans="1:20" s="167" customFormat="1" ht="12.75" customHeight="1" x14ac:dyDescent="0.25">
      <c r="A49" s="576"/>
      <c r="B49" s="14" t="s">
        <v>14</v>
      </c>
      <c r="C49" s="431" t="str">
        <f>IF('W8'!$G$8&gt;0, 'W8'!E20,"")</f>
        <v/>
      </c>
      <c r="D49" s="441" t="str">
        <f>IF('W8'!$G$8&gt;0, 'W8'!J20,"")</f>
        <v/>
      </c>
      <c r="E49" s="343"/>
      <c r="F49" s="343"/>
      <c r="G49" s="343"/>
      <c r="H49" s="343"/>
      <c r="I49" s="258"/>
      <c r="J49" s="382"/>
      <c r="K49" s="461" t="str">
        <f t="shared" si="18"/>
        <v/>
      </c>
      <c r="L49" s="167" t="str">
        <f t="shared" si="19"/>
        <v/>
      </c>
      <c r="M49" s="462" t="str">
        <f t="shared" si="20"/>
        <v/>
      </c>
      <c r="N49" s="461" t="str">
        <f t="shared" si="21"/>
        <v/>
      </c>
      <c r="O49" s="462" t="str">
        <f t="shared" si="22"/>
        <v/>
      </c>
      <c r="P49" s="463" t="str">
        <f t="shared" si="23"/>
        <v/>
      </c>
      <c r="Q49" s="461" t="str">
        <f t="shared" si="24"/>
        <v/>
      </c>
      <c r="R49" s="462" t="str">
        <f t="shared" si="25"/>
        <v/>
      </c>
      <c r="S49" s="463" t="str">
        <f t="shared" si="26"/>
        <v/>
      </c>
      <c r="T49" s="7"/>
    </row>
    <row r="50" spans="1:20" s="167" customFormat="1" ht="12.75" customHeight="1" x14ac:dyDescent="0.25">
      <c r="A50" s="576"/>
      <c r="B50" s="14" t="s">
        <v>15</v>
      </c>
      <c r="C50" s="431" t="str">
        <f>IF('W8'!$G$8&gt;0, 'W8'!E21,"")</f>
        <v/>
      </c>
      <c r="D50" s="441" t="str">
        <f>IF('W8'!$G$8&gt;0, 'W8'!J21,"")</f>
        <v/>
      </c>
      <c r="E50" s="343"/>
      <c r="F50" s="343"/>
      <c r="G50" s="343"/>
      <c r="H50" s="343"/>
      <c r="I50" s="258"/>
      <c r="J50" s="382"/>
      <c r="K50" s="461" t="str">
        <f t="shared" si="18"/>
        <v/>
      </c>
      <c r="L50" s="451" t="str">
        <f t="shared" si="19"/>
        <v/>
      </c>
      <c r="M50" s="462" t="str">
        <f t="shared" si="20"/>
        <v/>
      </c>
      <c r="N50" s="461" t="str">
        <f t="shared" si="21"/>
        <v/>
      </c>
      <c r="O50" s="462" t="str">
        <f t="shared" si="22"/>
        <v/>
      </c>
      <c r="P50" s="463" t="str">
        <f t="shared" si="23"/>
        <v/>
      </c>
      <c r="Q50" s="461" t="str">
        <f t="shared" si="24"/>
        <v/>
      </c>
      <c r="R50" s="462" t="str">
        <f t="shared" si="25"/>
        <v/>
      </c>
      <c r="S50" s="463" t="str">
        <f t="shared" si="26"/>
        <v/>
      </c>
      <c r="T50" s="7"/>
    </row>
    <row r="51" spans="1:20" s="167" customFormat="1" ht="12.75" customHeight="1" x14ac:dyDescent="0.25">
      <c r="A51" s="576"/>
      <c r="B51" s="14" t="s">
        <v>16</v>
      </c>
      <c r="C51" s="431" t="str">
        <f>IF('W8'!$G$8&gt;0, 'W8'!E22,"")</f>
        <v/>
      </c>
      <c r="D51" s="441" t="str">
        <f>IF('W8'!$G$8&gt;0, 'W8'!J22,"")</f>
        <v/>
      </c>
      <c r="E51" s="343"/>
      <c r="F51" s="343"/>
      <c r="G51" s="343"/>
      <c r="H51" s="343"/>
      <c r="I51" s="258"/>
      <c r="J51" s="382"/>
      <c r="K51" s="461" t="str">
        <f t="shared" si="18"/>
        <v/>
      </c>
      <c r="L51" s="451" t="str">
        <f t="shared" si="19"/>
        <v/>
      </c>
      <c r="M51" s="462" t="str">
        <f t="shared" si="20"/>
        <v/>
      </c>
      <c r="N51" s="461" t="str">
        <f t="shared" si="21"/>
        <v/>
      </c>
      <c r="O51" s="462" t="str">
        <f t="shared" si="22"/>
        <v/>
      </c>
      <c r="P51" s="463" t="str">
        <f t="shared" si="23"/>
        <v/>
      </c>
      <c r="Q51" s="461" t="str">
        <f t="shared" si="24"/>
        <v/>
      </c>
      <c r="R51" s="462" t="str">
        <f t="shared" si="25"/>
        <v/>
      </c>
      <c r="S51" s="463" t="str">
        <f t="shared" si="26"/>
        <v/>
      </c>
      <c r="T51" s="7"/>
    </row>
    <row r="52" spans="1:20" s="167" customFormat="1" ht="12.75" customHeight="1" x14ac:dyDescent="0.25">
      <c r="A52" s="577"/>
      <c r="B52" s="14" t="s">
        <v>17</v>
      </c>
      <c r="C52" s="435" t="str">
        <f>IF('W8'!$G$8&gt;0, 'W8'!E23,"")</f>
        <v/>
      </c>
      <c r="D52" s="441" t="str">
        <f>IF('W8'!$G$8&gt;0, 'W8'!J23,"")</f>
        <v/>
      </c>
      <c r="E52" s="444"/>
      <c r="F52" s="444"/>
      <c r="G52" s="444"/>
      <c r="H52" s="444"/>
      <c r="I52" s="258"/>
      <c r="J52" s="382"/>
      <c r="K52" s="461" t="str">
        <f t="shared" si="18"/>
        <v/>
      </c>
      <c r="L52" s="167" t="str">
        <f t="shared" si="19"/>
        <v/>
      </c>
      <c r="M52" s="462" t="str">
        <f t="shared" si="20"/>
        <v/>
      </c>
      <c r="N52" s="461" t="str">
        <f t="shared" si="21"/>
        <v/>
      </c>
      <c r="O52" s="462" t="str">
        <f t="shared" si="22"/>
        <v/>
      </c>
      <c r="P52" s="463" t="str">
        <f t="shared" si="23"/>
        <v/>
      </c>
      <c r="Q52" s="461" t="str">
        <f t="shared" si="24"/>
        <v/>
      </c>
      <c r="R52" s="462" t="str">
        <f t="shared" si="25"/>
        <v/>
      </c>
      <c r="S52" s="463" t="str">
        <f t="shared" si="26"/>
        <v/>
      </c>
      <c r="T52" s="7"/>
    </row>
    <row r="53" spans="1:20" s="167" customFormat="1" ht="12.75" customHeight="1" x14ac:dyDescent="0.25">
      <c r="A53" s="456"/>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5" t="s">
        <v>23</v>
      </c>
      <c r="B54" s="14" t="s">
        <v>6</v>
      </c>
      <c r="C54" s="476" t="str">
        <f>IF('W8'!$G$8&gt;0, 'W8'!F12,"")</f>
        <v/>
      </c>
      <c r="D54" s="441" t="str">
        <f>IF('W8'!$G$8&gt;0, 'W8'!K12,"")</f>
        <v/>
      </c>
      <c r="E54" s="258"/>
      <c r="F54" s="258"/>
      <c r="G54" s="258"/>
      <c r="H54" s="258"/>
      <c r="I54" s="258"/>
      <c r="J54" s="447"/>
      <c r="K54" s="458" t="str">
        <f t="shared" ref="K54:K65" si="27">IF(COUNT(C54,E54)=2, CONCATENATE(ROUND(E54/C54*100, 2), " (", ROUND(E54/C54*100/EXP(1.96/SQRT(E54)), 2),"-",ROUND(E54/C54*100*EXP(1.96/SQRT(E54)), 2),")"),"")</f>
        <v/>
      </c>
      <c r="L54" s="450" t="str">
        <f t="shared" ref="L54:L65" si="28">IF(COUNT(D54,F54)=2, CONCATENATE(ROUND(F54/D54*100, 2), " (", ROUND(F54/D54*100/EXP(1.96/SQRT(F54)), 2),"-",ROUND(F54/D54*100*EXP(1.96/SQRT(F54)), 2),")"),"")</f>
        <v/>
      </c>
      <c r="M54" s="459" t="str">
        <f t="shared" ref="M54:M65" si="29">IF(COUNT(C54:F54)=4, CONCATENATE(ROUND(SUM(E54:F54)/SUM(C54:D54)*100, 2), " (", ROUND(SUM(E54:F54)/SUM(C54:D54)*100/EXP(1.96/SQRT(SUM(E54:F54))), 2),"-",ROUND(SUM(E54:F54)/SUM(C54:D54)*100*EXP(1.96/SQRT(SUM(E54:F54))), 2),")"),"")</f>
        <v/>
      </c>
      <c r="N54" s="458" t="str">
        <f t="shared" ref="N54:N65" si="30">IF(COUNT(C54,G54)=2, CONCATENATE(ROUND(G54/C54*100, 2), " (", ROUND(G54/C54*100/EXP(1.96/SQRT(G54)), 2),"-",ROUND(G54/C54*100*EXP(1.96/SQRT(G54)), 2),")"),"")</f>
        <v/>
      </c>
      <c r="O54" s="459" t="str">
        <f t="shared" ref="O54:O65" si="31">IF(COUNT(D54,H54)=2, CONCATENATE(ROUND(H54/D54*100, 2), " (", ROUND(H54/D54*100/EXP(1.96/SQRT(H54)), 2),"-",ROUND(H54/D54*100*EXP(1.96/SQRT(H54)), 2),")"),"")</f>
        <v/>
      </c>
      <c r="P54" s="459" t="str">
        <f t="shared" ref="P54:P65" si="32">IF(COUNT(C54:D54,G54:H54)=4, CONCATENATE(ROUND(SUM(G54:H54)/SUM(C54:D54)*100, 2), " (", ROUND(SUM(G54:H54)/SUM(C54:D54)*100/EXP(1.96/SQRT(SUM(G54:H54))), 2),"-",ROUND(SUM(G54:H54)/SUM(C54:D54)*100*EXP(1.96/SQRT(SUM(G54:H54))), 2),")"),"")</f>
        <v/>
      </c>
      <c r="Q54" s="458" t="str">
        <f t="shared" ref="Q54:Q65" si="33">IF(COUNT(C54,I54)=2, CONCATENATE(ROUND(I54/C54*100, 2), " (", ROUND(I54/C54*100/EXP(1.96/SQRT(I54)), 2),"-",ROUND(I54/C54*100*EXP(1.96/SQRT(I54)), 2),")"),"")</f>
        <v/>
      </c>
      <c r="R54" s="459" t="str">
        <f t="shared" ref="R54:R65" si="34">IF(COUNT(D54,J54)=2, CONCATENATE(ROUND(J54/D54*100, 2), " (", ROUND(J54/D54*100/EXP(1.96/SQRT(J54)), 2),"-",ROUND(J54/D54*100*EXP(1.96/SQRT(J54)), 2),")"),"")</f>
        <v/>
      </c>
      <c r="S54" s="460" t="str">
        <f t="shared" ref="S54:S65" si="35">IF(COUNT(C54:D54,I54:J54)=4, CONCATENATE(ROUND(SUM(I54:J54)/SUM(C54:D54)*100, 2), " (", ROUND(SUM(I54:J54)/SUM(C54:D54)*100/EXP(1.96/SQRT(SUM(I54:J54))), 2),"-",ROUND(SUM(I54:J54)/SUM(C54:D54)*100*EXP(1.96/SQRT(SUM(I54:J54))), 2),")"),"")</f>
        <v/>
      </c>
      <c r="T54" s="7"/>
    </row>
    <row r="55" spans="1:20" s="167" customFormat="1" ht="12.75" customHeight="1" x14ac:dyDescent="0.25">
      <c r="A55" s="576"/>
      <c r="B55" s="14" t="s">
        <v>7</v>
      </c>
      <c r="C55" s="431" t="str">
        <f>IF('W8'!$G$8&gt;0, 'W8'!F13,"")</f>
        <v/>
      </c>
      <c r="D55" s="441" t="str">
        <f>IF('W8'!$G$8&gt;0, 'W8'!K13,"")</f>
        <v/>
      </c>
      <c r="E55" s="258"/>
      <c r="F55" s="258"/>
      <c r="G55" s="258"/>
      <c r="H55" s="258"/>
      <c r="I55" s="258"/>
      <c r="J55" s="382"/>
      <c r="K55" s="461" t="str">
        <f t="shared" si="27"/>
        <v/>
      </c>
      <c r="L55" s="451" t="str">
        <f t="shared" si="28"/>
        <v/>
      </c>
      <c r="M55" s="462" t="str">
        <f t="shared" si="29"/>
        <v/>
      </c>
      <c r="N55" s="461" t="str">
        <f t="shared" si="30"/>
        <v/>
      </c>
      <c r="O55" s="462" t="str">
        <f t="shared" si="31"/>
        <v/>
      </c>
      <c r="P55" s="463" t="str">
        <f t="shared" si="32"/>
        <v/>
      </c>
      <c r="Q55" s="461" t="str">
        <f t="shared" si="33"/>
        <v/>
      </c>
      <c r="R55" s="462" t="str">
        <f t="shared" si="34"/>
        <v/>
      </c>
      <c r="S55" s="463" t="str">
        <f t="shared" si="35"/>
        <v/>
      </c>
      <c r="T55" s="7"/>
    </row>
    <row r="56" spans="1:20" s="167" customFormat="1" ht="12.75" customHeight="1" x14ac:dyDescent="0.25">
      <c r="A56" s="576"/>
      <c r="B56" s="14" t="s">
        <v>8</v>
      </c>
      <c r="C56" s="431" t="str">
        <f>IF('W8'!$G$8&gt;0, 'W8'!F14,"")</f>
        <v/>
      </c>
      <c r="D56" s="441" t="str">
        <f>IF('W8'!$G$8&gt;0, 'W8'!K14,"")</f>
        <v/>
      </c>
      <c r="E56" s="343"/>
      <c r="F56" s="343"/>
      <c r="G56" s="343"/>
      <c r="H56" s="343"/>
      <c r="I56" s="258"/>
      <c r="J56" s="382"/>
      <c r="K56" s="461" t="str">
        <f t="shared" si="27"/>
        <v/>
      </c>
      <c r="L56" s="167" t="str">
        <f t="shared" si="28"/>
        <v/>
      </c>
      <c r="M56" s="462" t="str">
        <f t="shared" si="29"/>
        <v/>
      </c>
      <c r="N56" s="461" t="str">
        <f t="shared" si="30"/>
        <v/>
      </c>
      <c r="O56" s="462" t="str">
        <f t="shared" si="31"/>
        <v/>
      </c>
      <c r="P56" s="463" t="str">
        <f t="shared" si="32"/>
        <v/>
      </c>
      <c r="Q56" s="461" t="str">
        <f t="shared" si="33"/>
        <v/>
      </c>
      <c r="R56" s="462" t="str">
        <f t="shared" si="34"/>
        <v/>
      </c>
      <c r="S56" s="463" t="str">
        <f t="shared" si="35"/>
        <v/>
      </c>
      <c r="T56" s="7"/>
    </row>
    <row r="57" spans="1:20" s="167" customFormat="1" ht="12.75" customHeight="1" x14ac:dyDescent="0.25">
      <c r="A57" s="576"/>
      <c r="B57" s="14" t="s">
        <v>9</v>
      </c>
      <c r="C57" s="431" t="str">
        <f>IF('W8'!$G$8&gt;0, 'W8'!F15,"")</f>
        <v/>
      </c>
      <c r="D57" s="441" t="str">
        <f>IF('W8'!$G$8&gt;0, 'W8'!K15,"")</f>
        <v/>
      </c>
      <c r="E57" s="343"/>
      <c r="F57" s="343"/>
      <c r="G57" s="343"/>
      <c r="H57" s="343"/>
      <c r="I57" s="258"/>
      <c r="J57" s="382"/>
      <c r="K57" s="461" t="str">
        <f t="shared" si="27"/>
        <v/>
      </c>
      <c r="L57" s="451" t="str">
        <f t="shared" si="28"/>
        <v/>
      </c>
      <c r="M57" s="462" t="str">
        <f t="shared" si="29"/>
        <v/>
      </c>
      <c r="N57" s="461" t="str">
        <f t="shared" si="30"/>
        <v/>
      </c>
      <c r="O57" s="462" t="str">
        <f t="shared" si="31"/>
        <v/>
      </c>
      <c r="P57" s="463" t="str">
        <f t="shared" si="32"/>
        <v/>
      </c>
      <c r="Q57" s="461" t="str">
        <f t="shared" si="33"/>
        <v/>
      </c>
      <c r="R57" s="462" t="str">
        <f t="shared" si="34"/>
        <v/>
      </c>
      <c r="S57" s="463" t="str">
        <f t="shared" si="35"/>
        <v/>
      </c>
      <c r="T57" s="7"/>
    </row>
    <row r="58" spans="1:20" s="167" customFormat="1" ht="12.75" customHeight="1" x14ac:dyDescent="0.25">
      <c r="A58" s="576"/>
      <c r="B58" s="14" t="s">
        <v>10</v>
      </c>
      <c r="C58" s="431" t="str">
        <f>IF('W8'!$G$8&gt;0, 'W8'!F16,"")</f>
        <v/>
      </c>
      <c r="D58" s="441" t="str">
        <f>IF('W8'!$G$8&gt;0, 'W8'!K16,"")</f>
        <v/>
      </c>
      <c r="E58" s="343"/>
      <c r="F58" s="343"/>
      <c r="G58" s="343"/>
      <c r="H58" s="343"/>
      <c r="I58" s="258"/>
      <c r="J58" s="382"/>
      <c r="K58" s="461" t="str">
        <f t="shared" si="27"/>
        <v/>
      </c>
      <c r="L58" s="451" t="str">
        <f t="shared" si="28"/>
        <v/>
      </c>
      <c r="M58" s="462" t="str">
        <f t="shared" si="29"/>
        <v/>
      </c>
      <c r="N58" s="461" t="str">
        <f t="shared" si="30"/>
        <v/>
      </c>
      <c r="O58" s="462" t="str">
        <f t="shared" si="31"/>
        <v/>
      </c>
      <c r="P58" s="463" t="str">
        <f t="shared" si="32"/>
        <v/>
      </c>
      <c r="Q58" s="461" t="str">
        <f t="shared" si="33"/>
        <v/>
      </c>
      <c r="R58" s="462" t="str">
        <f t="shared" si="34"/>
        <v/>
      </c>
      <c r="S58" s="463" t="str">
        <f t="shared" si="35"/>
        <v/>
      </c>
      <c r="T58" s="7"/>
    </row>
    <row r="59" spans="1:20" s="167" customFormat="1" ht="12.75" customHeight="1" x14ac:dyDescent="0.25">
      <c r="A59" s="576"/>
      <c r="B59" s="14" t="s">
        <v>11</v>
      </c>
      <c r="C59" s="431" t="str">
        <f>IF('W8'!$G$8&gt;0, 'W8'!F17,"")</f>
        <v/>
      </c>
      <c r="D59" s="441" t="str">
        <f>IF('W8'!$G$8&gt;0, 'W8'!K17,"")</f>
        <v/>
      </c>
      <c r="E59" s="343"/>
      <c r="F59" s="343"/>
      <c r="G59" s="343"/>
      <c r="H59" s="343"/>
      <c r="I59" s="258"/>
      <c r="J59" s="382"/>
      <c r="K59" s="461" t="str">
        <f t="shared" si="27"/>
        <v/>
      </c>
      <c r="L59" s="167" t="str">
        <f t="shared" si="28"/>
        <v/>
      </c>
      <c r="M59" s="462" t="str">
        <f t="shared" si="29"/>
        <v/>
      </c>
      <c r="N59" s="461" t="str">
        <f t="shared" si="30"/>
        <v/>
      </c>
      <c r="O59" s="462" t="str">
        <f t="shared" si="31"/>
        <v/>
      </c>
      <c r="P59" s="463" t="str">
        <f t="shared" si="32"/>
        <v/>
      </c>
      <c r="Q59" s="461" t="str">
        <f t="shared" si="33"/>
        <v/>
      </c>
      <c r="R59" s="462" t="str">
        <f t="shared" si="34"/>
        <v/>
      </c>
      <c r="S59" s="463" t="str">
        <f t="shared" si="35"/>
        <v/>
      </c>
      <c r="T59" s="7"/>
    </row>
    <row r="60" spans="1:20" s="167" customFormat="1" ht="12.75" customHeight="1" x14ac:dyDescent="0.25">
      <c r="A60" s="576"/>
      <c r="B60" s="14" t="s">
        <v>12</v>
      </c>
      <c r="C60" s="431" t="str">
        <f>IF('W8'!$G$8&gt;0, 'W8'!F18,"")</f>
        <v/>
      </c>
      <c r="D60" s="441" t="str">
        <f>IF('W8'!$G$8&gt;0, 'W8'!K18,"")</f>
        <v/>
      </c>
      <c r="E60" s="343"/>
      <c r="F60" s="343"/>
      <c r="G60" s="343"/>
      <c r="H60" s="343"/>
      <c r="I60" s="258"/>
      <c r="J60" s="382"/>
      <c r="K60" s="461" t="str">
        <f t="shared" si="27"/>
        <v/>
      </c>
      <c r="L60" s="451" t="str">
        <f t="shared" si="28"/>
        <v/>
      </c>
      <c r="M60" s="462" t="str">
        <f t="shared" si="29"/>
        <v/>
      </c>
      <c r="N60" s="461" t="str">
        <f t="shared" si="30"/>
        <v/>
      </c>
      <c r="O60" s="462" t="str">
        <f t="shared" si="31"/>
        <v/>
      </c>
      <c r="P60" s="463" t="str">
        <f t="shared" si="32"/>
        <v/>
      </c>
      <c r="Q60" s="461" t="str">
        <f t="shared" si="33"/>
        <v/>
      </c>
      <c r="R60" s="462" t="str">
        <f t="shared" si="34"/>
        <v/>
      </c>
      <c r="S60" s="463" t="str">
        <f t="shared" si="35"/>
        <v/>
      </c>
      <c r="T60" s="7"/>
    </row>
    <row r="61" spans="1:20" s="167" customFormat="1" ht="12.75" customHeight="1" x14ac:dyDescent="0.25">
      <c r="A61" s="576"/>
      <c r="B61" s="14" t="s">
        <v>13</v>
      </c>
      <c r="C61" s="431" t="str">
        <f>IF('W8'!$G$8&gt;0, 'W8'!F19,"")</f>
        <v/>
      </c>
      <c r="D61" s="441" t="str">
        <f>IF('W8'!$G$8&gt;0, 'W8'!K19,"")</f>
        <v/>
      </c>
      <c r="E61" s="343"/>
      <c r="F61" s="343"/>
      <c r="G61" s="343"/>
      <c r="H61" s="343"/>
      <c r="I61" s="258"/>
      <c r="J61" s="382"/>
      <c r="K61" s="461" t="str">
        <f t="shared" si="27"/>
        <v/>
      </c>
      <c r="L61" s="451" t="str">
        <f t="shared" si="28"/>
        <v/>
      </c>
      <c r="M61" s="462" t="str">
        <f t="shared" si="29"/>
        <v/>
      </c>
      <c r="N61" s="461" t="str">
        <f t="shared" si="30"/>
        <v/>
      </c>
      <c r="O61" s="462" t="str">
        <f t="shared" si="31"/>
        <v/>
      </c>
      <c r="P61" s="463" t="str">
        <f t="shared" si="32"/>
        <v/>
      </c>
      <c r="Q61" s="461" t="str">
        <f t="shared" si="33"/>
        <v/>
      </c>
      <c r="R61" s="462" t="str">
        <f t="shared" si="34"/>
        <v/>
      </c>
      <c r="S61" s="463" t="str">
        <f t="shared" si="35"/>
        <v/>
      </c>
      <c r="T61" s="7"/>
    </row>
    <row r="62" spans="1:20" s="167" customFormat="1" ht="12.75" customHeight="1" x14ac:dyDescent="0.25">
      <c r="A62" s="576"/>
      <c r="B62" s="14" t="s">
        <v>14</v>
      </c>
      <c r="C62" s="431" t="str">
        <f>IF('W8'!$G$8&gt;0, 'W8'!F20,"")</f>
        <v/>
      </c>
      <c r="D62" s="441" t="str">
        <f>IF('W8'!$G$8&gt;0, 'W8'!K20,"")</f>
        <v/>
      </c>
      <c r="E62" s="343"/>
      <c r="F62" s="343"/>
      <c r="G62" s="343"/>
      <c r="H62" s="343"/>
      <c r="I62" s="258"/>
      <c r="J62" s="382"/>
      <c r="K62" s="461" t="str">
        <f t="shared" si="27"/>
        <v/>
      </c>
      <c r="L62" s="167" t="str">
        <f t="shared" si="28"/>
        <v/>
      </c>
      <c r="M62" s="462" t="str">
        <f t="shared" si="29"/>
        <v/>
      </c>
      <c r="N62" s="461" t="str">
        <f t="shared" si="30"/>
        <v/>
      </c>
      <c r="O62" s="462" t="str">
        <f t="shared" si="31"/>
        <v/>
      </c>
      <c r="P62" s="463" t="str">
        <f t="shared" si="32"/>
        <v/>
      </c>
      <c r="Q62" s="461" t="str">
        <f t="shared" si="33"/>
        <v/>
      </c>
      <c r="R62" s="462" t="str">
        <f t="shared" si="34"/>
        <v/>
      </c>
      <c r="S62" s="463" t="str">
        <f t="shared" si="35"/>
        <v/>
      </c>
      <c r="T62" s="7"/>
    </row>
    <row r="63" spans="1:20" s="167" customFormat="1" ht="12.75" customHeight="1" x14ac:dyDescent="0.25">
      <c r="A63" s="576"/>
      <c r="B63" s="14" t="s">
        <v>15</v>
      </c>
      <c r="C63" s="431" t="str">
        <f>IF('W8'!$G$8&gt;0, 'W8'!F21,"")</f>
        <v/>
      </c>
      <c r="D63" s="441" t="str">
        <f>IF('W8'!$G$8&gt;0, 'W8'!K21,"")</f>
        <v/>
      </c>
      <c r="E63" s="343"/>
      <c r="F63" s="343"/>
      <c r="G63" s="343"/>
      <c r="H63" s="343"/>
      <c r="I63" s="258"/>
      <c r="J63" s="382"/>
      <c r="K63" s="461" t="str">
        <f t="shared" si="27"/>
        <v/>
      </c>
      <c r="L63" s="451" t="str">
        <f t="shared" si="28"/>
        <v/>
      </c>
      <c r="M63" s="462" t="str">
        <f t="shared" si="29"/>
        <v/>
      </c>
      <c r="N63" s="461" t="str">
        <f t="shared" si="30"/>
        <v/>
      </c>
      <c r="O63" s="462" t="str">
        <f t="shared" si="31"/>
        <v/>
      </c>
      <c r="P63" s="463" t="str">
        <f t="shared" si="32"/>
        <v/>
      </c>
      <c r="Q63" s="461" t="str">
        <f t="shared" si="33"/>
        <v/>
      </c>
      <c r="R63" s="462" t="str">
        <f t="shared" si="34"/>
        <v/>
      </c>
      <c r="S63" s="463" t="str">
        <f t="shared" si="35"/>
        <v/>
      </c>
      <c r="T63" s="7"/>
    </row>
    <row r="64" spans="1:20" s="167" customFormat="1" ht="12.75" customHeight="1" x14ac:dyDescent="0.25">
      <c r="A64" s="576"/>
      <c r="B64" s="14" t="s">
        <v>16</v>
      </c>
      <c r="C64" s="431" t="str">
        <f>IF('W8'!$G$8&gt;0, 'W8'!F22,"")</f>
        <v/>
      </c>
      <c r="D64" s="441" t="str">
        <f>IF('W8'!$G$8&gt;0, 'W8'!K22,"")</f>
        <v/>
      </c>
      <c r="E64" s="343"/>
      <c r="F64" s="343"/>
      <c r="G64" s="343"/>
      <c r="H64" s="343"/>
      <c r="I64" s="258"/>
      <c r="J64" s="382"/>
      <c r="K64" s="461" t="str">
        <f t="shared" si="27"/>
        <v/>
      </c>
      <c r="L64" s="451" t="str">
        <f t="shared" si="28"/>
        <v/>
      </c>
      <c r="M64" s="462" t="str">
        <f t="shared" si="29"/>
        <v/>
      </c>
      <c r="N64" s="461" t="str">
        <f t="shared" si="30"/>
        <v/>
      </c>
      <c r="O64" s="462" t="str">
        <f t="shared" si="31"/>
        <v/>
      </c>
      <c r="P64" s="463" t="str">
        <f t="shared" si="32"/>
        <v/>
      </c>
      <c r="Q64" s="461" t="str">
        <f t="shared" si="33"/>
        <v/>
      </c>
      <c r="R64" s="462" t="str">
        <f t="shared" si="34"/>
        <v/>
      </c>
      <c r="S64" s="463" t="str">
        <f t="shared" si="35"/>
        <v/>
      </c>
      <c r="T64" s="7"/>
    </row>
    <row r="65" spans="1:20" s="167" customFormat="1" ht="12.75" customHeight="1" x14ac:dyDescent="0.25">
      <c r="A65" s="577"/>
      <c r="B65" s="14" t="s">
        <v>17</v>
      </c>
      <c r="C65" s="435" t="str">
        <f>IF('W8'!$G$8&gt;0, 'W8'!F23,"")</f>
        <v/>
      </c>
      <c r="D65" s="441" t="str">
        <f>IF('W8'!$G$8&gt;0, 'W8'!K23,"")</f>
        <v/>
      </c>
      <c r="E65" s="444"/>
      <c r="F65" s="444"/>
      <c r="G65" s="444"/>
      <c r="H65" s="444"/>
      <c r="I65" s="258"/>
      <c r="J65" s="382"/>
      <c r="K65" s="461" t="str">
        <f t="shared" si="27"/>
        <v/>
      </c>
      <c r="L65" s="167" t="str">
        <f t="shared" si="28"/>
        <v/>
      </c>
      <c r="M65" s="462" t="str">
        <f t="shared" si="29"/>
        <v/>
      </c>
      <c r="N65" s="461" t="str">
        <f t="shared" si="30"/>
        <v/>
      </c>
      <c r="O65" s="462" t="str">
        <f t="shared" si="31"/>
        <v/>
      </c>
      <c r="P65" s="463" t="str">
        <f t="shared" si="32"/>
        <v/>
      </c>
      <c r="Q65" s="461" t="str">
        <f t="shared" si="33"/>
        <v/>
      </c>
      <c r="R65" s="462" t="str">
        <f t="shared" si="34"/>
        <v/>
      </c>
      <c r="S65" s="463" t="str">
        <f t="shared" si="35"/>
        <v/>
      </c>
      <c r="T65" s="7"/>
    </row>
    <row r="66" spans="1:20" s="167" customFormat="1" ht="12.75" customHeight="1" x14ac:dyDescent="0.25">
      <c r="A66" s="456"/>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5" t="s">
        <v>3</v>
      </c>
      <c r="B67" s="14" t="s">
        <v>6</v>
      </c>
      <c r="C67" s="476" t="str">
        <f>IF('W8'!$G$8&gt;0, 'W8'!G12,"")</f>
        <v/>
      </c>
      <c r="D67" s="441" t="str">
        <f>IF('W8'!$G$8&gt;0, 'W8'!L12,"")</f>
        <v/>
      </c>
      <c r="E67" s="258"/>
      <c r="F67" s="258"/>
      <c r="G67" s="258"/>
      <c r="H67" s="258"/>
      <c r="I67" s="258"/>
      <c r="J67" s="447"/>
      <c r="K67" s="458" t="str">
        <f t="shared" ref="K67:K78" si="36">IF(COUNT(C67,E67)=2, CONCATENATE(ROUND(E67/C67*100, 2), " (", ROUND(E67/C67*100/EXP(1.96/SQRT(E67)), 2),"-",ROUND(E67/C67*100*EXP(1.96/SQRT(E67)), 2),")"),"")</f>
        <v/>
      </c>
      <c r="L67" s="450" t="str">
        <f t="shared" ref="L67:L78" si="37">IF(COUNT(D67,F67)=2, CONCATENATE(ROUND(F67/D67*100, 2), " (", ROUND(F67/D67*100/EXP(1.96/SQRT(F67)), 2),"-",ROUND(F67/D67*100*EXP(1.96/SQRT(F67)), 2),")"),"")</f>
        <v/>
      </c>
      <c r="M67" s="459" t="str">
        <f t="shared" ref="M67:M78" si="38">IF(COUNT(C67:F67)=4, CONCATENATE(ROUND(SUM(E67:F67)/SUM(C67:D67)*100, 2), " (", ROUND(SUM(E67:F67)/SUM(C67:D67)*100/EXP(1.96/SQRT(SUM(E67:F67))), 2),"-",ROUND(SUM(E67:F67)/SUM(C67:D67)*100*EXP(1.96/SQRT(SUM(E67:F67))), 2),")"),"")</f>
        <v/>
      </c>
      <c r="N67" s="458" t="str">
        <f t="shared" ref="N67:N78" si="39">IF(COUNT(C67,G67)=2, CONCATENATE(ROUND(G67/C67*100, 2), " (", ROUND(G67/C67*100/EXP(1.96/SQRT(G67)), 2),"-",ROUND(G67/C67*100*EXP(1.96/SQRT(G67)), 2),")"),"")</f>
        <v/>
      </c>
      <c r="O67" s="459" t="str">
        <f t="shared" ref="O67:O78" si="40">IF(COUNT(D67,H67)=2, CONCATENATE(ROUND(H67/D67*100, 2), " (", ROUND(H67/D67*100/EXP(1.96/SQRT(H67)), 2),"-",ROUND(H67/D67*100*EXP(1.96/SQRT(H67)), 2),")"),"")</f>
        <v/>
      </c>
      <c r="P67" s="459" t="str">
        <f t="shared" ref="P67:P78" si="41">IF(COUNT(C67:D67,G67:H67)=4, CONCATENATE(ROUND(SUM(G67:H67)/SUM(C67:D67)*100, 2), " (", ROUND(SUM(G67:H67)/SUM(C67:D67)*100/EXP(1.96/SQRT(SUM(G67:H67))), 2),"-",ROUND(SUM(G67:H67)/SUM(C67:D67)*100*EXP(1.96/SQRT(SUM(G67:H67))), 2),")"),"")</f>
        <v/>
      </c>
      <c r="Q67" s="458" t="str">
        <f t="shared" ref="Q67:Q78" si="42">IF(COUNT(C67,I67)=2, CONCATENATE(ROUND(I67/C67*100, 2), " (", ROUND(I67/C67*100/EXP(1.96/SQRT(I67)), 2),"-",ROUND(I67/C67*100*EXP(1.96/SQRT(I67)), 2),")"),"")</f>
        <v/>
      </c>
      <c r="R67" s="459" t="str">
        <f t="shared" ref="R67:R78" si="43">IF(COUNT(D67,J67)=2, CONCATENATE(ROUND(J67/D67*100, 2), " (", ROUND(J67/D67*100/EXP(1.96/SQRT(J67)), 2),"-",ROUND(J67/D67*100*EXP(1.96/SQRT(J67)), 2),")"),"")</f>
        <v/>
      </c>
      <c r="S67" s="460" t="str">
        <f t="shared" ref="S67:S78" si="44">IF(COUNT(C67:D67,I67:J67)=4, CONCATENATE(ROUND(SUM(I67:J67)/SUM(C67:D67)*100, 2), " (", ROUND(SUM(I67:J67)/SUM(C67:D67)*100/EXP(1.96/SQRT(SUM(I67:J67))), 2),"-",ROUND(SUM(I67:J67)/SUM(C67:D67)*100*EXP(1.96/SQRT(SUM(I67:J67))), 2),")"),"")</f>
        <v/>
      </c>
      <c r="T67" s="7"/>
    </row>
    <row r="68" spans="1:20" s="167" customFormat="1" ht="12.75" customHeight="1" x14ac:dyDescent="0.25">
      <c r="A68" s="576"/>
      <c r="B68" s="14" t="s">
        <v>7</v>
      </c>
      <c r="C68" s="475" t="str">
        <f>IF('W8'!$G$8&gt;0, 'W8'!G13,"")</f>
        <v/>
      </c>
      <c r="D68" s="441" t="str">
        <f>IF('W8'!$G$8&gt;0, 'W8'!L13,"")</f>
        <v/>
      </c>
      <c r="E68" s="258"/>
      <c r="F68" s="258"/>
      <c r="G68" s="258"/>
      <c r="H68" s="258"/>
      <c r="I68" s="258"/>
      <c r="J68" s="382"/>
      <c r="K68" s="461" t="str">
        <f t="shared" si="36"/>
        <v/>
      </c>
      <c r="L68" s="451" t="str">
        <f t="shared" si="37"/>
        <v/>
      </c>
      <c r="M68" s="462" t="str">
        <f t="shared" si="38"/>
        <v/>
      </c>
      <c r="N68" s="461" t="str">
        <f t="shared" si="39"/>
        <v/>
      </c>
      <c r="O68" s="462" t="str">
        <f t="shared" si="40"/>
        <v/>
      </c>
      <c r="P68" s="463" t="str">
        <f t="shared" si="41"/>
        <v/>
      </c>
      <c r="Q68" s="461" t="str">
        <f t="shared" si="42"/>
        <v/>
      </c>
      <c r="R68" s="462" t="str">
        <f t="shared" si="43"/>
        <v/>
      </c>
      <c r="S68" s="463" t="str">
        <f t="shared" si="44"/>
        <v/>
      </c>
      <c r="T68" s="7"/>
    </row>
    <row r="69" spans="1:20" s="167" customFormat="1" ht="12.75" customHeight="1" x14ac:dyDescent="0.25">
      <c r="A69" s="576"/>
      <c r="B69" s="14" t="s">
        <v>8</v>
      </c>
      <c r="C69" s="431" t="str">
        <f>IF('W8'!$G$8&gt;0, 'W8'!G14,"")</f>
        <v/>
      </c>
      <c r="D69" s="441" t="str">
        <f>IF('W8'!$G$8&gt;0, 'W8'!L14,"")</f>
        <v/>
      </c>
      <c r="E69" s="343"/>
      <c r="F69" s="343"/>
      <c r="G69" s="343"/>
      <c r="H69" s="343"/>
      <c r="I69" s="258"/>
      <c r="J69" s="382"/>
      <c r="K69" s="461" t="str">
        <f t="shared" si="36"/>
        <v/>
      </c>
      <c r="L69" s="167" t="str">
        <f t="shared" si="37"/>
        <v/>
      </c>
      <c r="M69" s="462" t="str">
        <f t="shared" si="38"/>
        <v/>
      </c>
      <c r="N69" s="461" t="str">
        <f t="shared" si="39"/>
        <v/>
      </c>
      <c r="O69" s="462" t="str">
        <f t="shared" si="40"/>
        <v/>
      </c>
      <c r="P69" s="463" t="str">
        <f t="shared" si="41"/>
        <v/>
      </c>
      <c r="Q69" s="461" t="str">
        <f t="shared" si="42"/>
        <v/>
      </c>
      <c r="R69" s="462" t="str">
        <f t="shared" si="43"/>
        <v/>
      </c>
      <c r="S69" s="463" t="str">
        <f t="shared" si="44"/>
        <v/>
      </c>
      <c r="T69" s="7"/>
    </row>
    <row r="70" spans="1:20" s="167" customFormat="1" ht="12.75" customHeight="1" x14ac:dyDescent="0.25">
      <c r="A70" s="576"/>
      <c r="B70" s="14" t="s">
        <v>9</v>
      </c>
      <c r="C70" s="431" t="str">
        <f>IF('W8'!$G$8&gt;0, 'W8'!G15,"")</f>
        <v/>
      </c>
      <c r="D70" s="441" t="str">
        <f>IF('W8'!$G$8&gt;0, 'W8'!L15,"")</f>
        <v/>
      </c>
      <c r="E70" s="343"/>
      <c r="F70" s="343"/>
      <c r="G70" s="343"/>
      <c r="H70" s="343"/>
      <c r="I70" s="258"/>
      <c r="J70" s="382"/>
      <c r="K70" s="461" t="str">
        <f t="shared" si="36"/>
        <v/>
      </c>
      <c r="L70" s="451" t="str">
        <f t="shared" si="37"/>
        <v/>
      </c>
      <c r="M70" s="462" t="str">
        <f t="shared" si="38"/>
        <v/>
      </c>
      <c r="N70" s="461" t="str">
        <f t="shared" si="39"/>
        <v/>
      </c>
      <c r="O70" s="462" t="str">
        <f t="shared" si="40"/>
        <v/>
      </c>
      <c r="P70" s="463" t="str">
        <f t="shared" si="41"/>
        <v/>
      </c>
      <c r="Q70" s="461" t="str">
        <f t="shared" si="42"/>
        <v/>
      </c>
      <c r="R70" s="462" t="str">
        <f t="shared" si="43"/>
        <v/>
      </c>
      <c r="S70" s="463" t="str">
        <f t="shared" si="44"/>
        <v/>
      </c>
      <c r="T70" s="7"/>
    </row>
    <row r="71" spans="1:20" s="167" customFormat="1" ht="12.75" customHeight="1" x14ac:dyDescent="0.25">
      <c r="A71" s="576"/>
      <c r="B71" s="14" t="s">
        <v>10</v>
      </c>
      <c r="C71" s="431" t="str">
        <f>IF('W8'!$G$8&gt;0, 'W8'!G16,"")</f>
        <v/>
      </c>
      <c r="D71" s="441" t="str">
        <f>IF('W8'!$G$8&gt;0, 'W8'!L16,"")</f>
        <v/>
      </c>
      <c r="E71" s="343"/>
      <c r="F71" s="343"/>
      <c r="G71" s="343"/>
      <c r="H71" s="343"/>
      <c r="I71" s="258"/>
      <c r="J71" s="382"/>
      <c r="K71" s="461" t="str">
        <f t="shared" si="36"/>
        <v/>
      </c>
      <c r="L71" s="451" t="str">
        <f t="shared" si="37"/>
        <v/>
      </c>
      <c r="M71" s="462" t="str">
        <f t="shared" si="38"/>
        <v/>
      </c>
      <c r="N71" s="461" t="str">
        <f t="shared" si="39"/>
        <v/>
      </c>
      <c r="O71" s="462" t="str">
        <f t="shared" si="40"/>
        <v/>
      </c>
      <c r="P71" s="463" t="str">
        <f t="shared" si="41"/>
        <v/>
      </c>
      <c r="Q71" s="461" t="str">
        <f t="shared" si="42"/>
        <v/>
      </c>
      <c r="R71" s="462" t="str">
        <f t="shared" si="43"/>
        <v/>
      </c>
      <c r="S71" s="463" t="str">
        <f t="shared" si="44"/>
        <v/>
      </c>
      <c r="T71" s="7"/>
    </row>
    <row r="72" spans="1:20" s="167" customFormat="1" ht="12.75" customHeight="1" x14ac:dyDescent="0.25">
      <c r="A72" s="576"/>
      <c r="B72" s="14" t="s">
        <v>11</v>
      </c>
      <c r="C72" s="431" t="str">
        <f>IF('W8'!$G$8&gt;0, 'W8'!G17,"")</f>
        <v/>
      </c>
      <c r="D72" s="441" t="str">
        <f>IF('W8'!$G$8&gt;0, 'W8'!L17,"")</f>
        <v/>
      </c>
      <c r="E72" s="343"/>
      <c r="F72" s="343"/>
      <c r="G72" s="343"/>
      <c r="H72" s="343"/>
      <c r="I72" s="258"/>
      <c r="J72" s="382"/>
      <c r="K72" s="461" t="str">
        <f t="shared" si="36"/>
        <v/>
      </c>
      <c r="L72" s="167" t="str">
        <f t="shared" si="37"/>
        <v/>
      </c>
      <c r="M72" s="462" t="str">
        <f t="shared" si="38"/>
        <v/>
      </c>
      <c r="N72" s="461" t="str">
        <f t="shared" si="39"/>
        <v/>
      </c>
      <c r="O72" s="462" t="str">
        <f t="shared" si="40"/>
        <v/>
      </c>
      <c r="P72" s="463" t="str">
        <f t="shared" si="41"/>
        <v/>
      </c>
      <c r="Q72" s="461" t="str">
        <f t="shared" si="42"/>
        <v/>
      </c>
      <c r="R72" s="462" t="str">
        <f t="shared" si="43"/>
        <v/>
      </c>
      <c r="S72" s="463" t="str">
        <f t="shared" si="44"/>
        <v/>
      </c>
      <c r="T72" s="7"/>
    </row>
    <row r="73" spans="1:20" s="167" customFormat="1" ht="12.75" customHeight="1" x14ac:dyDescent="0.25">
      <c r="A73" s="576"/>
      <c r="B73" s="14" t="s">
        <v>12</v>
      </c>
      <c r="C73" s="475" t="str">
        <f>IF('W8'!$G$8&gt;0, 'W8'!G18,"")</f>
        <v/>
      </c>
      <c r="D73" s="441" t="str">
        <f>IF('W8'!$G$8&gt;0, 'W8'!L18,"")</f>
        <v/>
      </c>
      <c r="E73" s="343"/>
      <c r="F73" s="343"/>
      <c r="G73" s="343"/>
      <c r="H73" s="343"/>
      <c r="I73" s="258"/>
      <c r="J73" s="382"/>
      <c r="K73" s="461" t="str">
        <f t="shared" si="36"/>
        <v/>
      </c>
      <c r="L73" s="451" t="str">
        <f t="shared" si="37"/>
        <v/>
      </c>
      <c r="M73" s="462" t="str">
        <f t="shared" si="38"/>
        <v/>
      </c>
      <c r="N73" s="461" t="str">
        <f t="shared" si="39"/>
        <v/>
      </c>
      <c r="O73" s="462" t="str">
        <f t="shared" si="40"/>
        <v/>
      </c>
      <c r="P73" s="463" t="str">
        <f t="shared" si="41"/>
        <v/>
      </c>
      <c r="Q73" s="461" t="str">
        <f t="shared" si="42"/>
        <v/>
      </c>
      <c r="R73" s="462" t="str">
        <f t="shared" si="43"/>
        <v/>
      </c>
      <c r="S73" s="463" t="str">
        <f t="shared" si="44"/>
        <v/>
      </c>
      <c r="T73" s="7"/>
    </row>
    <row r="74" spans="1:20" s="167" customFormat="1" ht="12.75" customHeight="1" x14ac:dyDescent="0.25">
      <c r="A74" s="576"/>
      <c r="B74" s="14" t="s">
        <v>13</v>
      </c>
      <c r="C74" s="431" t="str">
        <f>IF('W8'!$G$8&gt;0, 'W8'!G19,"")</f>
        <v/>
      </c>
      <c r="D74" s="441" t="str">
        <f>IF('W8'!$G$8&gt;0, 'W8'!L19,"")</f>
        <v/>
      </c>
      <c r="E74" s="343"/>
      <c r="F74" s="343"/>
      <c r="G74" s="343"/>
      <c r="H74" s="343"/>
      <c r="I74" s="258"/>
      <c r="J74" s="382"/>
      <c r="K74" s="461" t="str">
        <f t="shared" si="36"/>
        <v/>
      </c>
      <c r="L74" s="451" t="str">
        <f t="shared" si="37"/>
        <v/>
      </c>
      <c r="M74" s="462" t="str">
        <f t="shared" si="38"/>
        <v/>
      </c>
      <c r="N74" s="461" t="str">
        <f t="shared" si="39"/>
        <v/>
      </c>
      <c r="O74" s="462" t="str">
        <f t="shared" si="40"/>
        <v/>
      </c>
      <c r="P74" s="463" t="str">
        <f t="shared" si="41"/>
        <v/>
      </c>
      <c r="Q74" s="461" t="str">
        <f t="shared" si="42"/>
        <v/>
      </c>
      <c r="R74" s="462" t="str">
        <f t="shared" si="43"/>
        <v/>
      </c>
      <c r="S74" s="463" t="str">
        <f t="shared" si="44"/>
        <v/>
      </c>
      <c r="T74" s="7"/>
    </row>
    <row r="75" spans="1:20" s="167" customFormat="1" ht="12.75" customHeight="1" x14ac:dyDescent="0.25">
      <c r="A75" s="576"/>
      <c r="B75" s="14" t="s">
        <v>14</v>
      </c>
      <c r="C75" s="431" t="str">
        <f>IF('W8'!$G$8&gt;0, 'W8'!G20,"")</f>
        <v/>
      </c>
      <c r="D75" s="441" t="str">
        <f>IF('W8'!$G$8&gt;0, 'W8'!L20,"")</f>
        <v/>
      </c>
      <c r="E75" s="343"/>
      <c r="F75" s="343"/>
      <c r="G75" s="343"/>
      <c r="H75" s="343"/>
      <c r="I75" s="258"/>
      <c r="J75" s="382"/>
      <c r="K75" s="461" t="str">
        <f t="shared" si="36"/>
        <v/>
      </c>
      <c r="L75" s="167" t="str">
        <f t="shared" si="37"/>
        <v/>
      </c>
      <c r="M75" s="462" t="str">
        <f t="shared" si="38"/>
        <v/>
      </c>
      <c r="N75" s="461" t="str">
        <f t="shared" si="39"/>
        <v/>
      </c>
      <c r="O75" s="462" t="str">
        <f t="shared" si="40"/>
        <v/>
      </c>
      <c r="P75" s="463" t="str">
        <f t="shared" si="41"/>
        <v/>
      </c>
      <c r="Q75" s="461" t="str">
        <f t="shared" si="42"/>
        <v/>
      </c>
      <c r="R75" s="462" t="str">
        <f t="shared" si="43"/>
        <v/>
      </c>
      <c r="S75" s="463" t="str">
        <f t="shared" si="44"/>
        <v/>
      </c>
      <c r="T75" s="7"/>
    </row>
    <row r="76" spans="1:20" s="167" customFormat="1" ht="12.75" customHeight="1" x14ac:dyDescent="0.25">
      <c r="A76" s="576"/>
      <c r="B76" s="14" t="s">
        <v>15</v>
      </c>
      <c r="C76" s="431" t="str">
        <f>IF('W8'!$G$8&gt;0, 'W8'!G21,"")</f>
        <v/>
      </c>
      <c r="D76" s="441" t="str">
        <f>IF('W8'!$G$8&gt;0, 'W8'!L21,"")</f>
        <v/>
      </c>
      <c r="E76" s="343"/>
      <c r="F76" s="343"/>
      <c r="G76" s="343"/>
      <c r="H76" s="343"/>
      <c r="I76" s="258"/>
      <c r="J76" s="382"/>
      <c r="K76" s="461" t="str">
        <f t="shared" si="36"/>
        <v/>
      </c>
      <c r="L76" s="451" t="str">
        <f t="shared" si="37"/>
        <v/>
      </c>
      <c r="M76" s="462" t="str">
        <f t="shared" si="38"/>
        <v/>
      </c>
      <c r="N76" s="461" t="str">
        <f t="shared" si="39"/>
        <v/>
      </c>
      <c r="O76" s="462" t="str">
        <f t="shared" si="40"/>
        <v/>
      </c>
      <c r="P76" s="463" t="str">
        <f t="shared" si="41"/>
        <v/>
      </c>
      <c r="Q76" s="461" t="str">
        <f t="shared" si="42"/>
        <v/>
      </c>
      <c r="R76" s="462" t="str">
        <f t="shared" si="43"/>
        <v/>
      </c>
      <c r="S76" s="463" t="str">
        <f t="shared" si="44"/>
        <v/>
      </c>
      <c r="T76" s="7"/>
    </row>
    <row r="77" spans="1:20" s="167" customFormat="1" ht="12.75" customHeight="1" x14ac:dyDescent="0.25">
      <c r="A77" s="576"/>
      <c r="B77" s="14" t="s">
        <v>16</v>
      </c>
      <c r="C77" s="431" t="str">
        <f>IF('W8'!$G$8&gt;0, 'W8'!G22,"")</f>
        <v/>
      </c>
      <c r="D77" s="441" t="str">
        <f>IF('W8'!$G$8&gt;0, 'W8'!L22,"")</f>
        <v/>
      </c>
      <c r="E77" s="343"/>
      <c r="F77" s="343"/>
      <c r="G77" s="343"/>
      <c r="H77" s="343"/>
      <c r="I77" s="258"/>
      <c r="J77" s="382"/>
      <c r="K77" s="461" t="str">
        <f t="shared" si="36"/>
        <v/>
      </c>
      <c r="L77" s="451" t="str">
        <f t="shared" si="37"/>
        <v/>
      </c>
      <c r="M77" s="462" t="str">
        <f t="shared" si="38"/>
        <v/>
      </c>
      <c r="N77" s="461" t="str">
        <f t="shared" si="39"/>
        <v/>
      </c>
      <c r="O77" s="462" t="str">
        <f t="shared" si="40"/>
        <v/>
      </c>
      <c r="P77" s="463" t="str">
        <f t="shared" si="41"/>
        <v/>
      </c>
      <c r="Q77" s="461" t="str">
        <f t="shared" si="42"/>
        <v/>
      </c>
      <c r="R77" s="462" t="str">
        <f t="shared" si="43"/>
        <v/>
      </c>
      <c r="S77" s="463" t="str">
        <f t="shared" si="44"/>
        <v/>
      </c>
      <c r="T77" s="7"/>
    </row>
    <row r="78" spans="1:20" s="167" customFormat="1" ht="12.75" customHeight="1" x14ac:dyDescent="0.25">
      <c r="A78" s="578"/>
      <c r="B78" s="156" t="s">
        <v>17</v>
      </c>
      <c r="C78" s="477" t="str">
        <f>IF('W8'!$G$8&gt;0, 'W8'!G23,"")</f>
        <v/>
      </c>
      <c r="D78" s="474" t="str">
        <f>IF('W8'!$G$8&gt;0, 'W8'!L23,"")</f>
        <v/>
      </c>
      <c r="E78" s="445"/>
      <c r="F78" s="446"/>
      <c r="G78" s="446"/>
      <c r="H78" s="446"/>
      <c r="I78" s="446"/>
      <c r="J78" s="467"/>
      <c r="K78" s="465" t="str">
        <f t="shared" si="36"/>
        <v/>
      </c>
      <c r="L78" s="452" t="str">
        <f t="shared" si="37"/>
        <v/>
      </c>
      <c r="M78" s="464" t="str">
        <f t="shared" si="38"/>
        <v/>
      </c>
      <c r="N78" s="465" t="str">
        <f t="shared" si="39"/>
        <v/>
      </c>
      <c r="O78" s="464" t="str">
        <f t="shared" si="40"/>
        <v/>
      </c>
      <c r="P78" s="466" t="str">
        <f t="shared" si="41"/>
        <v/>
      </c>
      <c r="Q78" s="465" t="str">
        <f t="shared" si="42"/>
        <v/>
      </c>
      <c r="R78" s="464" t="str">
        <f t="shared" si="43"/>
        <v/>
      </c>
      <c r="S78" s="466"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480" t="s">
        <v>239</v>
      </c>
      <c r="J81" s="480"/>
      <c r="K81" s="432"/>
      <c r="L81" s="481" t="str">
        <f>IF('W2'!G11&gt;0, 'W2'!G11, IF('W3'!$G$22&gt;0, 'W3'!$G$22, ""))</f>
        <v/>
      </c>
      <c r="M81" s="454" t="s">
        <v>29</v>
      </c>
      <c r="N81" s="454"/>
      <c r="O81" s="454"/>
      <c r="P81" s="454"/>
      <c r="Q81" s="168"/>
      <c r="R81" s="482"/>
      <c r="S81" s="483"/>
      <c r="T81" s="10"/>
    </row>
    <row r="82" spans="1:20" s="1" customFormat="1" ht="12.75" customHeight="1" x14ac:dyDescent="0.2">
      <c r="I82" s="567"/>
      <c r="J82" s="568"/>
      <c r="K82" s="561" t="s">
        <v>31</v>
      </c>
      <c r="L82" s="562"/>
      <c r="M82" s="563"/>
      <c r="N82" s="561" t="s">
        <v>30</v>
      </c>
      <c r="O82" s="562"/>
      <c r="P82" s="563"/>
      <c r="Q82" s="564" t="s">
        <v>32</v>
      </c>
      <c r="R82" s="565"/>
      <c r="S82" s="566"/>
      <c r="T82" s="10"/>
    </row>
    <row r="83" spans="1:20" s="1" customFormat="1" ht="12.75" customHeight="1" x14ac:dyDescent="0.2">
      <c r="I83" s="569"/>
      <c r="J83" s="570"/>
      <c r="K83" s="490" t="s">
        <v>2</v>
      </c>
      <c r="L83" s="491" t="s">
        <v>0</v>
      </c>
      <c r="M83" s="486" t="s">
        <v>26</v>
      </c>
      <c r="N83" s="490" t="s">
        <v>2</v>
      </c>
      <c r="O83" s="491" t="s">
        <v>0</v>
      </c>
      <c r="P83" s="486" t="s">
        <v>26</v>
      </c>
      <c r="Q83" s="484" t="s">
        <v>2</v>
      </c>
      <c r="R83" s="485" t="s">
        <v>0</v>
      </c>
      <c r="S83" s="486" t="s">
        <v>26</v>
      </c>
      <c r="T83" s="10"/>
    </row>
    <row r="84" spans="1:20" s="1" customFormat="1" ht="12.75" customHeight="1" x14ac:dyDescent="0.2">
      <c r="I84" s="591" t="s">
        <v>225</v>
      </c>
      <c r="J84" s="592"/>
      <c r="K84" s="459" t="str">
        <f>IF(COUNT(E15:E26)=$L$81, CONCATENATE(ROUND(SUM(E15:E26)*L81/L81/SUM(C15:C26)*100, 2), " (", ROUND(SUM(E15:E26)*L81/L81/SUM(C15:C26)*100/EXP(1.96/SQRT(SUM(E15:E26))), 2),"-",ROUND(SUM(E15:E26)*L81/L81/SUM(C15:C26)*100*EXP(1.96/SQRT(SUM(E15:E26))), 2),")"),"")</f>
        <v/>
      </c>
      <c r="L84" s="459" t="str">
        <f>IF(COUNT(F15:F26)=$L$81, CONCATENATE(ROUND(SUM(F15:F26)*L81/L81/SUM(D15:D26)*100, 2), " (", ROUND(SUM(F15:F26)*L81/L81/SUM(D15:D26)*100/EXP(1.96/SQRT(SUM(F15:F26))), 2),"-",ROUND(SUM(F15:F26)*L81/L81/SUM(D15:D26)*100*EXP(1.96/SQRT(SUM(F15:F26))), 2),")"),"")</f>
        <v/>
      </c>
      <c r="M84" s="460" t="str">
        <f>IF(COUNT(E15:F26)/2=L81, CONCATENATE(ROUND(SUM(E15:F26)*L81/L81/SUM(C15:D26)*100, 2), " (", ROUND(SUM(E15:F26)*L81/L81/SUM(C15:D26)*100/EXP(1.96/SQRT(SUM(E15:F26))), 2),"-",ROUND(SUM(E15:F26)*L81/L81/SUM(C15:D26)*100*EXP(1.96/SQRT(SUM(E15:F26))), 2),")"),"")</f>
        <v/>
      </c>
      <c r="N84" s="458" t="str">
        <f>IF(COUNT(G15:G26)=L81, CONCATENATE(ROUND(SUM(G15:G26)*L81/L81/SUM(C15:C26)*100, 2), " (", ROUND(SUM(G15:G26)*L81/L81/SUM(C15:C26)*100/EXP(1.96/SQRT(SUM(G15:G26))), 2),"-",ROUND(SUM(G15:G26)*L81/L81/SUM(C15:C26)*100*EXP(1.96/SQRT(SUM(G15:G26))), 2),")"),"")</f>
        <v/>
      </c>
      <c r="O84" s="459" t="str">
        <f>IF(COUNT(H15:H26)=L81, CONCATENATE(ROUND(SUM(H15:H26)*L81/L81/SUM(D15:D26)*100, 2), " (", ROUND(SUM(H15:H26)*L81/L81/SUM(D15:D26)*100/EXP(1.96/SQRT(SUM(H15:H26))), 2),"-",ROUND(SUM(H15:H26)*L81/L81/SUM(D15:D26)*100*EXP(1.96/SQRT(SUM(H15:H26))), 2),")"),"")</f>
        <v/>
      </c>
      <c r="P84" s="460" t="str">
        <f>IF(COUNT(G15:H26)/2=L81, CONCATENATE(ROUND(SUM(G15:H26)*L81/L81/SUM(C15:D26)*100, 2), " (", ROUND(SUM(G15:H26)*L81/L81/SUM(C15:D26)*100/EXP(1.96/SQRT(SUM(G15:H26))), 2),"-",ROUND(SUM(G15:H26)*L81/L81/SUM(C15:D26)*100*EXP(1.96/SQRT(SUM(G15:H26))), 2),")"),"")</f>
        <v/>
      </c>
      <c r="Q84" s="459" t="str">
        <f>IF(COUNT(I15:I26)=L81, CONCATENATE(ROUND(SUM(I15:I26)*L81/L81/SUM(C15:C26)*100, 2), " (", ROUND(SUM(I15:I26)*L81/L81/SUM(C15:C26)*100/EXP(1.96/SQRT(SUM(I15:I26))), 2),"-",ROUND(SUM(I15:I26)*L81/L81/SUM(C15:C26)*100*EXP(1.96/SQRT(SUM(I15:I26))), 2),")"),"")</f>
        <v/>
      </c>
      <c r="R84" s="459" t="str">
        <f>IF(COUNT(J15:J26)=L81, CONCATENATE(ROUND(SUM(J15:J26)*L81/L81/SUM(D15:D26)*100, 2), " (", ROUND(SUM(J15:J26)*L81/L81/SUM(D15:D26)*100/EXP(1.96/SQRT(SUM(J15:J26))), 2),"-",ROUND(SUM(J15:J26)*L81/L81/SUM(D15:D26)*100*EXP(1.96/SQRT(SUM(J15:J26))), 2),")"),"")</f>
        <v/>
      </c>
      <c r="S84" s="46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58" t="s">
        <v>21</v>
      </c>
      <c r="J85" s="593"/>
      <c r="K85" s="462" t="str">
        <f>IF(COUNT(E28:E39)=$L$81, CONCATENATE(ROUND(SUM(E28:E39)*L81/L81/SUM(C28:C39)*100, 2), " (", ROUND(SUM(E28:E39)*L81/L81/SUM(C28:C39)*100/EXP(1.96/SQRT(SUM(E28:E39))), 2),"-",ROUND(SUM(E28:E39)*L81/L81/SUM(C28:C39)*100*EXP(1.96/SQRT(SUM(E28:E39))), 2),")"),"")</f>
        <v/>
      </c>
      <c r="L85" s="462" t="str">
        <f>IF(COUNT(F28:F39)=$L$81, CONCATENATE(ROUND(SUM(F28:F39)*L81/L81/SUM(D28:D39)*100, 2), " (", ROUND(SUM(F28:F39)*L81/L81/SUM(D28:D39)*100/EXP(1.96/SQRT(SUM(F28:F39))), 2),"-",ROUND(SUM(F28:F39)*L81/L81/SUM(D28:D39)*100*EXP(1.96/SQRT(SUM(F28:F39))), 2),")"),"")</f>
        <v/>
      </c>
      <c r="M85" s="463" t="str">
        <f>IF(COUNT(E28:F39)/2=L81, CONCATENATE(ROUND(SUM(E28:F39)*L81/L81/SUM(C28:D39)*100, 2), " (", ROUND(SUM(E28:F39)*L81/L81/SUM(C28:D39)*100/EXP(1.96/SQRT(SUM(E28:F39))), 2),"-",ROUND(SUM(E28:F39)*L81/L81/SUM(C28:D39)*100*EXP(1.96/SQRT(SUM(E28:F39))), 2),")"),"")</f>
        <v/>
      </c>
      <c r="N85" s="461" t="str">
        <f>IF(COUNT(G28:G39)=L81, CONCATENATE(ROUND(SUM(G28:G39)*L81/L81/SUM(C28:C39)*100, 2), " (", ROUND(SUM(G28:G39)*L81/L81/SUM(C28:C39)*100/EXP(1.96/SQRT(SUM(G28:G39))), 2),"-",ROUND(SUM(G28:G39)*L81/L81/SUM(C28:C39)*100*EXP(1.96/SQRT(SUM(G28:G39))), 2),")"),"")</f>
        <v/>
      </c>
      <c r="O85" s="462" t="str">
        <f>IF(COUNT(H28:H39)=L81, CONCATENATE(ROUND(SUM(H28:H39)*L81/L81/SUM(D28:D39)*100, 2), " (", ROUND(SUM(H28:H39)*L81/L81/SUM(D28:D39)*100/EXP(1.96/SQRT(SUM(H28:H39))), 2),"-",ROUND(SUM(H28:H39)*L81/L81/SUM(D28:D39)*100*EXP(1.96/SQRT(SUM(H28:H39))), 2),")"),"")</f>
        <v/>
      </c>
      <c r="P85" s="463" t="str">
        <f>IF(COUNT(G28:H39)/2=L81, CONCATENATE(ROUND(SUM(G28:H39)*L81/L81/SUM(C28:D39)*100, 2), " (", ROUND(SUM(G28:H39)*L81/L81/SUM(C28:D39)*100/EXP(1.96/SQRT(SUM(G28:H39))), 2),"-",ROUND(SUM(G28:H39)*L81/L81/SUM(C28:D39)*100*EXP(1.96/SQRT(SUM(G28:H39))), 2),")"),"")</f>
        <v/>
      </c>
      <c r="Q85" s="462" t="str">
        <f>IF(COUNT(I28:I39)=L81, CONCATENATE(ROUND(SUM(I28:I39)*L81/L81/SUM(C28:C39)*100, 2), " (", ROUND(SUM(I28:I39)*L81/L81/SUM(C28:C39)*100/EXP(1.96/SQRT(SUM(I28:I39))), 2),"-",ROUND(SUM(I28:I39)*L81/L81/SUM(C28:C39)*100*EXP(1.96/SQRT(SUM(I28:I39))), 2),")"),"")</f>
        <v/>
      </c>
      <c r="R85" s="462" t="str">
        <f>IF(COUNT(J28:J39)=L81, CONCATENATE(ROUND(SUM(J28:J39)*L81/L81/SUM(D28:D39)*100, 2), " (", ROUND(SUM(J28:J39)*L81/L81/SUM(D28:D39)*100/EXP(1.96/SQRT(SUM(J28:J39))), 2),"-",ROUND(SUM(J28:J39)*L81/L81/SUM(D28:D39)*100*EXP(1.96/SQRT(SUM(J28:J39))), 2),")"),"")</f>
        <v/>
      </c>
      <c r="S85" s="46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58" t="s">
        <v>22</v>
      </c>
      <c r="J86" s="593"/>
      <c r="K86" s="462" t="str">
        <f>IF(COUNT(E41:E52)=$L$81, CONCATENATE(ROUND(SUM(E41:E52)*L81/L81/SUM(C41:C52)*100, 2), " (", ROUND(SUM(E41:E52)*L81/L81/SUM(C41:C52)*100/EXP(1.96/SQRT(SUM(E41:E52))), 2),"-",ROUND(SUM(E41:E52)*L81/L81/SUM(C41:C52)*100*EXP(1.96/SQRT(SUM(E41:E52))), 2),")"),"")</f>
        <v/>
      </c>
      <c r="L86" s="462" t="str">
        <f>IF(COUNT(F41:F52)=$L$81, CONCATENATE(ROUND(SUM(F41:F52)*L81/L81/SUM(D41:D52)*100, 2), " (", ROUND(SUM(F41:F52)*L81/L81/SUM(D41:D52)*100/EXP(1.96/SQRT(SUM(F41:F52))), 2),"-",ROUND(SUM(F41:F52)*L81/L81/SUM(D41:D52)*100*EXP(1.96/SQRT(SUM(F41:F52))), 2),")"),"")</f>
        <v/>
      </c>
      <c r="M86" s="463" t="str">
        <f>IF(COUNT(E41:F52)/2=L81, CONCATENATE(ROUND(SUM(E41:F52)*L81/L81/SUM(C41:D52)*100, 2), " (", ROUND(SUM(E41:F52)*L81/L81/SUM(C41:D52)*100/EXP(1.96/SQRT(SUM(E41:F52))), 2),"-",ROUND(SUM(E41:F52)*L81/L81/SUM(C41:D52)*100*EXP(1.96/SQRT(SUM(E41:F52))), 2),")"),"")</f>
        <v/>
      </c>
      <c r="N86" s="461" t="str">
        <f>IF(COUNT(G41:G52)=L81, CONCATENATE(ROUND(SUM(G41:G52)*L81/L81/SUM(C41:C52)*100, 2), " (", ROUND(SUM(G41:G52)*L81/L81/SUM(C41:C52)*100/EXP(1.96/SQRT(SUM(G41:G52))), 2),"-",ROUND(SUM(G41:G52)*L81/L81/SUM(C41:C52)*100*EXP(1.96/SQRT(SUM(G41:G52))), 2),")"),"")</f>
        <v/>
      </c>
      <c r="O86" s="462" t="str">
        <f>IF(COUNT(H41:H52)=L81, CONCATENATE(ROUND(SUM(H41:H52)*L81/L81/SUM(D41:D52)*100, 2), " (", ROUND(SUM(H41:H52)*L81/L81/SUM(D41:D52)*100/EXP(1.96/SQRT(SUM(H41:H52))), 2),"-",ROUND(SUM(H41:H52)*L81/L81/SUM(D41:D52)*100*EXP(1.96/SQRT(SUM(H41:H52))), 2),")"),"")</f>
        <v/>
      </c>
      <c r="P86" s="463" t="str">
        <f>IF(COUNT(G41:H52)/2=L81, CONCATENATE(ROUND(SUM(G41:H52)*L81/L81/SUM(C41:D52)*100, 2), " (", ROUND(SUM(G41:H52)*L81/L81/SUM(C41:D52)*100/EXP(1.96/SQRT(SUM(G41:H52))), 2),"-",ROUND(SUM(G41:H52)*L81/L81/SUM(C41:D52)*100*EXP(1.96/SQRT(SUM(G41:H52))), 2),")"),"")</f>
        <v/>
      </c>
      <c r="Q86" s="462" t="str">
        <f>IF(COUNT(I41:I52)=L81, CONCATENATE(ROUND(SUM(I41:I52)*L81/L81/SUM(C41:C52)*100, 2), " (", ROUND(SUM(I41:I52)*L81/L81/SUM(C41:C52)*100/EXP(1.96/SQRT(SUM(I41:I52))), 2),"-",ROUND(SUM(I41:I52)*L81/L81/SUM(C41:C52)*100*EXP(1.96/SQRT(SUM(I41:I52))), 2),")"),"")</f>
        <v/>
      </c>
      <c r="R86" s="462" t="str">
        <f>IF(COUNT(J41:J52)=L81, CONCATENATE(ROUND(SUM(J41:J52)*L81/L81/SUM(D41:D52)*100, 2), " (", ROUND(SUM(J41:J52)*L81/L81/SUM(D41:D52)*100/EXP(1.96/SQRT(SUM(J41:J52))), 2),"-",ROUND(SUM(J41:J52)*L81/L81/SUM(D41:D52)*100*EXP(1.96/SQRT(SUM(J41:J52))), 2),")"),"")</f>
        <v/>
      </c>
      <c r="S86" s="46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58" t="s">
        <v>23</v>
      </c>
      <c r="J87" s="593"/>
      <c r="K87" s="462" t="str">
        <f>IF(COUNT(E54:E65)=$L$81, CONCATENATE(ROUND(SUM(E54:E65)*L81/L81/SUM(C54:C65)*100, 2), " (", ROUND(SUM(E54:E65)*L81/L81/SUM(C54:C65)*100/EXP(1.96/SQRT(SUM(E54:E65))), 2),"-",ROUND(SUM(E54:E65)*L81/L81/SUM(C54:C65)*100*EXP(1.96/SQRT(SUM(E54:E65))), 2),")"),"")</f>
        <v/>
      </c>
      <c r="L87" s="462" t="str">
        <f>IF(COUNT(F54:F65)=$L$81, CONCATENATE(ROUND(SUM(F54:F65)*L81/L81/SUM(D54:D65)*100, 2), " (", ROUND(SUM(F54:F65)*L81/L81/SUM(D54:D65)*100/EXP(1.96/SQRT(SUM(F54:F65))), 2),"-",ROUND(SUM(F54:F65)*L81/L81/SUM(D54:D65)*100*EXP(1.96/SQRT(SUM(F54:F65))), 2),")"),"")</f>
        <v/>
      </c>
      <c r="M87" s="463" t="str">
        <f>IF(COUNT(E54:F65)/2=L81, CONCATENATE(ROUND(SUM(E54:F65)*L81/L81/SUM(C54:D65)*100, 2), " (", ROUND(SUM(E54:F65)*L81/L81/SUM(C54:D65)*100/EXP(1.96/SQRT(SUM(E54:F65))), 2),"-",ROUND(SUM(E54:F65)*L81/L81/SUM(C54:D65)*100*EXP(1.96/SQRT(SUM(E54:F65))), 2),")"),"")</f>
        <v/>
      </c>
      <c r="N87" s="461" t="str">
        <f>IF(COUNT(G54:G65)=L81, CONCATENATE(ROUND(SUM(G54:G65)*L81/L81/SUM(C54:C65)*100, 2), " (", ROUND(SUM(G54:G65)*L81/L81/SUM(C54:C65)*100/EXP(1.96/SQRT(SUM(G54:G65))), 2),"-",ROUND(SUM(G54:G65)*L81/L81/SUM(C54:C65)*100*EXP(1.96/SQRT(SUM(G54:G65))), 2),")"),"")</f>
        <v/>
      </c>
      <c r="O87" s="462" t="str">
        <f>IF(COUNT(H54:H65)=L81, CONCATENATE(ROUND(SUM(H54:H65)*L81/L81/SUM(D54:D65)*100, 2), " (", ROUND(SUM(H54:H65)*L81/L81/SUM(D54:D65)*100/EXP(1.96/SQRT(SUM(H54:H65))), 2),"-",ROUND(SUM(H54:H65)*L81/L81/SUM(D54:D65)*100*EXP(1.96/SQRT(SUM(H54:H65))), 2),")"),"")</f>
        <v/>
      </c>
      <c r="P87" s="463" t="str">
        <f>IF(COUNT(G54:H65)/2=L81, CONCATENATE(ROUND(SUM(G54:H65)*L81/L81/SUM(C54:D65)*100, 2), " (", ROUND(SUM(G54:H65)*L81/L81/SUM(C54:D65)*100/EXP(1.96/SQRT(SUM(G54:H65))), 2),"-",ROUND(SUM(G54:H65)*L81/L81/SUM(C54:D65)*100*EXP(1.96/SQRT(SUM(G54:H65))), 2),")"),"")</f>
        <v/>
      </c>
      <c r="Q87" s="462" t="str">
        <f>IF(COUNT(I54:I65)=L81, CONCATENATE(ROUND(SUM(I54:I65)*L81/L81/SUM(C54:C65)*100, 2), " (", ROUND(SUM(I54:I65)*L81/L81/SUM(C54:C65)*100/EXP(1.96/SQRT(SUM(I54:I65))), 2),"-",ROUND(SUM(I54:I65)*L81/L81/SUM(C54:C65)*100*EXP(1.96/SQRT(SUM(I54:I65))), 2),")"),"")</f>
        <v/>
      </c>
      <c r="R87" s="462" t="str">
        <f>IF(COUNT(J54:J65)=L81, CONCATENATE(ROUND(SUM(J54:J65)*L81/L81/SUM(D54:D65)*100, 2), " (", ROUND(SUM(J54:J65)*L81/L81/SUM(D54:D65)*100/EXP(1.96/SQRT(SUM(J54:J65))), 2),"-",ROUND(SUM(J54:J65)*L81/L81/SUM(D54:D65)*100*EXP(1.96/SQRT(SUM(J54:J65))), 2),")"),"")</f>
        <v/>
      </c>
      <c r="S87" s="46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58" t="s">
        <v>3</v>
      </c>
      <c r="J88" s="593"/>
      <c r="K88" s="462" t="str">
        <f>IF(COUNT(E67:E78)=$L$81, CONCATENATE(ROUND(SUM(E67:E78)*L81/L81/SUM(C67:C78)*100, 2), " (", ROUND(SUM(E67:E78)*L81/L81/SUM(C67:C78)*100/EXP(1.96/SQRT(SUM(E67:E78))), 2),"-",ROUND(SUM(E67:E78)*L81/L81/SUM(C67:C78)*100*EXP(1.96/SQRT(SUM(E67:E78))), 2),")"),"")</f>
        <v/>
      </c>
      <c r="L88" s="462" t="str">
        <f>IF(COUNT(F67:F78)=$L$81, CONCATENATE(ROUND(SUM(F67:F78)*L81/L81/SUM(D67:D78)*100, 2), " (", ROUND(SUM(F67:F78)*L81/L81/SUM(D67:D78)*100/EXP(1.96/SQRT(SUM(F67:F78))), 2),"-",ROUND(SUM(F67:F78)*L81/L81/SUM(D67:D78)*100*EXP(1.96/SQRT(SUM(F67:F78))), 2),")"),"")</f>
        <v/>
      </c>
      <c r="M88" s="463" t="str">
        <f>IF(COUNT(E67:F78)/2=L81, CONCATENATE(ROUND(SUM(E67:F78)*L81/L81/SUM(C67:D78)*100, 2), " (", ROUND(SUM(E67:F78)*L81/L81/SUM(C67:D78)*100/EXP(1.96/SQRT(SUM(E67:F78))), 2),"-",ROUND(SUM(E67:F78)*L81/L81/SUM(C67:D78)*100*EXP(1.96/SQRT(SUM(E67:F78))), 2),")"),"")</f>
        <v/>
      </c>
      <c r="N88" s="461" t="str">
        <f>IF(COUNT(G67:G78)=L81, CONCATENATE(ROUND(SUM(G67:G78)*L81/L81/SUM(C67:C78)*100, 2), " (", ROUND(SUM(G67:G78)*L81/L81/SUM(C67:C78)*100/EXP(1.96/SQRT(SUM(G67:G78))), 2),"-",ROUND(SUM(G67:G78)*L81/L81/SUM(C67:C78)*100*EXP(1.96/SQRT(SUM(G67:G78))), 2),")"),"")</f>
        <v/>
      </c>
      <c r="O88" s="462" t="str">
        <f>IF(COUNT(H67:H78)=L81, CONCATENATE(ROUND(SUM(H67:H78)*L81/L81/SUM(D67:D78)*100, 2), " (", ROUND(SUM(H67:H78)*L81/L81/SUM(D67:D78)*100/EXP(1.96/SQRT(SUM(H67:H78))), 2),"-",ROUND(SUM(H67:H78)*L81/L81/SUM(D67:D78)*100*EXP(1.96/SQRT(SUM(H67:H78))), 2),")"),"")</f>
        <v/>
      </c>
      <c r="P88" s="463" t="str">
        <f>IF(COUNT(G67:H78)/2=L81, CONCATENATE(ROUND(SUM(G67:H78)*L81/L81/SUM(C67:D78)*100, 2), " (", ROUND(SUM(G67:H78)*L81/L81/SUM(C67:D78)*100/EXP(1.96/SQRT(SUM(G67:H78))), 2),"-",ROUND(SUM(G67:H78)*L81/L81/SUM(C67:D78)*100*EXP(1.96/SQRT(SUM(G67:H78))), 2),")"),"")</f>
        <v/>
      </c>
      <c r="Q88" s="462" t="str">
        <f>IF(COUNT(I67:I78)=L81, CONCATENATE(ROUND(SUM(I67:I78)*L81/L81/SUM(C67:C78)*100, 2), " (", ROUND(SUM(I67:I78)*L81/L81/SUM(C67:C78)*100/EXP(1.96/SQRT(SUM(I67:I78))), 2),"-",ROUND(SUM(I67:I78)*L81/L81/SUM(C67:C78)*100*EXP(1.96/SQRT(SUM(I67:I78))), 2),")"),"")</f>
        <v/>
      </c>
      <c r="R88" s="462" t="str">
        <f>IF(COUNT(J67:J78)=L81, CONCATENATE(ROUND(SUM(J67:J78)*L81/L81/SUM(D67:D78)*100, 2), " (", ROUND(SUM(J67:J78)*L81/L81/SUM(D67:D78)*100/EXP(1.96/SQRT(SUM(J67:J78))), 2),"-",ROUND(SUM(J67:J78)*L81/L81/SUM(D67:D78)*100*EXP(1.96/SQRT(SUM(J67:J78))), 2),")"),"")</f>
        <v/>
      </c>
      <c r="S88" s="46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54" t="s">
        <v>1</v>
      </c>
      <c r="J89" s="594"/>
      <c r="K89" s="488"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488"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489"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487"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488"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489"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488"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488"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489"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I85:J85"/>
    <mergeCell ref="I86:J86"/>
    <mergeCell ref="I87:J87"/>
    <mergeCell ref="I88:J88"/>
    <mergeCell ref="I89:J89"/>
    <mergeCell ref="Q82:S82"/>
    <mergeCell ref="I84:J84"/>
    <mergeCell ref="N13:P13"/>
    <mergeCell ref="Q13:S13"/>
    <mergeCell ref="A15:A26"/>
    <mergeCell ref="A28:A39"/>
    <mergeCell ref="A41:A52"/>
    <mergeCell ref="A54:A65"/>
    <mergeCell ref="A67:A78"/>
    <mergeCell ref="I82:J83"/>
    <mergeCell ref="K82:M82"/>
    <mergeCell ref="N82:P82"/>
    <mergeCell ref="A8:C8"/>
    <mergeCell ref="E11:J11"/>
    <mergeCell ref="C12:D13"/>
    <mergeCell ref="E12:G12"/>
    <mergeCell ref="K12:S12"/>
    <mergeCell ref="E13:F13"/>
    <mergeCell ref="G13:H13"/>
    <mergeCell ref="I13:J13"/>
    <mergeCell ref="K13:M13"/>
    <mergeCell ref="C9:F9"/>
  </mergeCells>
  <conditionalFormatting sqref="A91:J1048576 T11 A80:I80 T1:XFD9 J90 A81:H81 H12:I12 E12 K83:M83 Q83:S83 U11:XFD1048576 T30:T1048576">
    <cfRule type="containsErrors" dxfId="201" priority="111">
      <formula>ISERROR(A1)</formula>
    </cfRule>
  </conditionalFormatting>
  <conditionalFormatting sqref="A53:B53">
    <cfRule type="containsErrors" dxfId="200" priority="103">
      <formula>ISERROR(A53)</formula>
    </cfRule>
  </conditionalFormatting>
  <conditionalFormatting sqref="A66:B66">
    <cfRule type="containsErrors" dxfId="199" priority="102">
      <formula>ISERROR(A66)</formula>
    </cfRule>
  </conditionalFormatting>
  <conditionalFormatting sqref="J12">
    <cfRule type="containsErrors" dxfId="198" priority="97">
      <formula>ISERROR(J12)</formula>
    </cfRule>
  </conditionalFormatting>
  <conditionalFormatting sqref="G15:J15 G16:H16 I16:J26">
    <cfRule type="containsBlanks" dxfId="197" priority="95">
      <formula>LEN(TRIM(G15))=0</formula>
    </cfRule>
  </conditionalFormatting>
  <conditionalFormatting sqref="E30:F39">
    <cfRule type="containsBlanks" dxfId="196" priority="42">
      <formula>LEN(TRIM(E30))=0</formula>
    </cfRule>
  </conditionalFormatting>
  <conditionalFormatting sqref="E28:F29">
    <cfRule type="containsBlanks" dxfId="195" priority="40">
      <formula>LEN(TRIM(E28))=0</formula>
    </cfRule>
  </conditionalFormatting>
  <conditionalFormatting sqref="E30:F39">
    <cfRule type="containsBlanks" dxfId="194" priority="41">
      <formula>LEN(TRIM(E30))=0</formula>
    </cfRule>
  </conditionalFormatting>
  <conditionalFormatting sqref="A41:B52 A54:B65 A67:B78 I13 C1:J1 E11 G13 A1 J4:J9 A12:B39 J2">
    <cfRule type="containsErrors" dxfId="193" priority="105">
      <formula>ISERROR(A1)</formula>
    </cfRule>
  </conditionalFormatting>
  <conditionalFormatting sqref="A40:B40">
    <cfRule type="containsErrors" dxfId="192" priority="104">
      <formula>ISERROR(A40)</formula>
    </cfRule>
  </conditionalFormatting>
  <conditionalFormatting sqref="G17:H26">
    <cfRule type="containsBlanks" dxfId="191" priority="96">
      <formula>LEN(TRIM(G17))=0</formula>
    </cfRule>
  </conditionalFormatting>
  <conditionalFormatting sqref="G17:H26">
    <cfRule type="containsBlanks" dxfId="190" priority="106">
      <formula>LEN(TRIM(G17))=0</formula>
    </cfRule>
  </conditionalFormatting>
  <conditionalFormatting sqref="M4:P4">
    <cfRule type="containsErrors" dxfId="189" priority="94">
      <formula>ISERROR(#REF!)</formula>
    </cfRule>
  </conditionalFormatting>
  <conditionalFormatting sqref="K82 Q82">
    <cfRule type="containsErrors" dxfId="188" priority="77">
      <formula>ISERROR(K82)</formula>
    </cfRule>
  </conditionalFormatting>
  <conditionalFormatting sqref="E13">
    <cfRule type="containsErrors" dxfId="187" priority="76">
      <formula>ISERROR(E13)</formula>
    </cfRule>
  </conditionalFormatting>
  <conditionalFormatting sqref="E15:F16">
    <cfRule type="containsBlanks" dxfId="186" priority="69">
      <formula>LEN(TRIM(E15))=0</formula>
    </cfRule>
  </conditionalFormatting>
  <conditionalFormatting sqref="E17:F26">
    <cfRule type="containsBlanks" dxfId="185" priority="70">
      <formula>LEN(TRIM(E17))=0</formula>
    </cfRule>
  </conditionalFormatting>
  <conditionalFormatting sqref="E17:F26">
    <cfRule type="containsBlanks" dxfId="184" priority="71">
      <formula>LEN(TRIM(E17))=0</formula>
    </cfRule>
  </conditionalFormatting>
  <conditionalFormatting sqref="E67:F68">
    <cfRule type="containsBlanks" dxfId="183" priority="22">
      <formula>LEN(TRIM(E67))=0</formula>
    </cfRule>
  </conditionalFormatting>
  <conditionalFormatting sqref="E69:F78">
    <cfRule type="containsBlanks" dxfId="182" priority="23">
      <formula>LEN(TRIM(E69))=0</formula>
    </cfRule>
  </conditionalFormatting>
  <conditionalFormatting sqref="E69:F78">
    <cfRule type="containsBlanks" dxfId="181" priority="24">
      <formula>LEN(TRIM(E69))=0</formula>
    </cfRule>
  </conditionalFormatting>
  <conditionalFormatting sqref="G67:J67 G68:H68 I68:J78">
    <cfRule type="containsBlanks" dxfId="180" priority="25">
      <formula>LEN(TRIM(G67))=0</formula>
    </cfRule>
  </conditionalFormatting>
  <conditionalFormatting sqref="G69:H78">
    <cfRule type="containsBlanks" dxfId="179" priority="26">
      <formula>LEN(TRIM(G69))=0</formula>
    </cfRule>
  </conditionalFormatting>
  <conditionalFormatting sqref="G69:H78">
    <cfRule type="containsBlanks" dxfId="178" priority="27">
      <formula>LEN(TRIM(G69))=0</formula>
    </cfRule>
  </conditionalFormatting>
  <conditionalFormatting sqref="E54:F55">
    <cfRule type="containsBlanks" dxfId="177" priority="28">
      <formula>LEN(TRIM(E54))=0</formula>
    </cfRule>
  </conditionalFormatting>
  <conditionalFormatting sqref="E56:F65">
    <cfRule type="containsBlanks" dxfId="176" priority="29">
      <formula>LEN(TRIM(E56))=0</formula>
    </cfRule>
  </conditionalFormatting>
  <conditionalFormatting sqref="E56:F65">
    <cfRule type="containsBlanks" dxfId="175" priority="30">
      <formula>LEN(TRIM(E56))=0</formula>
    </cfRule>
  </conditionalFormatting>
  <conditionalFormatting sqref="G54:J54 G55:H55 I55:J65">
    <cfRule type="containsBlanks" dxfId="174" priority="31">
      <formula>LEN(TRIM(G54))=0</formula>
    </cfRule>
  </conditionalFormatting>
  <conditionalFormatting sqref="G56:H65">
    <cfRule type="containsBlanks" dxfId="173" priority="32">
      <formula>LEN(TRIM(G56))=0</formula>
    </cfRule>
  </conditionalFormatting>
  <conditionalFormatting sqref="G56:H65">
    <cfRule type="containsBlanks" dxfId="172" priority="33">
      <formula>LEN(TRIM(G56))=0</formula>
    </cfRule>
  </conditionalFormatting>
  <conditionalFormatting sqref="M2:P3">
    <cfRule type="containsErrors" dxfId="171" priority="114">
      <formula>ISERROR(#REF!)</formula>
    </cfRule>
  </conditionalFormatting>
  <conditionalFormatting sqref="M5:P5">
    <cfRule type="containsErrors" dxfId="170" priority="115">
      <formula>ISERROR(#REF!)</formula>
    </cfRule>
  </conditionalFormatting>
  <conditionalFormatting sqref="C2:H2 C3:G3 C4:H7 A2:A10 C9:C10 D8:H8 G9:H9">
    <cfRule type="containsErrors" dxfId="169" priority="56">
      <formula>ISERROR(A2)</formula>
    </cfRule>
  </conditionalFormatting>
  <conditionalFormatting sqref="B4:B5">
    <cfRule type="containsErrors" dxfId="168" priority="55">
      <formula>ISERROR(B4)</formula>
    </cfRule>
  </conditionalFormatting>
  <conditionalFormatting sqref="B7 B9">
    <cfRule type="containsErrors" dxfId="167" priority="54">
      <formula>ISERROR(B7)</formula>
    </cfRule>
  </conditionalFormatting>
  <conditionalFormatting sqref="C9">
    <cfRule type="expression" dxfId="166" priority="53">
      <formula>$C$9="No. Please complete W8 first"</formula>
    </cfRule>
  </conditionalFormatting>
  <conditionalFormatting sqref="C12">
    <cfRule type="containsErrors" dxfId="165" priority="52">
      <formula>ISERROR(C12)</formula>
    </cfRule>
  </conditionalFormatting>
  <conditionalFormatting sqref="G28:J28 G29:H29 I29:J39">
    <cfRule type="containsBlanks" dxfId="164" priority="43">
      <formula>LEN(TRIM(G28))=0</formula>
    </cfRule>
  </conditionalFormatting>
  <conditionalFormatting sqref="G30:H39">
    <cfRule type="containsBlanks" dxfId="163" priority="44">
      <formula>LEN(TRIM(G30))=0</formula>
    </cfRule>
  </conditionalFormatting>
  <conditionalFormatting sqref="G30:H39">
    <cfRule type="containsBlanks" dxfId="162" priority="45">
      <formula>LEN(TRIM(G30))=0</formula>
    </cfRule>
  </conditionalFormatting>
  <conditionalFormatting sqref="G41:J41 G42:H42 I42:J52">
    <cfRule type="containsBlanks" dxfId="161" priority="37">
      <formula>LEN(TRIM(G41))=0</formula>
    </cfRule>
  </conditionalFormatting>
  <conditionalFormatting sqref="G43:H52">
    <cfRule type="containsBlanks" dxfId="160" priority="38">
      <formula>LEN(TRIM(G43))=0</formula>
    </cfRule>
  </conditionalFormatting>
  <conditionalFormatting sqref="G43:H52">
    <cfRule type="containsBlanks" dxfId="159" priority="39">
      <formula>LEN(TRIM(G43))=0</formula>
    </cfRule>
  </conditionalFormatting>
  <conditionalFormatting sqref="E41:F42">
    <cfRule type="containsBlanks" dxfId="158" priority="34">
      <formula>LEN(TRIM(E41))=0</formula>
    </cfRule>
  </conditionalFormatting>
  <conditionalFormatting sqref="E43:F52">
    <cfRule type="containsBlanks" dxfId="157" priority="35">
      <formula>LEN(TRIM(E43))=0</formula>
    </cfRule>
  </conditionalFormatting>
  <conditionalFormatting sqref="E43:F52">
    <cfRule type="containsBlanks" dxfId="156" priority="36">
      <formula>LEN(TRIM(E43))=0</formula>
    </cfRule>
  </conditionalFormatting>
  <conditionalFormatting sqref="C14:J14">
    <cfRule type="containsErrors" dxfId="155" priority="21">
      <formula>ISERROR(C14)</formula>
    </cfRule>
  </conditionalFormatting>
  <conditionalFormatting sqref="K14:L14">
    <cfRule type="containsErrors" dxfId="154" priority="20">
      <formula>ISERROR(K14)</formula>
    </cfRule>
  </conditionalFormatting>
  <conditionalFormatting sqref="N14:O14">
    <cfRule type="containsErrors" dxfId="153" priority="19">
      <formula>ISERROR(N14)</formula>
    </cfRule>
  </conditionalFormatting>
  <conditionalFormatting sqref="Q14:R14">
    <cfRule type="containsErrors" dxfId="152" priority="18">
      <formula>ISERROR(Q14)</formula>
    </cfRule>
  </conditionalFormatting>
  <conditionalFormatting sqref="C27:J27">
    <cfRule type="containsErrors" dxfId="151" priority="17">
      <formula>ISERROR(C27)</formula>
    </cfRule>
  </conditionalFormatting>
  <conditionalFormatting sqref="K27:L27">
    <cfRule type="containsErrors" dxfId="150" priority="16">
      <formula>ISERROR(K27)</formula>
    </cfRule>
  </conditionalFormatting>
  <conditionalFormatting sqref="N27:O27">
    <cfRule type="containsErrors" dxfId="149" priority="15">
      <formula>ISERROR(N27)</formula>
    </cfRule>
  </conditionalFormatting>
  <conditionalFormatting sqref="Q27:R27">
    <cfRule type="containsErrors" dxfId="148" priority="14">
      <formula>ISERROR(Q27)</formula>
    </cfRule>
  </conditionalFormatting>
  <conditionalFormatting sqref="C40:J40">
    <cfRule type="containsErrors" dxfId="147" priority="13">
      <formula>ISERROR(C40)</formula>
    </cfRule>
  </conditionalFormatting>
  <conditionalFormatting sqref="K40:L40">
    <cfRule type="containsErrors" dxfId="146" priority="12">
      <formula>ISERROR(K40)</formula>
    </cfRule>
  </conditionalFormatting>
  <conditionalFormatting sqref="N40:O40">
    <cfRule type="containsErrors" dxfId="145" priority="11">
      <formula>ISERROR(N40)</formula>
    </cfRule>
  </conditionalFormatting>
  <conditionalFormatting sqref="Q40:R40">
    <cfRule type="containsErrors" dxfId="144" priority="10">
      <formula>ISERROR(Q40)</formula>
    </cfRule>
  </conditionalFormatting>
  <conditionalFormatting sqref="C53:J53">
    <cfRule type="containsErrors" dxfId="143" priority="9">
      <formula>ISERROR(C53)</formula>
    </cfRule>
  </conditionalFormatting>
  <conditionalFormatting sqref="K53:L53">
    <cfRule type="containsErrors" dxfId="142" priority="8">
      <formula>ISERROR(K53)</formula>
    </cfRule>
  </conditionalFormatting>
  <conditionalFormatting sqref="N53:O53">
    <cfRule type="containsErrors" dxfId="141" priority="7">
      <formula>ISERROR(N53)</formula>
    </cfRule>
  </conditionalFormatting>
  <conditionalFormatting sqref="Q53:R53">
    <cfRule type="containsErrors" dxfId="140" priority="6">
      <formula>ISERROR(Q53)</formula>
    </cfRule>
  </conditionalFormatting>
  <conditionalFormatting sqref="C66:J66">
    <cfRule type="containsErrors" dxfId="139" priority="5">
      <formula>ISERROR(C66)</formula>
    </cfRule>
  </conditionalFormatting>
  <conditionalFormatting sqref="K66:L66">
    <cfRule type="containsErrors" dxfId="138" priority="4">
      <formula>ISERROR(K66)</formula>
    </cfRule>
  </conditionalFormatting>
  <conditionalFormatting sqref="N66:O66">
    <cfRule type="containsErrors" dxfId="137" priority="3">
      <formula>ISERROR(N66)</formula>
    </cfRule>
  </conditionalFormatting>
  <conditionalFormatting sqref="Q66:R66">
    <cfRule type="containsErrors" dxfId="136" priority="2">
      <formula>ISERROR(Q66)</formula>
    </cfRule>
  </conditionalFormatting>
  <conditionalFormatting sqref="Q11">
    <cfRule type="containsErrors" dxfId="135" priority="110">
      <formula>ISERROR(#REF!)</formula>
    </cfRule>
  </conditionalFormatting>
  <conditionalFormatting sqref="M6:P8">
    <cfRule type="containsErrors" dxfId="134" priority="93">
      <formula>ISERROR(#REF!)</formula>
    </cfRule>
  </conditionalFormatting>
  <conditionalFormatting sqref="K12">
    <cfRule type="containsErrors" dxfId="133" priority="107">
      <formula>ISERROR(#REF!)</formula>
    </cfRule>
  </conditionalFormatting>
  <conditionalFormatting sqref="N11:P11">
    <cfRule type="containsErrors" dxfId="132" priority="108">
      <formula>ISERROR(#REF!)</formula>
    </cfRule>
  </conditionalFormatting>
  <conditionalFormatting sqref="M9:P9">
    <cfRule type="containsErrors" dxfId="131" priority="109">
      <formula>ISERROR(#REF!)</formula>
    </cfRule>
  </conditionalFormatting>
  <conditionalFormatting sqref="M90:P1048576 M10:P10">
    <cfRule type="containsErrors" dxfId="130" priority="112">
      <formula>ISERROR(#REF!)</formula>
    </cfRule>
  </conditionalFormatting>
  <conditionalFormatting sqref="M79:P79 M1:P1 K11">
    <cfRule type="containsErrors" dxfId="129" priority="113">
      <formula>ISERROR(#REF!)</formula>
    </cfRule>
  </conditionalFormatting>
  <conditionalFormatting sqref="N83:P83">
    <cfRule type="containsErrors" dxfId="128" priority="1">
      <formula>ISERROR(N83)</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243</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237</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247</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0" t="s">
        <v>223</v>
      </c>
      <c r="B8" s="560"/>
      <c r="C8" s="560"/>
      <c r="D8" s="68"/>
      <c r="E8" s="69"/>
      <c r="F8" s="69"/>
      <c r="G8" s="150"/>
      <c r="H8" s="19"/>
      <c r="I8" s="12"/>
    </row>
    <row r="9" spans="1:10" s="71" customFormat="1" ht="12.75" customHeight="1" x14ac:dyDescent="0.25">
      <c r="A9" s="430" t="s">
        <v>226</v>
      </c>
      <c r="B9" s="29"/>
      <c r="C9" s="583" t="str">
        <f>IF('W8'!G8&gt;0,"Yes","No. Please complete W8 first")</f>
        <v>No. Please complete W8 first</v>
      </c>
      <c r="D9" s="583"/>
      <c r="E9" s="583"/>
      <c r="F9" s="583"/>
      <c r="G9" s="150"/>
      <c r="H9" s="19"/>
      <c r="I9" s="12"/>
    </row>
    <row r="10" spans="1:10" s="1" customFormat="1" ht="12.75" customHeight="1" x14ac:dyDescent="0.2">
      <c r="A10" s="430" t="s">
        <v>227</v>
      </c>
      <c r="B10" s="3"/>
      <c r="C10" s="12" t="str">
        <f>IF('W8'!G8&gt;0, "W8",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600" t="s">
        <v>238</v>
      </c>
      <c r="D12" s="601"/>
      <c r="E12" s="454" t="s">
        <v>27</v>
      </c>
      <c r="F12" s="168"/>
      <c r="G12" s="571" t="s">
        <v>242</v>
      </c>
      <c r="H12" s="572"/>
      <c r="I12" s="573"/>
      <c r="J12" s="439"/>
    </row>
    <row r="13" spans="1:10" s="1" customFormat="1" ht="12.75" customHeight="1" x14ac:dyDescent="0.2">
      <c r="A13" s="154"/>
      <c r="B13" s="3"/>
      <c r="C13" s="602"/>
      <c r="D13" s="603"/>
      <c r="E13" s="574" t="s">
        <v>33</v>
      </c>
      <c r="F13" s="574"/>
      <c r="G13" s="589" t="s">
        <v>33</v>
      </c>
      <c r="H13" s="574"/>
      <c r="I13" s="590"/>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6" t="s">
        <v>20</v>
      </c>
      <c r="B15" s="17" t="s">
        <v>6</v>
      </c>
      <c r="C15" s="431" t="str">
        <f>IF('W8'!$G$8&gt;0, 'W8'!C12,"")</f>
        <v/>
      </c>
      <c r="D15" s="440" t="str">
        <f>IF('W8'!$G$8&gt;0, 'W8'!H12,"")</f>
        <v/>
      </c>
      <c r="E15" s="258"/>
      <c r="F15" s="258"/>
      <c r="G15" s="458" t="str">
        <f t="shared" ref="G15:G26" si="0">IF(COUNT(C15,E15)=2, CONCATENATE(ROUND(E15/C15*100, 2), " (", ROUND(E15/C15*100/EXP(1.96/SQRT(E15)), 2),"-",ROUND(E15/C15*100*EXP(1.96/SQRT(E15)), 2),")"),"")</f>
        <v/>
      </c>
      <c r="H15" s="459" t="str">
        <f t="shared" ref="H15:H26" si="1">IF(COUNT(D15,F15)=2, CONCATENATE(ROUND(F15/D15*100, 2), " (", ROUND(F15/D15*100/EXP(1.96/SQRT(F15)), 2),"-",ROUND(F15/D15*100*EXP(1.96/SQRT(F15)), 2),")"),"")</f>
        <v/>
      </c>
      <c r="I15" s="460" t="str">
        <f t="shared" ref="I15:I26" si="2">IF(COUNT(C15:F15)=4, CONCATENATE(ROUND(SUM(E15:F15)/SUM(C15:D15)*100, 2), " (", ROUND(SUM(E15:F15)/SUM(C15:D15)*100/EXP(1.96/SQRT(SUM(E15:F15))), 2),"-",ROUND(SUM(E15:F15)/SUM(C15:D15)*100*EXP(1.96/SQRT(SUM(E15:F15))), 2),")"),"")</f>
        <v/>
      </c>
    </row>
    <row r="16" spans="1:10" s="167" customFormat="1" ht="12.75" customHeight="1" x14ac:dyDescent="0.25">
      <c r="A16" s="576"/>
      <c r="B16" s="14" t="s">
        <v>7</v>
      </c>
      <c r="C16" s="431" t="str">
        <f>IF('W8'!$G$8&gt;0, 'W8'!C13,"")</f>
        <v/>
      </c>
      <c r="D16" s="441" t="str">
        <f>IF('W8'!$G$8&gt;0, 'W8'!H13,"")</f>
        <v/>
      </c>
      <c r="E16" s="258"/>
      <c r="F16" s="258"/>
      <c r="G16" s="461" t="str">
        <f t="shared" si="0"/>
        <v/>
      </c>
      <c r="H16" s="462" t="str">
        <f t="shared" si="1"/>
        <v/>
      </c>
      <c r="I16" s="463" t="str">
        <f t="shared" si="2"/>
        <v/>
      </c>
    </row>
    <row r="17" spans="1:10" s="167" customFormat="1" ht="12.75" customHeight="1" x14ac:dyDescent="0.25">
      <c r="A17" s="576"/>
      <c r="B17" s="14" t="s">
        <v>8</v>
      </c>
      <c r="C17" s="431" t="str">
        <f>IF('W8'!$G$8&gt;0, 'W8'!C14,"")</f>
        <v/>
      </c>
      <c r="D17" s="441" t="str">
        <f>IF('W8'!$G$8&gt;0, 'W8'!H14,"")</f>
        <v/>
      </c>
      <c r="E17" s="258"/>
      <c r="F17" s="258"/>
      <c r="G17" s="461" t="str">
        <f t="shared" si="0"/>
        <v/>
      </c>
      <c r="H17" s="462" t="str">
        <f t="shared" si="1"/>
        <v/>
      </c>
      <c r="I17" s="463" t="str">
        <f t="shared" si="2"/>
        <v/>
      </c>
    </row>
    <row r="18" spans="1:10" s="167" customFormat="1" ht="12.75" customHeight="1" x14ac:dyDescent="0.25">
      <c r="A18" s="576"/>
      <c r="B18" s="14" t="s">
        <v>9</v>
      </c>
      <c r="C18" s="431" t="str">
        <f>IF('W8'!$G$8&gt;0, 'W8'!C15,"")</f>
        <v/>
      </c>
      <c r="D18" s="441" t="str">
        <f>IF('W8'!$G$8&gt;0, 'W8'!H15,"")</f>
        <v/>
      </c>
      <c r="E18" s="258"/>
      <c r="F18" s="258"/>
      <c r="G18" s="461" t="str">
        <f t="shared" si="0"/>
        <v/>
      </c>
      <c r="H18" s="462" t="str">
        <f t="shared" si="1"/>
        <v/>
      </c>
      <c r="I18" s="463" t="str">
        <f t="shared" si="2"/>
        <v/>
      </c>
    </row>
    <row r="19" spans="1:10" s="167" customFormat="1" ht="12.75" customHeight="1" x14ac:dyDescent="0.25">
      <c r="A19" s="576"/>
      <c r="B19" s="14" t="s">
        <v>10</v>
      </c>
      <c r="C19" s="431" t="str">
        <f>IF('W8'!$G$8&gt;0, 'W8'!C16,"")</f>
        <v/>
      </c>
      <c r="D19" s="441" t="str">
        <f>IF('W8'!$G$8&gt;0, 'W8'!H16,"")</f>
        <v/>
      </c>
      <c r="E19" s="258"/>
      <c r="F19" s="258"/>
      <c r="G19" s="461" t="str">
        <f t="shared" si="0"/>
        <v/>
      </c>
      <c r="H19" s="462" t="str">
        <f t="shared" si="1"/>
        <v/>
      </c>
      <c r="I19" s="463" t="str">
        <f t="shared" si="2"/>
        <v/>
      </c>
    </row>
    <row r="20" spans="1:10" s="167" customFormat="1" ht="12.75" customHeight="1" x14ac:dyDescent="0.25">
      <c r="A20" s="576"/>
      <c r="B20" s="14" t="s">
        <v>11</v>
      </c>
      <c r="C20" s="431" t="str">
        <f>IF('W8'!$G$8&gt;0, 'W8'!C17,"")</f>
        <v/>
      </c>
      <c r="D20" s="441" t="str">
        <f>IF('W8'!$G$8&gt;0, 'W8'!H17,"")</f>
        <v/>
      </c>
      <c r="E20" s="258"/>
      <c r="F20" s="258"/>
      <c r="G20" s="461" t="str">
        <f t="shared" si="0"/>
        <v/>
      </c>
      <c r="H20" s="462" t="str">
        <f t="shared" si="1"/>
        <v/>
      </c>
      <c r="I20" s="463" t="str">
        <f t="shared" si="2"/>
        <v/>
      </c>
    </row>
    <row r="21" spans="1:10" s="167" customFormat="1" ht="12.75" customHeight="1" x14ac:dyDescent="0.25">
      <c r="A21" s="576"/>
      <c r="B21" s="14" t="s">
        <v>12</v>
      </c>
      <c r="C21" s="431" t="str">
        <f>IF('W8'!$G$8&gt;0, 'W8'!C18,"")</f>
        <v/>
      </c>
      <c r="D21" s="441" t="str">
        <f>IF('W8'!$G$8&gt;0, 'W8'!H18,"")</f>
        <v/>
      </c>
      <c r="E21" s="258"/>
      <c r="F21" s="258"/>
      <c r="G21" s="461" t="str">
        <f t="shared" si="0"/>
        <v/>
      </c>
      <c r="H21" s="462" t="str">
        <f t="shared" si="1"/>
        <v/>
      </c>
      <c r="I21" s="463" t="str">
        <f t="shared" si="2"/>
        <v/>
      </c>
    </row>
    <row r="22" spans="1:10" s="167" customFormat="1" ht="12.75" customHeight="1" x14ac:dyDescent="0.25">
      <c r="A22" s="576"/>
      <c r="B22" s="14" t="s">
        <v>13</v>
      </c>
      <c r="C22" s="431" t="str">
        <f>IF('W8'!$G$8&gt;0, 'W8'!C19,"")</f>
        <v/>
      </c>
      <c r="D22" s="441" t="str">
        <f>IF('W8'!$G$8&gt;0, 'W8'!H19,"")</f>
        <v/>
      </c>
      <c r="E22" s="258"/>
      <c r="F22" s="258"/>
      <c r="G22" s="461" t="str">
        <f t="shared" si="0"/>
        <v/>
      </c>
      <c r="H22" s="462" t="str">
        <f t="shared" si="1"/>
        <v/>
      </c>
      <c r="I22" s="463" t="str">
        <f t="shared" si="2"/>
        <v/>
      </c>
    </row>
    <row r="23" spans="1:10" s="167" customFormat="1" ht="12.75" customHeight="1" x14ac:dyDescent="0.25">
      <c r="A23" s="576"/>
      <c r="B23" s="14" t="s">
        <v>14</v>
      </c>
      <c r="C23" s="431" t="str">
        <f>IF('W8'!$G$8&gt;0, 'W8'!C20,"")</f>
        <v/>
      </c>
      <c r="D23" s="441" t="str">
        <f>IF('W8'!$G$8&gt;0, 'W8'!H20,"")</f>
        <v/>
      </c>
      <c r="E23" s="258"/>
      <c r="F23" s="258"/>
      <c r="G23" s="461" t="str">
        <f t="shared" si="0"/>
        <v/>
      </c>
      <c r="H23" s="462" t="str">
        <f t="shared" si="1"/>
        <v/>
      </c>
      <c r="I23" s="463" t="str">
        <f t="shared" si="2"/>
        <v/>
      </c>
    </row>
    <row r="24" spans="1:10" s="167" customFormat="1" ht="12.75" customHeight="1" x14ac:dyDescent="0.25">
      <c r="A24" s="576"/>
      <c r="B24" s="14" t="s">
        <v>15</v>
      </c>
      <c r="C24" s="431" t="str">
        <f>IF('W8'!$G$8&gt;0, 'W8'!C21,"")</f>
        <v/>
      </c>
      <c r="D24" s="441" t="str">
        <f>IF('W8'!$G$8&gt;0, 'W8'!H21,"")</f>
        <v/>
      </c>
      <c r="E24" s="258"/>
      <c r="F24" s="258"/>
      <c r="G24" s="461" t="str">
        <f t="shared" si="0"/>
        <v/>
      </c>
      <c r="H24" s="462" t="str">
        <f t="shared" si="1"/>
        <v/>
      </c>
      <c r="I24" s="463" t="str">
        <f t="shared" si="2"/>
        <v/>
      </c>
    </row>
    <row r="25" spans="1:10" s="167" customFormat="1" ht="12.75" customHeight="1" x14ac:dyDescent="0.25">
      <c r="A25" s="576"/>
      <c r="B25" s="14" t="s">
        <v>16</v>
      </c>
      <c r="C25" s="431" t="str">
        <f>IF('W8'!$G$8&gt;0, 'W8'!C22,"")</f>
        <v/>
      </c>
      <c r="D25" s="441" t="str">
        <f>IF('W8'!$G$8&gt;0, 'W8'!H22,"")</f>
        <v/>
      </c>
      <c r="E25" s="258"/>
      <c r="F25" s="258"/>
      <c r="G25" s="461" t="str">
        <f t="shared" si="0"/>
        <v/>
      </c>
      <c r="H25" s="462" t="str">
        <f t="shared" si="1"/>
        <v/>
      </c>
      <c r="I25" s="463" t="str">
        <f t="shared" si="2"/>
        <v/>
      </c>
    </row>
    <row r="26" spans="1:10" s="167" customFormat="1" ht="12.75" customHeight="1" x14ac:dyDescent="0.25">
      <c r="A26" s="577"/>
      <c r="B26" s="14" t="s">
        <v>17</v>
      </c>
      <c r="C26" s="431" t="str">
        <f>IF('W8'!$G$8&gt;0, 'W8'!C23,"")</f>
        <v/>
      </c>
      <c r="D26" s="442" t="str">
        <f>IF('W8'!$G$8&gt;0, 'W8'!H23,"")</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6" t="s">
        <v>21</v>
      </c>
      <c r="B28" s="14" t="s">
        <v>6</v>
      </c>
      <c r="C28" s="431" t="str">
        <f>IF('W8'!$G$8&gt;0, 'W8'!D12,"")</f>
        <v/>
      </c>
      <c r="D28" s="440" t="str">
        <f>IF('W8'!$G$8&gt;0, 'W8'!I12,"")</f>
        <v/>
      </c>
      <c r="E28" s="258"/>
      <c r="F28" s="258"/>
      <c r="G28" s="461" t="str">
        <f t="shared" ref="G28:G39" si="3">IF(COUNT(C28,E28)=2, CONCATENATE(ROUND(E28/C28*100, 2), " (", ROUND(E28/C28*100/EXP(1.96/SQRT(E28)), 2),"-",ROUND(E28/C28*100*EXP(1.96/SQRT(E28)), 2),")"),"")</f>
        <v/>
      </c>
      <c r="H28" s="459" t="str">
        <f t="shared" ref="H28:H39" si="4">IF(COUNT(D28,F28)=2, CONCATENATE(ROUND(F28/D28*100, 2), " (", ROUND(F28/D28*100/EXP(1.96/SQRT(F28)), 2),"-",ROUND(F28/D28*100*EXP(1.96/SQRT(F28)), 2),")"),"")</f>
        <v/>
      </c>
      <c r="I28" s="460" t="str">
        <f t="shared" ref="I28:I39" si="5">IF(COUNT(C28:F28)=4, CONCATENATE(ROUND(SUM(E28:F28)/SUM(C28:D28)*100, 2), " (", ROUND(SUM(E28:F28)/SUM(C28:D28)*100/EXP(1.96/SQRT(SUM(E28:F28))), 2),"-",ROUND(SUM(E28:F28)/SUM(C28:D28)*100*EXP(1.96/SQRT(SUM(E28:F28))), 2),")"),"")</f>
        <v/>
      </c>
    </row>
    <row r="29" spans="1:10" s="167" customFormat="1" ht="12.75" customHeight="1" x14ac:dyDescent="0.25">
      <c r="A29" s="576"/>
      <c r="B29" s="14" t="s">
        <v>7</v>
      </c>
      <c r="C29" s="431" t="str">
        <f>IF('W8'!$G$8&gt;0, 'W8'!D13,"")</f>
        <v/>
      </c>
      <c r="D29" s="441" t="str">
        <f>IF('W8'!$G$8&gt;0, 'W8'!I13,"")</f>
        <v/>
      </c>
      <c r="E29" s="258"/>
      <c r="F29" s="258"/>
      <c r="G29" s="461" t="str">
        <f t="shared" si="3"/>
        <v/>
      </c>
      <c r="H29" s="462" t="str">
        <f t="shared" si="4"/>
        <v/>
      </c>
      <c r="I29" s="463" t="str">
        <f t="shared" si="5"/>
        <v/>
      </c>
    </row>
    <row r="30" spans="1:10" s="167" customFormat="1" ht="12.75" customHeight="1" x14ac:dyDescent="0.25">
      <c r="A30" s="576"/>
      <c r="B30" s="14" t="s">
        <v>8</v>
      </c>
      <c r="C30" s="431" t="str">
        <f>IF('W8'!$G$8&gt;0, 'W8'!D14,"")</f>
        <v/>
      </c>
      <c r="D30" s="441" t="str">
        <f>IF('W8'!$G$8&gt;0, 'W8'!I14,"")</f>
        <v/>
      </c>
      <c r="E30" s="258"/>
      <c r="F30" s="258"/>
      <c r="G30" s="461" t="str">
        <f t="shared" si="3"/>
        <v/>
      </c>
      <c r="H30" s="462" t="str">
        <f t="shared" si="4"/>
        <v/>
      </c>
      <c r="I30" s="463" t="str">
        <f t="shared" si="5"/>
        <v/>
      </c>
      <c r="J30" s="7"/>
    </row>
    <row r="31" spans="1:10" s="167" customFormat="1" ht="12.75" customHeight="1" x14ac:dyDescent="0.25">
      <c r="A31" s="576"/>
      <c r="B31" s="14" t="s">
        <v>9</v>
      </c>
      <c r="C31" s="431" t="str">
        <f>IF('W8'!$G$8&gt;0, 'W8'!D15,"")</f>
        <v/>
      </c>
      <c r="D31" s="441" t="str">
        <f>IF('W8'!$G$8&gt;0, 'W8'!I15,"")</f>
        <v/>
      </c>
      <c r="E31" s="258"/>
      <c r="F31" s="258"/>
      <c r="G31" s="461" t="str">
        <f t="shared" si="3"/>
        <v/>
      </c>
      <c r="H31" s="462" t="str">
        <f t="shared" si="4"/>
        <v/>
      </c>
      <c r="I31" s="463" t="str">
        <f t="shared" si="5"/>
        <v/>
      </c>
      <c r="J31" s="7"/>
    </row>
    <row r="32" spans="1:10" s="167" customFormat="1" ht="12.75" customHeight="1" x14ac:dyDescent="0.25">
      <c r="A32" s="576"/>
      <c r="B32" s="14" t="s">
        <v>10</v>
      </c>
      <c r="C32" s="431" t="str">
        <f>IF('W8'!$G$8&gt;0, 'W8'!D16,"")</f>
        <v/>
      </c>
      <c r="D32" s="441" t="str">
        <f>IF('W8'!$G$8&gt;0, 'W8'!I16,"")</f>
        <v/>
      </c>
      <c r="E32" s="258"/>
      <c r="F32" s="258"/>
      <c r="G32" s="461" t="str">
        <f t="shared" si="3"/>
        <v/>
      </c>
      <c r="H32" s="462" t="str">
        <f t="shared" si="4"/>
        <v/>
      </c>
      <c r="I32" s="463" t="str">
        <f t="shared" si="5"/>
        <v/>
      </c>
      <c r="J32" s="7"/>
    </row>
    <row r="33" spans="1:10" s="167" customFormat="1" ht="12.75" customHeight="1" x14ac:dyDescent="0.25">
      <c r="A33" s="576"/>
      <c r="B33" s="14" t="s">
        <v>11</v>
      </c>
      <c r="C33" s="431" t="str">
        <f>IF('W8'!$G$8&gt;0, 'W8'!D17,"")</f>
        <v/>
      </c>
      <c r="D33" s="441" t="str">
        <f>IF('W8'!$G$8&gt;0, 'W8'!I17,"")</f>
        <v/>
      </c>
      <c r="E33" s="258"/>
      <c r="F33" s="258"/>
      <c r="G33" s="461" t="str">
        <f t="shared" si="3"/>
        <v/>
      </c>
      <c r="H33" s="462" t="str">
        <f t="shared" si="4"/>
        <v/>
      </c>
      <c r="I33" s="463" t="str">
        <f t="shared" si="5"/>
        <v/>
      </c>
      <c r="J33" s="7"/>
    </row>
    <row r="34" spans="1:10" s="167" customFormat="1" ht="12.75" customHeight="1" x14ac:dyDescent="0.25">
      <c r="A34" s="576"/>
      <c r="B34" s="14" t="s">
        <v>12</v>
      </c>
      <c r="C34" s="431" t="str">
        <f>IF('W8'!$G$8&gt;0, 'W8'!D18,"")</f>
        <v/>
      </c>
      <c r="D34" s="441" t="str">
        <f>IF('W8'!$G$8&gt;0, 'W8'!I18,"")</f>
        <v/>
      </c>
      <c r="E34" s="258"/>
      <c r="F34" s="258"/>
      <c r="G34" s="461" t="str">
        <f t="shared" si="3"/>
        <v/>
      </c>
      <c r="H34" s="462" t="str">
        <f t="shared" si="4"/>
        <v/>
      </c>
      <c r="I34" s="463" t="str">
        <f t="shared" si="5"/>
        <v/>
      </c>
      <c r="J34" s="7"/>
    </row>
    <row r="35" spans="1:10" s="167" customFormat="1" ht="12.75" customHeight="1" x14ac:dyDescent="0.25">
      <c r="A35" s="576"/>
      <c r="B35" s="14" t="s">
        <v>13</v>
      </c>
      <c r="C35" s="431" t="str">
        <f>IF('W8'!$G$8&gt;0, 'W8'!D19,"")</f>
        <v/>
      </c>
      <c r="D35" s="441" t="str">
        <f>IF('W8'!$G$8&gt;0, 'W8'!I19,"")</f>
        <v/>
      </c>
      <c r="E35" s="258"/>
      <c r="F35" s="258"/>
      <c r="G35" s="461" t="str">
        <f t="shared" si="3"/>
        <v/>
      </c>
      <c r="H35" s="462" t="str">
        <f t="shared" si="4"/>
        <v/>
      </c>
      <c r="I35" s="463" t="str">
        <f t="shared" si="5"/>
        <v/>
      </c>
      <c r="J35" s="7"/>
    </row>
    <row r="36" spans="1:10" s="167" customFormat="1" ht="12.75" customHeight="1" x14ac:dyDescent="0.25">
      <c r="A36" s="576"/>
      <c r="B36" s="14" t="s">
        <v>14</v>
      </c>
      <c r="C36" s="431" t="str">
        <f>IF('W8'!$G$8&gt;0, 'W8'!D20,"")</f>
        <v/>
      </c>
      <c r="D36" s="441" t="str">
        <f>IF('W8'!$G$8&gt;0, 'W8'!I20,"")</f>
        <v/>
      </c>
      <c r="E36" s="258"/>
      <c r="F36" s="258"/>
      <c r="G36" s="461" t="str">
        <f t="shared" si="3"/>
        <v/>
      </c>
      <c r="H36" s="462" t="str">
        <f t="shared" si="4"/>
        <v/>
      </c>
      <c r="I36" s="463" t="str">
        <f t="shared" si="5"/>
        <v/>
      </c>
      <c r="J36" s="7"/>
    </row>
    <row r="37" spans="1:10" s="167" customFormat="1" ht="12.75" customHeight="1" x14ac:dyDescent="0.25">
      <c r="A37" s="576"/>
      <c r="B37" s="14" t="s">
        <v>15</v>
      </c>
      <c r="C37" s="431" t="str">
        <f>IF('W8'!$G$8&gt;0, 'W8'!D21,"")</f>
        <v/>
      </c>
      <c r="D37" s="441" t="str">
        <f>IF('W8'!$G$8&gt;0, 'W8'!I21,"")</f>
        <v/>
      </c>
      <c r="E37" s="258"/>
      <c r="F37" s="258"/>
      <c r="G37" s="461" t="str">
        <f t="shared" si="3"/>
        <v/>
      </c>
      <c r="H37" s="462" t="str">
        <f t="shared" si="4"/>
        <v/>
      </c>
      <c r="I37" s="463" t="str">
        <f t="shared" si="5"/>
        <v/>
      </c>
      <c r="J37" s="7"/>
    </row>
    <row r="38" spans="1:10" s="167" customFormat="1" ht="12.75" customHeight="1" x14ac:dyDescent="0.25">
      <c r="A38" s="576"/>
      <c r="B38" s="14" t="s">
        <v>16</v>
      </c>
      <c r="C38" s="431" t="str">
        <f>IF('W8'!$G$8&gt;0, 'W8'!D22,"")</f>
        <v/>
      </c>
      <c r="D38" s="441" t="str">
        <f>IF('W8'!$G$8&gt;0, 'W8'!I22,"")</f>
        <v/>
      </c>
      <c r="E38" s="258"/>
      <c r="F38" s="258"/>
      <c r="G38" s="461" t="str">
        <f t="shared" si="3"/>
        <v/>
      </c>
      <c r="H38" s="462" t="str">
        <f t="shared" si="4"/>
        <v/>
      </c>
      <c r="I38" s="463" t="str">
        <f t="shared" si="5"/>
        <v/>
      </c>
      <c r="J38" s="7"/>
    </row>
    <row r="39" spans="1:10" s="167" customFormat="1" ht="12.75" customHeight="1" x14ac:dyDescent="0.25">
      <c r="A39" s="576"/>
      <c r="B39" s="14" t="s">
        <v>17</v>
      </c>
      <c r="C39" s="433" t="str">
        <f>IF('W8'!$G$8&gt;0, 'W8'!D23,"")</f>
        <v/>
      </c>
      <c r="D39" s="441" t="str">
        <f>IF('W8'!$G$8&gt;0, 'W8'!I23,"")</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5" t="s">
        <v>22</v>
      </c>
      <c r="B41" s="14" t="s">
        <v>6</v>
      </c>
      <c r="C41" s="476" t="str">
        <f>IF('W8'!$G$8&gt;0, 'W8'!E12,"")</f>
        <v/>
      </c>
      <c r="D41" s="441" t="str">
        <f>IF('W8'!$G$8&gt;0, 'W8'!J12,"")</f>
        <v/>
      </c>
      <c r="E41" s="258"/>
      <c r="F41" s="258"/>
      <c r="G41" s="458" t="str">
        <f t="shared" ref="G41:G52" si="6">IF(COUNT(C41,E41)=2, CONCATENATE(ROUND(E41/C41*100, 2), " (", ROUND(E41/C41*100/EXP(1.96/SQRT(E41)), 2),"-",ROUND(E41/C41*100*EXP(1.96/SQRT(E41)), 2),")"),"")</f>
        <v/>
      </c>
      <c r="H41" s="459" t="str">
        <f t="shared" ref="H41:H52" si="7">IF(COUNT(D41,F41)=2, CONCATENATE(ROUND(F41/D41*100, 2), " (", ROUND(F41/D41*100/EXP(1.96/SQRT(F41)), 2),"-",ROUND(F41/D41*100*EXP(1.96/SQRT(F41)), 2),")"),"")</f>
        <v/>
      </c>
      <c r="I41" s="460" t="str">
        <f t="shared" ref="I41:I52" si="8">IF(COUNT(C41:F41)=4, CONCATENATE(ROUND(SUM(E41:F41)/SUM(C41:D41)*100, 2), " (", ROUND(SUM(E41:F41)/SUM(C41:D41)*100/EXP(1.96/SQRT(SUM(E41:F41))), 2),"-",ROUND(SUM(E41:F41)/SUM(C41:D41)*100*EXP(1.96/SQRT(SUM(E41:F41))), 2),")"),"")</f>
        <v/>
      </c>
      <c r="J41" s="7"/>
    </row>
    <row r="42" spans="1:10" s="167" customFormat="1" ht="12.75" customHeight="1" x14ac:dyDescent="0.25">
      <c r="A42" s="576"/>
      <c r="B42" s="14" t="s">
        <v>7</v>
      </c>
      <c r="C42" s="431" t="str">
        <f>IF('W8'!$G$8&gt;0, 'W8'!E13,"")</f>
        <v/>
      </c>
      <c r="D42" s="441" t="str">
        <f>IF('W8'!$G$8&gt;0, 'W8'!J13,"")</f>
        <v/>
      </c>
      <c r="E42" s="258"/>
      <c r="F42" s="258"/>
      <c r="G42" s="461" t="str">
        <f t="shared" si="6"/>
        <v/>
      </c>
      <c r="H42" s="462" t="str">
        <f t="shared" si="7"/>
        <v/>
      </c>
      <c r="I42" s="463" t="str">
        <f t="shared" si="8"/>
        <v/>
      </c>
      <c r="J42" s="7"/>
    </row>
    <row r="43" spans="1:10" s="167" customFormat="1" ht="12.75" customHeight="1" x14ac:dyDescent="0.25">
      <c r="A43" s="576"/>
      <c r="B43" s="14" t="s">
        <v>8</v>
      </c>
      <c r="C43" s="431" t="str">
        <f>IF('W8'!$G$8&gt;0, 'W8'!E14,"")</f>
        <v/>
      </c>
      <c r="D43" s="441" t="str">
        <f>IF('W8'!$G$8&gt;0, 'W8'!J14,"")</f>
        <v/>
      </c>
      <c r="E43" s="258"/>
      <c r="F43" s="258"/>
      <c r="G43" s="461" t="str">
        <f t="shared" si="6"/>
        <v/>
      </c>
      <c r="H43" s="462" t="str">
        <f t="shared" si="7"/>
        <v/>
      </c>
      <c r="I43" s="463" t="str">
        <f t="shared" si="8"/>
        <v/>
      </c>
      <c r="J43" s="7"/>
    </row>
    <row r="44" spans="1:10" s="167" customFormat="1" ht="12.75" customHeight="1" x14ac:dyDescent="0.25">
      <c r="A44" s="576"/>
      <c r="B44" s="14" t="s">
        <v>9</v>
      </c>
      <c r="C44" s="431" t="str">
        <f>IF('W8'!$G$8&gt;0, 'W8'!E15,"")</f>
        <v/>
      </c>
      <c r="D44" s="441" t="str">
        <f>IF('W8'!$G$8&gt;0, 'W8'!J15,"")</f>
        <v/>
      </c>
      <c r="E44" s="258"/>
      <c r="F44" s="258"/>
      <c r="G44" s="461" t="str">
        <f t="shared" si="6"/>
        <v/>
      </c>
      <c r="H44" s="462" t="str">
        <f t="shared" si="7"/>
        <v/>
      </c>
      <c r="I44" s="463" t="str">
        <f t="shared" si="8"/>
        <v/>
      </c>
      <c r="J44" s="7"/>
    </row>
    <row r="45" spans="1:10" s="167" customFormat="1" ht="12.75" customHeight="1" x14ac:dyDescent="0.25">
      <c r="A45" s="576"/>
      <c r="B45" s="14" t="s">
        <v>10</v>
      </c>
      <c r="C45" s="431" t="str">
        <f>IF('W8'!$G$8&gt;0, 'W8'!E16,"")</f>
        <v/>
      </c>
      <c r="D45" s="441" t="str">
        <f>IF('W8'!$G$8&gt;0, 'W8'!J16,"")</f>
        <v/>
      </c>
      <c r="E45" s="258"/>
      <c r="F45" s="258"/>
      <c r="G45" s="461" t="str">
        <f t="shared" si="6"/>
        <v/>
      </c>
      <c r="H45" s="462" t="str">
        <f t="shared" si="7"/>
        <v/>
      </c>
      <c r="I45" s="463" t="str">
        <f t="shared" si="8"/>
        <v/>
      </c>
      <c r="J45" s="7"/>
    </row>
    <row r="46" spans="1:10" s="167" customFormat="1" ht="12.75" customHeight="1" x14ac:dyDescent="0.25">
      <c r="A46" s="576"/>
      <c r="B46" s="14" t="s">
        <v>11</v>
      </c>
      <c r="C46" s="431" t="str">
        <f>IF('W8'!$G$8&gt;0, 'W8'!E17,"")</f>
        <v/>
      </c>
      <c r="D46" s="441" t="str">
        <f>IF('W8'!$G$8&gt;0, 'W8'!J17,"")</f>
        <v/>
      </c>
      <c r="E46" s="258"/>
      <c r="F46" s="258"/>
      <c r="G46" s="461" t="str">
        <f t="shared" si="6"/>
        <v/>
      </c>
      <c r="H46" s="462" t="str">
        <f t="shared" si="7"/>
        <v/>
      </c>
      <c r="I46" s="463" t="str">
        <f t="shared" si="8"/>
        <v/>
      </c>
      <c r="J46" s="7"/>
    </row>
    <row r="47" spans="1:10" s="167" customFormat="1" ht="12.75" customHeight="1" x14ac:dyDescent="0.25">
      <c r="A47" s="576"/>
      <c r="B47" s="14" t="s">
        <v>12</v>
      </c>
      <c r="C47" s="431" t="str">
        <f>IF('W8'!$G$8&gt;0, 'W8'!E18,"")</f>
        <v/>
      </c>
      <c r="D47" s="441" t="str">
        <f>IF('W8'!$G$8&gt;0, 'W8'!J18,"")</f>
        <v/>
      </c>
      <c r="E47" s="258"/>
      <c r="F47" s="258"/>
      <c r="G47" s="461" t="str">
        <f t="shared" si="6"/>
        <v/>
      </c>
      <c r="H47" s="462" t="str">
        <f t="shared" si="7"/>
        <v/>
      </c>
      <c r="I47" s="463" t="str">
        <f t="shared" si="8"/>
        <v/>
      </c>
      <c r="J47" s="7"/>
    </row>
    <row r="48" spans="1:10" s="167" customFormat="1" ht="12.75" customHeight="1" x14ac:dyDescent="0.25">
      <c r="A48" s="576"/>
      <c r="B48" s="14" t="s">
        <v>13</v>
      </c>
      <c r="C48" s="431" t="str">
        <f>IF('W8'!$G$8&gt;0, 'W8'!E19,"")</f>
        <v/>
      </c>
      <c r="D48" s="441" t="str">
        <f>IF('W8'!$G$8&gt;0, 'W8'!J19,"")</f>
        <v/>
      </c>
      <c r="E48" s="258"/>
      <c r="F48" s="258"/>
      <c r="G48" s="461" t="str">
        <f t="shared" si="6"/>
        <v/>
      </c>
      <c r="H48" s="462" t="str">
        <f t="shared" si="7"/>
        <v/>
      </c>
      <c r="I48" s="463" t="str">
        <f t="shared" si="8"/>
        <v/>
      </c>
      <c r="J48" s="7"/>
    </row>
    <row r="49" spans="1:10" s="167" customFormat="1" ht="12.75" customHeight="1" x14ac:dyDescent="0.25">
      <c r="A49" s="576"/>
      <c r="B49" s="14" t="s">
        <v>14</v>
      </c>
      <c r="C49" s="431" t="str">
        <f>IF('W8'!$G$8&gt;0, 'W8'!E20,"")</f>
        <v/>
      </c>
      <c r="D49" s="441" t="str">
        <f>IF('W8'!$G$8&gt;0, 'W8'!J20,"")</f>
        <v/>
      </c>
      <c r="E49" s="258"/>
      <c r="F49" s="258"/>
      <c r="G49" s="461" t="str">
        <f t="shared" si="6"/>
        <v/>
      </c>
      <c r="H49" s="462" t="str">
        <f t="shared" si="7"/>
        <v/>
      </c>
      <c r="I49" s="463" t="str">
        <f t="shared" si="8"/>
        <v/>
      </c>
      <c r="J49" s="7"/>
    </row>
    <row r="50" spans="1:10" s="167" customFormat="1" ht="12.75" customHeight="1" x14ac:dyDescent="0.25">
      <c r="A50" s="576"/>
      <c r="B50" s="14" t="s">
        <v>15</v>
      </c>
      <c r="C50" s="431" t="str">
        <f>IF('W8'!$G$8&gt;0, 'W8'!E21,"")</f>
        <v/>
      </c>
      <c r="D50" s="441" t="str">
        <f>IF('W8'!$G$8&gt;0, 'W8'!J21,"")</f>
        <v/>
      </c>
      <c r="E50" s="258"/>
      <c r="F50" s="258"/>
      <c r="G50" s="461" t="str">
        <f t="shared" si="6"/>
        <v/>
      </c>
      <c r="H50" s="462" t="str">
        <f t="shared" si="7"/>
        <v/>
      </c>
      <c r="I50" s="463" t="str">
        <f t="shared" si="8"/>
        <v/>
      </c>
      <c r="J50" s="7"/>
    </row>
    <row r="51" spans="1:10" s="167" customFormat="1" ht="12.75" customHeight="1" x14ac:dyDescent="0.25">
      <c r="A51" s="576"/>
      <c r="B51" s="14" t="s">
        <v>16</v>
      </c>
      <c r="C51" s="431" t="str">
        <f>IF('W8'!$G$8&gt;0, 'W8'!E22,"")</f>
        <v/>
      </c>
      <c r="D51" s="441" t="str">
        <f>IF('W8'!$G$8&gt;0, 'W8'!J22,"")</f>
        <v/>
      </c>
      <c r="E51" s="258"/>
      <c r="F51" s="258"/>
      <c r="G51" s="461" t="str">
        <f t="shared" si="6"/>
        <v/>
      </c>
      <c r="H51" s="462" t="str">
        <f t="shared" si="7"/>
        <v/>
      </c>
      <c r="I51" s="463" t="str">
        <f t="shared" si="8"/>
        <v/>
      </c>
      <c r="J51" s="7"/>
    </row>
    <row r="52" spans="1:10" s="167" customFormat="1" ht="12.75" customHeight="1" x14ac:dyDescent="0.25">
      <c r="A52" s="577"/>
      <c r="B52" s="14" t="s">
        <v>17</v>
      </c>
      <c r="C52" s="435" t="str">
        <f>IF('W8'!$G$8&gt;0, 'W8'!E23,"")</f>
        <v/>
      </c>
      <c r="D52" s="441" t="str">
        <f>IF('W8'!$G$8&gt;0, 'W8'!J23,"")</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5" t="s">
        <v>23</v>
      </c>
      <c r="B54" s="14" t="s">
        <v>6</v>
      </c>
      <c r="C54" s="476" t="str">
        <f>IF('W8'!$G$8&gt;0, 'W8'!F12,"")</f>
        <v/>
      </c>
      <c r="D54" s="441" t="str">
        <f>IF('W8'!$G$8&gt;0, 'W8'!K12,"")</f>
        <v/>
      </c>
      <c r="E54" s="258"/>
      <c r="F54" s="258"/>
      <c r="G54" s="458" t="str">
        <f t="shared" ref="G54:G65" si="9">IF(COUNT(C54,E54)=2, CONCATENATE(ROUND(E54/C54*100, 2), " (", ROUND(E54/C54*100/EXP(1.96/SQRT(E54)), 2),"-",ROUND(E54/C54*100*EXP(1.96/SQRT(E54)), 2),")"),"")</f>
        <v/>
      </c>
      <c r="H54" s="459" t="str">
        <f t="shared" ref="H54:H65" si="10">IF(COUNT(D54,F54)=2, CONCATENATE(ROUND(F54/D54*100, 2), " (", ROUND(F54/D54*100/EXP(1.96/SQRT(F54)), 2),"-",ROUND(F54/D54*100*EXP(1.96/SQRT(F54)), 2),")"),"")</f>
        <v/>
      </c>
      <c r="I54" s="460" t="str">
        <f t="shared" ref="I54:I65" si="11">IF(COUNT(C54:F54)=4, CONCATENATE(ROUND(SUM(E54:F54)/SUM(C54:D54)*100, 2), " (", ROUND(SUM(E54:F54)/SUM(C54:D54)*100/EXP(1.96/SQRT(SUM(E54:F54))), 2),"-",ROUND(SUM(E54:F54)/SUM(C54:D54)*100*EXP(1.96/SQRT(SUM(E54:F54))), 2),")"),"")</f>
        <v/>
      </c>
      <c r="J54" s="7"/>
    </row>
    <row r="55" spans="1:10" s="167" customFormat="1" ht="12.75" customHeight="1" x14ac:dyDescent="0.25">
      <c r="A55" s="576"/>
      <c r="B55" s="14" t="s">
        <v>7</v>
      </c>
      <c r="C55" s="431" t="str">
        <f>IF('W8'!$G$8&gt;0, 'W8'!F13,"")</f>
        <v/>
      </c>
      <c r="D55" s="441" t="str">
        <f>IF('W8'!$G$8&gt;0, 'W8'!K13,"")</f>
        <v/>
      </c>
      <c r="E55" s="258"/>
      <c r="F55" s="258"/>
      <c r="G55" s="461" t="str">
        <f t="shared" si="9"/>
        <v/>
      </c>
      <c r="H55" s="462" t="str">
        <f t="shared" si="10"/>
        <v/>
      </c>
      <c r="I55" s="463" t="str">
        <f t="shared" si="11"/>
        <v/>
      </c>
      <c r="J55" s="7"/>
    </row>
    <row r="56" spans="1:10" s="167" customFormat="1" ht="12.75" customHeight="1" x14ac:dyDescent="0.25">
      <c r="A56" s="576"/>
      <c r="B56" s="14" t="s">
        <v>8</v>
      </c>
      <c r="C56" s="431" t="str">
        <f>IF('W8'!$G$8&gt;0, 'W8'!F14,"")</f>
        <v/>
      </c>
      <c r="D56" s="441" t="str">
        <f>IF('W8'!$G$8&gt;0, 'W8'!K14,"")</f>
        <v/>
      </c>
      <c r="E56" s="258"/>
      <c r="F56" s="258"/>
      <c r="G56" s="461" t="str">
        <f t="shared" si="9"/>
        <v/>
      </c>
      <c r="H56" s="462" t="str">
        <f t="shared" si="10"/>
        <v/>
      </c>
      <c r="I56" s="463" t="str">
        <f t="shared" si="11"/>
        <v/>
      </c>
      <c r="J56" s="7"/>
    </row>
    <row r="57" spans="1:10" s="167" customFormat="1" ht="12.75" customHeight="1" x14ac:dyDescent="0.25">
      <c r="A57" s="576"/>
      <c r="B57" s="14" t="s">
        <v>9</v>
      </c>
      <c r="C57" s="431" t="str">
        <f>IF('W8'!$G$8&gt;0, 'W8'!F15,"")</f>
        <v/>
      </c>
      <c r="D57" s="441" t="str">
        <f>IF('W8'!$G$8&gt;0, 'W8'!K15,"")</f>
        <v/>
      </c>
      <c r="E57" s="258"/>
      <c r="F57" s="258"/>
      <c r="G57" s="461" t="str">
        <f t="shared" si="9"/>
        <v/>
      </c>
      <c r="H57" s="462" t="str">
        <f t="shared" si="10"/>
        <v/>
      </c>
      <c r="I57" s="463" t="str">
        <f t="shared" si="11"/>
        <v/>
      </c>
      <c r="J57" s="7"/>
    </row>
    <row r="58" spans="1:10" s="167" customFormat="1" ht="12.75" customHeight="1" x14ac:dyDescent="0.25">
      <c r="A58" s="576"/>
      <c r="B58" s="14" t="s">
        <v>10</v>
      </c>
      <c r="C58" s="431" t="str">
        <f>IF('W8'!$G$8&gt;0, 'W8'!F16,"")</f>
        <v/>
      </c>
      <c r="D58" s="441" t="str">
        <f>IF('W8'!$G$8&gt;0, 'W8'!K16,"")</f>
        <v/>
      </c>
      <c r="E58" s="258"/>
      <c r="F58" s="258"/>
      <c r="G58" s="461" t="str">
        <f t="shared" si="9"/>
        <v/>
      </c>
      <c r="H58" s="462" t="str">
        <f t="shared" si="10"/>
        <v/>
      </c>
      <c r="I58" s="463" t="str">
        <f t="shared" si="11"/>
        <v/>
      </c>
      <c r="J58" s="7"/>
    </row>
    <row r="59" spans="1:10" s="167" customFormat="1" ht="12.75" customHeight="1" x14ac:dyDescent="0.25">
      <c r="A59" s="576"/>
      <c r="B59" s="14" t="s">
        <v>11</v>
      </c>
      <c r="C59" s="431" t="str">
        <f>IF('W8'!$G$8&gt;0, 'W8'!F17,"")</f>
        <v/>
      </c>
      <c r="D59" s="441" t="str">
        <f>IF('W8'!$G$8&gt;0, 'W8'!K17,"")</f>
        <v/>
      </c>
      <c r="E59" s="258"/>
      <c r="F59" s="258"/>
      <c r="G59" s="461" t="str">
        <f t="shared" si="9"/>
        <v/>
      </c>
      <c r="H59" s="462" t="str">
        <f t="shared" si="10"/>
        <v/>
      </c>
      <c r="I59" s="463" t="str">
        <f t="shared" si="11"/>
        <v/>
      </c>
      <c r="J59" s="7"/>
    </row>
    <row r="60" spans="1:10" s="167" customFormat="1" ht="12.75" customHeight="1" x14ac:dyDescent="0.25">
      <c r="A60" s="576"/>
      <c r="B60" s="14" t="s">
        <v>12</v>
      </c>
      <c r="C60" s="431" t="str">
        <f>IF('W8'!$G$8&gt;0, 'W8'!F18,"")</f>
        <v/>
      </c>
      <c r="D60" s="441" t="str">
        <f>IF('W8'!$G$8&gt;0, 'W8'!K18,"")</f>
        <v/>
      </c>
      <c r="E60" s="258"/>
      <c r="F60" s="258"/>
      <c r="G60" s="461" t="str">
        <f t="shared" si="9"/>
        <v/>
      </c>
      <c r="H60" s="462" t="str">
        <f t="shared" si="10"/>
        <v/>
      </c>
      <c r="I60" s="463" t="str">
        <f t="shared" si="11"/>
        <v/>
      </c>
      <c r="J60" s="7"/>
    </row>
    <row r="61" spans="1:10" s="167" customFormat="1" ht="12.75" customHeight="1" x14ac:dyDescent="0.25">
      <c r="A61" s="576"/>
      <c r="B61" s="14" t="s">
        <v>13</v>
      </c>
      <c r="C61" s="431" t="str">
        <f>IF('W8'!$G$8&gt;0, 'W8'!F19,"")</f>
        <v/>
      </c>
      <c r="D61" s="441" t="str">
        <f>IF('W8'!$G$8&gt;0, 'W8'!K19,"")</f>
        <v/>
      </c>
      <c r="E61" s="258"/>
      <c r="F61" s="258"/>
      <c r="G61" s="461" t="str">
        <f t="shared" si="9"/>
        <v/>
      </c>
      <c r="H61" s="462" t="str">
        <f t="shared" si="10"/>
        <v/>
      </c>
      <c r="I61" s="463" t="str">
        <f t="shared" si="11"/>
        <v/>
      </c>
      <c r="J61" s="7"/>
    </row>
    <row r="62" spans="1:10" s="167" customFormat="1" ht="12.75" customHeight="1" x14ac:dyDescent="0.25">
      <c r="A62" s="576"/>
      <c r="B62" s="14" t="s">
        <v>14</v>
      </c>
      <c r="C62" s="431" t="str">
        <f>IF('W8'!$G$8&gt;0, 'W8'!F20,"")</f>
        <v/>
      </c>
      <c r="D62" s="441" t="str">
        <f>IF('W8'!$G$8&gt;0, 'W8'!K20,"")</f>
        <v/>
      </c>
      <c r="E62" s="258"/>
      <c r="F62" s="258"/>
      <c r="G62" s="461" t="str">
        <f t="shared" si="9"/>
        <v/>
      </c>
      <c r="H62" s="462" t="str">
        <f t="shared" si="10"/>
        <v/>
      </c>
      <c r="I62" s="463" t="str">
        <f t="shared" si="11"/>
        <v/>
      </c>
      <c r="J62" s="7"/>
    </row>
    <row r="63" spans="1:10" s="167" customFormat="1" ht="12.75" customHeight="1" x14ac:dyDescent="0.25">
      <c r="A63" s="576"/>
      <c r="B63" s="14" t="s">
        <v>15</v>
      </c>
      <c r="C63" s="431" t="str">
        <f>IF('W8'!$G$8&gt;0, 'W8'!F21,"")</f>
        <v/>
      </c>
      <c r="D63" s="441" t="str">
        <f>IF('W8'!$G$8&gt;0, 'W8'!K21,"")</f>
        <v/>
      </c>
      <c r="E63" s="258"/>
      <c r="F63" s="258"/>
      <c r="G63" s="461" t="str">
        <f t="shared" si="9"/>
        <v/>
      </c>
      <c r="H63" s="462" t="str">
        <f t="shared" si="10"/>
        <v/>
      </c>
      <c r="I63" s="463" t="str">
        <f t="shared" si="11"/>
        <v/>
      </c>
      <c r="J63" s="7"/>
    </row>
    <row r="64" spans="1:10" s="167" customFormat="1" ht="12.75" customHeight="1" x14ac:dyDescent="0.25">
      <c r="A64" s="576"/>
      <c r="B64" s="14" t="s">
        <v>16</v>
      </c>
      <c r="C64" s="431" t="str">
        <f>IF('W8'!$G$8&gt;0, 'W8'!F22,"")</f>
        <v/>
      </c>
      <c r="D64" s="441" t="str">
        <f>IF('W8'!$G$8&gt;0, 'W8'!K22,"")</f>
        <v/>
      </c>
      <c r="E64" s="258"/>
      <c r="F64" s="258"/>
      <c r="G64" s="461" t="str">
        <f t="shared" si="9"/>
        <v/>
      </c>
      <c r="H64" s="462" t="str">
        <f t="shared" si="10"/>
        <v/>
      </c>
      <c r="I64" s="463" t="str">
        <f t="shared" si="11"/>
        <v/>
      </c>
      <c r="J64" s="7"/>
    </row>
    <row r="65" spans="1:10" s="167" customFormat="1" ht="12.75" customHeight="1" x14ac:dyDescent="0.25">
      <c r="A65" s="577"/>
      <c r="B65" s="14" t="s">
        <v>17</v>
      </c>
      <c r="C65" s="435" t="str">
        <f>IF('W8'!$G$8&gt;0, 'W8'!F23,"")</f>
        <v/>
      </c>
      <c r="D65" s="441" t="str">
        <f>IF('W8'!$G$8&gt;0, 'W8'!K23,"")</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5" t="s">
        <v>3</v>
      </c>
      <c r="B67" s="14" t="s">
        <v>6</v>
      </c>
      <c r="C67" s="476" t="str">
        <f>IF('W8'!$G$8&gt;0, 'W8'!G12,"")</f>
        <v/>
      </c>
      <c r="D67" s="441" t="str">
        <f>IF('W8'!$G$8&gt;0, 'W8'!L12,"")</f>
        <v/>
      </c>
      <c r="E67" s="258"/>
      <c r="F67" s="258"/>
      <c r="G67" s="458" t="str">
        <f t="shared" ref="G67:G78" si="12">IF(COUNT(C67,E67)=2, CONCATENATE(ROUND(E67/C67*100, 2), " (", ROUND(E67/C67*100/EXP(1.96/SQRT(E67)), 2),"-",ROUND(E67/C67*100*EXP(1.96/SQRT(E67)), 2),")"),"")</f>
        <v/>
      </c>
      <c r="H67" s="459" t="str">
        <f t="shared" ref="H67:H78" si="13">IF(COUNT(D67,F67)=2, CONCATENATE(ROUND(F67/D67*100, 2), " (", ROUND(F67/D67*100/EXP(1.96/SQRT(F67)), 2),"-",ROUND(F67/D67*100*EXP(1.96/SQRT(F67)), 2),")"),"")</f>
        <v/>
      </c>
      <c r="I67" s="460" t="str">
        <f t="shared" ref="I67:I78" si="14">IF(COUNT(C67:F67)=4, CONCATENATE(ROUND(SUM(E67:F67)/SUM(C67:D67)*100, 2), " (", ROUND(SUM(E67:F67)/SUM(C67:D67)*100/EXP(1.96/SQRT(SUM(E67:F67))), 2),"-",ROUND(SUM(E67:F67)/SUM(C67:D67)*100*EXP(1.96/SQRT(SUM(E67:F67))), 2),")"),"")</f>
        <v/>
      </c>
      <c r="J67" s="7"/>
    </row>
    <row r="68" spans="1:10" s="167" customFormat="1" ht="12.75" customHeight="1" x14ac:dyDescent="0.25">
      <c r="A68" s="576"/>
      <c r="B68" s="14" t="s">
        <v>7</v>
      </c>
      <c r="C68" s="475" t="str">
        <f>IF('W8'!$G$8&gt;0, 'W8'!G13,"")</f>
        <v/>
      </c>
      <c r="D68" s="441" t="str">
        <f>IF('W8'!$G$8&gt;0, 'W8'!L13,"")</f>
        <v/>
      </c>
      <c r="E68" s="258"/>
      <c r="F68" s="258"/>
      <c r="G68" s="461" t="str">
        <f t="shared" si="12"/>
        <v/>
      </c>
      <c r="H68" s="462" t="str">
        <f t="shared" si="13"/>
        <v/>
      </c>
      <c r="I68" s="463" t="str">
        <f t="shared" si="14"/>
        <v/>
      </c>
      <c r="J68" s="7"/>
    </row>
    <row r="69" spans="1:10" s="167" customFormat="1" ht="12.75" customHeight="1" x14ac:dyDescent="0.25">
      <c r="A69" s="576"/>
      <c r="B69" s="14" t="s">
        <v>8</v>
      </c>
      <c r="C69" s="431" t="str">
        <f>IF('W8'!$G$8&gt;0, 'W8'!G14,"")</f>
        <v/>
      </c>
      <c r="D69" s="441" t="str">
        <f>IF('W8'!$G$8&gt;0, 'W8'!L14,"")</f>
        <v/>
      </c>
      <c r="E69" s="258"/>
      <c r="F69" s="258"/>
      <c r="G69" s="461" t="str">
        <f t="shared" si="12"/>
        <v/>
      </c>
      <c r="H69" s="462" t="str">
        <f t="shared" si="13"/>
        <v/>
      </c>
      <c r="I69" s="463" t="str">
        <f t="shared" si="14"/>
        <v/>
      </c>
      <c r="J69" s="7"/>
    </row>
    <row r="70" spans="1:10" s="167" customFormat="1" ht="12.75" customHeight="1" x14ac:dyDescent="0.25">
      <c r="A70" s="576"/>
      <c r="B70" s="14" t="s">
        <v>9</v>
      </c>
      <c r="C70" s="431" t="str">
        <f>IF('W8'!$G$8&gt;0, 'W8'!G15,"")</f>
        <v/>
      </c>
      <c r="D70" s="441" t="str">
        <f>IF('W8'!$G$8&gt;0, 'W8'!L15,"")</f>
        <v/>
      </c>
      <c r="E70" s="258"/>
      <c r="F70" s="258"/>
      <c r="G70" s="461" t="str">
        <f t="shared" si="12"/>
        <v/>
      </c>
      <c r="H70" s="462" t="str">
        <f t="shared" si="13"/>
        <v/>
      </c>
      <c r="I70" s="463" t="str">
        <f t="shared" si="14"/>
        <v/>
      </c>
      <c r="J70" s="7"/>
    </row>
    <row r="71" spans="1:10" s="167" customFormat="1" ht="12.75" customHeight="1" x14ac:dyDescent="0.25">
      <c r="A71" s="576"/>
      <c r="B71" s="14" t="s">
        <v>10</v>
      </c>
      <c r="C71" s="431" t="str">
        <f>IF('W8'!$G$8&gt;0, 'W8'!G16,"")</f>
        <v/>
      </c>
      <c r="D71" s="441" t="str">
        <f>IF('W8'!$G$8&gt;0, 'W8'!L16,"")</f>
        <v/>
      </c>
      <c r="E71" s="258"/>
      <c r="F71" s="258"/>
      <c r="G71" s="461" t="str">
        <f t="shared" si="12"/>
        <v/>
      </c>
      <c r="H71" s="462" t="str">
        <f t="shared" si="13"/>
        <v/>
      </c>
      <c r="I71" s="463" t="str">
        <f t="shared" si="14"/>
        <v/>
      </c>
      <c r="J71" s="7"/>
    </row>
    <row r="72" spans="1:10" s="167" customFormat="1" ht="12.75" customHeight="1" x14ac:dyDescent="0.25">
      <c r="A72" s="576"/>
      <c r="B72" s="14" t="s">
        <v>11</v>
      </c>
      <c r="C72" s="431" t="str">
        <f>IF('W8'!$G$8&gt;0, 'W8'!G17,"")</f>
        <v/>
      </c>
      <c r="D72" s="441" t="str">
        <f>IF('W8'!$G$8&gt;0, 'W8'!L17,"")</f>
        <v/>
      </c>
      <c r="E72" s="258"/>
      <c r="F72" s="258"/>
      <c r="G72" s="461" t="str">
        <f t="shared" si="12"/>
        <v/>
      </c>
      <c r="H72" s="462" t="str">
        <f t="shared" si="13"/>
        <v/>
      </c>
      <c r="I72" s="463" t="str">
        <f t="shared" si="14"/>
        <v/>
      </c>
      <c r="J72" s="7"/>
    </row>
    <row r="73" spans="1:10" s="167" customFormat="1" ht="12.75" customHeight="1" x14ac:dyDescent="0.25">
      <c r="A73" s="576"/>
      <c r="B73" s="14" t="s">
        <v>12</v>
      </c>
      <c r="C73" s="475" t="str">
        <f>IF('W8'!$G$8&gt;0, 'W8'!G18,"")</f>
        <v/>
      </c>
      <c r="D73" s="441" t="str">
        <f>IF('W8'!$G$8&gt;0, 'W8'!L18,"")</f>
        <v/>
      </c>
      <c r="E73" s="258"/>
      <c r="F73" s="258"/>
      <c r="G73" s="461" t="str">
        <f t="shared" si="12"/>
        <v/>
      </c>
      <c r="H73" s="462" t="str">
        <f t="shared" si="13"/>
        <v/>
      </c>
      <c r="I73" s="463" t="str">
        <f t="shared" si="14"/>
        <v/>
      </c>
      <c r="J73" s="7"/>
    </row>
    <row r="74" spans="1:10" s="167" customFormat="1" ht="12.75" customHeight="1" x14ac:dyDescent="0.25">
      <c r="A74" s="576"/>
      <c r="B74" s="14" t="s">
        <v>13</v>
      </c>
      <c r="C74" s="431" t="str">
        <f>IF('W8'!$G$8&gt;0, 'W8'!G19,"")</f>
        <v/>
      </c>
      <c r="D74" s="441" t="str">
        <f>IF('W8'!$G$8&gt;0, 'W8'!L19,"")</f>
        <v/>
      </c>
      <c r="E74" s="258"/>
      <c r="F74" s="258"/>
      <c r="G74" s="461" t="str">
        <f t="shared" si="12"/>
        <v/>
      </c>
      <c r="H74" s="462" t="str">
        <f t="shared" si="13"/>
        <v/>
      </c>
      <c r="I74" s="463" t="str">
        <f t="shared" si="14"/>
        <v/>
      </c>
      <c r="J74" s="7"/>
    </row>
    <row r="75" spans="1:10" s="167" customFormat="1" ht="12.75" customHeight="1" x14ac:dyDescent="0.25">
      <c r="A75" s="576"/>
      <c r="B75" s="14" t="s">
        <v>14</v>
      </c>
      <c r="C75" s="431" t="str">
        <f>IF('W8'!$G$8&gt;0, 'W8'!G20,"")</f>
        <v/>
      </c>
      <c r="D75" s="441" t="str">
        <f>IF('W8'!$G$8&gt;0, 'W8'!L20,"")</f>
        <v/>
      </c>
      <c r="E75" s="258"/>
      <c r="F75" s="258"/>
      <c r="G75" s="461" t="str">
        <f t="shared" si="12"/>
        <v/>
      </c>
      <c r="H75" s="462" t="str">
        <f t="shared" si="13"/>
        <v/>
      </c>
      <c r="I75" s="463" t="str">
        <f t="shared" si="14"/>
        <v/>
      </c>
      <c r="J75" s="7"/>
    </row>
    <row r="76" spans="1:10" s="167" customFormat="1" ht="12.75" customHeight="1" x14ac:dyDescent="0.25">
      <c r="A76" s="576"/>
      <c r="B76" s="14" t="s">
        <v>15</v>
      </c>
      <c r="C76" s="431" t="str">
        <f>IF('W8'!$G$8&gt;0, 'W8'!G21,"")</f>
        <v/>
      </c>
      <c r="D76" s="441" t="str">
        <f>IF('W8'!$G$8&gt;0, 'W8'!L21,"")</f>
        <v/>
      </c>
      <c r="E76" s="258"/>
      <c r="F76" s="258"/>
      <c r="G76" s="461" t="str">
        <f t="shared" si="12"/>
        <v/>
      </c>
      <c r="H76" s="462" t="str">
        <f t="shared" si="13"/>
        <v/>
      </c>
      <c r="I76" s="463" t="str">
        <f t="shared" si="14"/>
        <v/>
      </c>
      <c r="J76" s="7"/>
    </row>
    <row r="77" spans="1:10" s="167" customFormat="1" ht="12.75" customHeight="1" x14ac:dyDescent="0.25">
      <c r="A77" s="576"/>
      <c r="B77" s="14" t="s">
        <v>16</v>
      </c>
      <c r="C77" s="431" t="str">
        <f>IF('W8'!$G$8&gt;0, 'W8'!G22,"")</f>
        <v/>
      </c>
      <c r="D77" s="441" t="str">
        <f>IF('W8'!$G$8&gt;0, 'W8'!L22,"")</f>
        <v/>
      </c>
      <c r="E77" s="258"/>
      <c r="F77" s="258"/>
      <c r="G77" s="461" t="str">
        <f t="shared" si="12"/>
        <v/>
      </c>
      <c r="H77" s="462" t="str">
        <f t="shared" si="13"/>
        <v/>
      </c>
      <c r="I77" s="463" t="str">
        <f t="shared" si="14"/>
        <v/>
      </c>
      <c r="J77" s="7"/>
    </row>
    <row r="78" spans="1:10" s="167" customFormat="1" ht="12.75" customHeight="1" x14ac:dyDescent="0.25">
      <c r="A78" s="578"/>
      <c r="B78" s="156" t="s">
        <v>17</v>
      </c>
      <c r="C78" s="477" t="str">
        <f>IF('W8'!$G$8&gt;0, 'W8'!G23,"")</f>
        <v/>
      </c>
      <c r="D78" s="474" t="str">
        <f>IF('W8'!$G$8&gt;0, 'W8'!L23,"")</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239</v>
      </c>
      <c r="F81" s="480"/>
      <c r="G81" s="432"/>
      <c r="H81" s="481" t="str">
        <f>IF('W2'!G11&gt;0, 'W2'!G11, IF('W3'!$G$22&gt;0, 'W3'!$G$22, ""))</f>
        <v/>
      </c>
      <c r="I81" s="455" t="s">
        <v>29</v>
      </c>
      <c r="J81" s="10"/>
    </row>
    <row r="82" spans="1:10" s="1" customFormat="1" ht="12.75" customHeight="1" x14ac:dyDescent="0.2">
      <c r="E82" s="567"/>
      <c r="F82" s="568"/>
      <c r="G82" s="561" t="s">
        <v>33</v>
      </c>
      <c r="H82" s="562"/>
      <c r="I82" s="563"/>
      <c r="J82" s="10"/>
    </row>
    <row r="83" spans="1:10" s="1" customFormat="1" ht="12.75" customHeight="1" x14ac:dyDescent="0.2">
      <c r="E83" s="569"/>
      <c r="F83" s="570"/>
      <c r="G83" s="484" t="s">
        <v>2</v>
      </c>
      <c r="H83" s="485" t="s">
        <v>0</v>
      </c>
      <c r="I83" s="486" t="s">
        <v>26</v>
      </c>
      <c r="J83" s="10"/>
    </row>
    <row r="84" spans="1:10" s="1" customFormat="1" ht="12.75" customHeight="1" x14ac:dyDescent="0.2">
      <c r="E84" s="556" t="s">
        <v>225</v>
      </c>
      <c r="F84" s="557"/>
      <c r="G84" s="458" t="str">
        <f>IF(COUNT(E15:E26)=H81, CONCATENATE(ROUND(SUM(E15:E26)*H81/H81/SUM(C15:C26)*100, 2), " (", ROUND(SUM(E15:E26)*H81/H81/SUM(C15:C26)*100/EXP(1.96/SQRT(SUM(E15:E26))), 2),"-",ROUND(SUM(E15:E26)*H81/H81/SUM(C15:C26)*100*EXP(1.96/SQRT(SUM(E15:E26))), 2),")"),"")</f>
        <v/>
      </c>
      <c r="H84" s="459" t="str">
        <f>IF(COUNT(F15:F26)=H81, CONCATENATE(ROUND(SUM(F15:F26)*H81/H81/SUM(D15:D26)*100, 2), " (", ROUND(SUM(F15:F26)*H81/H81/SUM(D15:D26)*100/EXP(1.96/SQRT(SUM(F15:F26))), 2),"-",ROUND(SUM(F15:F26)*H81/H81/SUM(D15:D26)*100*EXP(1.96/SQRT(SUM(F15:F26))), 2),")"),"")</f>
        <v/>
      </c>
      <c r="I84" s="46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58" t="s">
        <v>21</v>
      </c>
      <c r="F85" s="559"/>
      <c r="G85" s="461" t="str">
        <f>IF(COUNT(E28:E39)=H81, CONCATENATE(ROUND(SUM(E28:E39)*H81/H81/SUM(C28:C39)*100, 2), " (", ROUND(SUM(E28:E39)*H81/H81/SUM(C28:C39)*100/EXP(1.96/SQRT(SUM(E28:E39))), 2),"-",ROUND(SUM(E28:E39)*H81/H81/SUM(C28:C39)*100*EXP(1.96/SQRT(SUM(E28:E39))), 2),")"),"")</f>
        <v/>
      </c>
      <c r="H85" s="462" t="str">
        <f>IF(COUNT(F28:F39)=H81, CONCATENATE(ROUND(SUM(F28:F39)*H81/H81/SUM(D28:D39)*100, 2), " (", ROUND(SUM(F28:F39)*H81/H81/SUM(D28:D39)*100/EXP(1.96/SQRT(SUM(F28:F39))), 2),"-",ROUND(SUM(F28:F39)*H81/H81/SUM(D28:D39)*100*EXP(1.96/SQRT(SUM(F28:F39))), 2),")"),"")</f>
        <v/>
      </c>
      <c r="I85" s="46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58" t="s">
        <v>22</v>
      </c>
      <c r="F86" s="559"/>
      <c r="G86" s="461" t="str">
        <f>IF(COUNT(E41:E52)=H81, CONCATENATE(ROUND(SUM(E41:E52)*H81/H81/SUM(C41:C52)*100, 2), " (", ROUND(SUM(E41:E52)*H81/H81/SUM(C41:C52)*100/EXP(1.96/SQRT(SUM(E41:E52))), 2),"-",ROUND(SUM(E41:E52)*H81/H81/SUM(C41:C52)*100*EXP(1.96/SQRT(SUM(E41:E52))), 2),")"),"")</f>
        <v/>
      </c>
      <c r="H86" s="462" t="str">
        <f>IF(COUNT(F41:F52)=H81, CONCATENATE(ROUND(SUM(F41:F52)*H81/H81/SUM(D41:D52)*100, 2), " (", ROUND(SUM(F41:F52)*H81/H81/SUM(D41:D52)*100/EXP(1.96/SQRT(SUM(F41:F52))), 2),"-",ROUND(SUM(F41:F52)*H81/H81/SUM(D41:D52)*100*EXP(1.96/SQRT(SUM(F41:F52))), 2),")"),"")</f>
        <v/>
      </c>
      <c r="I86" s="46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58" t="s">
        <v>23</v>
      </c>
      <c r="F87" s="559"/>
      <c r="G87" s="461" t="str">
        <f>IF(COUNT(E54:E65)=H81, CONCATENATE(ROUND(SUM(E54:E65)*H81/H81/SUM(C54:C65)*100, 2), " (", ROUND(SUM(E54:E65)*H81/H81/SUM(C54:C65)*100/EXP(1.96/SQRT(SUM(E54:E65))), 2),"-",ROUND(SUM(E54:E65)*H81/H81/SUM(C54:C65)*100*EXP(1.96/SQRT(SUM(E54:E65))), 2),")"),"")</f>
        <v/>
      </c>
      <c r="H87" s="462" t="str">
        <f>IF(COUNT(F54:F65)=H81, CONCATENATE(ROUND(SUM(F54:F65)*H81/H81/SUM(D54:D65)*100, 2), " (", ROUND(SUM(F54:F65)*H81/H81/SUM(D54:D65)*100/EXP(1.96/SQRT(SUM(F54:F65))), 2),"-",ROUND(SUM(F54:F65)*H81/H81/SUM(D54:D65)*100*EXP(1.96/SQRT(SUM(F54:F65))), 2),")"),"")</f>
        <v/>
      </c>
      <c r="I87" s="46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58" t="s">
        <v>3</v>
      </c>
      <c r="F88" s="559"/>
      <c r="G88" s="461" t="str">
        <f>IF(COUNT(E67:E78)=H81, CONCATENATE(ROUND(SUM(E67:E78)*H81/H81/SUM(C67:C78)*100, 2), " (", ROUND(SUM(E67:E78)*H81/H81/SUM(C67:C78)*100/EXP(1.96/SQRT(SUM(E67:E78))), 2),"-",ROUND(SUM(E67:E78)*H81/H81/SUM(C67:C78)*100*EXP(1.96/SQRT(SUM(E67:E78))), 2),")"),"")</f>
        <v/>
      </c>
      <c r="H88" s="462" t="str">
        <f>IF(COUNT(F67:F78)=H81, CONCATENATE(ROUND(SUM(F67:F78)*H81/H81/SUM(D67:D78)*100, 2), " (", ROUND(SUM(F67:F78)*H81/H81/SUM(D67:D78)*100/EXP(1.96/SQRT(SUM(F67:F78))), 2),"-",ROUND(SUM(F67:F78)*H81/H81/SUM(D67:D78)*100*EXP(1.96/SQRT(SUM(F67:F78))), 2),")"),"")</f>
        <v/>
      </c>
      <c r="I88" s="46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54" t="s">
        <v>1</v>
      </c>
      <c r="F89" s="555"/>
      <c r="G89" s="487"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488"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489"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G82:I82"/>
    <mergeCell ref="E84:F84"/>
    <mergeCell ref="E85:F85"/>
    <mergeCell ref="E86:F86"/>
    <mergeCell ref="E87:F87"/>
    <mergeCell ref="E88:F88"/>
    <mergeCell ref="E82:F83"/>
    <mergeCell ref="A15:A26"/>
    <mergeCell ref="A28:A39"/>
    <mergeCell ref="A41:A52"/>
    <mergeCell ref="A54:A65"/>
    <mergeCell ref="A67:A78"/>
    <mergeCell ref="A8:C8"/>
    <mergeCell ref="C9:F9"/>
    <mergeCell ref="C12:D13"/>
    <mergeCell ref="G12:I12"/>
    <mergeCell ref="E13:F13"/>
    <mergeCell ref="G13:I13"/>
  </mergeCells>
  <conditionalFormatting sqref="A91:F1048576 A41:B52 A54:B65 A67:B78 C1:F7 E11 E12:F12 A12:B39 E13 A1 G82 A80:F80 G83:I83 A81:D81 K11:XFD1048576 J11 J1:XFD9 J30:J1048576 A7">
    <cfRule type="containsErrors" dxfId="127" priority="42">
      <formula>ISERROR(A1)</formula>
    </cfRule>
  </conditionalFormatting>
  <conditionalFormatting sqref="A40:B40">
    <cfRule type="containsErrors" dxfId="126" priority="41">
      <formula>ISERROR(A40)</formula>
    </cfRule>
  </conditionalFormatting>
  <conditionalFormatting sqref="A53:B53">
    <cfRule type="containsErrors" dxfId="125" priority="40">
      <formula>ISERROR(A53)</formula>
    </cfRule>
  </conditionalFormatting>
  <conditionalFormatting sqref="A66:B66">
    <cfRule type="containsErrors" dxfId="124" priority="39">
      <formula>ISERROR(A66)</formula>
    </cfRule>
  </conditionalFormatting>
  <conditionalFormatting sqref="B7">
    <cfRule type="containsErrors" dxfId="123" priority="28">
      <formula>ISERROR(B7)</formula>
    </cfRule>
  </conditionalFormatting>
  <conditionalFormatting sqref="E15:F26">
    <cfRule type="containsBlanks" dxfId="122" priority="33">
      <formula>LEN(TRIM(E15))=0</formula>
    </cfRule>
  </conditionalFormatting>
  <conditionalFormatting sqref="I4">
    <cfRule type="containsErrors" dxfId="121" priority="32">
      <formula>ISERROR(#REF!)</formula>
    </cfRule>
  </conditionalFormatting>
  <conditionalFormatting sqref="G53:H53">
    <cfRule type="containsErrors" dxfId="120" priority="7">
      <formula>ISERROR(G53)</formula>
    </cfRule>
  </conditionalFormatting>
  <conditionalFormatting sqref="E28:F39">
    <cfRule type="containsBlanks" dxfId="119" priority="26">
      <formula>LEN(TRIM(E28))=0</formula>
    </cfRule>
  </conditionalFormatting>
  <conditionalFormatting sqref="E41:F52">
    <cfRule type="containsBlanks" dxfId="118" priority="25">
      <formula>LEN(TRIM(E41))=0</formula>
    </cfRule>
  </conditionalFormatting>
  <conditionalFormatting sqref="E54:F65">
    <cfRule type="containsBlanks" dxfId="117" priority="24">
      <formula>LEN(TRIM(E54))=0</formula>
    </cfRule>
  </conditionalFormatting>
  <conditionalFormatting sqref="E67:F78">
    <cfRule type="containsBlanks" dxfId="116" priority="23">
      <formula>LEN(TRIM(E67))=0</formula>
    </cfRule>
  </conditionalFormatting>
  <conditionalFormatting sqref="I2:I3">
    <cfRule type="containsErrors" dxfId="115" priority="47">
      <formula>ISERROR(#REF!)</formula>
    </cfRule>
  </conditionalFormatting>
  <conditionalFormatting sqref="I5">
    <cfRule type="containsErrors" dxfId="114" priority="48">
      <formula>ISERROR(#REF!)</formula>
    </cfRule>
  </conditionalFormatting>
  <conditionalFormatting sqref="A2:A6">
    <cfRule type="containsErrors" dxfId="113" priority="22">
      <formula>ISERROR(A2)</formula>
    </cfRule>
  </conditionalFormatting>
  <conditionalFormatting sqref="B4:B5">
    <cfRule type="containsErrors" dxfId="112" priority="21">
      <formula>ISERROR(B4)</formula>
    </cfRule>
  </conditionalFormatting>
  <conditionalFormatting sqref="A8:A10 C9:C10 D8:F8">
    <cfRule type="containsErrors" dxfId="111" priority="20">
      <formula>ISERROR(A8)</formula>
    </cfRule>
  </conditionalFormatting>
  <conditionalFormatting sqref="B9">
    <cfRule type="containsErrors" dxfId="110" priority="19">
      <formula>ISERROR(B9)</formula>
    </cfRule>
  </conditionalFormatting>
  <conditionalFormatting sqref="C9">
    <cfRule type="expression" dxfId="109" priority="18">
      <formula>$C$9="No. Please complete W8 first"</formula>
    </cfRule>
  </conditionalFormatting>
  <conditionalFormatting sqref="C12">
    <cfRule type="containsErrors" dxfId="108" priority="17">
      <formula>ISERROR(C12)</formula>
    </cfRule>
  </conditionalFormatting>
  <conditionalFormatting sqref="C53:F53">
    <cfRule type="containsErrors" dxfId="107" priority="8">
      <formula>ISERROR(C53)</formula>
    </cfRule>
  </conditionalFormatting>
  <conditionalFormatting sqref="G40:H40">
    <cfRule type="containsErrors" dxfId="106" priority="5">
      <formula>ISERROR(G40)</formula>
    </cfRule>
  </conditionalFormatting>
  <conditionalFormatting sqref="C14:F14">
    <cfRule type="containsErrors" dxfId="105" priority="2">
      <formula>ISERROR(C14)</formula>
    </cfRule>
  </conditionalFormatting>
  <conditionalFormatting sqref="C66:F66">
    <cfRule type="containsErrors" dxfId="104" priority="10">
      <formula>ISERROR(C66)</formula>
    </cfRule>
  </conditionalFormatting>
  <conditionalFormatting sqref="G66:H66">
    <cfRule type="containsErrors" dxfId="103" priority="9">
      <formula>ISERROR(G66)</formula>
    </cfRule>
  </conditionalFormatting>
  <conditionalFormatting sqref="C40:F40">
    <cfRule type="containsErrors" dxfId="102" priority="6">
      <formula>ISERROR(C40)</formula>
    </cfRule>
  </conditionalFormatting>
  <conditionalFormatting sqref="C27:F27">
    <cfRule type="containsErrors" dxfId="101" priority="4">
      <formula>ISERROR(C27)</formula>
    </cfRule>
  </conditionalFormatting>
  <conditionalFormatting sqref="G27:H27">
    <cfRule type="containsErrors" dxfId="100" priority="3">
      <formula>ISERROR(G27)</formula>
    </cfRule>
  </conditionalFormatting>
  <conditionalFormatting sqref="G14:H14">
    <cfRule type="containsErrors" dxfId="99" priority="1">
      <formula>ISERROR(G14)</formula>
    </cfRule>
  </conditionalFormatting>
  <conditionalFormatting sqref="I90:I1048576 I10">
    <cfRule type="containsErrors" dxfId="98" priority="31">
      <formula>ISERROR(#REF!)</formula>
    </cfRule>
  </conditionalFormatting>
  <conditionalFormatting sqref="I6:I8">
    <cfRule type="containsErrors" dxfId="97" priority="30">
      <formula>ISERROR(#REF!)</formula>
    </cfRule>
  </conditionalFormatting>
  <conditionalFormatting sqref="G12">
    <cfRule type="containsErrors" dxfId="96" priority="43">
      <formula>ISERROR(#REF!)</formula>
    </cfRule>
  </conditionalFormatting>
  <conditionalFormatting sqref="I11">
    <cfRule type="containsErrors" dxfId="95" priority="44">
      <formula>ISERROR(#REF!)</formula>
    </cfRule>
  </conditionalFormatting>
  <conditionalFormatting sqref="I79 I1 G11">
    <cfRule type="containsErrors" dxfId="94" priority="45">
      <formula>ISERROR(#REF!)</formula>
    </cfRule>
  </conditionalFormatting>
  <conditionalFormatting sqref="I9">
    <cfRule type="containsErrors" dxfId="93" priority="46">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12" t="s">
        <v>246</v>
      </c>
      <c r="B1" s="331"/>
      <c r="C1" s="332"/>
      <c r="D1" s="332"/>
      <c r="E1" s="332"/>
      <c r="F1" s="332"/>
      <c r="G1" s="332"/>
      <c r="H1" s="332"/>
      <c r="I1" s="333"/>
      <c r="J1" s="333"/>
      <c r="K1" s="334"/>
      <c r="L1" s="336"/>
      <c r="M1" s="336"/>
      <c r="N1" s="336"/>
    </row>
    <row r="2" spans="1:14" x14ac:dyDescent="0.25">
      <c r="A2" s="67"/>
      <c r="B2" s="398" t="s">
        <v>44</v>
      </c>
      <c r="C2" s="68"/>
      <c r="D2" s="68"/>
      <c r="E2" s="69"/>
      <c r="F2" s="69"/>
      <c r="G2" s="69"/>
      <c r="H2" s="69"/>
      <c r="I2" s="64"/>
      <c r="J2" s="64"/>
      <c r="K2" s="70"/>
      <c r="L2" s="71"/>
      <c r="M2" s="71"/>
      <c r="N2" s="71"/>
    </row>
    <row r="3" spans="1:14" x14ac:dyDescent="0.25">
      <c r="A3" s="67"/>
      <c r="B3" s="401" t="s">
        <v>237</v>
      </c>
      <c r="C3" s="68"/>
      <c r="D3" s="68"/>
      <c r="E3" s="69"/>
      <c r="F3" s="69"/>
      <c r="G3" s="69"/>
      <c r="H3" s="70"/>
      <c r="I3" s="73"/>
      <c r="J3" s="64"/>
      <c r="K3" s="70"/>
      <c r="L3" s="71"/>
      <c r="M3" s="71"/>
      <c r="N3" s="71"/>
    </row>
    <row r="4" spans="1:14" x14ac:dyDescent="0.25">
      <c r="A4" s="67"/>
      <c r="B4" s="402" t="s">
        <v>66</v>
      </c>
      <c r="C4" s="68"/>
      <c r="D4" s="68"/>
      <c r="E4" s="69"/>
      <c r="F4" s="69"/>
      <c r="G4" s="69"/>
      <c r="H4" s="69"/>
      <c r="I4" s="64"/>
      <c r="J4" s="64"/>
      <c r="K4" s="70"/>
      <c r="L4" s="71"/>
      <c r="M4" s="71"/>
      <c r="N4" s="71"/>
    </row>
    <row r="5" spans="1:14" x14ac:dyDescent="0.25">
      <c r="A5" s="67"/>
      <c r="B5" s="400" t="s">
        <v>228</v>
      </c>
      <c r="C5" s="68"/>
      <c r="D5" s="68"/>
      <c r="E5" s="69"/>
      <c r="F5" s="69"/>
      <c r="G5" s="69"/>
      <c r="H5" s="69"/>
      <c r="I5" s="64"/>
      <c r="J5" s="64"/>
      <c r="K5" s="70"/>
      <c r="L5" s="71"/>
      <c r="M5" s="71"/>
      <c r="N5" s="71"/>
    </row>
    <row r="6" spans="1:14" x14ac:dyDescent="0.25">
      <c r="A6" s="67"/>
      <c r="B6" s="403" t="s">
        <v>247</v>
      </c>
      <c r="C6" s="68"/>
      <c r="D6" s="68"/>
      <c r="E6" s="69"/>
      <c r="F6" s="69"/>
      <c r="G6" s="69"/>
      <c r="H6" s="69"/>
      <c r="I6" s="150"/>
      <c r="J6" s="19"/>
      <c r="K6" s="12"/>
      <c r="L6" s="12"/>
      <c r="M6" s="12"/>
      <c r="N6" s="12"/>
    </row>
    <row r="7" spans="1:14" x14ac:dyDescent="0.25">
      <c r="A7" s="67"/>
      <c r="B7" s="29"/>
      <c r="C7" s="68"/>
      <c r="D7" s="68"/>
      <c r="E7" s="69"/>
      <c r="F7" s="69"/>
      <c r="G7" s="69"/>
      <c r="H7" s="69"/>
      <c r="I7" s="150"/>
      <c r="J7" s="19"/>
      <c r="K7" s="12"/>
      <c r="L7" s="12"/>
      <c r="M7" s="12"/>
      <c r="N7" s="12"/>
    </row>
    <row r="8" spans="1:14" ht="12.75" customHeight="1" x14ac:dyDescent="0.25">
      <c r="A8" s="560" t="s">
        <v>223</v>
      </c>
      <c r="B8" s="560"/>
      <c r="C8" s="560"/>
      <c r="D8" s="68"/>
      <c r="E8" s="69"/>
      <c r="F8" s="69"/>
      <c r="G8" s="69"/>
      <c r="H8" s="69"/>
      <c r="I8" s="150"/>
      <c r="J8" s="19"/>
      <c r="K8" s="12"/>
      <c r="L8" s="12"/>
      <c r="M8" s="12"/>
      <c r="N8" s="12"/>
    </row>
    <row r="9" spans="1:14" ht="12.75" customHeight="1" x14ac:dyDescent="0.25">
      <c r="A9" s="430" t="s">
        <v>226</v>
      </c>
      <c r="B9" s="29"/>
      <c r="C9" s="583" t="str">
        <f>IF('W8'!G8&gt;0,"Yes","No. Please complete W8 first")</f>
        <v>No. Please complete W8 first</v>
      </c>
      <c r="D9" s="583"/>
      <c r="E9" s="583"/>
      <c r="F9" s="583"/>
      <c r="G9" s="69"/>
      <c r="H9" s="69"/>
      <c r="I9" s="150"/>
      <c r="J9" s="19"/>
      <c r="K9" s="12"/>
      <c r="L9" s="12"/>
      <c r="M9" s="12"/>
      <c r="N9" s="12"/>
    </row>
    <row r="10" spans="1:14" ht="12.75" customHeight="1" x14ac:dyDescent="0.25">
      <c r="A10" s="430" t="s">
        <v>227</v>
      </c>
      <c r="B10" s="3"/>
      <c r="C10" s="12" t="str">
        <f>IF('W8'!G8&gt;0, "W8", "")</f>
        <v/>
      </c>
      <c r="D10" s="6"/>
      <c r="E10" s="6"/>
      <c r="F10" s="6"/>
      <c r="G10" s="6"/>
      <c r="H10" s="6"/>
      <c r="I10" s="16"/>
      <c r="J10" s="16"/>
      <c r="K10" s="15"/>
      <c r="L10" s="11"/>
      <c r="M10" s="15"/>
      <c r="N10" s="15"/>
    </row>
    <row r="11" spans="1:14" ht="12.75" customHeight="1" x14ac:dyDescent="0.25">
      <c r="A11" s="5"/>
      <c r="B11" s="5"/>
      <c r="C11" s="5"/>
      <c r="D11" s="5"/>
      <c r="E11" s="151" t="s">
        <v>90</v>
      </c>
      <c r="F11" s="152"/>
      <c r="G11" s="153"/>
      <c r="H11" s="153"/>
      <c r="I11" s="604" t="s">
        <v>224</v>
      </c>
      <c r="J11" s="604"/>
      <c r="K11" s="604"/>
      <c r="L11" s="338"/>
      <c r="M11" s="337"/>
      <c r="N11" s="455"/>
    </row>
    <row r="12" spans="1:14" ht="12.75" customHeight="1" x14ac:dyDescent="0.25">
      <c r="A12" s="428"/>
      <c r="B12" s="429"/>
      <c r="C12" s="600" t="s">
        <v>238</v>
      </c>
      <c r="D12" s="601"/>
      <c r="E12" s="454" t="s">
        <v>27</v>
      </c>
      <c r="F12" s="168"/>
      <c r="G12" s="168"/>
      <c r="H12" s="168"/>
      <c r="I12" s="571" t="s">
        <v>242</v>
      </c>
      <c r="J12" s="572"/>
      <c r="K12" s="572"/>
      <c r="L12" s="572"/>
      <c r="M12" s="572"/>
      <c r="N12" s="573"/>
    </row>
    <row r="13" spans="1:14" ht="12.75" customHeight="1" x14ac:dyDescent="0.25">
      <c r="A13" s="154"/>
      <c r="B13" s="3"/>
      <c r="C13" s="602"/>
      <c r="D13" s="603"/>
      <c r="E13" s="574" t="s">
        <v>35</v>
      </c>
      <c r="F13" s="574"/>
      <c r="G13" s="574" t="s">
        <v>252</v>
      </c>
      <c r="H13" s="574"/>
      <c r="I13" s="587" t="s">
        <v>35</v>
      </c>
      <c r="J13" s="584"/>
      <c r="K13" s="584"/>
      <c r="L13" s="587" t="s">
        <v>34</v>
      </c>
      <c r="M13" s="584"/>
      <c r="N13" s="588"/>
    </row>
    <row r="14" spans="1:14" ht="12.75" customHeight="1" x14ac:dyDescent="0.25">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4" ht="12.75" customHeight="1" x14ac:dyDescent="0.25">
      <c r="A15" s="576" t="s">
        <v>20</v>
      </c>
      <c r="B15" s="17" t="s">
        <v>6</v>
      </c>
      <c r="C15" s="431" t="str">
        <f>IF('W8'!$G$8&gt;0, 'W8'!C12,"")</f>
        <v/>
      </c>
      <c r="D15" s="440" t="str">
        <f>IF('W8'!$G$8&gt;0, 'W8'!H12,"")</f>
        <v/>
      </c>
      <c r="E15" s="258"/>
      <c r="F15" s="258"/>
      <c r="G15" s="258"/>
      <c r="H15" s="258"/>
      <c r="I15" s="458" t="str">
        <f t="shared" ref="I15:I26" si="0">IF(COUNT(C15,E15)=2, CONCATENATE(ROUND(E15/C15*100, 2), " (", ROUND(E15/C15*100/EXP(1.96/SQRT(E15)), 2),"-",ROUND(E15/C15*100*EXP(1.96/SQRT(E15)), 2),")"),"")</f>
        <v/>
      </c>
      <c r="J15" s="459" t="str">
        <f t="shared" ref="J15:J26" si="1">IF(COUNT(D15,F15)=2, CONCATENATE(ROUND(F15/D15*100, 2), " (", ROUND(F15/D15*100/EXP(1.96/SQRT(F15)), 2),"-",ROUND(F15/D15*100*EXP(1.96/SQRT(F15)), 2),")"),"")</f>
        <v/>
      </c>
      <c r="K15" s="460" t="str">
        <f t="shared" ref="K15:K26" si="2">IF(COUNT(C15:F15)=4, CONCATENATE(ROUND(SUM(E15:F15)/SUM(C15:D15)*100, 2), " (", ROUND(SUM(E15:F15)/SUM(C15:D15)*100/EXP(1.96/SQRT(SUM(E15:F15))), 2),"-",ROUND(SUM(E15:F15)/SUM(C15:D15)*100*EXP(1.96/SQRT(SUM(E15:F15))), 2),")"),"")</f>
        <v/>
      </c>
      <c r="L15" s="459" t="str">
        <f t="shared" ref="L15:L26" si="3">IF(COUNT(C15,G15)=2, CONCATENATE(ROUND(G15/C15*100, 2), " (", ROUND(G15/C15*100/EXP(1.96/SQRT(G15)), 2),"-",ROUND(G15/C15*100*EXP(1.96/SQRT(G15)), 2),")"),"")</f>
        <v/>
      </c>
      <c r="M15" s="459" t="str">
        <f t="shared" ref="M15:M26" si="4">IF(COUNT(D15,H15)=2, CONCATENATE(ROUND(H15/D15*100, 2), " (", ROUND(H15/D15*100/EXP(1.96/SQRT(H15)), 2),"-",ROUND(H15/D15*100*EXP(1.96/SQRT(H15)), 2),")"),"")</f>
        <v/>
      </c>
      <c r="N15" s="460" t="str">
        <f t="shared" ref="N15:N26" si="5">IF(COUNT(C15:D15,G15:H15)=4, CONCATENATE(ROUND(SUM(G15:H15)/SUM(C15:D15)*100, 2), " (", ROUND(SUM(G15:H15)/SUM(C15:D15)*100/EXP(1.96/SQRT(SUM(G15:H15))), 2),"-",ROUND(SUM(G15:H15)/SUM(C15:D15)*100*EXP(1.96/SQRT(SUM(G15:H15))), 2),")"),"")</f>
        <v/>
      </c>
    </row>
    <row r="16" spans="1:14" ht="12.75" customHeight="1" x14ac:dyDescent="0.25">
      <c r="A16" s="576"/>
      <c r="B16" s="14" t="s">
        <v>7</v>
      </c>
      <c r="C16" s="431" t="str">
        <f>IF('W8'!$G$8&gt;0, 'W8'!C13,"")</f>
        <v/>
      </c>
      <c r="D16" s="441" t="str">
        <f>IF('W8'!$G$8&gt;0, 'W8'!H13,"")</f>
        <v/>
      </c>
      <c r="E16" s="258"/>
      <c r="F16" s="258"/>
      <c r="G16" s="258"/>
      <c r="H16" s="258"/>
      <c r="I16" s="461" t="str">
        <f t="shared" si="0"/>
        <v/>
      </c>
      <c r="J16" s="462" t="str">
        <f t="shared" si="1"/>
        <v/>
      </c>
      <c r="K16" s="463" t="str">
        <f t="shared" si="2"/>
        <v/>
      </c>
      <c r="L16" s="462" t="str">
        <f t="shared" si="3"/>
        <v/>
      </c>
      <c r="M16" s="462" t="str">
        <f t="shared" si="4"/>
        <v/>
      </c>
      <c r="N16" s="463" t="str">
        <f t="shared" si="5"/>
        <v/>
      </c>
    </row>
    <row r="17" spans="1:14" ht="12.75" customHeight="1" x14ac:dyDescent="0.25">
      <c r="A17" s="576"/>
      <c r="B17" s="14" t="s">
        <v>8</v>
      </c>
      <c r="C17" s="431" t="str">
        <f>IF('W8'!$G$8&gt;0, 'W8'!C14,"")</f>
        <v/>
      </c>
      <c r="D17" s="441" t="str">
        <f>IF('W8'!$G$8&gt;0, 'W8'!H14,"")</f>
        <v/>
      </c>
      <c r="E17" s="258"/>
      <c r="F17" s="258"/>
      <c r="G17" s="258"/>
      <c r="H17" s="258"/>
      <c r="I17" s="461" t="str">
        <f t="shared" si="0"/>
        <v/>
      </c>
      <c r="J17" s="462" t="str">
        <f t="shared" si="1"/>
        <v/>
      </c>
      <c r="K17" s="463" t="str">
        <f t="shared" si="2"/>
        <v/>
      </c>
      <c r="L17" s="462" t="str">
        <f t="shared" si="3"/>
        <v/>
      </c>
      <c r="M17" s="462" t="str">
        <f t="shared" si="4"/>
        <v/>
      </c>
      <c r="N17" s="463" t="str">
        <f t="shared" si="5"/>
        <v/>
      </c>
    </row>
    <row r="18" spans="1:14" ht="12.75" customHeight="1" x14ac:dyDescent="0.25">
      <c r="A18" s="576"/>
      <c r="B18" s="14" t="s">
        <v>9</v>
      </c>
      <c r="C18" s="431" t="str">
        <f>IF('W8'!$G$8&gt;0, 'W8'!C15,"")</f>
        <v/>
      </c>
      <c r="D18" s="441" t="str">
        <f>IF('W8'!$G$8&gt;0, 'W8'!H15,"")</f>
        <v/>
      </c>
      <c r="E18" s="258"/>
      <c r="F18" s="258"/>
      <c r="G18" s="258"/>
      <c r="H18" s="258"/>
      <c r="I18" s="461" t="str">
        <f t="shared" si="0"/>
        <v/>
      </c>
      <c r="J18" s="462" t="str">
        <f t="shared" si="1"/>
        <v/>
      </c>
      <c r="K18" s="463" t="str">
        <f t="shared" si="2"/>
        <v/>
      </c>
      <c r="L18" s="462" t="str">
        <f t="shared" si="3"/>
        <v/>
      </c>
      <c r="M18" s="462" t="str">
        <f t="shared" si="4"/>
        <v/>
      </c>
      <c r="N18" s="463" t="str">
        <f t="shared" si="5"/>
        <v/>
      </c>
    </row>
    <row r="19" spans="1:14" ht="12.75" customHeight="1" x14ac:dyDescent="0.25">
      <c r="A19" s="576"/>
      <c r="B19" s="14" t="s">
        <v>10</v>
      </c>
      <c r="C19" s="431" t="str">
        <f>IF('W8'!$G$8&gt;0, 'W8'!C16,"")</f>
        <v/>
      </c>
      <c r="D19" s="441" t="str">
        <f>IF('W8'!$G$8&gt;0, 'W8'!H16,"")</f>
        <v/>
      </c>
      <c r="E19" s="258"/>
      <c r="F19" s="258"/>
      <c r="G19" s="258"/>
      <c r="H19" s="258"/>
      <c r="I19" s="461" t="str">
        <f t="shared" si="0"/>
        <v/>
      </c>
      <c r="J19" s="462" t="str">
        <f t="shared" si="1"/>
        <v/>
      </c>
      <c r="K19" s="463" t="str">
        <f t="shared" si="2"/>
        <v/>
      </c>
      <c r="L19" s="462" t="str">
        <f t="shared" si="3"/>
        <v/>
      </c>
      <c r="M19" s="462" t="str">
        <f t="shared" si="4"/>
        <v/>
      </c>
      <c r="N19" s="463" t="str">
        <f t="shared" si="5"/>
        <v/>
      </c>
    </row>
    <row r="20" spans="1:14" ht="12.75" customHeight="1" x14ac:dyDescent="0.25">
      <c r="A20" s="576"/>
      <c r="B20" s="14" t="s">
        <v>11</v>
      </c>
      <c r="C20" s="431" t="str">
        <f>IF('W8'!$G$8&gt;0, 'W8'!C17,"")</f>
        <v/>
      </c>
      <c r="D20" s="441" t="str">
        <f>IF('W8'!$G$8&gt;0, 'W8'!H17,"")</f>
        <v/>
      </c>
      <c r="E20" s="258"/>
      <c r="F20" s="258"/>
      <c r="G20" s="258"/>
      <c r="H20" s="258"/>
      <c r="I20" s="461" t="str">
        <f t="shared" si="0"/>
        <v/>
      </c>
      <c r="J20" s="462" t="str">
        <f t="shared" si="1"/>
        <v/>
      </c>
      <c r="K20" s="463" t="str">
        <f t="shared" si="2"/>
        <v/>
      </c>
      <c r="L20" s="462" t="str">
        <f t="shared" si="3"/>
        <v/>
      </c>
      <c r="M20" s="462" t="str">
        <f t="shared" si="4"/>
        <v/>
      </c>
      <c r="N20" s="463" t="str">
        <f t="shared" si="5"/>
        <v/>
      </c>
    </row>
    <row r="21" spans="1:14" ht="12.75" customHeight="1" x14ac:dyDescent="0.25">
      <c r="A21" s="576"/>
      <c r="B21" s="14" t="s">
        <v>12</v>
      </c>
      <c r="C21" s="431" t="str">
        <f>IF('W8'!$G$8&gt;0, 'W8'!C18,"")</f>
        <v/>
      </c>
      <c r="D21" s="441" t="str">
        <f>IF('W8'!$G$8&gt;0, 'W8'!H18,"")</f>
        <v/>
      </c>
      <c r="E21" s="258"/>
      <c r="F21" s="258"/>
      <c r="G21" s="258"/>
      <c r="H21" s="258"/>
      <c r="I21" s="461" t="str">
        <f t="shared" si="0"/>
        <v/>
      </c>
      <c r="J21" s="462" t="str">
        <f t="shared" si="1"/>
        <v/>
      </c>
      <c r="K21" s="463" t="str">
        <f t="shared" si="2"/>
        <v/>
      </c>
      <c r="L21" s="462" t="str">
        <f t="shared" si="3"/>
        <v/>
      </c>
      <c r="M21" s="462" t="str">
        <f t="shared" si="4"/>
        <v/>
      </c>
      <c r="N21" s="463" t="str">
        <f t="shared" si="5"/>
        <v/>
      </c>
    </row>
    <row r="22" spans="1:14" ht="12.75" customHeight="1" x14ac:dyDescent="0.25">
      <c r="A22" s="576"/>
      <c r="B22" s="14" t="s">
        <v>13</v>
      </c>
      <c r="C22" s="431" t="str">
        <f>IF('W8'!$G$8&gt;0, 'W8'!C19,"")</f>
        <v/>
      </c>
      <c r="D22" s="441" t="str">
        <f>IF('W8'!$G$8&gt;0, 'W8'!H19,"")</f>
        <v/>
      </c>
      <c r="E22" s="258"/>
      <c r="F22" s="258"/>
      <c r="G22" s="258"/>
      <c r="H22" s="258"/>
      <c r="I22" s="461" t="str">
        <f t="shared" si="0"/>
        <v/>
      </c>
      <c r="J22" s="462" t="str">
        <f t="shared" si="1"/>
        <v/>
      </c>
      <c r="K22" s="463" t="str">
        <f t="shared" si="2"/>
        <v/>
      </c>
      <c r="L22" s="462" t="str">
        <f t="shared" si="3"/>
        <v/>
      </c>
      <c r="M22" s="462" t="str">
        <f t="shared" si="4"/>
        <v/>
      </c>
      <c r="N22" s="463" t="str">
        <f t="shared" si="5"/>
        <v/>
      </c>
    </row>
    <row r="23" spans="1:14" ht="12.75" customHeight="1" x14ac:dyDescent="0.25">
      <c r="A23" s="576"/>
      <c r="B23" s="14" t="s">
        <v>14</v>
      </c>
      <c r="C23" s="431" t="str">
        <f>IF('W8'!$G$8&gt;0, 'W8'!C20,"")</f>
        <v/>
      </c>
      <c r="D23" s="441" t="str">
        <f>IF('W8'!$G$8&gt;0, 'W8'!H20,"")</f>
        <v/>
      </c>
      <c r="E23" s="258"/>
      <c r="F23" s="258"/>
      <c r="G23" s="258"/>
      <c r="H23" s="258"/>
      <c r="I23" s="461" t="str">
        <f t="shared" si="0"/>
        <v/>
      </c>
      <c r="J23" s="462" t="str">
        <f t="shared" si="1"/>
        <v/>
      </c>
      <c r="K23" s="463" t="str">
        <f t="shared" si="2"/>
        <v/>
      </c>
      <c r="L23" s="462" t="str">
        <f t="shared" si="3"/>
        <v/>
      </c>
      <c r="M23" s="462" t="str">
        <f t="shared" si="4"/>
        <v/>
      </c>
      <c r="N23" s="463" t="str">
        <f t="shared" si="5"/>
        <v/>
      </c>
    </row>
    <row r="24" spans="1:14" ht="12.75" customHeight="1" x14ac:dyDescent="0.25">
      <c r="A24" s="576"/>
      <c r="B24" s="14" t="s">
        <v>15</v>
      </c>
      <c r="C24" s="431" t="str">
        <f>IF('W8'!$G$8&gt;0, 'W8'!C21,"")</f>
        <v/>
      </c>
      <c r="D24" s="441" t="str">
        <f>IF('W8'!$G$8&gt;0, 'W8'!H21,"")</f>
        <v/>
      </c>
      <c r="E24" s="258"/>
      <c r="F24" s="258"/>
      <c r="G24" s="258"/>
      <c r="H24" s="258"/>
      <c r="I24" s="461" t="str">
        <f t="shared" si="0"/>
        <v/>
      </c>
      <c r="J24" s="462" t="str">
        <f t="shared" si="1"/>
        <v/>
      </c>
      <c r="K24" s="463" t="str">
        <f t="shared" si="2"/>
        <v/>
      </c>
      <c r="L24" s="462" t="str">
        <f t="shared" si="3"/>
        <v/>
      </c>
      <c r="M24" s="462" t="str">
        <f t="shared" si="4"/>
        <v/>
      </c>
      <c r="N24" s="463" t="str">
        <f t="shared" si="5"/>
        <v/>
      </c>
    </row>
    <row r="25" spans="1:14" ht="12.75" customHeight="1" x14ac:dyDescent="0.25">
      <c r="A25" s="576"/>
      <c r="B25" s="14" t="s">
        <v>16</v>
      </c>
      <c r="C25" s="431" t="str">
        <f>IF('W8'!$G$8&gt;0, 'W8'!C22,"")</f>
        <v/>
      </c>
      <c r="D25" s="441" t="str">
        <f>IF('W8'!$G$8&gt;0, 'W8'!H22,"")</f>
        <v/>
      </c>
      <c r="E25" s="258"/>
      <c r="F25" s="258"/>
      <c r="G25" s="258"/>
      <c r="H25" s="258"/>
      <c r="I25" s="461" t="str">
        <f t="shared" si="0"/>
        <v/>
      </c>
      <c r="J25" s="462" t="str">
        <f t="shared" si="1"/>
        <v/>
      </c>
      <c r="K25" s="463" t="str">
        <f t="shared" si="2"/>
        <v/>
      </c>
      <c r="L25" s="462" t="str">
        <f t="shared" si="3"/>
        <v/>
      </c>
      <c r="M25" s="462" t="str">
        <f t="shared" si="4"/>
        <v/>
      </c>
      <c r="N25" s="463" t="str">
        <f t="shared" si="5"/>
        <v/>
      </c>
    </row>
    <row r="26" spans="1:14" ht="12.75" customHeight="1" x14ac:dyDescent="0.25">
      <c r="A26" s="577"/>
      <c r="B26" s="14" t="s">
        <v>17</v>
      </c>
      <c r="C26" s="431" t="str">
        <f>IF('W8'!$G$8&gt;0, 'W8'!C23,"")</f>
        <v/>
      </c>
      <c r="D26" s="442" t="str">
        <f>IF('W8'!$G$8&gt;0, 'W8'!H23,"")</f>
        <v/>
      </c>
      <c r="E26" s="258"/>
      <c r="F26" s="258"/>
      <c r="G26" s="258"/>
      <c r="H26" s="258"/>
      <c r="I26" s="461" t="str">
        <f t="shared" si="0"/>
        <v/>
      </c>
      <c r="J26" s="462" t="str">
        <f t="shared" si="1"/>
        <v/>
      </c>
      <c r="K26" s="463" t="str">
        <f t="shared" si="2"/>
        <v/>
      </c>
      <c r="L26" s="462" t="str">
        <f t="shared" si="3"/>
        <v/>
      </c>
      <c r="M26" s="462" t="str">
        <f t="shared" si="4"/>
        <v/>
      </c>
      <c r="N26" s="463" t="str">
        <f t="shared" si="5"/>
        <v/>
      </c>
    </row>
    <row r="27" spans="1:14"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4" ht="12.75" customHeight="1" x14ac:dyDescent="0.25">
      <c r="A28" s="576" t="s">
        <v>21</v>
      </c>
      <c r="B28" s="14" t="s">
        <v>6</v>
      </c>
      <c r="C28" s="431" t="str">
        <f>IF('W8'!$G$8&gt;0, 'W8'!D12,"")</f>
        <v/>
      </c>
      <c r="D28" s="440" t="str">
        <f>IF('W8'!$G$8&gt;0, 'W8'!I12,"")</f>
        <v/>
      </c>
      <c r="E28" s="258"/>
      <c r="F28" s="258"/>
      <c r="G28" s="258"/>
      <c r="H28" s="258"/>
      <c r="I28" s="461" t="str">
        <f>IF(COUNT(C28,E28)=2, CONCATENATE(ROUND(E28/C28*100, 2), " (", ROUND(E28/C28*100/EXP(1.96/SQRT(E28)), 2),"-",ROUND(E28/C28*100*EXP(1.96/SQRT(E28)), 2),")"),"")</f>
        <v/>
      </c>
      <c r="J28" s="459" t="str">
        <f>IF(COUNT(D28,F28)=2, CONCATENATE(ROUND(F28/D28*100, 2), " (", ROUND(F28/D28*100/EXP(1.96/SQRT(F28)), 2),"-",ROUND(F28/D28*100*EXP(1.96/SQRT(F28)), 2),")"),"")</f>
        <v/>
      </c>
      <c r="K28" s="460" t="str">
        <f t="shared" ref="K28:K39" si="6">IF(COUNT(C28:F28)=4, CONCATENATE(ROUND(SUM(E28:F28)/SUM(C28:D28)*100, 2), " (", ROUND(SUM(E28:F28)/SUM(C28:D28)*100/EXP(1.96/SQRT(SUM(E28:F28))), 2),"-",ROUND(SUM(E28:F28)/SUM(C28:D28)*100*EXP(1.96/SQRT(SUM(E28:F28))), 2),")"),"")</f>
        <v/>
      </c>
      <c r="L28" s="459" t="str">
        <f>IF(COUNT(C28,G28)=2, CONCATENATE(ROUND(G28/C28*100, 2), " (", ROUND(G28/C28*100/EXP(1.96/SQRT(G28)), 2),"-",ROUND(G28/C28*100*EXP(1.96/SQRT(G28)), 2),")"),"")</f>
        <v/>
      </c>
      <c r="M28" s="459" t="str">
        <f>IF(COUNT(D28,H28)=2, CONCATENATE(ROUND(H28/D28*100, 2), " (", ROUND(H28/D28*100/EXP(1.96/SQRT(H28)), 2),"-",ROUND(H28/D28*100*EXP(1.96/SQRT(H28)), 2),")"),"")</f>
        <v/>
      </c>
      <c r="N28" s="460" t="str">
        <f t="shared" ref="N28:N39" si="7">IF(COUNT(C28:D28,G28:H28)=4, CONCATENATE(ROUND(SUM(G28:H28)/SUM(C28:D28)*100, 2), " (", ROUND(SUM(G28:H28)/SUM(C28:D28)*100/EXP(1.96/SQRT(SUM(G28:H28))), 2),"-",ROUND(SUM(G28:H28)/SUM(C28:D28)*100*EXP(1.96/SQRT(SUM(G28:H28))), 2),")"),"")</f>
        <v/>
      </c>
    </row>
    <row r="29" spans="1:14" ht="12.75" customHeight="1" x14ac:dyDescent="0.25">
      <c r="A29" s="576"/>
      <c r="B29" s="14" t="s">
        <v>7</v>
      </c>
      <c r="C29" s="431" t="str">
        <f>IF('W8'!$G$8&gt;0, 'W8'!D13,"")</f>
        <v/>
      </c>
      <c r="D29" s="441" t="str">
        <f>IF('W8'!$G$8&gt;0, 'W8'!I13,"")</f>
        <v/>
      </c>
      <c r="E29" s="258"/>
      <c r="F29" s="258"/>
      <c r="G29" s="258"/>
      <c r="H29" s="258"/>
      <c r="I29" s="461" t="str">
        <f t="shared" ref="I29:I39" si="8">IF(COUNT(C29,E29)=2, CONCATENATE(ROUND(E29/C29*100, 2), " (", ROUND(E29/C29*100/EXP(1.96/SQRT(E29)), 2),"-",ROUND(E29/C29*100*EXP(1.96/SQRT(E29)), 2),")"),"")</f>
        <v/>
      </c>
      <c r="J29" s="462" t="str">
        <f t="shared" ref="J29:J39" si="9">IF(COUNT(D29,F29)=2, CONCATENATE(ROUND(F29/D29*100, 2), " (", ROUND(F29/D29*100/EXP(1.96/SQRT(F29)), 2),"-",ROUND(F29/D29*100*EXP(1.96/SQRT(F29)), 2),")"),"")</f>
        <v/>
      </c>
      <c r="K29" s="463" t="str">
        <f t="shared" si="6"/>
        <v/>
      </c>
      <c r="L29" s="462" t="str">
        <f t="shared" ref="L29:L39" si="10">IF(COUNT(C29,G29)=2, CONCATENATE(ROUND(G29/C29*100, 2), " (", ROUND(G29/C29*100/EXP(1.96/SQRT(G29)), 2),"-",ROUND(G29/C29*100*EXP(1.96/SQRT(G29)), 2),")"),"")</f>
        <v/>
      </c>
      <c r="M29" s="462" t="str">
        <f t="shared" ref="M29:M39" si="11">IF(COUNT(D29,H29)=2, CONCATENATE(ROUND(H29/D29*100, 2), " (", ROUND(H29/D29*100/EXP(1.96/SQRT(H29)), 2),"-",ROUND(H29/D29*100*EXP(1.96/SQRT(H29)), 2),")"),"")</f>
        <v/>
      </c>
      <c r="N29" s="463" t="str">
        <f t="shared" si="7"/>
        <v/>
      </c>
    </row>
    <row r="30" spans="1:14" ht="12.75" customHeight="1" x14ac:dyDescent="0.25">
      <c r="A30" s="576"/>
      <c r="B30" s="14" t="s">
        <v>8</v>
      </c>
      <c r="C30" s="431" t="str">
        <f>IF('W8'!$G$8&gt;0, 'W8'!D14,"")</f>
        <v/>
      </c>
      <c r="D30" s="441" t="str">
        <f>IF('W8'!$G$8&gt;0, 'W8'!I14,"")</f>
        <v/>
      </c>
      <c r="E30" s="258"/>
      <c r="F30" s="258"/>
      <c r="G30" s="258"/>
      <c r="H30" s="258"/>
      <c r="I30" s="461" t="str">
        <f t="shared" si="8"/>
        <v/>
      </c>
      <c r="J30" s="462" t="str">
        <f t="shared" si="9"/>
        <v/>
      </c>
      <c r="K30" s="463" t="str">
        <f t="shared" si="6"/>
        <v/>
      </c>
      <c r="L30" s="462" t="str">
        <f t="shared" si="10"/>
        <v/>
      </c>
      <c r="M30" s="462" t="str">
        <f t="shared" si="11"/>
        <v/>
      </c>
      <c r="N30" s="463" t="str">
        <f t="shared" si="7"/>
        <v/>
      </c>
    </row>
    <row r="31" spans="1:14" ht="12.75" customHeight="1" x14ac:dyDescent="0.25">
      <c r="A31" s="576"/>
      <c r="B31" s="14" t="s">
        <v>9</v>
      </c>
      <c r="C31" s="431" t="str">
        <f>IF('W8'!$G$8&gt;0, 'W8'!D15,"")</f>
        <v/>
      </c>
      <c r="D31" s="441" t="str">
        <f>IF('W8'!$G$8&gt;0, 'W8'!I15,"")</f>
        <v/>
      </c>
      <c r="E31" s="258"/>
      <c r="F31" s="258"/>
      <c r="G31" s="258"/>
      <c r="H31" s="258"/>
      <c r="I31" s="461" t="str">
        <f t="shared" si="8"/>
        <v/>
      </c>
      <c r="J31" s="462" t="str">
        <f t="shared" si="9"/>
        <v/>
      </c>
      <c r="K31" s="463" t="str">
        <f t="shared" si="6"/>
        <v/>
      </c>
      <c r="L31" s="462" t="str">
        <f t="shared" si="10"/>
        <v/>
      </c>
      <c r="M31" s="462" t="str">
        <f t="shared" si="11"/>
        <v/>
      </c>
      <c r="N31" s="463" t="str">
        <f t="shared" si="7"/>
        <v/>
      </c>
    </row>
    <row r="32" spans="1:14" ht="12.75" customHeight="1" x14ac:dyDescent="0.25">
      <c r="A32" s="576"/>
      <c r="B32" s="14" t="s">
        <v>10</v>
      </c>
      <c r="C32" s="431" t="str">
        <f>IF('W8'!$G$8&gt;0, 'W8'!D16,"")</f>
        <v/>
      </c>
      <c r="D32" s="441" t="str">
        <f>IF('W8'!$G$8&gt;0, 'W8'!I16,"")</f>
        <v/>
      </c>
      <c r="E32" s="258"/>
      <c r="F32" s="258"/>
      <c r="G32" s="258"/>
      <c r="H32" s="258"/>
      <c r="I32" s="461" t="str">
        <f t="shared" si="8"/>
        <v/>
      </c>
      <c r="J32" s="462" t="str">
        <f t="shared" si="9"/>
        <v/>
      </c>
      <c r="K32" s="463" t="str">
        <f t="shared" si="6"/>
        <v/>
      </c>
      <c r="L32" s="462" t="str">
        <f t="shared" si="10"/>
        <v/>
      </c>
      <c r="M32" s="462" t="str">
        <f t="shared" si="11"/>
        <v/>
      </c>
      <c r="N32" s="463" t="str">
        <f t="shared" si="7"/>
        <v/>
      </c>
    </row>
    <row r="33" spans="1:14" ht="12.75" customHeight="1" x14ac:dyDescent="0.25">
      <c r="A33" s="576"/>
      <c r="B33" s="14" t="s">
        <v>11</v>
      </c>
      <c r="C33" s="431" t="str">
        <f>IF('W8'!$G$8&gt;0, 'W8'!D17,"")</f>
        <v/>
      </c>
      <c r="D33" s="441" t="str">
        <f>IF('W8'!$G$8&gt;0, 'W8'!I17,"")</f>
        <v/>
      </c>
      <c r="E33" s="258"/>
      <c r="F33" s="258"/>
      <c r="G33" s="258"/>
      <c r="H33" s="258"/>
      <c r="I33" s="461" t="str">
        <f t="shared" si="8"/>
        <v/>
      </c>
      <c r="J33" s="462" t="str">
        <f t="shared" si="9"/>
        <v/>
      </c>
      <c r="K33" s="463" t="str">
        <f t="shared" si="6"/>
        <v/>
      </c>
      <c r="L33" s="462" t="str">
        <f t="shared" si="10"/>
        <v/>
      </c>
      <c r="M33" s="462" t="str">
        <f t="shared" si="11"/>
        <v/>
      </c>
      <c r="N33" s="463" t="str">
        <f t="shared" si="7"/>
        <v/>
      </c>
    </row>
    <row r="34" spans="1:14" ht="12.75" customHeight="1" x14ac:dyDescent="0.25">
      <c r="A34" s="576"/>
      <c r="B34" s="14" t="s">
        <v>12</v>
      </c>
      <c r="C34" s="431" t="str">
        <f>IF('W8'!$G$8&gt;0, 'W8'!D18,"")</f>
        <v/>
      </c>
      <c r="D34" s="441" t="str">
        <f>IF('W8'!$G$8&gt;0, 'W8'!I18,"")</f>
        <v/>
      </c>
      <c r="E34" s="258"/>
      <c r="F34" s="258"/>
      <c r="G34" s="258"/>
      <c r="H34" s="258"/>
      <c r="I34" s="461" t="str">
        <f t="shared" si="8"/>
        <v/>
      </c>
      <c r="J34" s="462" t="str">
        <f t="shared" si="9"/>
        <v/>
      </c>
      <c r="K34" s="463" t="str">
        <f t="shared" si="6"/>
        <v/>
      </c>
      <c r="L34" s="462" t="str">
        <f t="shared" si="10"/>
        <v/>
      </c>
      <c r="M34" s="462" t="str">
        <f t="shared" si="11"/>
        <v/>
      </c>
      <c r="N34" s="463" t="str">
        <f t="shared" si="7"/>
        <v/>
      </c>
    </row>
    <row r="35" spans="1:14" ht="12.75" customHeight="1" x14ac:dyDescent="0.25">
      <c r="A35" s="576"/>
      <c r="B35" s="14" t="s">
        <v>13</v>
      </c>
      <c r="C35" s="431" t="str">
        <f>IF('W8'!$G$8&gt;0, 'W8'!D19,"")</f>
        <v/>
      </c>
      <c r="D35" s="441" t="str">
        <f>IF('W8'!$G$8&gt;0, 'W8'!I19,"")</f>
        <v/>
      </c>
      <c r="E35" s="258"/>
      <c r="F35" s="258"/>
      <c r="G35" s="258"/>
      <c r="H35" s="258"/>
      <c r="I35" s="461" t="str">
        <f t="shared" si="8"/>
        <v/>
      </c>
      <c r="J35" s="462" t="str">
        <f t="shared" si="9"/>
        <v/>
      </c>
      <c r="K35" s="463" t="str">
        <f t="shared" si="6"/>
        <v/>
      </c>
      <c r="L35" s="462" t="str">
        <f t="shared" si="10"/>
        <v/>
      </c>
      <c r="M35" s="462" t="str">
        <f t="shared" si="11"/>
        <v/>
      </c>
      <c r="N35" s="463" t="str">
        <f t="shared" si="7"/>
        <v/>
      </c>
    </row>
    <row r="36" spans="1:14" ht="12.75" customHeight="1" x14ac:dyDescent="0.25">
      <c r="A36" s="576"/>
      <c r="B36" s="14" t="s">
        <v>14</v>
      </c>
      <c r="C36" s="431" t="str">
        <f>IF('W8'!$G$8&gt;0, 'W8'!D20,"")</f>
        <v/>
      </c>
      <c r="D36" s="441" t="str">
        <f>IF('W8'!$G$8&gt;0, 'W8'!I20,"")</f>
        <v/>
      </c>
      <c r="E36" s="258"/>
      <c r="F36" s="258"/>
      <c r="G36" s="258"/>
      <c r="H36" s="258"/>
      <c r="I36" s="461" t="str">
        <f t="shared" si="8"/>
        <v/>
      </c>
      <c r="J36" s="462" t="str">
        <f t="shared" si="9"/>
        <v/>
      </c>
      <c r="K36" s="463" t="str">
        <f t="shared" si="6"/>
        <v/>
      </c>
      <c r="L36" s="462" t="str">
        <f t="shared" si="10"/>
        <v/>
      </c>
      <c r="M36" s="462" t="str">
        <f t="shared" si="11"/>
        <v/>
      </c>
      <c r="N36" s="463" t="str">
        <f t="shared" si="7"/>
        <v/>
      </c>
    </row>
    <row r="37" spans="1:14" ht="12.75" customHeight="1" x14ac:dyDescent="0.25">
      <c r="A37" s="576"/>
      <c r="B37" s="14" t="s">
        <v>15</v>
      </c>
      <c r="C37" s="431" t="str">
        <f>IF('W8'!$G$8&gt;0, 'W8'!D21,"")</f>
        <v/>
      </c>
      <c r="D37" s="441" t="str">
        <f>IF('W8'!$G$8&gt;0, 'W8'!I21,"")</f>
        <v/>
      </c>
      <c r="E37" s="258"/>
      <c r="F37" s="258"/>
      <c r="G37" s="258"/>
      <c r="H37" s="258"/>
      <c r="I37" s="461" t="str">
        <f t="shared" si="8"/>
        <v/>
      </c>
      <c r="J37" s="462" t="str">
        <f t="shared" si="9"/>
        <v/>
      </c>
      <c r="K37" s="463" t="str">
        <f t="shared" si="6"/>
        <v/>
      </c>
      <c r="L37" s="462" t="str">
        <f t="shared" si="10"/>
        <v/>
      </c>
      <c r="M37" s="462" t="str">
        <f t="shared" si="11"/>
        <v/>
      </c>
      <c r="N37" s="463" t="str">
        <f t="shared" si="7"/>
        <v/>
      </c>
    </row>
    <row r="38" spans="1:14" ht="12.75" customHeight="1" x14ac:dyDescent="0.25">
      <c r="A38" s="576"/>
      <c r="B38" s="14" t="s">
        <v>16</v>
      </c>
      <c r="C38" s="431" t="str">
        <f>IF('W8'!$G$8&gt;0, 'W8'!D22,"")</f>
        <v/>
      </c>
      <c r="D38" s="441" t="str">
        <f>IF('W8'!$G$8&gt;0, 'W8'!I22,"")</f>
        <v/>
      </c>
      <c r="E38" s="258"/>
      <c r="F38" s="258"/>
      <c r="G38" s="258"/>
      <c r="H38" s="258"/>
      <c r="I38" s="461" t="str">
        <f t="shared" si="8"/>
        <v/>
      </c>
      <c r="J38" s="462" t="str">
        <f t="shared" si="9"/>
        <v/>
      </c>
      <c r="K38" s="463" t="str">
        <f t="shared" si="6"/>
        <v/>
      </c>
      <c r="L38" s="462" t="str">
        <f t="shared" si="10"/>
        <v/>
      </c>
      <c r="M38" s="462" t="str">
        <f t="shared" si="11"/>
        <v/>
      </c>
      <c r="N38" s="463" t="str">
        <f t="shared" si="7"/>
        <v/>
      </c>
    </row>
    <row r="39" spans="1:14" ht="12.75" customHeight="1" x14ac:dyDescent="0.25">
      <c r="A39" s="576"/>
      <c r="B39" s="14" t="s">
        <v>17</v>
      </c>
      <c r="C39" s="433" t="str">
        <f>IF('W8'!$G$8&gt;0, 'W8'!D23,"")</f>
        <v/>
      </c>
      <c r="D39" s="441" t="str">
        <f>IF('W8'!$G$8&gt;0, 'W8'!I23,"")</f>
        <v/>
      </c>
      <c r="E39" s="258"/>
      <c r="F39" s="258"/>
      <c r="G39" s="258"/>
      <c r="H39" s="258"/>
      <c r="I39" s="461" t="str">
        <f t="shared" si="8"/>
        <v/>
      </c>
      <c r="J39" s="462" t="str">
        <f t="shared" si="9"/>
        <v/>
      </c>
      <c r="K39" s="463" t="str">
        <f t="shared" si="6"/>
        <v/>
      </c>
      <c r="L39" s="462" t="str">
        <f t="shared" si="10"/>
        <v/>
      </c>
      <c r="M39" s="462" t="str">
        <f t="shared" si="11"/>
        <v/>
      </c>
      <c r="N39" s="463" t="str">
        <f t="shared" si="7"/>
        <v/>
      </c>
    </row>
    <row r="40" spans="1:14"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row>
    <row r="41" spans="1:14" ht="12.75" customHeight="1" x14ac:dyDescent="0.25">
      <c r="A41" s="575" t="s">
        <v>22</v>
      </c>
      <c r="B41" s="14" t="s">
        <v>6</v>
      </c>
      <c r="C41" s="476" t="str">
        <f>IF('W8'!$G$8&gt;0, 'W8'!E12,"")</f>
        <v/>
      </c>
      <c r="D41" s="441" t="str">
        <f>IF('W8'!$G$8&gt;0, 'W8'!J12,"")</f>
        <v/>
      </c>
      <c r="E41" s="258"/>
      <c r="F41" s="258"/>
      <c r="G41" s="258"/>
      <c r="H41" s="258"/>
      <c r="I41" s="458" t="str">
        <f>IF(COUNT(C41,E41)=2, CONCATENATE(ROUND(E41/C41*100, 2), " (", ROUND(E41/C41*100/EXP(1.96/SQRT(E41)), 2),"-",ROUND(E41/C41*100*EXP(1.96/SQRT(E41)), 2),")"),"")</f>
        <v/>
      </c>
      <c r="J41" s="459" t="str">
        <f>IF(COUNT(D41,F41)=2, CONCATENATE(ROUND(F41/D41*100, 2), " (", ROUND(F41/D41*100/EXP(1.96/SQRT(F41)), 2),"-",ROUND(F41/D41*100*EXP(1.96/SQRT(F41)), 2),")"),"")</f>
        <v/>
      </c>
      <c r="K41" s="460" t="str">
        <f t="shared" ref="K41:K52" si="12">IF(COUNT(C41:F41)=4, CONCATENATE(ROUND(SUM(E41:F41)/SUM(C41:D41)*100, 2), " (", ROUND(SUM(E41:F41)/SUM(C41:D41)*100/EXP(1.96/SQRT(SUM(E41:F41))), 2),"-",ROUND(SUM(E41:F41)/SUM(C41:D41)*100*EXP(1.96/SQRT(SUM(E41:F41))), 2),")"),"")</f>
        <v/>
      </c>
      <c r="L41" s="459" t="str">
        <f>IF(COUNT(C41,G41)=2, CONCATENATE(ROUND(G41/C41*100, 2), " (", ROUND(G41/C41*100/EXP(1.96/SQRT(G41)), 2),"-",ROUND(G41/C41*100*EXP(1.96/SQRT(G41)), 2),")"),"")</f>
        <v/>
      </c>
      <c r="M41" s="459" t="str">
        <f>IF(COUNT(D41,H41)=2, CONCATENATE(ROUND(H41/D41*100, 2), " (", ROUND(H41/D41*100/EXP(1.96/SQRT(H41)), 2),"-",ROUND(H41/D41*100*EXP(1.96/SQRT(H41)), 2),")"),"")</f>
        <v/>
      </c>
      <c r="N41" s="460" t="str">
        <f t="shared" ref="N41:N52" si="13">IF(COUNT(C41:D41,G41:H41)=4, CONCATENATE(ROUND(SUM(G41:H41)/SUM(C41:D41)*100, 2), " (", ROUND(SUM(G41:H41)/SUM(C41:D41)*100/EXP(1.96/SQRT(SUM(G41:H41))), 2),"-",ROUND(SUM(G41:H41)/SUM(C41:D41)*100*EXP(1.96/SQRT(SUM(G41:H41))), 2),")"),"")</f>
        <v/>
      </c>
    </row>
    <row r="42" spans="1:14" ht="12.75" customHeight="1" x14ac:dyDescent="0.25">
      <c r="A42" s="576"/>
      <c r="B42" s="14" t="s">
        <v>7</v>
      </c>
      <c r="C42" s="431" t="str">
        <f>IF('W8'!$G$8&gt;0, 'W8'!E13,"")</f>
        <v/>
      </c>
      <c r="D42" s="441" t="str">
        <f>IF('W8'!$G$8&gt;0, 'W8'!J13,"")</f>
        <v/>
      </c>
      <c r="E42" s="258"/>
      <c r="F42" s="258"/>
      <c r="G42" s="258"/>
      <c r="H42" s="258"/>
      <c r="I42" s="461" t="str">
        <f t="shared" ref="I42:J52" si="14">IF(COUNT(C42,E42)=2, CONCATENATE(ROUND(E42/C42*100, 2), " (", ROUND(E42/C42*100/EXP(1.96/SQRT(E42)), 2),"-",ROUND(E42/C42*100*EXP(1.96/SQRT(E42)), 2),")"),"")</f>
        <v/>
      </c>
      <c r="J42" s="462" t="str">
        <f t="shared" si="14"/>
        <v/>
      </c>
      <c r="K42" s="463" t="str">
        <f t="shared" si="12"/>
        <v/>
      </c>
      <c r="L42" s="462" t="str">
        <f t="shared" ref="L42:M52" si="15">IF(COUNT(C42,G42)=2, CONCATENATE(ROUND(G42/C42*100, 2), " (", ROUND(G42/C42*100/EXP(1.96/SQRT(G42)), 2),"-",ROUND(G42/C42*100*EXP(1.96/SQRT(G42)), 2),")"),"")</f>
        <v/>
      </c>
      <c r="M42" s="462" t="str">
        <f t="shared" si="15"/>
        <v/>
      </c>
      <c r="N42" s="463" t="str">
        <f t="shared" si="13"/>
        <v/>
      </c>
    </row>
    <row r="43" spans="1:14" ht="12.75" customHeight="1" x14ac:dyDescent="0.25">
      <c r="A43" s="576"/>
      <c r="B43" s="14" t="s">
        <v>8</v>
      </c>
      <c r="C43" s="431" t="str">
        <f>IF('W8'!$G$8&gt;0, 'W8'!E14,"")</f>
        <v/>
      </c>
      <c r="D43" s="441" t="str">
        <f>IF('W8'!$G$8&gt;0, 'W8'!J14,"")</f>
        <v/>
      </c>
      <c r="E43" s="258"/>
      <c r="F43" s="258"/>
      <c r="G43" s="258"/>
      <c r="H43" s="258"/>
      <c r="I43" s="461" t="str">
        <f>IF(COUNT(C43,E43)=2, CONCATENATE(ROUND(E43/C43*100, 2), " (", ROUND(E43/C43*100/EXP(1.96/SQRT(E43)), 2),"-",ROUND(E43/C43*100*EXP(1.96/SQRT(E43)), 2),")"),"")</f>
        <v/>
      </c>
      <c r="J43" s="462" t="str">
        <f t="shared" si="14"/>
        <v/>
      </c>
      <c r="K43" s="463" t="str">
        <f t="shared" si="12"/>
        <v/>
      </c>
      <c r="L43" s="462" t="str">
        <f t="shared" si="15"/>
        <v/>
      </c>
      <c r="M43" s="462" t="str">
        <f t="shared" si="15"/>
        <v/>
      </c>
      <c r="N43" s="463" t="str">
        <f t="shared" si="13"/>
        <v/>
      </c>
    </row>
    <row r="44" spans="1:14" ht="12.75" customHeight="1" x14ac:dyDescent="0.25">
      <c r="A44" s="576"/>
      <c r="B44" s="14" t="s">
        <v>9</v>
      </c>
      <c r="C44" s="431" t="str">
        <f>IF('W8'!$G$8&gt;0, 'W8'!E15,"")</f>
        <v/>
      </c>
      <c r="D44" s="441" t="str">
        <f>IF('W8'!$G$8&gt;0, 'W8'!J15,"")</f>
        <v/>
      </c>
      <c r="E44" s="258"/>
      <c r="F44" s="258"/>
      <c r="G44" s="258"/>
      <c r="H44" s="258"/>
      <c r="I44" s="461" t="str">
        <f t="shared" si="14"/>
        <v/>
      </c>
      <c r="J44" s="462" t="str">
        <f t="shared" si="14"/>
        <v/>
      </c>
      <c r="K44" s="463" t="str">
        <f t="shared" si="12"/>
        <v/>
      </c>
      <c r="L44" s="462" t="str">
        <f t="shared" si="15"/>
        <v/>
      </c>
      <c r="M44" s="462" t="str">
        <f t="shared" si="15"/>
        <v/>
      </c>
      <c r="N44" s="463" t="str">
        <f t="shared" si="13"/>
        <v/>
      </c>
    </row>
    <row r="45" spans="1:14" ht="12.75" customHeight="1" x14ac:dyDescent="0.25">
      <c r="A45" s="576"/>
      <c r="B45" s="14" t="s">
        <v>10</v>
      </c>
      <c r="C45" s="431" t="str">
        <f>IF('W8'!$G$8&gt;0, 'W8'!E16,"")</f>
        <v/>
      </c>
      <c r="D45" s="441" t="str">
        <f>IF('W8'!$G$8&gt;0, 'W8'!J16,"")</f>
        <v/>
      </c>
      <c r="E45" s="258"/>
      <c r="F45" s="258"/>
      <c r="G45" s="258"/>
      <c r="H45" s="258"/>
      <c r="I45" s="461" t="str">
        <f t="shared" si="14"/>
        <v/>
      </c>
      <c r="J45" s="462" t="str">
        <f t="shared" si="14"/>
        <v/>
      </c>
      <c r="K45" s="463" t="str">
        <f t="shared" si="12"/>
        <v/>
      </c>
      <c r="L45" s="462" t="str">
        <f t="shared" si="15"/>
        <v/>
      </c>
      <c r="M45" s="462" t="str">
        <f t="shared" si="15"/>
        <v/>
      </c>
      <c r="N45" s="463" t="str">
        <f t="shared" si="13"/>
        <v/>
      </c>
    </row>
    <row r="46" spans="1:14" ht="12.75" customHeight="1" x14ac:dyDescent="0.25">
      <c r="A46" s="576"/>
      <c r="B46" s="14" t="s">
        <v>11</v>
      </c>
      <c r="C46" s="431" t="str">
        <f>IF('W8'!$G$8&gt;0, 'W8'!E17,"")</f>
        <v/>
      </c>
      <c r="D46" s="441" t="str">
        <f>IF('W8'!$G$8&gt;0, 'W8'!J17,"")</f>
        <v/>
      </c>
      <c r="E46" s="258"/>
      <c r="F46" s="258"/>
      <c r="G46" s="258"/>
      <c r="H46" s="258"/>
      <c r="I46" s="461" t="str">
        <f t="shared" si="14"/>
        <v/>
      </c>
      <c r="J46" s="462" t="str">
        <f t="shared" si="14"/>
        <v/>
      </c>
      <c r="K46" s="463" t="str">
        <f t="shared" si="12"/>
        <v/>
      </c>
      <c r="L46" s="462" t="str">
        <f>IF(COUNT(C46,G46)=2, CONCATENATE(ROUND(G46/C46*100, 2), " (", ROUND(G46/C46*100/EXP(1.96/SQRT(G46)), 2),"-",ROUND(G46/C46*100*EXP(1.96/SQRT(G46)), 2),")"),"")</f>
        <v/>
      </c>
      <c r="M46" s="462" t="str">
        <f t="shared" si="15"/>
        <v/>
      </c>
      <c r="N46" s="463" t="str">
        <f t="shared" si="13"/>
        <v/>
      </c>
    </row>
    <row r="47" spans="1:14" ht="12.75" customHeight="1" x14ac:dyDescent="0.25">
      <c r="A47" s="576"/>
      <c r="B47" s="14" t="s">
        <v>12</v>
      </c>
      <c r="C47" s="431" t="str">
        <f>IF('W8'!$G$8&gt;0, 'W8'!E18,"")</f>
        <v/>
      </c>
      <c r="D47" s="441" t="str">
        <f>IF('W8'!$G$8&gt;0, 'W8'!J18,"")</f>
        <v/>
      </c>
      <c r="E47" s="258"/>
      <c r="F47" s="258"/>
      <c r="G47" s="258"/>
      <c r="H47" s="258"/>
      <c r="I47" s="461" t="str">
        <f t="shared" si="14"/>
        <v/>
      </c>
      <c r="J47" s="462" t="str">
        <f>IF(COUNT(D47,F47)=2, CONCATENATE(ROUND(F47/D47*100, 2), " (", ROUND(F47/D47*100/EXP(1.96/SQRT(F47)), 2),"-",ROUND(F47/D47*100*EXP(1.96/SQRT(F47)), 2),")"),"")</f>
        <v/>
      </c>
      <c r="K47" s="463" t="str">
        <f t="shared" si="12"/>
        <v/>
      </c>
      <c r="L47" s="462" t="str">
        <f t="shared" si="15"/>
        <v/>
      </c>
      <c r="M47" s="462" t="str">
        <f t="shared" si="15"/>
        <v/>
      </c>
      <c r="N47" s="463" t="str">
        <f t="shared" si="13"/>
        <v/>
      </c>
    </row>
    <row r="48" spans="1:14" ht="12.75" customHeight="1" x14ac:dyDescent="0.25">
      <c r="A48" s="576"/>
      <c r="B48" s="14" t="s">
        <v>13</v>
      </c>
      <c r="C48" s="431" t="str">
        <f>IF('W8'!$G$8&gt;0, 'W8'!E19,"")</f>
        <v/>
      </c>
      <c r="D48" s="441" t="str">
        <f>IF('W8'!$G$8&gt;0, 'W8'!J19,"")</f>
        <v/>
      </c>
      <c r="E48" s="258"/>
      <c r="F48" s="258"/>
      <c r="G48" s="258"/>
      <c r="H48" s="258"/>
      <c r="I48" s="461" t="str">
        <f t="shared" si="14"/>
        <v/>
      </c>
      <c r="J48" s="462" t="str">
        <f t="shared" si="14"/>
        <v/>
      </c>
      <c r="K48" s="463" t="str">
        <f t="shared" si="12"/>
        <v/>
      </c>
      <c r="L48" s="462" t="str">
        <f t="shared" si="15"/>
        <v/>
      </c>
      <c r="M48" s="462" t="str">
        <f t="shared" si="15"/>
        <v/>
      </c>
      <c r="N48" s="463" t="str">
        <f t="shared" si="13"/>
        <v/>
      </c>
    </row>
    <row r="49" spans="1:14" ht="12.75" customHeight="1" x14ac:dyDescent="0.25">
      <c r="A49" s="576"/>
      <c r="B49" s="14" t="s">
        <v>14</v>
      </c>
      <c r="C49" s="431" t="str">
        <f>IF('W8'!$G$8&gt;0, 'W8'!E20,"")</f>
        <v/>
      </c>
      <c r="D49" s="441" t="str">
        <f>IF('W8'!$G$8&gt;0, 'W8'!J20,"")</f>
        <v/>
      </c>
      <c r="E49" s="258"/>
      <c r="F49" s="258"/>
      <c r="G49" s="258"/>
      <c r="H49" s="258"/>
      <c r="I49" s="461" t="str">
        <f t="shared" si="14"/>
        <v/>
      </c>
      <c r="J49" s="462" t="str">
        <f t="shared" si="14"/>
        <v/>
      </c>
      <c r="K49" s="463" t="str">
        <f t="shared" si="12"/>
        <v/>
      </c>
      <c r="L49" s="462" t="str">
        <f t="shared" si="15"/>
        <v/>
      </c>
      <c r="M49" s="462" t="str">
        <f t="shared" si="15"/>
        <v/>
      </c>
      <c r="N49" s="463" t="str">
        <f t="shared" si="13"/>
        <v/>
      </c>
    </row>
    <row r="50" spans="1:14" ht="12.75" customHeight="1" x14ac:dyDescent="0.25">
      <c r="A50" s="576"/>
      <c r="B50" s="14" t="s">
        <v>15</v>
      </c>
      <c r="C50" s="431" t="str">
        <f>IF('W8'!$G$8&gt;0, 'W8'!E21,"")</f>
        <v/>
      </c>
      <c r="D50" s="441" t="str">
        <f>IF('W8'!$G$8&gt;0, 'W8'!J21,"")</f>
        <v/>
      </c>
      <c r="E50" s="258"/>
      <c r="F50" s="258"/>
      <c r="G50" s="258"/>
      <c r="H50" s="258"/>
      <c r="I50" s="461" t="str">
        <f t="shared" si="14"/>
        <v/>
      </c>
      <c r="J50" s="462" t="str">
        <f t="shared" si="14"/>
        <v/>
      </c>
      <c r="K50" s="463" t="str">
        <f t="shared" si="12"/>
        <v/>
      </c>
      <c r="L50" s="462" t="str">
        <f t="shared" si="15"/>
        <v/>
      </c>
      <c r="M50" s="462" t="str">
        <f t="shared" si="15"/>
        <v/>
      </c>
      <c r="N50" s="463" t="str">
        <f t="shared" si="13"/>
        <v/>
      </c>
    </row>
    <row r="51" spans="1:14" ht="12.75" customHeight="1" x14ac:dyDescent="0.25">
      <c r="A51" s="576"/>
      <c r="B51" s="14" t="s">
        <v>16</v>
      </c>
      <c r="C51" s="431" t="str">
        <f>IF('W8'!$G$8&gt;0, 'W8'!E22,"")</f>
        <v/>
      </c>
      <c r="D51" s="441" t="str">
        <f>IF('W8'!$G$8&gt;0, 'W8'!J22,"")</f>
        <v/>
      </c>
      <c r="E51" s="258"/>
      <c r="F51" s="258"/>
      <c r="G51" s="258"/>
      <c r="H51" s="258"/>
      <c r="I51" s="461" t="str">
        <f t="shared" si="14"/>
        <v/>
      </c>
      <c r="J51" s="462" t="str">
        <f t="shared" si="14"/>
        <v/>
      </c>
      <c r="K51" s="463" t="str">
        <f t="shared" si="12"/>
        <v/>
      </c>
      <c r="L51" s="462" t="str">
        <f t="shared" si="15"/>
        <v/>
      </c>
      <c r="M51" s="462" t="str">
        <f t="shared" si="15"/>
        <v/>
      </c>
      <c r="N51" s="463" t="str">
        <f t="shared" si="13"/>
        <v/>
      </c>
    </row>
    <row r="52" spans="1:14" ht="12.75" customHeight="1" x14ac:dyDescent="0.25">
      <c r="A52" s="577"/>
      <c r="B52" s="14" t="s">
        <v>17</v>
      </c>
      <c r="C52" s="435" t="str">
        <f>IF('W8'!$G$8&gt;0, 'W8'!E23,"")</f>
        <v/>
      </c>
      <c r="D52" s="441" t="str">
        <f>IF('W8'!$G$8&gt;0, 'W8'!J23,"")</f>
        <v/>
      </c>
      <c r="E52" s="258"/>
      <c r="F52" s="258"/>
      <c r="G52" s="258"/>
      <c r="H52" s="258"/>
      <c r="I52" s="461" t="str">
        <f t="shared" si="14"/>
        <v/>
      </c>
      <c r="J52" s="462" t="str">
        <f t="shared" si="14"/>
        <v/>
      </c>
      <c r="K52" s="463" t="str">
        <f t="shared" si="12"/>
        <v/>
      </c>
      <c r="L52" s="462" t="str">
        <f t="shared" si="15"/>
        <v/>
      </c>
      <c r="M52" s="462" t="str">
        <f t="shared" si="15"/>
        <v/>
      </c>
      <c r="N52" s="463" t="str">
        <f t="shared" si="13"/>
        <v/>
      </c>
    </row>
    <row r="53" spans="1:14"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row>
    <row r="54" spans="1:14" ht="12.75" customHeight="1" x14ac:dyDescent="0.25">
      <c r="A54" s="575" t="s">
        <v>23</v>
      </c>
      <c r="B54" s="14" t="s">
        <v>6</v>
      </c>
      <c r="C54" s="476" t="str">
        <f>IF('W8'!$G$8&gt;0, 'W8'!F12,"")</f>
        <v/>
      </c>
      <c r="D54" s="441" t="str">
        <f>IF('W8'!$G$8&gt;0, 'W8'!K12,"")</f>
        <v/>
      </c>
      <c r="E54" s="258"/>
      <c r="F54" s="258"/>
      <c r="G54" s="258"/>
      <c r="H54" s="258"/>
      <c r="I54" s="458" t="str">
        <f>IF(COUNT(C54,E54)=2, CONCATENATE(ROUND(E54/C54*100, 2), " (", ROUND(E54/C54*100/EXP(1.96/SQRT(E54)), 2),"-",ROUND(E54/C54*100*EXP(1.96/SQRT(E54)), 2),")"),"")</f>
        <v/>
      </c>
      <c r="J54" s="459" t="str">
        <f>IF(COUNT(D54,F54)=2, CONCATENATE(ROUND(F54/D54*100, 2), " (", ROUND(F54/D54*100/EXP(1.96/SQRT(F54)), 2),"-",ROUND(F54/D54*100*EXP(1.96/SQRT(F54)), 2),")"),"")</f>
        <v/>
      </c>
      <c r="K54" s="460" t="str">
        <f t="shared" ref="K54:K65" si="16">IF(COUNT(C54:F54)=4, CONCATENATE(ROUND(SUM(E54:F54)/SUM(C54:D54)*100, 2), " (", ROUND(SUM(E54:F54)/SUM(C54:D54)*100/EXP(1.96/SQRT(SUM(E54:F54))), 2),"-",ROUND(SUM(E54:F54)/SUM(C54:D54)*100*EXP(1.96/SQRT(SUM(E54:F54))), 2),")"),"")</f>
        <v/>
      </c>
      <c r="L54" s="459" t="str">
        <f>IF(COUNT(C54,G54)=2, CONCATENATE(ROUND(G54/C54*100, 2), " (", ROUND(G54/C54*100/EXP(1.96/SQRT(G54)), 2),"-",ROUND(G54/C54*100*EXP(1.96/SQRT(G54)), 2),")"),"")</f>
        <v/>
      </c>
      <c r="M54" s="459" t="str">
        <f>IF(COUNT(D54,H54)=2, CONCATENATE(ROUND(H54/D54*100, 2), " (", ROUND(H54/D54*100/EXP(1.96/SQRT(H54)), 2),"-",ROUND(H54/D54*100*EXP(1.96/SQRT(H54)), 2),")"),"")</f>
        <v/>
      </c>
      <c r="N54" s="460" t="str">
        <f t="shared" ref="N54:N65" si="17">IF(COUNT(C54:D54,G54:H54)=4, CONCATENATE(ROUND(SUM(G54:H54)/SUM(C54:D54)*100, 2), " (", ROUND(SUM(G54:H54)/SUM(C54:D54)*100/EXP(1.96/SQRT(SUM(G54:H54))), 2),"-",ROUND(SUM(G54:H54)/SUM(C54:D54)*100*EXP(1.96/SQRT(SUM(G54:H54))), 2),")"),"")</f>
        <v/>
      </c>
    </row>
    <row r="55" spans="1:14" ht="12.75" customHeight="1" x14ac:dyDescent="0.25">
      <c r="A55" s="576"/>
      <c r="B55" s="14" t="s">
        <v>7</v>
      </c>
      <c r="C55" s="431" t="str">
        <f>IF('W8'!$G$8&gt;0, 'W8'!F13,"")</f>
        <v/>
      </c>
      <c r="D55" s="441" t="str">
        <f>IF('W8'!$G$8&gt;0, 'W8'!K13,"")</f>
        <v/>
      </c>
      <c r="E55" s="258"/>
      <c r="F55" s="258"/>
      <c r="G55" s="258"/>
      <c r="H55" s="258"/>
      <c r="I55" s="461" t="str">
        <f t="shared" ref="I55:J59" si="18">IF(COUNT(C55,E55)=2, CONCATENATE(ROUND(E55/C55*100, 2), " (", ROUND(E55/C55*100/EXP(1.96/SQRT(E55)), 2),"-",ROUND(E55/C55*100*EXP(1.96/SQRT(E55)), 2),")"),"")</f>
        <v/>
      </c>
      <c r="J55" s="462" t="str">
        <f t="shared" si="18"/>
        <v/>
      </c>
      <c r="K55" s="463" t="str">
        <f t="shared" si="16"/>
        <v/>
      </c>
      <c r="L55" s="462" t="str">
        <f t="shared" ref="L55:M65" si="19">IF(COUNT(C55,G55)=2, CONCATENATE(ROUND(G55/C55*100, 2), " (", ROUND(G55/C55*100/EXP(1.96/SQRT(G55)), 2),"-",ROUND(G55/C55*100*EXP(1.96/SQRT(G55)), 2),")"),"")</f>
        <v/>
      </c>
      <c r="M55" s="462" t="str">
        <f t="shared" si="19"/>
        <v/>
      </c>
      <c r="N55" s="463" t="str">
        <f t="shared" si="17"/>
        <v/>
      </c>
    </row>
    <row r="56" spans="1:14" ht="12.75" customHeight="1" x14ac:dyDescent="0.25">
      <c r="A56" s="576"/>
      <c r="B56" s="14" t="s">
        <v>8</v>
      </c>
      <c r="C56" s="431" t="str">
        <f>IF('W8'!$G$8&gt;0, 'W8'!F14,"")</f>
        <v/>
      </c>
      <c r="D56" s="441" t="str">
        <f>IF('W8'!$G$8&gt;0, 'W8'!K14,"")</f>
        <v/>
      </c>
      <c r="E56" s="258"/>
      <c r="F56" s="258"/>
      <c r="G56" s="258"/>
      <c r="H56" s="258"/>
      <c r="I56" s="461" t="str">
        <f>IF(COUNT(C56,E56)=2, CONCATENATE(ROUND(E56/C56*100, 2), " (", ROUND(E56/C56*100/EXP(1.96/SQRT(E56)), 2),"-",ROUND(E56/C56*100*EXP(1.96/SQRT(E56)), 2),")"),"")</f>
        <v/>
      </c>
      <c r="J56" s="462" t="str">
        <f t="shared" si="18"/>
        <v/>
      </c>
      <c r="K56" s="463" t="str">
        <f t="shared" si="16"/>
        <v/>
      </c>
      <c r="L56" s="462" t="str">
        <f t="shared" si="19"/>
        <v/>
      </c>
      <c r="M56" s="462" t="str">
        <f t="shared" si="19"/>
        <v/>
      </c>
      <c r="N56" s="463" t="str">
        <f t="shared" si="17"/>
        <v/>
      </c>
    </row>
    <row r="57" spans="1:14" ht="12.75" customHeight="1" x14ac:dyDescent="0.25">
      <c r="A57" s="576"/>
      <c r="B57" s="14" t="s">
        <v>9</v>
      </c>
      <c r="C57" s="431" t="str">
        <f>IF('W8'!$G$8&gt;0, 'W8'!F15,"")</f>
        <v/>
      </c>
      <c r="D57" s="441" t="str">
        <f>IF('W8'!$G$8&gt;0, 'W8'!K15,"")</f>
        <v/>
      </c>
      <c r="E57" s="258"/>
      <c r="F57" s="258"/>
      <c r="G57" s="258"/>
      <c r="H57" s="258"/>
      <c r="I57" s="461" t="str">
        <f t="shared" ref="I57:J65" si="20">IF(COUNT(C57,E57)=2, CONCATENATE(ROUND(E57/C57*100, 2), " (", ROUND(E57/C57*100/EXP(1.96/SQRT(E57)), 2),"-",ROUND(E57/C57*100*EXP(1.96/SQRT(E57)), 2),")"),"")</f>
        <v/>
      </c>
      <c r="J57" s="462" t="str">
        <f t="shared" si="18"/>
        <v/>
      </c>
      <c r="K57" s="463" t="str">
        <f t="shared" si="16"/>
        <v/>
      </c>
      <c r="L57" s="462" t="str">
        <f t="shared" si="19"/>
        <v/>
      </c>
      <c r="M57" s="462" t="str">
        <f t="shared" si="19"/>
        <v/>
      </c>
      <c r="N57" s="463" t="str">
        <f t="shared" si="17"/>
        <v/>
      </c>
    </row>
    <row r="58" spans="1:14" ht="12.75" customHeight="1" x14ac:dyDescent="0.25">
      <c r="A58" s="576"/>
      <c r="B58" s="14" t="s">
        <v>10</v>
      </c>
      <c r="C58" s="431" t="str">
        <f>IF('W8'!$G$8&gt;0, 'W8'!F16,"")</f>
        <v/>
      </c>
      <c r="D58" s="441" t="str">
        <f>IF('W8'!$G$8&gt;0, 'W8'!K16,"")</f>
        <v/>
      </c>
      <c r="E58" s="258"/>
      <c r="F58" s="258"/>
      <c r="G58" s="258"/>
      <c r="H58" s="258"/>
      <c r="I58" s="461" t="str">
        <f t="shared" si="20"/>
        <v/>
      </c>
      <c r="J58" s="462" t="str">
        <f t="shared" si="18"/>
        <v/>
      </c>
      <c r="K58" s="463" t="str">
        <f t="shared" si="16"/>
        <v/>
      </c>
      <c r="L58" s="462" t="str">
        <f t="shared" si="19"/>
        <v/>
      </c>
      <c r="M58" s="462" t="str">
        <f t="shared" si="19"/>
        <v/>
      </c>
      <c r="N58" s="463" t="str">
        <f t="shared" si="17"/>
        <v/>
      </c>
    </row>
    <row r="59" spans="1:14" ht="12.75" customHeight="1" x14ac:dyDescent="0.25">
      <c r="A59" s="576"/>
      <c r="B59" s="14" t="s">
        <v>11</v>
      </c>
      <c r="C59" s="431" t="str">
        <f>IF('W8'!$G$8&gt;0, 'W8'!F17,"")</f>
        <v/>
      </c>
      <c r="D59" s="441" t="str">
        <f>IF('W8'!$G$8&gt;0, 'W8'!K17,"")</f>
        <v/>
      </c>
      <c r="E59" s="258"/>
      <c r="F59" s="258"/>
      <c r="G59" s="258"/>
      <c r="H59" s="258"/>
      <c r="I59" s="461" t="str">
        <f t="shared" si="20"/>
        <v/>
      </c>
      <c r="J59" s="462" t="str">
        <f t="shared" si="18"/>
        <v/>
      </c>
      <c r="K59" s="463" t="str">
        <f t="shared" si="16"/>
        <v/>
      </c>
      <c r="L59" s="462" t="str">
        <f>IF(COUNT(C59,G59)=2, CONCATENATE(ROUND(G59/C59*100, 2), " (", ROUND(G59/C59*100/EXP(1.96/SQRT(G59)), 2),"-",ROUND(G59/C59*100*EXP(1.96/SQRT(G59)), 2),")"),"")</f>
        <v/>
      </c>
      <c r="M59" s="462" t="str">
        <f t="shared" si="19"/>
        <v/>
      </c>
      <c r="N59" s="463" t="str">
        <f t="shared" si="17"/>
        <v/>
      </c>
    </row>
    <row r="60" spans="1:14" ht="12.75" customHeight="1" x14ac:dyDescent="0.25">
      <c r="A60" s="576"/>
      <c r="B60" s="14" t="s">
        <v>12</v>
      </c>
      <c r="C60" s="431" t="str">
        <f>IF('W8'!$G$8&gt;0, 'W8'!F18,"")</f>
        <v/>
      </c>
      <c r="D60" s="441" t="str">
        <f>IF('W8'!$G$8&gt;0, 'W8'!K18,"")</f>
        <v/>
      </c>
      <c r="E60" s="258"/>
      <c r="F60" s="258"/>
      <c r="G60" s="258"/>
      <c r="H60" s="258"/>
      <c r="I60" s="461" t="str">
        <f t="shared" si="20"/>
        <v/>
      </c>
      <c r="J60" s="462" t="str">
        <f>IF(COUNT(D60,F60)=2, CONCATENATE(ROUND(F60/D60*100, 2), " (", ROUND(F60/D60*100/EXP(1.96/SQRT(F60)), 2),"-",ROUND(F60/D60*100*EXP(1.96/SQRT(F60)), 2),")"),"")</f>
        <v/>
      </c>
      <c r="K60" s="463" t="str">
        <f t="shared" si="16"/>
        <v/>
      </c>
      <c r="L60" s="462" t="str">
        <f t="shared" ref="L60:L65" si="21">IF(COUNT(C60,G60)=2, CONCATENATE(ROUND(G60/C60*100, 2), " (", ROUND(G60/C60*100/EXP(1.96/SQRT(G60)), 2),"-",ROUND(G60/C60*100*EXP(1.96/SQRT(G60)), 2),")"),"")</f>
        <v/>
      </c>
      <c r="M60" s="462" t="str">
        <f t="shared" si="19"/>
        <v/>
      </c>
      <c r="N60" s="463" t="str">
        <f t="shared" si="17"/>
        <v/>
      </c>
    </row>
    <row r="61" spans="1:14" ht="12.75" customHeight="1" x14ac:dyDescent="0.25">
      <c r="A61" s="576"/>
      <c r="B61" s="14" t="s">
        <v>13</v>
      </c>
      <c r="C61" s="431" t="str">
        <f>IF('W8'!$G$8&gt;0, 'W8'!F19,"")</f>
        <v/>
      </c>
      <c r="D61" s="441" t="str">
        <f>IF('W8'!$G$8&gt;0, 'W8'!K19,"")</f>
        <v/>
      </c>
      <c r="E61" s="258"/>
      <c r="F61" s="258"/>
      <c r="G61" s="258"/>
      <c r="H61" s="258"/>
      <c r="I61" s="461" t="str">
        <f t="shared" si="20"/>
        <v/>
      </c>
      <c r="J61" s="462" t="str">
        <f t="shared" si="20"/>
        <v/>
      </c>
      <c r="K61" s="463" t="str">
        <f t="shared" si="16"/>
        <v/>
      </c>
      <c r="L61" s="462" t="str">
        <f t="shared" si="21"/>
        <v/>
      </c>
      <c r="M61" s="462" t="str">
        <f t="shared" si="19"/>
        <v/>
      </c>
      <c r="N61" s="463" t="str">
        <f t="shared" si="17"/>
        <v/>
      </c>
    </row>
    <row r="62" spans="1:14" ht="12.75" customHeight="1" x14ac:dyDescent="0.25">
      <c r="A62" s="576"/>
      <c r="B62" s="14" t="s">
        <v>14</v>
      </c>
      <c r="C62" s="431" t="str">
        <f>IF('W8'!$G$8&gt;0, 'W8'!F20,"")</f>
        <v/>
      </c>
      <c r="D62" s="441" t="str">
        <f>IF('W8'!$G$8&gt;0, 'W8'!K20,"")</f>
        <v/>
      </c>
      <c r="E62" s="258"/>
      <c r="F62" s="258"/>
      <c r="G62" s="258"/>
      <c r="H62" s="258"/>
      <c r="I62" s="461" t="str">
        <f t="shared" si="20"/>
        <v/>
      </c>
      <c r="J62" s="462" t="str">
        <f t="shared" si="20"/>
        <v/>
      </c>
      <c r="K62" s="463" t="str">
        <f t="shared" si="16"/>
        <v/>
      </c>
      <c r="L62" s="462" t="str">
        <f t="shared" si="21"/>
        <v/>
      </c>
      <c r="M62" s="462" t="str">
        <f t="shared" si="19"/>
        <v/>
      </c>
      <c r="N62" s="463" t="str">
        <f t="shared" si="17"/>
        <v/>
      </c>
    </row>
    <row r="63" spans="1:14" ht="12.75" customHeight="1" x14ac:dyDescent="0.25">
      <c r="A63" s="576"/>
      <c r="B63" s="14" t="s">
        <v>15</v>
      </c>
      <c r="C63" s="431" t="str">
        <f>IF('W8'!$G$8&gt;0, 'W8'!F21,"")</f>
        <v/>
      </c>
      <c r="D63" s="441" t="str">
        <f>IF('W8'!$G$8&gt;0, 'W8'!K21,"")</f>
        <v/>
      </c>
      <c r="E63" s="258"/>
      <c r="F63" s="258"/>
      <c r="G63" s="258"/>
      <c r="H63" s="258"/>
      <c r="I63" s="461" t="str">
        <f t="shared" si="20"/>
        <v/>
      </c>
      <c r="J63" s="462" t="str">
        <f t="shared" si="20"/>
        <v/>
      </c>
      <c r="K63" s="463" t="str">
        <f t="shared" si="16"/>
        <v/>
      </c>
      <c r="L63" s="462" t="str">
        <f t="shared" si="21"/>
        <v/>
      </c>
      <c r="M63" s="462" t="str">
        <f t="shared" si="19"/>
        <v/>
      </c>
      <c r="N63" s="463" t="str">
        <f t="shared" si="17"/>
        <v/>
      </c>
    </row>
    <row r="64" spans="1:14" ht="12.75" customHeight="1" x14ac:dyDescent="0.25">
      <c r="A64" s="576"/>
      <c r="B64" s="14" t="s">
        <v>16</v>
      </c>
      <c r="C64" s="431" t="str">
        <f>IF('W8'!$G$8&gt;0, 'W8'!F22,"")</f>
        <v/>
      </c>
      <c r="D64" s="441" t="str">
        <f>IF('W8'!$G$8&gt;0, 'W8'!K22,"")</f>
        <v/>
      </c>
      <c r="E64" s="258"/>
      <c r="F64" s="258"/>
      <c r="G64" s="258"/>
      <c r="H64" s="258"/>
      <c r="I64" s="461" t="str">
        <f t="shared" si="20"/>
        <v/>
      </c>
      <c r="J64" s="462" t="str">
        <f t="shared" si="20"/>
        <v/>
      </c>
      <c r="K64" s="463" t="str">
        <f t="shared" si="16"/>
        <v/>
      </c>
      <c r="L64" s="462" t="str">
        <f t="shared" si="21"/>
        <v/>
      </c>
      <c r="M64" s="462" t="str">
        <f t="shared" si="19"/>
        <v/>
      </c>
      <c r="N64" s="463" t="str">
        <f t="shared" si="17"/>
        <v/>
      </c>
    </row>
    <row r="65" spans="1:14" ht="12.75" customHeight="1" x14ac:dyDescent="0.25">
      <c r="A65" s="577"/>
      <c r="B65" s="14" t="s">
        <v>17</v>
      </c>
      <c r="C65" s="435" t="str">
        <f>IF('W8'!$G$8&gt;0, 'W8'!F23,"")</f>
        <v/>
      </c>
      <c r="D65" s="441" t="str">
        <f>IF('W8'!$G$8&gt;0, 'W8'!K23,"")</f>
        <v/>
      </c>
      <c r="E65" s="258"/>
      <c r="F65" s="258"/>
      <c r="G65" s="258"/>
      <c r="H65" s="258"/>
      <c r="I65" s="461" t="str">
        <f t="shared" si="20"/>
        <v/>
      </c>
      <c r="J65" s="462" t="str">
        <f t="shared" si="20"/>
        <v/>
      </c>
      <c r="K65" s="463" t="str">
        <f t="shared" si="16"/>
        <v/>
      </c>
      <c r="L65" s="462" t="str">
        <f t="shared" si="21"/>
        <v/>
      </c>
      <c r="M65" s="462" t="str">
        <f t="shared" si="19"/>
        <v/>
      </c>
      <c r="N65" s="463" t="str">
        <f t="shared" si="17"/>
        <v/>
      </c>
    </row>
    <row r="66" spans="1:14"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row>
    <row r="67" spans="1:14" ht="12.75" customHeight="1" x14ac:dyDescent="0.25">
      <c r="A67" s="575" t="s">
        <v>3</v>
      </c>
      <c r="B67" s="14" t="s">
        <v>6</v>
      </c>
      <c r="C67" s="476" t="str">
        <f>IF('W8'!$G$8&gt;0, 'W8'!G12,"")</f>
        <v/>
      </c>
      <c r="D67" s="441" t="str">
        <f>IF('W8'!$G$8&gt;0, 'W8'!L12,"")</f>
        <v/>
      </c>
      <c r="E67" s="258"/>
      <c r="F67" s="258"/>
      <c r="G67" s="258"/>
      <c r="H67" s="258"/>
      <c r="I67" s="458" t="str">
        <f>IF(COUNT(C67,E67)=2, CONCATENATE(ROUND(E67/C67*100, 2), " (", ROUND(E67/C67*100/EXP(1.96/SQRT(E67)), 2),"-",ROUND(E67/C67*100*EXP(1.96/SQRT(E67)), 2),")"),"")</f>
        <v/>
      </c>
      <c r="J67" s="459" t="str">
        <f>IF(COUNT(D67,F67)=2, CONCATENATE(ROUND(F67/D67*100, 2), " (", ROUND(F67/D67*100/EXP(1.96/SQRT(F67)), 2),"-",ROUND(F67/D67*100*EXP(1.96/SQRT(F67)), 2),")"),"")</f>
        <v/>
      </c>
      <c r="K67" s="460" t="str">
        <f t="shared" ref="K67:K78" si="22">IF(COUNT(C67:F67)=4, CONCATENATE(ROUND(SUM(E67:F67)/SUM(C67:D67)*100, 2), " (", ROUND(SUM(E67:F67)/SUM(C67:D67)*100/EXP(1.96/SQRT(SUM(E67:F67))), 2),"-",ROUND(SUM(E67:F67)/SUM(C67:D67)*100*EXP(1.96/SQRT(SUM(E67:F67))), 2),")"),"")</f>
        <v/>
      </c>
      <c r="L67" s="459" t="str">
        <f>IF(COUNT(C67,G67)=2, CONCATENATE(ROUND(G67/C67*100, 2), " (", ROUND(G67/C67*100/EXP(1.96/SQRT(G67)), 2),"-",ROUND(G67/C67*100*EXP(1.96/SQRT(G67)), 2),")"),"")</f>
        <v/>
      </c>
      <c r="M67" s="459" t="str">
        <f>IF(COUNT(D67,H67)=2, CONCATENATE(ROUND(H67/D67*100, 2), " (", ROUND(H67/D67*100/EXP(1.96/SQRT(H67)), 2),"-",ROUND(H67/D67*100*EXP(1.96/SQRT(H67)), 2),")"),"")</f>
        <v/>
      </c>
      <c r="N67" s="460" t="str">
        <f t="shared" ref="N67:N78" si="23">IF(COUNT(C67:D67,G67:H67)=4, CONCATENATE(ROUND(SUM(G67:H67)/SUM(C67:D67)*100, 2), " (", ROUND(SUM(G67:H67)/SUM(C67:D67)*100/EXP(1.96/SQRT(SUM(G67:H67))), 2),"-",ROUND(SUM(G67:H67)/SUM(C67:D67)*100*EXP(1.96/SQRT(SUM(G67:H67))), 2),")"),"")</f>
        <v/>
      </c>
    </row>
    <row r="68" spans="1:14" ht="12.75" customHeight="1" x14ac:dyDescent="0.25">
      <c r="A68" s="576"/>
      <c r="B68" s="14" t="s">
        <v>7</v>
      </c>
      <c r="C68" s="475" t="str">
        <f>IF('W8'!$G$8&gt;0, 'W8'!G13,"")</f>
        <v/>
      </c>
      <c r="D68" s="441" t="str">
        <f>IF('W8'!$G$8&gt;0, 'W8'!L13,"")</f>
        <v/>
      </c>
      <c r="E68" s="258"/>
      <c r="F68" s="258"/>
      <c r="G68" s="258"/>
      <c r="H68" s="258"/>
      <c r="I68" s="461" t="str">
        <f t="shared" ref="I68:J72" si="24">IF(COUNT(C68,E68)=2, CONCATENATE(ROUND(E68/C68*100, 2), " (", ROUND(E68/C68*100/EXP(1.96/SQRT(E68)), 2),"-",ROUND(E68/C68*100*EXP(1.96/SQRT(E68)), 2),")"),"")</f>
        <v/>
      </c>
      <c r="J68" s="462" t="str">
        <f t="shared" si="24"/>
        <v/>
      </c>
      <c r="K68" s="463" t="str">
        <f t="shared" si="22"/>
        <v/>
      </c>
      <c r="L68" s="462" t="str">
        <f t="shared" ref="L68:M77" si="25">IF(COUNT(C68,G68)=2, CONCATENATE(ROUND(G68/C68*100, 2), " (", ROUND(G68/C68*100/EXP(1.96/SQRT(G68)), 2),"-",ROUND(G68/C68*100*EXP(1.96/SQRT(G68)), 2),")"),"")</f>
        <v/>
      </c>
      <c r="M68" s="462" t="str">
        <f t="shared" si="25"/>
        <v/>
      </c>
      <c r="N68" s="463" t="str">
        <f t="shared" si="23"/>
        <v/>
      </c>
    </row>
    <row r="69" spans="1:14" ht="12.75" customHeight="1" x14ac:dyDescent="0.25">
      <c r="A69" s="576"/>
      <c r="B69" s="14" t="s">
        <v>8</v>
      </c>
      <c r="C69" s="431" t="str">
        <f>IF('W8'!$G$8&gt;0, 'W8'!G14,"")</f>
        <v/>
      </c>
      <c r="D69" s="441" t="str">
        <f>IF('W8'!$G$8&gt;0, 'W8'!L14,"")</f>
        <v/>
      </c>
      <c r="E69" s="258"/>
      <c r="F69" s="258"/>
      <c r="G69" s="258"/>
      <c r="H69" s="258"/>
      <c r="I69" s="461" t="str">
        <f>IF(COUNT(C69,E69)=2, CONCATENATE(ROUND(E69/C69*100, 2), " (", ROUND(E69/C69*100/EXP(1.96/SQRT(E69)), 2),"-",ROUND(E69/C69*100*EXP(1.96/SQRT(E69)), 2),")"),"")</f>
        <v/>
      </c>
      <c r="J69" s="462" t="str">
        <f t="shared" si="24"/>
        <v/>
      </c>
      <c r="K69" s="463" t="str">
        <f t="shared" si="22"/>
        <v/>
      </c>
      <c r="L69" s="462" t="str">
        <f>IF(COUNT(C69,G69)=2, CONCATENATE(ROUND(G69/C69*100, 2), " (", ROUND(G69/C69*100/EXP(1.96/SQRT(G69)), 2),"-",ROUND(G69/C69*100*EXP(1.96/SQRT(G69)), 2),")"),"")</f>
        <v/>
      </c>
      <c r="M69" s="462" t="str">
        <f t="shared" si="25"/>
        <v/>
      </c>
      <c r="N69" s="463" t="str">
        <f t="shared" si="23"/>
        <v/>
      </c>
    </row>
    <row r="70" spans="1:14" ht="12.75" customHeight="1" x14ac:dyDescent="0.25">
      <c r="A70" s="576"/>
      <c r="B70" s="14" t="s">
        <v>9</v>
      </c>
      <c r="C70" s="431" t="str">
        <f>IF('W8'!$G$8&gt;0, 'W8'!G15,"")</f>
        <v/>
      </c>
      <c r="D70" s="441" t="str">
        <f>IF('W8'!$G$8&gt;0, 'W8'!L15,"")</f>
        <v/>
      </c>
      <c r="E70" s="258"/>
      <c r="F70" s="258"/>
      <c r="G70" s="258"/>
      <c r="H70" s="258"/>
      <c r="I70" s="461" t="str">
        <f t="shared" ref="I70:J78" si="26">IF(COUNT(C70,E70)=2, CONCATENATE(ROUND(E70/C70*100, 2), " (", ROUND(E70/C70*100/EXP(1.96/SQRT(E70)), 2),"-",ROUND(E70/C70*100*EXP(1.96/SQRT(E70)), 2),")"),"")</f>
        <v/>
      </c>
      <c r="J70" s="462" t="str">
        <f t="shared" si="24"/>
        <v/>
      </c>
      <c r="K70" s="463" t="str">
        <f t="shared" si="22"/>
        <v/>
      </c>
      <c r="L70" s="462" t="str">
        <f t="shared" si="25"/>
        <v/>
      </c>
      <c r="M70" s="462" t="str">
        <f t="shared" si="25"/>
        <v/>
      </c>
      <c r="N70" s="463" t="str">
        <f t="shared" si="23"/>
        <v/>
      </c>
    </row>
    <row r="71" spans="1:14" ht="12.75" customHeight="1" x14ac:dyDescent="0.25">
      <c r="A71" s="576"/>
      <c r="B71" s="14" t="s">
        <v>10</v>
      </c>
      <c r="C71" s="431" t="str">
        <f>IF('W8'!$G$8&gt;0, 'W8'!G16,"")</f>
        <v/>
      </c>
      <c r="D71" s="441" t="str">
        <f>IF('W8'!$G$8&gt;0, 'W8'!L16,"")</f>
        <v/>
      </c>
      <c r="E71" s="258"/>
      <c r="F71" s="258"/>
      <c r="G71" s="258"/>
      <c r="H71" s="258"/>
      <c r="I71" s="461" t="str">
        <f t="shared" si="26"/>
        <v/>
      </c>
      <c r="J71" s="462" t="str">
        <f t="shared" si="24"/>
        <v/>
      </c>
      <c r="K71" s="463" t="str">
        <f t="shared" si="22"/>
        <v/>
      </c>
      <c r="L71" s="462" t="str">
        <f t="shared" si="25"/>
        <v/>
      </c>
      <c r="M71" s="462" t="str">
        <f t="shared" si="25"/>
        <v/>
      </c>
      <c r="N71" s="463" t="str">
        <f t="shared" si="23"/>
        <v/>
      </c>
    </row>
    <row r="72" spans="1:14" ht="12.75" customHeight="1" x14ac:dyDescent="0.25">
      <c r="A72" s="576"/>
      <c r="B72" s="14" t="s">
        <v>11</v>
      </c>
      <c r="C72" s="431" t="str">
        <f>IF('W8'!$G$8&gt;0, 'W8'!G17,"")</f>
        <v/>
      </c>
      <c r="D72" s="441" t="str">
        <f>IF('W8'!$G$8&gt;0, 'W8'!L17,"")</f>
        <v/>
      </c>
      <c r="E72" s="258"/>
      <c r="F72" s="258"/>
      <c r="G72" s="258"/>
      <c r="H72" s="258"/>
      <c r="I72" s="461" t="str">
        <f t="shared" si="26"/>
        <v/>
      </c>
      <c r="J72" s="462" t="str">
        <f t="shared" si="24"/>
        <v/>
      </c>
      <c r="K72" s="463" t="str">
        <f t="shared" si="22"/>
        <v/>
      </c>
      <c r="L72" s="462" t="str">
        <f>IF(COUNT(C72,G72)=2, CONCATENATE(ROUND(G72/C72*100, 2), " (", ROUND(G72/C72*100/EXP(1.96/SQRT(G72)), 2),"-",ROUND(G72/C72*100*EXP(1.96/SQRT(G72)), 2),")"),"")</f>
        <v/>
      </c>
      <c r="M72" s="462" t="str">
        <f t="shared" si="25"/>
        <v/>
      </c>
      <c r="N72" s="463" t="str">
        <f t="shared" si="23"/>
        <v/>
      </c>
    </row>
    <row r="73" spans="1:14" ht="12.75" customHeight="1" x14ac:dyDescent="0.25">
      <c r="A73" s="576"/>
      <c r="B73" s="14" t="s">
        <v>12</v>
      </c>
      <c r="C73" s="475" t="str">
        <f>IF('W8'!$G$8&gt;0, 'W8'!G18,"")</f>
        <v/>
      </c>
      <c r="D73" s="441" t="str">
        <f>IF('W8'!$G$8&gt;0, 'W8'!L18,"")</f>
        <v/>
      </c>
      <c r="E73" s="258"/>
      <c r="F73" s="258"/>
      <c r="G73" s="258"/>
      <c r="H73" s="258"/>
      <c r="I73" s="461" t="str">
        <f t="shared" si="26"/>
        <v/>
      </c>
      <c r="J73" s="462" t="str">
        <f>IF(COUNT(D73,F73)=2, CONCATENATE(ROUND(F73/D73*100, 2), " (", ROUND(F73/D73*100/EXP(1.96/SQRT(F73)), 2),"-",ROUND(F73/D73*100*EXP(1.96/SQRT(F73)), 2),")"),"")</f>
        <v/>
      </c>
      <c r="K73" s="463" t="str">
        <f t="shared" si="22"/>
        <v/>
      </c>
      <c r="L73" s="462" t="str">
        <f t="shared" ref="L73:L78" si="27">IF(COUNT(C73,G73)=2, CONCATENATE(ROUND(G73/C73*100, 2), " (", ROUND(G73/C73*100/EXP(1.96/SQRT(G73)), 2),"-",ROUND(G73/C73*100*EXP(1.96/SQRT(G73)), 2),")"),"")</f>
        <v/>
      </c>
      <c r="M73" s="462" t="str">
        <f t="shared" si="25"/>
        <v/>
      </c>
      <c r="N73" s="463" t="str">
        <f t="shared" si="23"/>
        <v/>
      </c>
    </row>
    <row r="74" spans="1:14" ht="12.75" customHeight="1" x14ac:dyDescent="0.25">
      <c r="A74" s="576"/>
      <c r="B74" s="14" t="s">
        <v>13</v>
      </c>
      <c r="C74" s="431" t="str">
        <f>IF('W8'!$G$8&gt;0, 'W8'!G19,"")</f>
        <v/>
      </c>
      <c r="D74" s="441" t="str">
        <f>IF('W8'!$G$8&gt;0, 'W8'!L19,"")</f>
        <v/>
      </c>
      <c r="E74" s="258"/>
      <c r="F74" s="258"/>
      <c r="G74" s="258"/>
      <c r="H74" s="258"/>
      <c r="I74" s="461" t="str">
        <f t="shared" si="26"/>
        <v/>
      </c>
      <c r="J74" s="462" t="str">
        <f t="shared" si="26"/>
        <v/>
      </c>
      <c r="K74" s="463" t="str">
        <f t="shared" si="22"/>
        <v/>
      </c>
      <c r="L74" s="462" t="str">
        <f t="shared" si="27"/>
        <v/>
      </c>
      <c r="M74" s="462" t="str">
        <f t="shared" si="25"/>
        <v/>
      </c>
      <c r="N74" s="463" t="str">
        <f t="shared" si="23"/>
        <v/>
      </c>
    </row>
    <row r="75" spans="1:14" ht="12.75" customHeight="1" x14ac:dyDescent="0.25">
      <c r="A75" s="576"/>
      <c r="B75" s="14" t="s">
        <v>14</v>
      </c>
      <c r="C75" s="431" t="str">
        <f>IF('W8'!$G$8&gt;0, 'W8'!G20,"")</f>
        <v/>
      </c>
      <c r="D75" s="441" t="str">
        <f>IF('W8'!$G$8&gt;0, 'W8'!L20,"")</f>
        <v/>
      </c>
      <c r="E75" s="258"/>
      <c r="F75" s="258"/>
      <c r="G75" s="258"/>
      <c r="H75" s="258"/>
      <c r="I75" s="461" t="str">
        <f t="shared" si="26"/>
        <v/>
      </c>
      <c r="J75" s="462" t="str">
        <f t="shared" si="26"/>
        <v/>
      </c>
      <c r="K75" s="463" t="str">
        <f t="shared" si="22"/>
        <v/>
      </c>
      <c r="L75" s="462" t="str">
        <f t="shared" si="27"/>
        <v/>
      </c>
      <c r="M75" s="462" t="str">
        <f t="shared" si="25"/>
        <v/>
      </c>
      <c r="N75" s="463" t="str">
        <f t="shared" si="23"/>
        <v/>
      </c>
    </row>
    <row r="76" spans="1:14" ht="12.75" customHeight="1" x14ac:dyDescent="0.25">
      <c r="A76" s="576"/>
      <c r="B76" s="14" t="s">
        <v>15</v>
      </c>
      <c r="C76" s="431" t="str">
        <f>IF('W8'!$G$8&gt;0, 'W8'!G21,"")</f>
        <v/>
      </c>
      <c r="D76" s="441" t="str">
        <f>IF('W8'!$G$8&gt;0, 'W8'!L21,"")</f>
        <v/>
      </c>
      <c r="E76" s="258"/>
      <c r="F76" s="258"/>
      <c r="G76" s="258"/>
      <c r="H76" s="258"/>
      <c r="I76" s="461" t="str">
        <f t="shared" si="26"/>
        <v/>
      </c>
      <c r="J76" s="462" t="str">
        <f t="shared" si="26"/>
        <v/>
      </c>
      <c r="K76" s="463" t="str">
        <f t="shared" si="22"/>
        <v/>
      </c>
      <c r="L76" s="462" t="str">
        <f t="shared" si="27"/>
        <v/>
      </c>
      <c r="M76" s="462" t="str">
        <f t="shared" si="25"/>
        <v/>
      </c>
      <c r="N76" s="463" t="str">
        <f t="shared" si="23"/>
        <v/>
      </c>
    </row>
    <row r="77" spans="1:14" ht="12.75" customHeight="1" x14ac:dyDescent="0.25">
      <c r="A77" s="576"/>
      <c r="B77" s="14" t="s">
        <v>16</v>
      </c>
      <c r="C77" s="431" t="str">
        <f>IF('W8'!$G$8&gt;0, 'W8'!G22,"")</f>
        <v/>
      </c>
      <c r="D77" s="441" t="str">
        <f>IF('W8'!$G$8&gt;0, 'W8'!L22,"")</f>
        <v/>
      </c>
      <c r="E77" s="478"/>
      <c r="F77" s="343"/>
      <c r="G77" s="343"/>
      <c r="H77" s="343"/>
      <c r="I77" s="461" t="str">
        <f t="shared" si="26"/>
        <v/>
      </c>
      <c r="J77" s="462" t="str">
        <f t="shared" si="26"/>
        <v/>
      </c>
      <c r="K77" s="463" t="str">
        <f t="shared" si="22"/>
        <v/>
      </c>
      <c r="L77" s="462" t="str">
        <f t="shared" si="27"/>
        <v/>
      </c>
      <c r="M77" s="462" t="str">
        <f t="shared" si="25"/>
        <v/>
      </c>
      <c r="N77" s="463" t="str">
        <f t="shared" si="23"/>
        <v/>
      </c>
    </row>
    <row r="78" spans="1:14" ht="12.75" customHeight="1" x14ac:dyDescent="0.25">
      <c r="A78" s="578"/>
      <c r="B78" s="156" t="s">
        <v>17</v>
      </c>
      <c r="C78" s="477" t="str">
        <f>IF('W8'!$G$8&gt;0, 'W8'!G23,"")</f>
        <v/>
      </c>
      <c r="D78" s="474" t="str">
        <f>IF('W8'!$G$8&gt;0, 'W8'!L23,"")</f>
        <v/>
      </c>
      <c r="E78" s="479"/>
      <c r="F78" s="436"/>
      <c r="G78" s="436"/>
      <c r="H78" s="436"/>
      <c r="I78" s="465" t="str">
        <f t="shared" si="26"/>
        <v/>
      </c>
      <c r="J78" s="464" t="str">
        <f t="shared" si="26"/>
        <v/>
      </c>
      <c r="K78" s="466" t="str">
        <f t="shared" si="22"/>
        <v/>
      </c>
      <c r="L78" s="464" t="str">
        <f t="shared" si="27"/>
        <v/>
      </c>
      <c r="M78" s="464" t="str">
        <f>IF(COUNT(D78,H78)=2, CONCATENATE(ROUND(H78/D78*100, 2), " (", ROUND(H78/D78*100/EXP(1.96/SQRT(H78)), 2),"-",ROUND(H78/D78*100*EXP(1.96/SQRT(H78)), 2),")"),"")</f>
        <v/>
      </c>
      <c r="N78" s="466" t="str">
        <f t="shared" si="23"/>
        <v/>
      </c>
    </row>
    <row r="79" spans="1:14" ht="12.75" customHeight="1" x14ac:dyDescent="0.25">
      <c r="A79" s="597" t="s">
        <v>257</v>
      </c>
      <c r="B79" s="597"/>
      <c r="C79" s="597"/>
      <c r="D79" s="597"/>
      <c r="E79" s="597"/>
      <c r="F79" s="597"/>
      <c r="G79" s="597"/>
      <c r="H79" s="597"/>
    </row>
    <row r="80" spans="1:14" ht="12.75" customHeight="1" x14ac:dyDescent="0.25"/>
    <row r="81" spans="7:14" s="37" customFormat="1" ht="12.75" customHeight="1" x14ac:dyDescent="0.2">
      <c r="G81" s="480" t="s">
        <v>239</v>
      </c>
      <c r="H81" s="480"/>
      <c r="I81" s="432"/>
      <c r="J81" s="481" t="str">
        <f>IF('W8'!G8&gt;0, 'W8'!G8,  "")</f>
        <v/>
      </c>
      <c r="K81" s="454" t="s">
        <v>29</v>
      </c>
      <c r="L81" s="168"/>
      <c r="M81" s="482"/>
      <c r="N81" s="483"/>
    </row>
    <row r="82" spans="7:14" s="37" customFormat="1" ht="12.75" customHeight="1" x14ac:dyDescent="0.2">
      <c r="G82" s="567"/>
      <c r="H82" s="568"/>
      <c r="I82" s="561" t="s">
        <v>35</v>
      </c>
      <c r="J82" s="562"/>
      <c r="K82" s="563"/>
      <c r="L82" s="564" t="s">
        <v>34</v>
      </c>
      <c r="M82" s="565"/>
      <c r="N82" s="566"/>
    </row>
    <row r="83" spans="7:14" s="37" customFormat="1" ht="12.75" customHeight="1" x14ac:dyDescent="0.2">
      <c r="G83" s="569"/>
      <c r="H83" s="570"/>
      <c r="I83" s="484" t="s">
        <v>2</v>
      </c>
      <c r="J83" s="485" t="s">
        <v>0</v>
      </c>
      <c r="K83" s="486" t="s">
        <v>26</v>
      </c>
      <c r="L83" s="484" t="s">
        <v>2</v>
      </c>
      <c r="M83" s="485" t="s">
        <v>0</v>
      </c>
      <c r="N83" s="486" t="s">
        <v>26</v>
      </c>
    </row>
    <row r="84" spans="7:14" s="37" customFormat="1" ht="12.75" customHeight="1" x14ac:dyDescent="0.2">
      <c r="G84" s="556" t="s">
        <v>225</v>
      </c>
      <c r="H84" s="557"/>
      <c r="I84" s="458" t="str">
        <f>IF(COUNT(E15:E26)=J81, CONCATENATE(ROUND(SUM(E15:E26)*J81/J81/SUM(C15:C26)*100, 2), " (", ROUND(SUM(E15:E26)*J81/J81/SUM(C15:C26)*100/EXP(1.96/SQRT(SUM(E15:E26))), 2),"-",ROUND(SUM(E15:E26)*J81/J81/SUM(C15:C26)*100*EXP(1.96/SQRT(SUM(E15:E26))), 2),")"),"")</f>
        <v/>
      </c>
      <c r="J84" s="459" t="str">
        <f>IF(COUNT(F15:F26)=J81, CONCATENATE(ROUND(SUM(F15:F26)*J81/J81/SUM(D15:D26)*100, 2), " (", ROUND(SUM(F15:F26)*J81/J81/SUM(D15:D26)*100/EXP(1.96/SQRT(SUM(F15:F26))), 2),"-",ROUND(SUM(F15:F26)*J81/J81/SUM(D15:D26)*100*EXP(1.96/SQRT(SUM(F15:F26))), 2),")"),"")</f>
        <v/>
      </c>
      <c r="K84" s="460" t="str">
        <f>IF(COUNT(E15:F26)/2=J81, CONCATENATE(ROUND(SUM(E15:F26)*J81/J81/SUM(C15:D26)*100, 2), " (", ROUND(SUM(E15:F26)*J81/J81/SUM(C15:D26)*100/EXP(1.96/SQRT(SUM(E15:F26))), 2),"-",ROUND(SUM(E15:F26)*J81/J81/SUM(C15:D26)*100*EXP(1.96/SQRT(SUM(E15:F26))), 2),")"),"")</f>
        <v/>
      </c>
      <c r="L84" s="459" t="str">
        <f>IF(COUNT(G15:G26)=J81, CONCATENATE(ROUND(SUM(G15:G26)*J81/J81/SUM(C15:C26)*100, 2), " (", ROUND(SUM(G15:G26)*J81/J81/SUM(C15:C26)*100/EXP(1.96/SQRT(SUM(G15:G26))), 2),"-",ROUND(SUM(G15:G26)*J81/J81/SUM(C15:C26)*100*EXP(1.96/SQRT(SUM(G15:G26))), 2),")"),"")</f>
        <v/>
      </c>
      <c r="M84" s="459" t="str">
        <f>IF(COUNT(H15:H26)=J81, CONCATENATE(ROUND(SUM(H15:H26)*J81/J81/SUM(D15:D26)*100, 2), " (", ROUND(SUM(H15:H26)*J81/J81/SUM(D15:D26)*100/EXP(1.96/SQRT(SUM(H15:H26))), 2),"-",ROUND(SUM(H15:H26)*J81/J81/SUM(D15:D26)*100*EXP(1.96/SQRT(SUM(H15:H26))), 2),")"),"")</f>
        <v/>
      </c>
      <c r="N84" s="460" t="str">
        <f>IF(COUNT(G15:H26)/2=J81, CONCATENATE(ROUND(SUM(G15:H26)*J81/J81/SUM(C15:D26)*100, 2), " (", ROUND(SUM(G15:H26)*J81/J81/SUM(C15:D26)*100/EXP(1.96/SQRT(SUM(G15:H26))), 2),"-",ROUND(SUM(G15:H26)*J81/J81/SUM(C15:D26)*100*EXP(1.96/SQRT(SUM(G15:H26))), 2),")"),"")</f>
        <v/>
      </c>
    </row>
    <row r="85" spans="7:14" s="37" customFormat="1" ht="12.75" customHeight="1" x14ac:dyDescent="0.2">
      <c r="G85" s="558" t="s">
        <v>21</v>
      </c>
      <c r="H85" s="559"/>
      <c r="I85" s="461" t="str">
        <f>IF(COUNT(E28:E39)=J81, CONCATENATE(ROUND(SUM(E28:E39)*J81/J81/SUM(C28:C39)*100, 2), " (", ROUND(SUM(E28:E39)*J81/J81/SUM(C28:C39)*100/EXP(1.96/SQRT(SUM(E28:E39))), 2),"-",ROUND(SUM(E28:E39)*J81/J81/SUM(C28:C39)*100*EXP(1.96/SQRT(SUM(E28:E39))), 2),")"),"")</f>
        <v/>
      </c>
      <c r="J85" s="462" t="str">
        <f>IF(COUNT(F28:F39)=J81, CONCATENATE(ROUND(SUM(F28:F39)*J81/J81/SUM(D28:D39)*100, 2), " (", ROUND(SUM(F28:F39)*J81/J81/SUM(D28:D39)*100/EXP(1.96/SQRT(SUM(F28:F39))), 2),"-",ROUND(SUM(F28:F39)*J81/J81/SUM(D28:D39)*100*EXP(1.96/SQRT(SUM(F28:F39))), 2),")"),"")</f>
        <v/>
      </c>
      <c r="K85" s="463" t="str">
        <f>IF(COUNT(E28:F39)/2=J81, CONCATENATE(ROUND(SUM(E28:F39)*J81/J81/SUM(C28:D39)*100, 2), " (", ROUND(SUM(E28:F39)*J81/J81/SUM(C28:D39)*100/EXP(1.96/SQRT(SUM(E28:F39))), 2),"-",ROUND(SUM(E28:F39)*J81/J81/SUM(C28:D39)*100*EXP(1.96/SQRT(SUM(E28:F39))), 2),")"),"")</f>
        <v/>
      </c>
      <c r="L85" s="462" t="str">
        <f>IF(COUNT(G28:G39)=J81, CONCATENATE(ROUND(SUM(G28:G39)*J81/J81/SUM(C28:C39)*100, 2), " (", ROUND(SUM(G28:G39)*J81/J81/SUM(C28:C39)*100/EXP(1.96/SQRT(SUM(G28:G39))), 2),"-",ROUND(SUM(G28:G39)*J81/J81/SUM(C28:C39)*100*EXP(1.96/SQRT(SUM(G28:G39))), 2),")"),"")</f>
        <v/>
      </c>
      <c r="M85" s="462" t="str">
        <f>IF(COUNT(H28:H39)=J81, CONCATENATE(ROUND(SUM(H28:H39)*J81/J81/SUM(D28:D39)*100, 2), " (", ROUND(SUM(H28:H39)*J81/J81/SUM(D28:D39)*100/EXP(1.96/SQRT(SUM(H28:H39))), 2),"-",ROUND(SUM(H28:H39)*J81/J81/SUM(D28:D39)*100*EXP(1.96/SQRT(SUM(H28:H39))), 2),")"),"")</f>
        <v/>
      </c>
      <c r="N85" s="463" t="str">
        <f>IF(COUNT(G28:H39)/2=J81, CONCATENATE(ROUND(SUM(G28:H39)*J81/J81/SUM(C28:D39)*100, 2), " (", ROUND(SUM(G28:H39)*J81/J81/SUM(C28:D39)*100/EXP(1.96/SQRT(SUM(G28:H39))), 2),"-",ROUND(SUM(G28:H39)*J81/J81/SUM(C28:D39)*100*EXP(1.96/SQRT(SUM(G28:H39))), 2),")"),"")</f>
        <v/>
      </c>
    </row>
    <row r="86" spans="7:14" s="37" customFormat="1" ht="12.75" customHeight="1" x14ac:dyDescent="0.2">
      <c r="G86" s="558" t="s">
        <v>22</v>
      </c>
      <c r="H86" s="559"/>
      <c r="I86" s="461" t="str">
        <f>IF(COUNT(E41:E52)=J81, CONCATENATE(ROUND(SUM(E41:E52)*J81/J81/SUM(C41:C52)*100, 2), " (", ROUND(SUM(E41:E52)*J81/J81/SUM(C41:C52)*100/EXP(1.96/SQRT(SUM(E41:E52))), 2),"-",ROUND(SUM(E41:E52)*J81/J81/SUM(C41:C52)*100*EXP(1.96/SQRT(SUM(E41:E52))), 2),")"),"")</f>
        <v/>
      </c>
      <c r="J86" s="462" t="str">
        <f>IF(COUNT(F41:F52)=J81, CONCATENATE(ROUND(SUM(F41:F52)*J81/J81/SUM(D41:D52)*100, 2), " (", ROUND(SUM(F41:F52)*J81/J81/SUM(D41:D52)*100/EXP(1.96/SQRT(SUM(F41:F52))), 2),"-",ROUND(SUM(F41:F52)*J81/J81/SUM(D41:D52)*100*EXP(1.96/SQRT(SUM(F41:F52))), 2),")"),"")</f>
        <v/>
      </c>
      <c r="K86" s="463" t="str">
        <f>IF(COUNT(E41:F52)/2=J81, CONCATENATE(ROUND(SUM(E41:F52)*J81/J81/SUM(C41:D52)*100, 2), " (", ROUND(SUM(E41:F52)*J81/J81/SUM(C41:D52)*100/EXP(1.96/SQRT(SUM(E41:F52))), 2),"-",ROUND(SUM(E41:F52)*J81/J81/SUM(C41:D52)*100*EXP(1.96/SQRT(SUM(E41:F52))), 2),")"),"")</f>
        <v/>
      </c>
      <c r="L86" s="462" t="str">
        <f>IF(COUNT(G41:G52)=J81, CONCATENATE(ROUND(SUM(G41:G52)*J81/J81/SUM(C41:C52)*100, 2), " (", ROUND(SUM(G41:G52)*J81/J81/SUM(C41:C52)*100/EXP(1.96/SQRT(SUM(G41:G52))), 2),"-",ROUND(SUM(G41:G52)*J81/J81/SUM(C41:C52)*100*EXP(1.96/SQRT(SUM(G41:G52))), 2),")"),"")</f>
        <v/>
      </c>
      <c r="M86" s="462" t="str">
        <f>IF(COUNT(H41:H52)=J81, CONCATENATE(ROUND(SUM(H41:H52)*J81/J81/SUM(D41:D52)*100, 2), " (", ROUND(SUM(H41:H52)*J81/J81/SUM(D41:D52)*100/EXP(1.96/SQRT(SUM(H41:H52))), 2),"-",ROUND(SUM(H41:H52)*J81/J81/SUM(D41:D52)*100*EXP(1.96/SQRT(SUM(H41:H52))), 2),")"),"")</f>
        <v/>
      </c>
      <c r="N86" s="463" t="str">
        <f>IF(COUNT(G41:H52)/2=J81, CONCATENATE(ROUND(SUM(G41:H52)*J81/J81/SUM(C41:D52)*100, 2), " (", ROUND(SUM(G41:H52)*J81/J81/SUM(C41:D52)*100/EXP(1.96/SQRT(SUM(G41:H52))), 2),"-",ROUND(SUM(G41:H52)*J81/J81/SUM(C41:D52)*100*EXP(1.96/SQRT(SUM(G41:H52))), 2),")"),"")</f>
        <v/>
      </c>
    </row>
    <row r="87" spans="7:14" s="37" customFormat="1" ht="12.75" customHeight="1" x14ac:dyDescent="0.2">
      <c r="G87" s="558" t="s">
        <v>23</v>
      </c>
      <c r="H87" s="559"/>
      <c r="I87" s="461" t="str">
        <f>IF(COUNT(E54:E65)=J81, CONCATENATE(ROUND(SUM(E54:E65)*J81/J81/SUM(C54:C65)*100, 2), " (", ROUND(SUM(E54:E65)*J81/J81/SUM(C54:C65)*100/EXP(1.96/SQRT(SUM(E54:E65))), 2),"-",ROUND(SUM(E54:E65)*J81/J81/SUM(C54:C65)*100*EXP(1.96/SQRT(SUM(E54:E65))), 2),")"),"")</f>
        <v/>
      </c>
      <c r="J87" s="462" t="str">
        <f>IF(COUNT(F54:F65)=J81, CONCATENATE(ROUND(SUM(F54:F65)*J81/J81/SUM(D54:D65)*100, 2), " (", ROUND(SUM(F54:F65)*J81/J81/SUM(D54:D65)*100/EXP(1.96/SQRT(SUM(F54:F65))), 2),"-",ROUND(SUM(F54:F65)*J81/J81/SUM(D54:D65)*100*EXP(1.96/SQRT(SUM(F54:F65))), 2),")"),"")</f>
        <v/>
      </c>
      <c r="K87" s="463" t="str">
        <f>IF(COUNT(E54:F65)/2=J81, CONCATENATE(ROUND(SUM(E54:F65)*J81/J81/SUM(C54:D65)*100, 2), " (", ROUND(SUM(E54:F65)*J81/J81/SUM(C54:D65)*100/EXP(1.96/SQRT(SUM(E54:F65))), 2),"-",ROUND(SUM(E54:F65)*J81/J81/SUM(C54:D65)*100*EXP(1.96/SQRT(SUM(E54:F65))), 2),")"),"")</f>
        <v/>
      </c>
      <c r="L87" s="462" t="str">
        <f>IF(COUNT(G54:G65)=J81, CONCATENATE(ROUND(SUM(G54:G65)*J81/J81/SUM(C54:C65)*100, 2), " (", ROUND(SUM(G54:G65)*J81/J81/SUM(C54:C65)*100/EXP(1.96/SQRT(SUM(G54:G65))), 2),"-",ROUND(SUM(G54:G65)*J81/J81/SUM(C54:C65)*100*EXP(1.96/SQRT(SUM(G54:G65))), 2),")"),"")</f>
        <v/>
      </c>
      <c r="M87" s="462" t="str">
        <f>IF(COUNT(H54:H65)=J81, CONCATENATE(ROUND(SUM(H54:H65)*J81/J81/SUM(D54:D65)*100, 2), " (", ROUND(SUM(H54:H65)*J81/J81/SUM(D54:D65)*100/EXP(1.96/SQRT(SUM(H54:H65))), 2),"-",ROUND(SUM(H54:H65)*J81/J81/SUM(D54:D65)*100*EXP(1.96/SQRT(SUM(H54:H65))), 2),")"),"")</f>
        <v/>
      </c>
      <c r="N87" s="463" t="str">
        <f>IF(COUNT(G54:H65)/2=J81, CONCATENATE(ROUND(SUM(G54:H65)*J81/J81/SUM(C54:D65)*100, 2), " (", ROUND(SUM(G54:H65)*J81/J81/SUM(C54:D65)*100/EXP(1.96/SQRT(SUM(G54:H65))), 2),"-",ROUND(SUM(G54:H65)*J81/J81/SUM(C54:D65)*100*EXP(1.96/SQRT(SUM(G54:H65))), 2),")"),"")</f>
        <v/>
      </c>
    </row>
    <row r="88" spans="7:14" s="37" customFormat="1" ht="12.75" customHeight="1" x14ac:dyDescent="0.2">
      <c r="G88" s="558" t="s">
        <v>3</v>
      </c>
      <c r="H88" s="559"/>
      <c r="I88" s="461" t="str">
        <f>IF(COUNT(E67:E78)=J81, CONCATENATE(ROUND(SUM(E67:E78)*J81/J81/SUM(C67:C78)*100, 2), " (", ROUND(SUM(E67:E78)*J81/J81/SUM(C67:C78)*100/EXP(1.96/SQRT(SUM(E67:E78))), 2),"-",ROUND(SUM(E67:E78)*J81/J81/SUM(C67:C78)*100*EXP(1.96/SQRT(SUM(E67:E78))), 2),")"),"")</f>
        <v/>
      </c>
      <c r="J88" s="462" t="str">
        <f>IF(COUNT(F67:F78)=J81, CONCATENATE(ROUND(SUM(F67:F78)*J81/J81/SUM(D67:D78)*100, 2), " (", ROUND(SUM(F67:F78)*J81/J81/SUM(D67:D78)*100/EXP(1.96/SQRT(SUM(F67:F78))), 2),"-",ROUND(SUM(F67:F78)*J81/J81/SUM(D67:D78)*100*EXP(1.96/SQRT(SUM(F67:F78))), 2),")"),"")</f>
        <v/>
      </c>
      <c r="K88" s="463" t="str">
        <f>IF(COUNT(E67:F78)/2=J81, CONCATENATE(ROUND(SUM(E67:F78)*J81/J81/SUM(C67:D78)*100, 2), " (", ROUND(SUM(E67:F78)*J81/J81/SUM(C67:D78)*100/EXP(1.96/SQRT(SUM(E67:F78))), 2),"-",ROUND(SUM(E67:F78)*J81/J81/SUM(C67:D78)*100*EXP(1.96/SQRT(SUM(E67:F78))), 2),")"),"")</f>
        <v/>
      </c>
      <c r="L88" s="462" t="str">
        <f>IF(COUNT(G67:G78)=J81, CONCATENATE(ROUND(SUM(G67:G78)*J81/J81/SUM(C67:C78)*100, 2), " (", ROUND(SUM(G67:G78)*J81/J81/SUM(C67:C78)*100/EXP(1.96/SQRT(SUM(G67:G78))), 2),"-",ROUND(SUM(G67:G78)*J81/J81/SUM(C67:C78)*100*EXP(1.96/SQRT(SUM(G67:G78))), 2),")"),"")</f>
        <v/>
      </c>
      <c r="M88" s="462" t="str">
        <f>IF(COUNT(H67:H78)=J81, CONCATENATE(ROUND(SUM(H67:H78)*J81/J81/SUM(D67:D78)*100, 2), " (", ROUND(SUM(H67:H78)*J81/J81/SUM(D67:D78)*100/EXP(1.96/SQRT(SUM(H67:H78))), 2),"-",ROUND(SUM(H67:H78)*J81/J81/SUM(D67:D78)*100*EXP(1.96/SQRT(SUM(H67:H78))), 2),")"),"")</f>
        <v/>
      </c>
      <c r="N88" s="463" t="str">
        <f>IF(COUNT(G67:H78)/2=J81, CONCATENATE(ROUND(SUM(G67:H78)*J81/J81/SUM(C67:D78)*100, 2), " (", ROUND(SUM(G67:H78)*J81/J81/SUM(C67:D78)*100/EXP(1.96/SQRT(SUM(G67:H78))), 2),"-",ROUND(SUM(G67:H78)*J81/J81/SUM(C67:D78)*100*EXP(1.96/SQRT(SUM(G67:H78))), 2),")"),"")</f>
        <v/>
      </c>
    </row>
    <row r="89" spans="7:14" s="37" customFormat="1" ht="12.75" customHeight="1" x14ac:dyDescent="0.2">
      <c r="G89" s="554" t="s">
        <v>1</v>
      </c>
      <c r="H89" s="594"/>
      <c r="I89" s="48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48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48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48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48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6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4">
    <mergeCell ref="G88:H88"/>
    <mergeCell ref="G89:H89"/>
    <mergeCell ref="I82:K82"/>
    <mergeCell ref="L82:N82"/>
    <mergeCell ref="G84:H84"/>
    <mergeCell ref="G85:H85"/>
    <mergeCell ref="G86:H86"/>
    <mergeCell ref="G87:H87"/>
    <mergeCell ref="G82:H83"/>
    <mergeCell ref="A79:H79"/>
    <mergeCell ref="A8:C8"/>
    <mergeCell ref="C9:F9"/>
    <mergeCell ref="I11:K11"/>
    <mergeCell ref="C12:D13"/>
    <mergeCell ref="I12:N12"/>
    <mergeCell ref="E13:F13"/>
    <mergeCell ref="G13:H13"/>
    <mergeCell ref="I13:K13"/>
    <mergeCell ref="L13:N13"/>
    <mergeCell ref="A15:A26"/>
    <mergeCell ref="A28:A39"/>
    <mergeCell ref="A41:A52"/>
    <mergeCell ref="A54:A65"/>
    <mergeCell ref="A67:A78"/>
  </mergeCells>
  <conditionalFormatting sqref="A41:B52 A54:B65 A67:B78 G11 A12:C12 G13 C1:H2 C3:G3 C4:H7 E11 E12:G12 A13:B39 E13 A1:A10 C9:C10 D8:H8 G9:H9">
    <cfRule type="containsErrors" dxfId="92" priority="37">
      <formula>ISERROR(A1)</formula>
    </cfRule>
  </conditionalFormatting>
  <conditionalFormatting sqref="A40:B40">
    <cfRule type="containsErrors" dxfId="91" priority="36">
      <formula>ISERROR(A40)</formula>
    </cfRule>
  </conditionalFormatting>
  <conditionalFormatting sqref="A53:B53">
    <cfRule type="containsErrors" dxfId="90" priority="35">
      <formula>ISERROR(A53)</formula>
    </cfRule>
  </conditionalFormatting>
  <conditionalFormatting sqref="A66:B66">
    <cfRule type="containsErrors" dxfId="89" priority="34">
      <formula>ISERROR(A66)</formula>
    </cfRule>
  </conditionalFormatting>
  <conditionalFormatting sqref="B4:B5">
    <cfRule type="containsErrors" dxfId="88" priority="23">
      <formula>ISERROR(B4)</formula>
    </cfRule>
  </conditionalFormatting>
  <conditionalFormatting sqref="H11:H12">
    <cfRule type="containsErrors" dxfId="87" priority="29">
      <formula>ISERROR(H11)</formula>
    </cfRule>
  </conditionalFormatting>
  <conditionalFormatting sqref="E15:H26">
    <cfRule type="containsBlanks" dxfId="86" priority="27">
      <formula>LEN(TRIM(E15))=0</formula>
    </cfRule>
  </conditionalFormatting>
  <conditionalFormatting sqref="K4">
    <cfRule type="containsErrors" dxfId="85" priority="26">
      <formula>ISERROR(#REF!)</formula>
    </cfRule>
  </conditionalFormatting>
  <conditionalFormatting sqref="B7 B9">
    <cfRule type="containsErrors" dxfId="84" priority="22">
      <formula>ISERROR(B7)</formula>
    </cfRule>
  </conditionalFormatting>
  <conditionalFormatting sqref="C9">
    <cfRule type="expression" dxfId="83" priority="21">
      <formula>$C$9="No. Please complete W8 first"</formula>
    </cfRule>
  </conditionalFormatting>
  <conditionalFormatting sqref="K2:K3">
    <cfRule type="containsErrors" dxfId="82" priority="41">
      <formula>ISERROR(#REF!)</formula>
    </cfRule>
  </conditionalFormatting>
  <conditionalFormatting sqref="K5">
    <cfRule type="containsErrors" dxfId="81" priority="42">
      <formula>ISERROR(#REF!)</formula>
    </cfRule>
  </conditionalFormatting>
  <conditionalFormatting sqref="I82 L82 I83:N83">
    <cfRule type="containsErrors" dxfId="80" priority="20">
      <formula>ISERROR(I82)</formula>
    </cfRule>
  </conditionalFormatting>
  <conditionalFormatting sqref="E28:H39">
    <cfRule type="containsBlanks" dxfId="79" priority="19">
      <formula>LEN(TRIM(E28))=0</formula>
    </cfRule>
  </conditionalFormatting>
  <conditionalFormatting sqref="E41:H52">
    <cfRule type="containsBlanks" dxfId="78" priority="18">
      <formula>LEN(TRIM(E41))=0</formula>
    </cfRule>
  </conditionalFormatting>
  <conditionalFormatting sqref="E54:H65">
    <cfRule type="containsBlanks" dxfId="77" priority="17">
      <formula>LEN(TRIM(E54))=0</formula>
    </cfRule>
  </conditionalFormatting>
  <conditionalFormatting sqref="E67:H78">
    <cfRule type="containsBlanks" dxfId="76" priority="16">
      <formula>LEN(TRIM(E67))=0</formula>
    </cfRule>
  </conditionalFormatting>
  <conditionalFormatting sqref="C14:H14">
    <cfRule type="containsErrors" dxfId="75" priority="15">
      <formula>ISERROR(C14)</formula>
    </cfRule>
  </conditionalFormatting>
  <conditionalFormatting sqref="I14:J14">
    <cfRule type="containsErrors" dxfId="74" priority="14">
      <formula>ISERROR(I14)</formula>
    </cfRule>
  </conditionalFormatting>
  <conditionalFormatting sqref="L14:M14">
    <cfRule type="containsErrors" dxfId="73" priority="13">
      <formula>ISERROR(L14)</formula>
    </cfRule>
  </conditionalFormatting>
  <conditionalFormatting sqref="C27:H27">
    <cfRule type="containsErrors" dxfId="72" priority="12">
      <formula>ISERROR(C27)</formula>
    </cfRule>
  </conditionalFormatting>
  <conditionalFormatting sqref="I27:J27">
    <cfRule type="containsErrors" dxfId="71" priority="11">
      <formula>ISERROR(I27)</formula>
    </cfRule>
  </conditionalFormatting>
  <conditionalFormatting sqref="L27:M27">
    <cfRule type="containsErrors" dxfId="70" priority="10">
      <formula>ISERROR(L27)</formula>
    </cfRule>
  </conditionalFormatting>
  <conditionalFormatting sqref="C40:H40">
    <cfRule type="containsErrors" dxfId="69" priority="9">
      <formula>ISERROR(C40)</formula>
    </cfRule>
  </conditionalFormatting>
  <conditionalFormatting sqref="I40:J40">
    <cfRule type="containsErrors" dxfId="68" priority="8">
      <formula>ISERROR(I40)</formula>
    </cfRule>
  </conditionalFormatting>
  <conditionalFormatting sqref="L40:M40">
    <cfRule type="containsErrors" dxfId="67" priority="7">
      <formula>ISERROR(L40)</formula>
    </cfRule>
  </conditionalFormatting>
  <conditionalFormatting sqref="C53:H53">
    <cfRule type="containsErrors" dxfId="66" priority="6">
      <formula>ISERROR(C53)</formula>
    </cfRule>
  </conditionalFormatting>
  <conditionalFormatting sqref="I53:J53">
    <cfRule type="containsErrors" dxfId="65" priority="5">
      <formula>ISERROR(I53)</formula>
    </cfRule>
  </conditionalFormatting>
  <conditionalFormatting sqref="L53:M53">
    <cfRule type="containsErrors" dxfId="64" priority="4">
      <formula>ISERROR(L53)</formula>
    </cfRule>
  </conditionalFormatting>
  <conditionalFormatting sqref="C66:H66">
    <cfRule type="containsErrors" dxfId="63" priority="3">
      <formula>ISERROR(C66)</formula>
    </cfRule>
  </conditionalFormatting>
  <conditionalFormatting sqref="I66:J66">
    <cfRule type="containsErrors" dxfId="62" priority="2">
      <formula>ISERROR(I66)</formula>
    </cfRule>
  </conditionalFormatting>
  <conditionalFormatting sqref="L66:M66">
    <cfRule type="containsErrors" dxfId="61" priority="1">
      <formula>ISERROR(L66)</formula>
    </cfRule>
  </conditionalFormatting>
  <conditionalFormatting sqref="L11 K1 I11">
    <cfRule type="containsErrors" dxfId="60" priority="25">
      <formula>ISERROR(#REF!)</formula>
    </cfRule>
  </conditionalFormatting>
  <conditionalFormatting sqref="K6:K8">
    <cfRule type="containsErrors" dxfId="59" priority="24">
      <formula>ISERROR(#REF!)</formula>
    </cfRule>
  </conditionalFormatting>
  <conditionalFormatting sqref="I12">
    <cfRule type="containsErrors" dxfId="58" priority="38">
      <formula>ISERROR(#REF!)</formula>
    </cfRule>
  </conditionalFormatting>
  <conditionalFormatting sqref="K9">
    <cfRule type="containsErrors" dxfId="57" priority="39">
      <formula>ISERROR(#REF!)</formula>
    </cfRule>
  </conditionalFormatting>
  <conditionalFormatting sqref="K10">
    <cfRule type="containsErrors" dxfId="56" priority="40">
      <formula>ISERROR(#REF!)</formula>
    </cfRule>
  </conditionalFormatting>
  <hyperlinks>
    <hyperlink ref="A79:H79" location="W12b!A1" display="*Use Worksheet 7b to adjust for missing case data due to lack of testing"/>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P23"/>
  <sheetViews>
    <sheetView showGridLines="0" workbookViewId="0">
      <selection activeCell="D6" sqref="D6"/>
    </sheetView>
  </sheetViews>
  <sheetFormatPr defaultRowHeight="15" x14ac:dyDescent="0.25"/>
  <cols>
    <col min="2" max="2" width="29" customWidth="1"/>
    <col min="3" max="3" width="12.42578125" bestFit="1" customWidth="1"/>
  </cols>
  <sheetData>
    <row r="1" spans="1:16" ht="18.75" x14ac:dyDescent="0.3">
      <c r="A1" s="395" t="s">
        <v>254</v>
      </c>
      <c r="B1" s="396"/>
      <c r="C1" s="397"/>
      <c r="D1" s="397"/>
      <c r="E1" s="397"/>
      <c r="F1" s="397"/>
      <c r="G1" s="397"/>
      <c r="H1" s="397"/>
      <c r="I1" s="397"/>
      <c r="J1" s="397"/>
      <c r="K1" s="397"/>
      <c r="L1" s="397"/>
      <c r="M1" s="397"/>
      <c r="N1" s="397"/>
      <c r="O1" s="397"/>
      <c r="P1" s="397"/>
    </row>
    <row r="2" spans="1:16" x14ac:dyDescent="0.25">
      <c r="A2" s="24"/>
      <c r="B2" s="113" t="s">
        <v>44</v>
      </c>
      <c r="C2" s="78"/>
      <c r="D2" s="78"/>
      <c r="E2" s="78"/>
      <c r="F2" s="78"/>
      <c r="G2" s="78"/>
      <c r="H2" s="78"/>
      <c r="I2" s="78"/>
      <c r="J2" s="78"/>
      <c r="K2" s="78"/>
      <c r="L2" s="78"/>
      <c r="M2" s="78"/>
      <c r="N2" s="78"/>
      <c r="O2" s="79"/>
      <c r="P2" s="78"/>
    </row>
    <row r="3" spans="1:16" x14ac:dyDescent="0.25">
      <c r="A3" s="95"/>
      <c r="B3" s="394" t="s">
        <v>190</v>
      </c>
      <c r="C3" s="78"/>
      <c r="D3" s="78"/>
      <c r="E3" s="78"/>
      <c r="F3" s="78"/>
      <c r="G3" s="78"/>
      <c r="H3" s="78"/>
      <c r="I3" s="78"/>
      <c r="J3" s="78"/>
      <c r="K3" s="78"/>
      <c r="L3" s="78"/>
      <c r="M3" s="78"/>
      <c r="N3" s="78"/>
      <c r="O3" s="79"/>
      <c r="P3" s="78"/>
    </row>
    <row r="4" spans="1:16" x14ac:dyDescent="0.25">
      <c r="A4" s="95"/>
      <c r="B4" s="104" t="s">
        <v>66</v>
      </c>
      <c r="C4" s="78"/>
      <c r="D4" s="78"/>
      <c r="E4" s="78"/>
      <c r="F4" s="78"/>
      <c r="G4" s="78"/>
      <c r="H4" s="78"/>
      <c r="I4" s="78"/>
      <c r="J4" s="78"/>
      <c r="K4" s="78"/>
      <c r="L4" s="78"/>
      <c r="M4" s="78"/>
      <c r="N4" s="78"/>
      <c r="O4" s="78"/>
      <c r="P4" s="79"/>
    </row>
    <row r="5" spans="1:16" x14ac:dyDescent="0.25">
      <c r="A5" s="95"/>
      <c r="B5" s="104" t="s">
        <v>146</v>
      </c>
      <c r="C5" s="87"/>
      <c r="D5" s="87"/>
      <c r="E5" s="87"/>
      <c r="F5" s="87"/>
      <c r="G5" s="87"/>
      <c r="H5" s="78"/>
      <c r="I5" s="78"/>
      <c r="J5" s="78"/>
      <c r="K5" s="78"/>
      <c r="L5" s="78"/>
      <c r="M5" s="78"/>
      <c r="N5" s="78"/>
      <c r="O5" s="79"/>
      <c r="P5" s="78"/>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8" t="s">
        <v>177</v>
      </c>
      <c r="B9" s="277" t="s">
        <v>97</v>
      </c>
      <c r="C9" s="280"/>
      <c r="D9" s="75"/>
      <c r="E9" s="75"/>
      <c r="F9" s="75"/>
      <c r="G9" s="75"/>
      <c r="H9" s="75"/>
      <c r="I9" s="75"/>
      <c r="J9" s="75"/>
      <c r="K9" s="75"/>
      <c r="L9" s="75"/>
      <c r="M9" s="75"/>
      <c r="N9" s="75"/>
      <c r="O9" s="75"/>
      <c r="P9" s="145" t="str">
        <f t="shared" ref="P9:P14" si="0">IF((COUNTA(D9:O9)&gt;=1),SUM(D9:O9),"")</f>
        <v/>
      </c>
    </row>
    <row r="10" spans="1:16" x14ac:dyDescent="0.25">
      <c r="A10" s="598"/>
      <c r="B10" s="276" t="s">
        <v>98</v>
      </c>
      <c r="C10" s="279" t="s">
        <v>55</v>
      </c>
      <c r="D10" s="275"/>
      <c r="E10" s="275"/>
      <c r="F10" s="275"/>
      <c r="G10" s="275"/>
      <c r="H10" s="275"/>
      <c r="I10" s="275"/>
      <c r="J10" s="275"/>
      <c r="K10" s="275"/>
      <c r="L10" s="275"/>
      <c r="M10" s="275"/>
      <c r="N10" s="275"/>
      <c r="O10" s="275"/>
      <c r="P10" s="145" t="str">
        <f t="shared" si="0"/>
        <v/>
      </c>
    </row>
    <row r="11" spans="1:16" x14ac:dyDescent="0.25">
      <c r="A11" s="598"/>
      <c r="B11" s="278" t="s">
        <v>99</v>
      </c>
      <c r="C11" s="279" t="s">
        <v>56</v>
      </c>
      <c r="D11" s="275"/>
      <c r="E11" s="275"/>
      <c r="F11" s="275"/>
      <c r="G11" s="275"/>
      <c r="H11" s="275"/>
      <c r="I11" s="275"/>
      <c r="J11" s="275"/>
      <c r="K11" s="275"/>
      <c r="L11" s="275"/>
      <c r="M11" s="275"/>
      <c r="N11" s="275"/>
      <c r="O11" s="275"/>
      <c r="P11" s="145" t="str">
        <f t="shared" si="0"/>
        <v/>
      </c>
    </row>
    <row r="12" spans="1:16" x14ac:dyDescent="0.25">
      <c r="A12" s="598"/>
      <c r="B12" s="278" t="s">
        <v>100</v>
      </c>
      <c r="C12" s="279" t="s">
        <v>57</v>
      </c>
      <c r="D12" s="275"/>
      <c r="E12" s="275"/>
      <c r="F12" s="275"/>
      <c r="G12" s="275"/>
      <c r="H12" s="275"/>
      <c r="I12" s="275"/>
      <c r="J12" s="275"/>
      <c r="K12" s="275"/>
      <c r="L12" s="275"/>
      <c r="M12" s="275"/>
      <c r="N12" s="275"/>
      <c r="O12" s="275"/>
      <c r="P12" s="145" t="str">
        <f t="shared" si="0"/>
        <v/>
      </c>
    </row>
    <row r="13" spans="1:16" x14ac:dyDescent="0.25">
      <c r="A13" s="598"/>
      <c r="B13" s="278" t="s">
        <v>101</v>
      </c>
      <c r="C13" s="279" t="s">
        <v>58</v>
      </c>
      <c r="D13" s="275"/>
      <c r="E13" s="275"/>
      <c r="F13" s="275"/>
      <c r="G13" s="275"/>
      <c r="H13" s="275"/>
      <c r="I13" s="275"/>
      <c r="J13" s="275"/>
      <c r="K13" s="275"/>
      <c r="L13" s="275"/>
      <c r="M13" s="275"/>
      <c r="N13" s="275"/>
      <c r="O13" s="275"/>
      <c r="P13" s="145" t="str">
        <f t="shared" si="0"/>
        <v/>
      </c>
    </row>
    <row r="14" spans="1:16" x14ac:dyDescent="0.25">
      <c r="A14" s="598"/>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8"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8"/>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objects="1" scenarios="1" selectLockedCells="1"/>
  <mergeCells count="2">
    <mergeCell ref="A9:A14"/>
    <mergeCell ref="A18:A1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Errors" priority="1" id="{F28EBDA4-FAD3-48D0-A2B0-BE103443CC58}">
            <xm:f>ISERROR('W4'!C3)</xm:f>
            <x14:dxf>
              <font>
                <color theme="0"/>
              </font>
            </x14:dxf>
          </x14:cfRule>
          <xm:sqref>B4</xm:sqref>
        </x14:conditionalFormatting>
        <x14:conditionalFormatting xmlns:xm="http://schemas.microsoft.com/office/excel/2006/main">
          <x14:cfRule type="containsBlanks" priority="21" id="{A08E8D82-E099-4BD0-8D02-DA39AEBE3BC4}">
            <xm:f>LEN(TRIM(W7b!C16))=0</xm:f>
            <x14:dxf>
              <font>
                <color theme="0"/>
              </font>
            </x14:dxf>
          </x14:cfRule>
          <x14:cfRule type="containsErrors" priority="22" id="{01C7144F-FB8F-44AD-A9FC-31CBDFAA548E}">
            <xm:f>ISERROR(W7b!C16)</xm:f>
            <x14:dxf>
              <font>
                <color theme="0"/>
              </font>
            </x14:dxf>
          </x14:cfRule>
          <xm:sqref>C22:O22 C16:O16</xm:sqref>
        </x14:conditionalFormatting>
        <x14:conditionalFormatting xmlns:xm="http://schemas.microsoft.com/office/excel/2006/main">
          <x14:cfRule type="containsErrors" priority="20" id="{EE587D68-6C1D-47CA-BDDD-AEFF3C563FC2}">
            <xm:f>ISERROR(W7b!C23)</xm:f>
            <x14:dxf>
              <font>
                <color theme="0"/>
              </font>
            </x14:dxf>
          </x14:cfRule>
          <xm:sqref>C23:O23</xm:sqref>
        </x14:conditionalFormatting>
        <x14:conditionalFormatting xmlns:xm="http://schemas.microsoft.com/office/excel/2006/main">
          <x14:cfRule type="containsBlanks" priority="19" id="{98D971AF-6E20-4266-B1DC-00D0B7FCFA93}">
            <xm:f>LEN(TRIM(W7b!C6))=0</xm:f>
            <x14:dxf>
              <fill>
                <patternFill>
                  <bgColor theme="9" tint="0.59996337778862885"/>
                </patternFill>
              </fill>
            </x14:dxf>
          </x14:cfRule>
          <xm:sqref>C10:O15 C18:O19 C8:O8 D6</xm:sqref>
        </x14:conditionalFormatting>
        <x14:conditionalFormatting xmlns:xm="http://schemas.microsoft.com/office/excel/2006/main">
          <x14:cfRule type="containsErrors" priority="11" id="{5414E924-7CEF-4A34-8670-D5BA74837E04}">
            <xm:f>ISERROR(W7b!#REF!)</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N30"/>
  <sheetViews>
    <sheetView showGridLines="0" workbookViewId="0">
      <selection activeCell="E11" sqref="E11"/>
    </sheetView>
  </sheetViews>
  <sheetFormatPr defaultRowHeight="15" x14ac:dyDescent="0.25"/>
  <cols>
    <col min="1" max="1" width="12.140625" customWidth="1"/>
    <col min="2" max="2" width="62.5703125" customWidth="1"/>
  </cols>
  <sheetData>
    <row r="1" spans="1:14" ht="18.75" x14ac:dyDescent="0.3">
      <c r="A1" s="345" t="s">
        <v>255</v>
      </c>
    </row>
    <row r="2" spans="1:14" x14ac:dyDescent="0.25">
      <c r="A2" s="113" t="s">
        <v>44</v>
      </c>
      <c r="B2" s="95"/>
      <c r="C2" s="95"/>
      <c r="D2" s="95"/>
      <c r="E2" s="95"/>
      <c r="F2" s="95"/>
      <c r="G2" s="95"/>
    </row>
    <row r="3" spans="1:14" ht="15" customHeight="1" x14ac:dyDescent="0.25">
      <c r="A3" s="608" t="s">
        <v>269</v>
      </c>
      <c r="B3" s="609"/>
      <c r="C3" s="609"/>
      <c r="D3" s="609"/>
      <c r="E3" s="609"/>
      <c r="F3" s="609"/>
      <c r="G3" s="609"/>
      <c r="H3" s="609"/>
      <c r="I3" s="609"/>
      <c r="J3" s="609"/>
      <c r="K3" s="609"/>
      <c r="L3" s="609"/>
      <c r="M3" s="609"/>
      <c r="N3" s="609"/>
    </row>
    <row r="4" spans="1:14" x14ac:dyDescent="0.25">
      <c r="A4" s="610" t="s">
        <v>66</v>
      </c>
      <c r="B4" s="610"/>
      <c r="C4" s="610"/>
      <c r="D4" s="610"/>
      <c r="E4" s="610"/>
      <c r="F4" s="610"/>
      <c r="G4" s="610"/>
      <c r="H4" s="610"/>
      <c r="I4" s="610"/>
      <c r="J4" s="610"/>
      <c r="K4" s="610"/>
      <c r="L4" s="610"/>
      <c r="M4" s="610"/>
      <c r="N4" s="610"/>
    </row>
    <row r="6" spans="1:14" x14ac:dyDescent="0.25">
      <c r="A6" s="495"/>
      <c r="B6" s="493" t="s">
        <v>259</v>
      </c>
      <c r="C6" s="496" t="s">
        <v>260</v>
      </c>
      <c r="D6" s="496" t="s">
        <v>261</v>
      </c>
      <c r="E6" s="496" t="s">
        <v>262</v>
      </c>
      <c r="F6" s="496" t="s">
        <v>263</v>
      </c>
      <c r="G6" s="497" t="s">
        <v>264</v>
      </c>
      <c r="H6" s="494" t="s">
        <v>77</v>
      </c>
    </row>
    <row r="7" spans="1:14" x14ac:dyDescent="0.25">
      <c r="A7" s="605" t="s">
        <v>267</v>
      </c>
      <c r="B7" s="498" t="s">
        <v>265</v>
      </c>
      <c r="C7" s="504"/>
      <c r="D7" s="505"/>
      <c r="E7" s="505"/>
      <c r="F7" s="505"/>
      <c r="G7" s="506"/>
      <c r="H7" s="507" t="str">
        <f>IF(COUNT(C7:G7)=5, SUM(C7:G7), "")</f>
        <v/>
      </c>
    </row>
    <row r="8" spans="1:14" x14ac:dyDescent="0.25">
      <c r="A8" s="606"/>
      <c r="B8" s="499" t="s">
        <v>266</v>
      </c>
      <c r="C8" s="508"/>
      <c r="D8" s="509"/>
      <c r="E8" s="509"/>
      <c r="F8" s="509"/>
      <c r="G8" s="510"/>
      <c r="H8" s="511" t="str">
        <f>IF(COUNT(C8:G8)=5, SUM(C8:G8), "")</f>
        <v/>
      </c>
    </row>
    <row r="9" spans="1:14" x14ac:dyDescent="0.25">
      <c r="A9" s="606"/>
      <c r="B9" s="501" t="s">
        <v>270</v>
      </c>
      <c r="C9" s="512" t="str">
        <f>IF(COUNT(C7:C8)=2, CONCATENATE(ROUND(C7/C8*100,1), "%"), "")</f>
        <v/>
      </c>
      <c r="D9" s="513" t="str">
        <f t="shared" ref="D9:H9" si="0">IF(COUNT(D7:D8)=2, CONCATENATE(ROUND(D7/D8*100,1), "%"), "")</f>
        <v/>
      </c>
      <c r="E9" s="513" t="str">
        <f t="shared" si="0"/>
        <v/>
      </c>
      <c r="F9" s="513" t="str">
        <f t="shared" si="0"/>
        <v/>
      </c>
      <c r="G9" s="514" t="str">
        <f t="shared" si="0"/>
        <v/>
      </c>
      <c r="H9" s="511" t="str">
        <f t="shared" si="0"/>
        <v/>
      </c>
    </row>
    <row r="10" spans="1:14" x14ac:dyDescent="0.25">
      <c r="A10" s="606"/>
      <c r="B10" s="499" t="s">
        <v>271</v>
      </c>
      <c r="C10" s="508"/>
      <c r="D10" s="509"/>
      <c r="E10" s="509"/>
      <c r="F10" s="509"/>
      <c r="G10" s="510"/>
      <c r="H10" s="511" t="str">
        <f>IF(COUNT(C10:G10)=5, SUM(C10:G10), "")</f>
        <v/>
      </c>
    </row>
    <row r="11" spans="1:14" x14ac:dyDescent="0.25">
      <c r="A11" s="606"/>
      <c r="B11" s="499" t="s">
        <v>272</v>
      </c>
      <c r="C11" s="508"/>
      <c r="D11" s="509"/>
      <c r="E11" s="509"/>
      <c r="F11" s="509"/>
      <c r="G11" s="510"/>
      <c r="H11" s="511" t="str">
        <f>IF(COUNT(C11:G11)=5, SUM(C11:G11), "")</f>
        <v/>
      </c>
    </row>
    <row r="12" spans="1:14" x14ac:dyDescent="0.25">
      <c r="A12" s="607"/>
      <c r="B12" s="502" t="s">
        <v>273</v>
      </c>
      <c r="C12" s="515" t="str">
        <f>IF(COUNT(C10:C11)=2, CONCATENATE(ROUND(C10/C11*100,1), "%"), "")</f>
        <v/>
      </c>
      <c r="D12" s="516" t="str">
        <f t="shared" ref="D12" si="1">IF(COUNT(D10:D11)=2, CONCATENATE(ROUND(D10/D11*100,1), "%"), "")</f>
        <v/>
      </c>
      <c r="E12" s="516" t="str">
        <f t="shared" ref="E12" si="2">IF(COUNT(E10:E11)=2, CONCATENATE(ROUND(E10/E11*100,1), "%"), "")</f>
        <v/>
      </c>
      <c r="F12" s="516" t="str">
        <f t="shared" ref="F12" si="3">IF(COUNT(F10:F11)=2, CONCATENATE(ROUND(F10/F11*100,1), "%"), "")</f>
        <v/>
      </c>
      <c r="G12" s="517" t="str">
        <f t="shared" ref="G12" si="4">IF(COUNT(G10:G11)=2, CONCATENATE(ROUND(G10/G11*100,1), "%"), "")</f>
        <v/>
      </c>
      <c r="H12" s="518" t="str">
        <f t="shared" ref="H12" si="5">IF(COUNT(H10:H11)=2, CONCATENATE(ROUND(H10/H11*100,1), "%"), "")</f>
        <v/>
      </c>
    </row>
    <row r="13" spans="1:14" x14ac:dyDescent="0.25">
      <c r="A13" s="605" t="s">
        <v>268</v>
      </c>
      <c r="B13" s="500" t="s">
        <v>274</v>
      </c>
      <c r="C13" s="504"/>
      <c r="D13" s="505"/>
      <c r="E13" s="505"/>
      <c r="F13" s="505"/>
      <c r="G13" s="506"/>
      <c r="H13" s="507" t="str">
        <f>IF(COUNT(C13:G13)=5, SUM(C13:G13), "")</f>
        <v/>
      </c>
    </row>
    <row r="14" spans="1:14" x14ac:dyDescent="0.25">
      <c r="A14" s="606"/>
      <c r="B14" s="499" t="s">
        <v>275</v>
      </c>
      <c r="C14" s="508"/>
      <c r="D14" s="509"/>
      <c r="E14" s="509"/>
      <c r="F14" s="509"/>
      <c r="G14" s="510"/>
      <c r="H14" s="511" t="str">
        <f>IF(COUNT(C14:G14)=5, SUM(C14:G14), "")</f>
        <v/>
      </c>
    </row>
    <row r="15" spans="1:14" x14ac:dyDescent="0.25">
      <c r="A15" s="606"/>
      <c r="B15" s="501" t="s">
        <v>276</v>
      </c>
      <c r="C15" s="512" t="str">
        <f>IF(COUNT(C13:C14)=2, CONCATENATE(ROUND(C13/C14*100,1), "%"), "")</f>
        <v/>
      </c>
      <c r="D15" s="513" t="str">
        <f t="shared" ref="D15" si="6">IF(COUNT(D13:D14)=2, CONCATENATE(ROUND(D13/D14*100,1), "%"), "")</f>
        <v/>
      </c>
      <c r="E15" s="513" t="str">
        <f t="shared" ref="E15" si="7">IF(COUNT(E13:E14)=2, CONCATENATE(ROUND(E13/E14*100,1), "%"), "")</f>
        <v/>
      </c>
      <c r="F15" s="513" t="str">
        <f t="shared" ref="F15" si="8">IF(COUNT(F13:F14)=2, CONCATENATE(ROUND(F13/F14*100,1), "%"), "")</f>
        <v/>
      </c>
      <c r="G15" s="514" t="str">
        <f t="shared" ref="G15" si="9">IF(COUNT(G13:G14)=2, CONCATENATE(ROUND(G13/G14*100,1), "%"), "")</f>
        <v/>
      </c>
      <c r="H15" s="511" t="str">
        <f t="shared" ref="H15" si="10">IF(COUNT(H13:H14)=2, CONCATENATE(ROUND(H13/H14*100,1), "%"), "")</f>
        <v/>
      </c>
    </row>
    <row r="16" spans="1:14" x14ac:dyDescent="0.25">
      <c r="A16" s="606"/>
      <c r="B16" s="499" t="s">
        <v>277</v>
      </c>
      <c r="C16" s="508"/>
      <c r="D16" s="509"/>
      <c r="E16" s="509"/>
      <c r="F16" s="509"/>
      <c r="G16" s="510"/>
      <c r="H16" s="511" t="str">
        <f>IF(COUNT(C16:G16)=5, SUM(C16:G16), "")</f>
        <v/>
      </c>
    </row>
    <row r="17" spans="1:8" x14ac:dyDescent="0.25">
      <c r="A17" s="606"/>
      <c r="B17" s="499" t="s">
        <v>278</v>
      </c>
      <c r="C17" s="508"/>
      <c r="D17" s="509"/>
      <c r="E17" s="509"/>
      <c r="F17" s="509"/>
      <c r="G17" s="510"/>
      <c r="H17" s="511" t="str">
        <f>IF(COUNT(C17:G17)=5, SUM(C17:G17), "")</f>
        <v/>
      </c>
    </row>
    <row r="18" spans="1:8" x14ac:dyDescent="0.25">
      <c r="A18" s="606"/>
      <c r="B18" s="501" t="s">
        <v>279</v>
      </c>
      <c r="C18" s="512" t="str">
        <f>IF(COUNT(C16:C17)=2, CONCATENATE(ROUND(C16/C17*100,1), "%"), "")</f>
        <v/>
      </c>
      <c r="D18" s="513" t="str">
        <f t="shared" ref="D18" si="11">IF(COUNT(D16:D17)=2, CONCATENATE(ROUND(D16/D17*100,1), "%"), "")</f>
        <v/>
      </c>
      <c r="E18" s="513" t="str">
        <f t="shared" ref="E18" si="12">IF(COUNT(E16:E17)=2, CONCATENATE(ROUND(E16/E17*100,1), "%"), "")</f>
        <v/>
      </c>
      <c r="F18" s="513" t="str">
        <f t="shared" ref="F18" si="13">IF(COUNT(F16:F17)=2, CONCATENATE(ROUND(F16/F17*100,1), "%"), "")</f>
        <v/>
      </c>
      <c r="G18" s="514" t="str">
        <f t="shared" ref="G18" si="14">IF(COUNT(G16:G17)=2, CONCATENATE(ROUND(G16/G17*100,1), "%"), "")</f>
        <v/>
      </c>
      <c r="H18" s="511" t="str">
        <f t="shared" ref="H18" si="15">IF(COUNT(H16:H17)=2, CONCATENATE(ROUND(H16/H17*100,1), "%"), "")</f>
        <v/>
      </c>
    </row>
    <row r="19" spans="1:8" x14ac:dyDescent="0.25">
      <c r="A19" s="606"/>
      <c r="B19" s="499" t="s">
        <v>280</v>
      </c>
      <c r="C19" s="508"/>
      <c r="D19" s="509"/>
      <c r="E19" s="509"/>
      <c r="F19" s="509"/>
      <c r="G19" s="510"/>
      <c r="H19" s="511" t="str">
        <f>IF(COUNT(C19:G19)=5, SUM(C19:G19), "")</f>
        <v/>
      </c>
    </row>
    <row r="20" spans="1:8" x14ac:dyDescent="0.25">
      <c r="A20" s="606"/>
      <c r="B20" s="499" t="s">
        <v>281</v>
      </c>
      <c r="C20" s="508"/>
      <c r="D20" s="509"/>
      <c r="E20" s="509"/>
      <c r="F20" s="509"/>
      <c r="G20" s="510"/>
      <c r="H20" s="511" t="str">
        <f>IF(COUNT(C20:G20)=5, SUM(C20:G20), "")</f>
        <v/>
      </c>
    </row>
    <row r="21" spans="1:8" x14ac:dyDescent="0.25">
      <c r="A21" s="607"/>
      <c r="B21" s="502" t="s">
        <v>282</v>
      </c>
      <c r="C21" s="515" t="str">
        <f>IF(COUNT(C19:C20)=2, CONCATENATE(ROUND(C19/C20*100,1), "%"), "")</f>
        <v/>
      </c>
      <c r="D21" s="516" t="str">
        <f t="shared" ref="D21" si="16">IF(COUNT(D19:D20)=2, CONCATENATE(ROUND(D19/D20*100,1), "%"), "")</f>
        <v/>
      </c>
      <c r="E21" s="516" t="str">
        <f t="shared" ref="E21" si="17">IF(COUNT(E19:E20)=2, CONCATENATE(ROUND(E19/E20*100,1), "%"), "")</f>
        <v/>
      </c>
      <c r="F21" s="516" t="str">
        <f t="shared" ref="F21" si="18">IF(COUNT(F19:F20)=2, CONCATENATE(ROUND(F19/F20*100,1), "%"), "")</f>
        <v/>
      </c>
      <c r="G21" s="517" t="str">
        <f t="shared" ref="G21" si="19">IF(COUNT(G19:G20)=2, CONCATENATE(ROUND(G19/G20*100,1), "%"), "")</f>
        <v/>
      </c>
      <c r="H21" s="518" t="str">
        <f t="shared" ref="H21" si="20">IF(COUNT(H19:H20)=2, CONCATENATE(ROUND(H19/H20*100,1), "%"), "")</f>
        <v/>
      </c>
    </row>
    <row r="22" spans="1:8" x14ac:dyDescent="0.25">
      <c r="A22" s="605" t="s">
        <v>33</v>
      </c>
      <c r="B22" s="500" t="s">
        <v>283</v>
      </c>
      <c r="C22" s="504"/>
      <c r="D22" s="505"/>
      <c r="E22" s="505"/>
      <c r="F22" s="505"/>
      <c r="G22" s="506"/>
      <c r="H22" s="507" t="str">
        <f>IF(COUNT(C22:G22)=5, SUM(C22:G22), "")</f>
        <v/>
      </c>
    </row>
    <row r="23" spans="1:8" x14ac:dyDescent="0.25">
      <c r="A23" s="606"/>
      <c r="B23" s="499" t="s">
        <v>284</v>
      </c>
      <c r="C23" s="508"/>
      <c r="D23" s="509"/>
      <c r="E23" s="509"/>
      <c r="F23" s="509"/>
      <c r="G23" s="510"/>
      <c r="H23" s="511" t="str">
        <f>IF(COUNT(C23:G23)=5, SUM(C23:G23), "")</f>
        <v/>
      </c>
    </row>
    <row r="24" spans="1:8" x14ac:dyDescent="0.25">
      <c r="A24" s="607"/>
      <c r="B24" s="502" t="s">
        <v>285</v>
      </c>
      <c r="C24" s="515" t="str">
        <f>IF(COUNT(C22:C23)=2, CONCATENATE(ROUND(C22/C23*100,1), "%"), "")</f>
        <v/>
      </c>
      <c r="D24" s="516" t="str">
        <f t="shared" ref="D24" si="21">IF(COUNT(D22:D23)=2, CONCATENATE(ROUND(D22/D23*100,1), "%"), "")</f>
        <v/>
      </c>
      <c r="E24" s="516" t="str">
        <f t="shared" ref="E24" si="22">IF(COUNT(E22:E23)=2, CONCATENATE(ROUND(E22/E23*100,1), "%"), "")</f>
        <v/>
      </c>
      <c r="F24" s="516" t="str">
        <f t="shared" ref="F24" si="23">IF(COUNT(F22:F23)=2, CONCATENATE(ROUND(F22/F23*100,1), "%"), "")</f>
        <v/>
      </c>
      <c r="G24" s="517" t="str">
        <f t="shared" ref="G24" si="24">IF(COUNT(G22:G23)=2, CONCATENATE(ROUND(G22/G23*100,1), "%"), "")</f>
        <v/>
      </c>
      <c r="H24" s="518" t="str">
        <f t="shared" ref="H24" si="25">IF(COUNT(H22:H23)=2, CONCATENATE(ROUND(H22/H23*100,1), "%"), "")</f>
        <v/>
      </c>
    </row>
    <row r="25" spans="1:8" x14ac:dyDescent="0.25">
      <c r="A25" s="605" t="s">
        <v>35</v>
      </c>
      <c r="B25" s="503" t="s">
        <v>286</v>
      </c>
      <c r="C25" s="519"/>
      <c r="D25" s="520"/>
      <c r="E25" s="520"/>
      <c r="F25" s="520"/>
      <c r="G25" s="521"/>
      <c r="H25" s="522" t="str">
        <f>IF(COUNT(C25:G25)=5, SUM(C25:G25), "")</f>
        <v/>
      </c>
    </row>
    <row r="26" spans="1:8" x14ac:dyDescent="0.25">
      <c r="A26" s="606"/>
      <c r="B26" s="499" t="s">
        <v>287</v>
      </c>
      <c r="C26" s="508"/>
      <c r="D26" s="509"/>
      <c r="E26" s="509"/>
      <c r="F26" s="509"/>
      <c r="G26" s="510"/>
      <c r="H26" s="511" t="str">
        <f>IF(COUNT(C26:G26)=5, SUM(C26:G26), "")</f>
        <v/>
      </c>
    </row>
    <row r="27" spans="1:8" x14ac:dyDescent="0.25">
      <c r="A27" s="606"/>
      <c r="B27" s="501" t="s">
        <v>288</v>
      </c>
      <c r="C27" s="512" t="str">
        <f>IF(COUNT(C25:C26)=2, CONCATENATE(ROUND(C25/C26*100,1), "%"), "")</f>
        <v/>
      </c>
      <c r="D27" s="513" t="str">
        <f t="shared" ref="D27" si="26">IF(COUNT(D25:D26)=2, CONCATENATE(ROUND(D25/D26*100,1), "%"), "")</f>
        <v/>
      </c>
      <c r="E27" s="513" t="str">
        <f t="shared" ref="E27" si="27">IF(COUNT(E25:E26)=2, CONCATENATE(ROUND(E25/E26*100,1), "%"), "")</f>
        <v/>
      </c>
      <c r="F27" s="513" t="str">
        <f t="shared" ref="F27" si="28">IF(COUNT(F25:F26)=2, CONCATENATE(ROUND(F25/F26*100,1), "%"), "")</f>
        <v/>
      </c>
      <c r="G27" s="514" t="str">
        <f t="shared" ref="G27" si="29">IF(COUNT(G25:G26)=2, CONCATENATE(ROUND(G25/G26*100,1), "%"), "")</f>
        <v/>
      </c>
      <c r="H27" s="511" t="str">
        <f t="shared" ref="H27" si="30">IF(COUNT(H25:H26)=2, CONCATENATE(ROUND(H25/H26*100,1), "%"), "")</f>
        <v/>
      </c>
    </row>
    <row r="28" spans="1:8" x14ac:dyDescent="0.25">
      <c r="A28" s="606"/>
      <c r="B28" s="499" t="s">
        <v>289</v>
      </c>
      <c r="C28" s="508"/>
      <c r="D28" s="509"/>
      <c r="E28" s="509"/>
      <c r="F28" s="509"/>
      <c r="G28" s="510"/>
      <c r="H28" s="511" t="str">
        <f>IF(COUNT(C28:G28)=5, SUM(C28:G28), "")</f>
        <v/>
      </c>
    </row>
    <row r="29" spans="1:8" x14ac:dyDescent="0.25">
      <c r="A29" s="606"/>
      <c r="B29" s="499" t="s">
        <v>290</v>
      </c>
      <c r="C29" s="508"/>
      <c r="D29" s="509"/>
      <c r="E29" s="509"/>
      <c r="F29" s="509"/>
      <c r="G29" s="510"/>
      <c r="H29" s="511" t="str">
        <f>IF(COUNT(C29:G29)=5, SUM(C29:G29), "")</f>
        <v/>
      </c>
    </row>
    <row r="30" spans="1:8" x14ac:dyDescent="0.25">
      <c r="A30" s="607"/>
      <c r="B30" s="502" t="s">
        <v>291</v>
      </c>
      <c r="C30" s="515" t="str">
        <f>IF(COUNT(C28:C29)=2, CONCATENATE(ROUND(C28/C29*100,1), "%"), "")</f>
        <v/>
      </c>
      <c r="D30" s="516" t="str">
        <f t="shared" ref="D30" si="31">IF(COUNT(D28:D29)=2, CONCATENATE(ROUND(D28/D29*100,1), "%"), "")</f>
        <v/>
      </c>
      <c r="E30" s="516" t="str">
        <f t="shared" ref="E30" si="32">IF(COUNT(E28:E29)=2, CONCATENATE(ROUND(E28/E29*100,1), "%"), "")</f>
        <v/>
      </c>
      <c r="F30" s="516" t="str">
        <f t="shared" ref="F30" si="33">IF(COUNT(F28:F29)=2, CONCATENATE(ROUND(F28/F29*100,1), "%"), "")</f>
        <v/>
      </c>
      <c r="G30" s="517" t="str">
        <f>IF(COUNT(G28:G29)=2, CONCATENATE(ROUND(G28/G29*100,1), "%"), "")</f>
        <v/>
      </c>
      <c r="H30" s="518" t="str">
        <f t="shared" ref="H30" si="34">IF(COUNT(H28:H29)=2, CONCATENATE(ROUND(H28/H29*100,1), "%"), "")</f>
        <v/>
      </c>
    </row>
  </sheetData>
  <sheetProtection sheet="1" selectLockedCells="1"/>
  <mergeCells count="6">
    <mergeCell ref="A7:A12"/>
    <mergeCell ref="A13:A21"/>
    <mergeCell ref="A22:A24"/>
    <mergeCell ref="A25:A30"/>
    <mergeCell ref="A3:N3"/>
    <mergeCell ref="A4:N4"/>
  </mergeCells>
  <conditionalFormatting sqref="E7:G7">
    <cfRule type="containsBlanks" dxfId="49" priority="24">
      <formula>LEN(TRIM(E7))=0</formula>
    </cfRule>
  </conditionalFormatting>
  <conditionalFormatting sqref="D7">
    <cfRule type="containsBlanks" dxfId="48" priority="23">
      <formula>LEN(TRIM(D7))=0</formula>
    </cfRule>
  </conditionalFormatting>
  <conditionalFormatting sqref="C7">
    <cfRule type="containsBlanks" dxfId="47" priority="22">
      <formula>LEN(TRIM(C7))=0</formula>
    </cfRule>
  </conditionalFormatting>
  <conditionalFormatting sqref="C17 C23 C29">
    <cfRule type="containsBlanks" dxfId="46" priority="1">
      <formula>LEN(TRIM(C17))=0</formula>
    </cfRule>
  </conditionalFormatting>
  <conditionalFormatting sqref="E8:G8">
    <cfRule type="containsBlanks" dxfId="45" priority="21">
      <formula>LEN(TRIM(E8))=0</formula>
    </cfRule>
  </conditionalFormatting>
  <conditionalFormatting sqref="D8">
    <cfRule type="containsBlanks" dxfId="44" priority="20">
      <formula>LEN(TRIM(D8))=0</formula>
    </cfRule>
  </conditionalFormatting>
  <conditionalFormatting sqref="C8">
    <cfRule type="containsBlanks" dxfId="43" priority="19">
      <formula>LEN(TRIM(C8))=0</formula>
    </cfRule>
  </conditionalFormatting>
  <conditionalFormatting sqref="E10:G10">
    <cfRule type="containsBlanks" dxfId="42" priority="18">
      <formula>LEN(TRIM(E10))=0</formula>
    </cfRule>
  </conditionalFormatting>
  <conditionalFormatting sqref="D10">
    <cfRule type="containsBlanks" dxfId="41" priority="17">
      <formula>LEN(TRIM(D10))=0</formula>
    </cfRule>
  </conditionalFormatting>
  <conditionalFormatting sqref="C10">
    <cfRule type="containsBlanks" dxfId="40" priority="16">
      <formula>LEN(TRIM(C10))=0</formula>
    </cfRule>
  </conditionalFormatting>
  <conditionalFormatting sqref="E11:G11">
    <cfRule type="containsBlanks" dxfId="39" priority="15">
      <formula>LEN(TRIM(E11))=0</formula>
    </cfRule>
  </conditionalFormatting>
  <conditionalFormatting sqref="D11">
    <cfRule type="containsBlanks" dxfId="38" priority="14">
      <formula>LEN(TRIM(D11))=0</formula>
    </cfRule>
  </conditionalFormatting>
  <conditionalFormatting sqref="C11">
    <cfRule type="containsBlanks" dxfId="37" priority="13">
      <formula>LEN(TRIM(C11))=0</formula>
    </cfRule>
  </conditionalFormatting>
  <conditionalFormatting sqref="E13:G13 E19:G19 E25:G25">
    <cfRule type="containsBlanks" dxfId="36" priority="12">
      <formula>LEN(TRIM(E13))=0</formula>
    </cfRule>
  </conditionalFormatting>
  <conditionalFormatting sqref="D13 D19 D25">
    <cfRule type="containsBlanks" dxfId="35" priority="11">
      <formula>LEN(TRIM(D13))=0</formula>
    </cfRule>
  </conditionalFormatting>
  <conditionalFormatting sqref="C13 C19 C25">
    <cfRule type="containsBlanks" dxfId="34" priority="10">
      <formula>LEN(TRIM(C13))=0</formula>
    </cfRule>
  </conditionalFormatting>
  <conditionalFormatting sqref="E14:G14 E20:G20 E26:G26">
    <cfRule type="containsBlanks" dxfId="33" priority="9">
      <formula>LEN(TRIM(E14))=0</formula>
    </cfRule>
  </conditionalFormatting>
  <conditionalFormatting sqref="D14 D20 D26">
    <cfRule type="containsBlanks" dxfId="32" priority="8">
      <formula>LEN(TRIM(D14))=0</formula>
    </cfRule>
  </conditionalFormatting>
  <conditionalFormatting sqref="C14 C20 C26">
    <cfRule type="containsBlanks" dxfId="31" priority="7">
      <formula>LEN(TRIM(C14))=0</formula>
    </cfRule>
  </conditionalFormatting>
  <conditionalFormatting sqref="E16:G16 E22:G22 E28:G28">
    <cfRule type="containsBlanks" dxfId="30" priority="6">
      <formula>LEN(TRIM(E16))=0</formula>
    </cfRule>
  </conditionalFormatting>
  <conditionalFormatting sqref="D16 D22 D28">
    <cfRule type="containsBlanks" dxfId="29" priority="5">
      <formula>LEN(TRIM(D16))=0</formula>
    </cfRule>
  </conditionalFormatting>
  <conditionalFormatting sqref="C16 C22 C28">
    <cfRule type="containsBlanks" dxfId="28" priority="4">
      <formula>LEN(TRIM(C16))=0</formula>
    </cfRule>
  </conditionalFormatting>
  <conditionalFormatting sqref="E17:G17 E23:G23 E29:G29">
    <cfRule type="containsBlanks" dxfId="27" priority="3">
      <formula>LEN(TRIM(E17))=0</formula>
    </cfRule>
  </conditionalFormatting>
  <conditionalFormatting sqref="D17 D23 D29">
    <cfRule type="containsBlanks" dxfId="26" priority="2">
      <formula>LEN(TRIM(D17))=0</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48" customFormat="1" ht="18.75" x14ac:dyDescent="0.3">
      <c r="A1" s="345" t="s">
        <v>250</v>
      </c>
      <c r="B1" s="346"/>
      <c r="C1" s="346"/>
      <c r="D1" s="346"/>
      <c r="E1" s="346"/>
      <c r="F1" s="346"/>
      <c r="G1" s="346"/>
      <c r="H1" s="347"/>
    </row>
    <row r="2" spans="1:16" s="95" customFormat="1" x14ac:dyDescent="0.25">
      <c r="B2" s="113" t="s">
        <v>44</v>
      </c>
      <c r="P2" s="96"/>
    </row>
    <row r="3" spans="1:16" s="95" customFormat="1" ht="29.25" customHeight="1" x14ac:dyDescent="0.25">
      <c r="B3" s="92"/>
      <c r="C3" s="611" t="s">
        <v>147</v>
      </c>
      <c r="D3" s="612"/>
      <c r="E3" s="612"/>
      <c r="F3" s="612"/>
      <c r="G3" s="612"/>
      <c r="H3" s="613"/>
      <c r="P3" s="96"/>
    </row>
    <row r="4" spans="1:16" s="95" customFormat="1" x14ac:dyDescent="0.25">
      <c r="C4" s="104" t="s">
        <v>66</v>
      </c>
      <c r="D4" s="114"/>
      <c r="E4" s="114"/>
      <c r="F4" s="114"/>
      <c r="G4" s="114"/>
      <c r="H4" s="114"/>
      <c r="P4" s="96"/>
    </row>
    <row r="5" spans="1:16" s="95" customFormat="1" x14ac:dyDescent="0.25">
      <c r="C5" s="104" t="s">
        <v>146</v>
      </c>
      <c r="D5" s="114"/>
      <c r="E5" s="114"/>
      <c r="F5" s="114"/>
      <c r="G5" s="114"/>
      <c r="H5" s="114"/>
      <c r="P5" s="96"/>
    </row>
    <row r="6" spans="1:16" s="95" customFormat="1" x14ac:dyDescent="0.25">
      <c r="C6" s="104"/>
      <c r="D6" s="114"/>
      <c r="E6" s="114"/>
      <c r="F6" s="114"/>
      <c r="G6" s="114"/>
      <c r="H6" s="114"/>
      <c r="P6" s="96"/>
    </row>
    <row r="7" spans="1:16" s="95" customFormat="1" x14ac:dyDescent="0.25">
      <c r="B7" s="384" t="s">
        <v>24</v>
      </c>
      <c r="C7" s="383"/>
      <c r="D7" s="92" t="s">
        <v>148</v>
      </c>
      <c r="E7" s="114"/>
      <c r="F7" s="114"/>
      <c r="G7" s="114"/>
      <c r="H7" s="114"/>
      <c r="P7" s="96"/>
    </row>
    <row r="8" spans="1:16" s="95" customFormat="1" x14ac:dyDescent="0.25">
      <c r="D8" s="114"/>
      <c r="E8" s="114"/>
      <c r="F8" s="114"/>
      <c r="H8" s="268"/>
      <c r="I8" s="92" t="s">
        <v>205</v>
      </c>
      <c r="P8" s="96"/>
    </row>
    <row r="9" spans="1:16" x14ac:dyDescent="0.25">
      <c r="A9" s="80"/>
      <c r="B9" s="385" t="s">
        <v>207</v>
      </c>
      <c r="C9" s="386"/>
      <c r="D9" s="390" t="s">
        <v>209</v>
      </c>
      <c r="E9" s="387"/>
      <c r="F9" s="388"/>
      <c r="G9" s="389"/>
      <c r="H9" s="81"/>
      <c r="I9" s="20" t="s">
        <v>206</v>
      </c>
    </row>
    <row r="10" spans="1:16" s="83" customFormat="1" ht="73.150000000000006" customHeight="1" x14ac:dyDescent="0.25">
      <c r="A10" s="158"/>
      <c r="B10" s="159"/>
      <c r="C10" s="160" t="s">
        <v>111</v>
      </c>
      <c r="D10" s="161" t="s">
        <v>145</v>
      </c>
      <c r="E10" s="162" t="s">
        <v>112</v>
      </c>
      <c r="F10" s="161" t="s">
        <v>113</v>
      </c>
      <c r="G10" s="161" t="s">
        <v>114</v>
      </c>
      <c r="H10" s="163" t="s">
        <v>115</v>
      </c>
      <c r="I10" s="82"/>
    </row>
    <row r="11" spans="1:16" x14ac:dyDescent="0.25">
      <c r="A11" s="614" t="s">
        <v>37</v>
      </c>
      <c r="B11" s="617">
        <v>1</v>
      </c>
      <c r="C11" s="164" t="s">
        <v>5</v>
      </c>
      <c r="D11" s="269"/>
      <c r="E11" s="269"/>
      <c r="F11" s="269"/>
      <c r="G11" s="165" t="str">
        <f>IF(ISBLANK(D11),"",IF(SUM(E11+F11)=D11,ROUND(E11/D11,2),""))</f>
        <v/>
      </c>
      <c r="H11" s="166" t="str">
        <f>IF(ISBLANK(D11),"",IF(SUM(E11+F11)=D11,ROUND(F11/D11,2),""))</f>
        <v/>
      </c>
      <c r="I11" s="85"/>
    </row>
    <row r="12" spans="1:16" x14ac:dyDescent="0.25">
      <c r="A12" s="615"/>
      <c r="B12" s="618"/>
      <c r="C12" s="86" t="s">
        <v>30</v>
      </c>
      <c r="D12" s="270"/>
      <c r="E12" s="270"/>
      <c r="F12" s="270"/>
      <c r="G12" s="93" t="str">
        <f t="shared" ref="G12:G46" si="0">IF(ISBLANK(D12),"",IF(SUM(E12+F12)=D12,ROUND(E12/D12,2),""))</f>
        <v/>
      </c>
      <c r="H12" s="129" t="str">
        <f t="shared" ref="H12:H46" si="1">IF(ISBLANK(D12),"",IF(SUM(E12+F12)=D12,ROUND(F12/D12,2),""))</f>
        <v/>
      </c>
      <c r="I12" s="85"/>
    </row>
    <row r="13" spans="1:16" x14ac:dyDescent="0.25">
      <c r="A13" s="615"/>
      <c r="B13" s="618"/>
      <c r="C13" s="84" t="s">
        <v>116</v>
      </c>
      <c r="D13" s="270"/>
      <c r="E13" s="270"/>
      <c r="F13" s="270"/>
      <c r="G13" s="93" t="str">
        <f t="shared" si="0"/>
        <v/>
      </c>
      <c r="H13" s="129" t="str">
        <f t="shared" si="1"/>
        <v/>
      </c>
      <c r="I13" s="85"/>
    </row>
    <row r="14" spans="1:16" x14ac:dyDescent="0.25">
      <c r="A14" s="615"/>
      <c r="B14" s="618">
        <v>2</v>
      </c>
      <c r="C14" s="84" t="s">
        <v>5</v>
      </c>
      <c r="D14" s="270"/>
      <c r="E14" s="270"/>
      <c r="F14" s="270"/>
      <c r="G14" s="93" t="str">
        <f t="shared" si="0"/>
        <v/>
      </c>
      <c r="H14" s="129" t="str">
        <f t="shared" si="1"/>
        <v/>
      </c>
      <c r="I14" s="85"/>
    </row>
    <row r="15" spans="1:16" x14ac:dyDescent="0.25">
      <c r="A15" s="615"/>
      <c r="B15" s="618"/>
      <c r="C15" s="86" t="s">
        <v>30</v>
      </c>
      <c r="D15" s="270"/>
      <c r="E15" s="270"/>
      <c r="F15" s="270"/>
      <c r="G15" s="93" t="str">
        <f t="shared" si="0"/>
        <v/>
      </c>
      <c r="H15" s="129" t="str">
        <f t="shared" si="1"/>
        <v/>
      </c>
      <c r="I15" s="85"/>
    </row>
    <row r="16" spans="1:16" x14ac:dyDescent="0.25">
      <c r="A16" s="615"/>
      <c r="B16" s="618"/>
      <c r="C16" s="84" t="s">
        <v>116</v>
      </c>
      <c r="D16" s="270"/>
      <c r="E16" s="270"/>
      <c r="F16" s="270"/>
      <c r="G16" s="93" t="str">
        <f t="shared" si="0"/>
        <v/>
      </c>
      <c r="H16" s="129" t="str">
        <f t="shared" si="1"/>
        <v/>
      </c>
      <c r="I16" s="85"/>
    </row>
    <row r="17" spans="1:9" x14ac:dyDescent="0.25">
      <c r="A17" s="615"/>
      <c r="B17" s="618">
        <v>3</v>
      </c>
      <c r="C17" s="84" t="s">
        <v>5</v>
      </c>
      <c r="D17" s="270"/>
      <c r="E17" s="270"/>
      <c r="F17" s="270"/>
      <c r="G17" s="93" t="str">
        <f t="shared" si="0"/>
        <v/>
      </c>
      <c r="H17" s="129" t="str">
        <f t="shared" si="1"/>
        <v/>
      </c>
      <c r="I17" s="85"/>
    </row>
    <row r="18" spans="1:9" x14ac:dyDescent="0.25">
      <c r="A18" s="615"/>
      <c r="B18" s="618"/>
      <c r="C18" s="86" t="s">
        <v>30</v>
      </c>
      <c r="D18" s="270"/>
      <c r="E18" s="270"/>
      <c r="F18" s="270"/>
      <c r="G18" s="93" t="str">
        <f t="shared" si="0"/>
        <v/>
      </c>
      <c r="H18" s="129" t="str">
        <f t="shared" si="1"/>
        <v/>
      </c>
      <c r="I18" s="85"/>
    </row>
    <row r="19" spans="1:9" x14ac:dyDescent="0.25">
      <c r="A19" s="615"/>
      <c r="B19" s="618"/>
      <c r="C19" s="84" t="s">
        <v>116</v>
      </c>
      <c r="D19" s="270"/>
      <c r="E19" s="270"/>
      <c r="F19" s="270"/>
      <c r="G19" s="93" t="str">
        <f t="shared" si="0"/>
        <v/>
      </c>
      <c r="H19" s="129" t="str">
        <f t="shared" si="1"/>
        <v/>
      </c>
      <c r="I19" s="85"/>
    </row>
    <row r="20" spans="1:9" x14ac:dyDescent="0.25">
      <c r="A20" s="615"/>
      <c r="B20" s="618">
        <v>4</v>
      </c>
      <c r="C20" s="84" t="s">
        <v>5</v>
      </c>
      <c r="D20" s="270"/>
      <c r="E20" s="270"/>
      <c r="F20" s="270"/>
      <c r="G20" s="93" t="str">
        <f t="shared" si="0"/>
        <v/>
      </c>
      <c r="H20" s="129" t="str">
        <f t="shared" si="1"/>
        <v/>
      </c>
      <c r="I20" s="85"/>
    </row>
    <row r="21" spans="1:9" x14ac:dyDescent="0.25">
      <c r="A21" s="615"/>
      <c r="B21" s="618"/>
      <c r="C21" s="86" t="s">
        <v>30</v>
      </c>
      <c r="D21" s="270"/>
      <c r="E21" s="270"/>
      <c r="F21" s="270"/>
      <c r="G21" s="93" t="str">
        <f t="shared" si="0"/>
        <v/>
      </c>
      <c r="H21" s="129" t="str">
        <f t="shared" si="1"/>
        <v/>
      </c>
      <c r="I21" s="85"/>
    </row>
    <row r="22" spans="1:9" x14ac:dyDescent="0.25">
      <c r="A22" s="615"/>
      <c r="B22" s="618"/>
      <c r="C22" s="84" t="s">
        <v>116</v>
      </c>
      <c r="D22" s="270"/>
      <c r="E22" s="270"/>
      <c r="F22" s="270"/>
      <c r="G22" s="93" t="str">
        <f t="shared" si="0"/>
        <v/>
      </c>
      <c r="H22" s="129" t="str">
        <f t="shared" si="1"/>
        <v/>
      </c>
      <c r="I22" s="85"/>
    </row>
    <row r="23" spans="1:9" x14ac:dyDescent="0.25">
      <c r="A23" s="615"/>
      <c r="B23" s="618">
        <v>5</v>
      </c>
      <c r="C23" s="84" t="s">
        <v>5</v>
      </c>
      <c r="D23" s="270"/>
      <c r="E23" s="270"/>
      <c r="F23" s="270"/>
      <c r="G23" s="93" t="str">
        <f t="shared" si="0"/>
        <v/>
      </c>
      <c r="H23" s="129" t="str">
        <f t="shared" si="1"/>
        <v/>
      </c>
      <c r="I23" s="85"/>
    </row>
    <row r="24" spans="1:9" x14ac:dyDescent="0.25">
      <c r="A24" s="615"/>
      <c r="B24" s="618"/>
      <c r="C24" s="86" t="s">
        <v>30</v>
      </c>
      <c r="D24" s="270"/>
      <c r="E24" s="270"/>
      <c r="F24" s="270"/>
      <c r="G24" s="93" t="str">
        <f t="shared" si="0"/>
        <v/>
      </c>
      <c r="H24" s="129" t="str">
        <f t="shared" si="1"/>
        <v/>
      </c>
      <c r="I24" s="85"/>
    </row>
    <row r="25" spans="1:9" x14ac:dyDescent="0.25">
      <c r="A25" s="615"/>
      <c r="B25" s="618"/>
      <c r="C25" s="84" t="s">
        <v>116</v>
      </c>
      <c r="D25" s="270"/>
      <c r="E25" s="270"/>
      <c r="F25" s="270"/>
      <c r="G25" s="93" t="str">
        <f t="shared" si="0"/>
        <v/>
      </c>
      <c r="H25" s="129" t="str">
        <f t="shared" si="1"/>
        <v/>
      </c>
      <c r="I25" s="85"/>
    </row>
    <row r="26" spans="1:9" x14ac:dyDescent="0.25">
      <c r="A26" s="615"/>
      <c r="B26" s="618">
        <v>6</v>
      </c>
      <c r="C26" s="84" t="s">
        <v>5</v>
      </c>
      <c r="D26" s="270"/>
      <c r="E26" s="270"/>
      <c r="F26" s="270"/>
      <c r="G26" s="93" t="str">
        <f t="shared" si="0"/>
        <v/>
      </c>
      <c r="H26" s="129" t="str">
        <f t="shared" si="1"/>
        <v/>
      </c>
      <c r="I26" s="85"/>
    </row>
    <row r="27" spans="1:9" x14ac:dyDescent="0.25">
      <c r="A27" s="615"/>
      <c r="B27" s="618"/>
      <c r="C27" s="86" t="s">
        <v>30</v>
      </c>
      <c r="D27" s="270"/>
      <c r="E27" s="270"/>
      <c r="F27" s="270"/>
      <c r="G27" s="93" t="str">
        <f t="shared" si="0"/>
        <v/>
      </c>
      <c r="H27" s="129" t="str">
        <f t="shared" si="1"/>
        <v/>
      </c>
      <c r="I27" s="85"/>
    </row>
    <row r="28" spans="1:9" x14ac:dyDescent="0.25">
      <c r="A28" s="615"/>
      <c r="B28" s="618"/>
      <c r="C28" s="84" t="s">
        <v>116</v>
      </c>
      <c r="D28" s="270"/>
      <c r="E28" s="270"/>
      <c r="F28" s="270"/>
      <c r="G28" s="93" t="str">
        <f t="shared" si="0"/>
        <v/>
      </c>
      <c r="H28" s="129" t="str">
        <f t="shared" si="1"/>
        <v/>
      </c>
      <c r="I28" s="85"/>
    </row>
    <row r="29" spans="1:9" x14ac:dyDescent="0.25">
      <c r="A29" s="615"/>
      <c r="B29" s="618">
        <v>7</v>
      </c>
      <c r="C29" s="84" t="s">
        <v>5</v>
      </c>
      <c r="D29" s="270"/>
      <c r="E29" s="270"/>
      <c r="F29" s="270"/>
      <c r="G29" s="93" t="str">
        <f t="shared" si="0"/>
        <v/>
      </c>
      <c r="H29" s="129" t="str">
        <f t="shared" si="1"/>
        <v/>
      </c>
      <c r="I29" s="85"/>
    </row>
    <row r="30" spans="1:9" x14ac:dyDescent="0.25">
      <c r="A30" s="615"/>
      <c r="B30" s="618"/>
      <c r="C30" s="86" t="s">
        <v>30</v>
      </c>
      <c r="D30" s="270"/>
      <c r="E30" s="270"/>
      <c r="F30" s="270"/>
      <c r="G30" s="93" t="str">
        <f t="shared" si="0"/>
        <v/>
      </c>
      <c r="H30" s="129" t="str">
        <f t="shared" si="1"/>
        <v/>
      </c>
      <c r="I30" s="85"/>
    </row>
    <row r="31" spans="1:9" x14ac:dyDescent="0.25">
      <c r="A31" s="615"/>
      <c r="B31" s="618"/>
      <c r="C31" s="84" t="s">
        <v>116</v>
      </c>
      <c r="D31" s="270"/>
      <c r="E31" s="270"/>
      <c r="F31" s="270"/>
      <c r="G31" s="93" t="str">
        <f t="shared" si="0"/>
        <v/>
      </c>
      <c r="H31" s="129" t="str">
        <f t="shared" si="1"/>
        <v/>
      </c>
      <c r="I31" s="85"/>
    </row>
    <row r="32" spans="1:9" x14ac:dyDescent="0.25">
      <c r="A32" s="615"/>
      <c r="B32" s="618">
        <v>8</v>
      </c>
      <c r="C32" s="84" t="s">
        <v>5</v>
      </c>
      <c r="D32" s="270"/>
      <c r="E32" s="270"/>
      <c r="F32" s="270"/>
      <c r="G32" s="93" t="str">
        <f t="shared" si="0"/>
        <v/>
      </c>
      <c r="H32" s="129" t="str">
        <f t="shared" si="1"/>
        <v/>
      </c>
      <c r="I32" s="85"/>
    </row>
    <row r="33" spans="1:9" x14ac:dyDescent="0.25">
      <c r="A33" s="615"/>
      <c r="B33" s="618"/>
      <c r="C33" s="86" t="s">
        <v>30</v>
      </c>
      <c r="D33" s="270"/>
      <c r="E33" s="270"/>
      <c r="F33" s="270"/>
      <c r="G33" s="93" t="str">
        <f t="shared" si="0"/>
        <v/>
      </c>
      <c r="H33" s="129" t="str">
        <f t="shared" si="1"/>
        <v/>
      </c>
      <c r="I33" s="85"/>
    </row>
    <row r="34" spans="1:9" x14ac:dyDescent="0.25">
      <c r="A34" s="615"/>
      <c r="B34" s="618"/>
      <c r="C34" s="84" t="s">
        <v>116</v>
      </c>
      <c r="D34" s="270"/>
      <c r="E34" s="270"/>
      <c r="F34" s="270"/>
      <c r="G34" s="93" t="str">
        <f t="shared" si="0"/>
        <v/>
      </c>
      <c r="H34" s="129" t="str">
        <f t="shared" si="1"/>
        <v/>
      </c>
      <c r="I34" s="85"/>
    </row>
    <row r="35" spans="1:9" x14ac:dyDescent="0.25">
      <c r="A35" s="615"/>
      <c r="B35" s="618">
        <v>9</v>
      </c>
      <c r="C35" s="84" t="s">
        <v>5</v>
      </c>
      <c r="D35" s="270"/>
      <c r="E35" s="270"/>
      <c r="F35" s="270"/>
      <c r="G35" s="93" t="str">
        <f t="shared" si="0"/>
        <v/>
      </c>
      <c r="H35" s="129" t="str">
        <f t="shared" si="1"/>
        <v/>
      </c>
      <c r="I35" s="85"/>
    </row>
    <row r="36" spans="1:9" x14ac:dyDescent="0.25">
      <c r="A36" s="615"/>
      <c r="B36" s="618"/>
      <c r="C36" s="86" t="s">
        <v>30</v>
      </c>
      <c r="D36" s="270"/>
      <c r="E36" s="270"/>
      <c r="F36" s="270"/>
      <c r="G36" s="93" t="str">
        <f t="shared" si="0"/>
        <v/>
      </c>
      <c r="H36" s="129" t="str">
        <f t="shared" si="1"/>
        <v/>
      </c>
      <c r="I36" s="85"/>
    </row>
    <row r="37" spans="1:9" x14ac:dyDescent="0.25">
      <c r="A37" s="615"/>
      <c r="B37" s="618"/>
      <c r="C37" s="84" t="s">
        <v>116</v>
      </c>
      <c r="D37" s="270"/>
      <c r="E37" s="270"/>
      <c r="F37" s="270"/>
      <c r="G37" s="93" t="str">
        <f t="shared" si="0"/>
        <v/>
      </c>
      <c r="H37" s="129" t="str">
        <f>IF(ISBLANK(D37),"",IF(SUM(E37+F37)=D37,ROUND(F37/D37,2),""))</f>
        <v/>
      </c>
      <c r="I37" s="85"/>
    </row>
    <row r="38" spans="1:9" x14ac:dyDescent="0.25">
      <c r="A38" s="615"/>
      <c r="B38" s="618">
        <v>10</v>
      </c>
      <c r="C38" s="84" t="s">
        <v>5</v>
      </c>
      <c r="D38" s="270"/>
      <c r="E38" s="270"/>
      <c r="F38" s="270"/>
      <c r="G38" s="93" t="str">
        <f t="shared" si="0"/>
        <v/>
      </c>
      <c r="H38" s="129" t="str">
        <f t="shared" si="1"/>
        <v/>
      </c>
      <c r="I38" s="85"/>
    </row>
    <row r="39" spans="1:9" x14ac:dyDescent="0.25">
      <c r="A39" s="615"/>
      <c r="B39" s="618"/>
      <c r="C39" s="86" t="s">
        <v>30</v>
      </c>
      <c r="D39" s="270"/>
      <c r="E39" s="270"/>
      <c r="F39" s="270"/>
      <c r="G39" s="93" t="str">
        <f t="shared" si="0"/>
        <v/>
      </c>
      <c r="H39" s="129" t="str">
        <f t="shared" si="1"/>
        <v/>
      </c>
      <c r="I39" s="85"/>
    </row>
    <row r="40" spans="1:9" x14ac:dyDescent="0.25">
      <c r="A40" s="615"/>
      <c r="B40" s="618"/>
      <c r="C40" s="84" t="s">
        <v>116</v>
      </c>
      <c r="D40" s="270"/>
      <c r="E40" s="270"/>
      <c r="F40" s="270"/>
      <c r="G40" s="93" t="str">
        <f t="shared" si="0"/>
        <v/>
      </c>
      <c r="H40" s="129" t="str">
        <f t="shared" si="1"/>
        <v/>
      </c>
      <c r="I40" s="85"/>
    </row>
    <row r="41" spans="1:9" x14ac:dyDescent="0.25">
      <c r="A41" s="615"/>
      <c r="B41" s="618">
        <v>11</v>
      </c>
      <c r="C41" s="84" t="s">
        <v>5</v>
      </c>
      <c r="D41" s="270"/>
      <c r="E41" s="270"/>
      <c r="F41" s="270"/>
      <c r="G41" s="93" t="str">
        <f t="shared" si="0"/>
        <v/>
      </c>
      <c r="H41" s="129" t="str">
        <f t="shared" si="1"/>
        <v/>
      </c>
      <c r="I41" s="85"/>
    </row>
    <row r="42" spans="1:9" x14ac:dyDescent="0.25">
      <c r="A42" s="615"/>
      <c r="B42" s="618"/>
      <c r="C42" s="86" t="s">
        <v>30</v>
      </c>
      <c r="D42" s="270"/>
      <c r="E42" s="270"/>
      <c r="F42" s="270"/>
      <c r="G42" s="93" t="str">
        <f t="shared" si="0"/>
        <v/>
      </c>
      <c r="H42" s="129" t="str">
        <f t="shared" si="1"/>
        <v/>
      </c>
      <c r="I42" s="85"/>
    </row>
    <row r="43" spans="1:9" x14ac:dyDescent="0.25">
      <c r="A43" s="615"/>
      <c r="B43" s="618"/>
      <c r="C43" s="84" t="s">
        <v>116</v>
      </c>
      <c r="D43" s="270"/>
      <c r="E43" s="270"/>
      <c r="F43" s="270"/>
      <c r="G43" s="93" t="str">
        <f t="shared" si="0"/>
        <v/>
      </c>
      <c r="H43" s="129" t="str">
        <f t="shared" si="1"/>
        <v/>
      </c>
      <c r="I43" s="85"/>
    </row>
    <row r="44" spans="1:9" x14ac:dyDescent="0.25">
      <c r="A44" s="615"/>
      <c r="B44" s="618">
        <v>12</v>
      </c>
      <c r="C44" s="84" t="s">
        <v>5</v>
      </c>
      <c r="D44" s="270"/>
      <c r="E44" s="270"/>
      <c r="F44" s="270"/>
      <c r="G44" s="93" t="str">
        <f t="shared" si="0"/>
        <v/>
      </c>
      <c r="H44" s="129" t="str">
        <f t="shared" si="1"/>
        <v/>
      </c>
      <c r="I44" s="85"/>
    </row>
    <row r="45" spans="1:9" x14ac:dyDescent="0.25">
      <c r="A45" s="615"/>
      <c r="B45" s="618"/>
      <c r="C45" s="86" t="s">
        <v>30</v>
      </c>
      <c r="D45" s="270"/>
      <c r="E45" s="270"/>
      <c r="F45" s="270"/>
      <c r="G45" s="93" t="str">
        <f t="shared" si="0"/>
        <v/>
      </c>
      <c r="H45" s="129" t="str">
        <f t="shared" si="1"/>
        <v/>
      </c>
      <c r="I45" s="85"/>
    </row>
    <row r="46" spans="1:9" x14ac:dyDescent="0.25">
      <c r="A46" s="616"/>
      <c r="B46" s="619"/>
      <c r="C46" s="130" t="s">
        <v>116</v>
      </c>
      <c r="D46" s="271"/>
      <c r="E46" s="271"/>
      <c r="F46" s="271"/>
      <c r="G46" s="131" t="str">
        <f t="shared" si="0"/>
        <v/>
      </c>
      <c r="H46" s="132" t="str">
        <f t="shared" si="1"/>
        <v/>
      </c>
      <c r="I46" s="85"/>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25" priority="7">
      <formula>LEN(TRIM(G11))=0</formula>
    </cfRule>
  </conditionalFormatting>
  <conditionalFormatting sqref="D11:F46">
    <cfRule type="containsBlanks" dxfId="24" priority="6">
      <formula>LEN(TRIM(D11))=0</formula>
    </cfRule>
  </conditionalFormatting>
  <conditionalFormatting sqref="D11:D46">
    <cfRule type="containsBlanks" dxfId="23" priority="4">
      <formula>LEN(TRIM(D11))=0</formula>
    </cfRule>
    <cfRule type="containsBlanks" dxfId="22" priority="5">
      <formula>LEN(TRIM(D11))=0</formula>
    </cfRule>
  </conditionalFormatting>
  <conditionalFormatting sqref="H8">
    <cfRule type="containsBlanks" dxfId="21" priority="3">
      <formula>LEN(TRIM(H8))=0</formula>
    </cfRule>
  </conditionalFormatting>
  <conditionalFormatting sqref="C5:C6">
    <cfRule type="containsErrors" dxfId="20" priority="4053">
      <formula>ISERROR(#REF!)</formula>
    </cfRule>
  </conditionalFormatting>
  <conditionalFormatting sqref="C7">
    <cfRule type="containsErrors" dxfId="19"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1" customWidth="1"/>
    <col min="4" max="4" width="20.42578125" style="23" customWidth="1"/>
    <col min="5" max="5" width="3.28515625" style="23" customWidth="1"/>
    <col min="6" max="16384" width="45" style="23"/>
  </cols>
  <sheetData>
    <row r="1" spans="1:17" s="349" customFormat="1" ht="18.75" x14ac:dyDescent="0.3">
      <c r="A1" s="620" t="s">
        <v>251</v>
      </c>
      <c r="B1" s="621"/>
      <c r="C1" s="622"/>
    </row>
    <row r="2" spans="1:17" s="349" customFormat="1" ht="18.75" x14ac:dyDescent="0.3">
      <c r="A2" s="350"/>
      <c r="B2" s="351" t="s">
        <v>202</v>
      </c>
      <c r="C2" s="352"/>
    </row>
    <row r="3" spans="1:17" s="363" customFormat="1" ht="15.75" x14ac:dyDescent="0.25">
      <c r="B3" s="391" t="s">
        <v>44</v>
      </c>
      <c r="C3" s="364"/>
      <c r="Q3" s="365"/>
    </row>
    <row r="4" spans="1:17" s="298" customFormat="1" ht="47.25" x14ac:dyDescent="0.25">
      <c r="B4" s="392" t="s">
        <v>249</v>
      </c>
      <c r="C4" s="366"/>
      <c r="D4" s="366"/>
      <c r="E4" s="366"/>
      <c r="F4" s="366"/>
      <c r="G4" s="367"/>
      <c r="O4" s="300"/>
    </row>
    <row r="5" spans="1:17" s="298" customFormat="1" ht="15.75" x14ac:dyDescent="0.25">
      <c r="B5" s="393" t="s">
        <v>66</v>
      </c>
      <c r="O5" s="300"/>
    </row>
    <row r="6" spans="1:17" s="298" customFormat="1" ht="15.75" x14ac:dyDescent="0.25">
      <c r="B6" s="393" t="s">
        <v>146</v>
      </c>
      <c r="O6" s="300"/>
    </row>
    <row r="7" spans="1:17" x14ac:dyDescent="0.25">
      <c r="A7" s="94"/>
      <c r="B7" s="94"/>
      <c r="C7" s="115"/>
    </row>
    <row r="8" spans="1:17" x14ac:dyDescent="0.25">
      <c r="A8" s="133" t="s">
        <v>24</v>
      </c>
      <c r="B8" s="107" t="s">
        <v>117</v>
      </c>
      <c r="C8" s="272"/>
      <c r="D8" s="88"/>
    </row>
    <row r="9" spans="1:17" x14ac:dyDescent="0.25">
      <c r="A9" s="134" t="s">
        <v>25</v>
      </c>
      <c r="B9" s="108" t="s">
        <v>183</v>
      </c>
      <c r="C9" s="273"/>
      <c r="D9" s="89"/>
    </row>
    <row r="10" spans="1:17" x14ac:dyDescent="0.25">
      <c r="A10" s="136"/>
      <c r="B10" s="110" t="s">
        <v>118</v>
      </c>
      <c r="C10" s="135" t="str">
        <f>IF(COUNT(C8:C9)=2, ROUND(C8*C9/1000,0),"")</f>
        <v/>
      </c>
      <c r="D10" s="89"/>
    </row>
    <row r="11" spans="1:17" x14ac:dyDescent="0.25">
      <c r="A11" s="136"/>
      <c r="B11" s="111" t="s">
        <v>119</v>
      </c>
      <c r="C11" s="135" t="str">
        <f>IF(COUNT(C10)=1, ROUND(C10*0.15,0),"")</f>
        <v/>
      </c>
      <c r="D11" s="89"/>
    </row>
    <row r="12" spans="1:17" x14ac:dyDescent="0.25">
      <c r="A12" s="136"/>
      <c r="B12" s="110" t="s">
        <v>120</v>
      </c>
      <c r="C12" s="135" t="str">
        <f>IF(COUNT(C10:C11)=2, C10+C11,"")</f>
        <v/>
      </c>
      <c r="D12" s="89"/>
    </row>
    <row r="13" spans="1:17" x14ac:dyDescent="0.25">
      <c r="A13" s="136"/>
      <c r="B13" s="110" t="s">
        <v>121</v>
      </c>
      <c r="C13" s="137" t="str">
        <f>IF(COUNT(C12)=1, ROUND(C12*0.7,0),"")</f>
        <v/>
      </c>
      <c r="D13" s="89"/>
    </row>
    <row r="14" spans="1:17" x14ac:dyDescent="0.25">
      <c r="A14" s="134" t="s">
        <v>60</v>
      </c>
      <c r="B14" s="108" t="s">
        <v>122</v>
      </c>
      <c r="C14" s="273"/>
      <c r="D14" s="89"/>
    </row>
    <row r="15" spans="1:17" x14ac:dyDescent="0.25">
      <c r="A15" s="353" t="s">
        <v>61</v>
      </c>
      <c r="B15" s="360" t="s">
        <v>123</v>
      </c>
      <c r="C15" s="368" t="str">
        <f>IF(ISBLANK(C14),"",ROUND(C14/C13*1000,1))</f>
        <v/>
      </c>
      <c r="D15" s="89"/>
    </row>
    <row r="16" spans="1:17" ht="28.15" customHeight="1" x14ac:dyDescent="0.25">
      <c r="A16" s="623" t="s">
        <v>124</v>
      </c>
      <c r="B16" s="624"/>
      <c r="C16" s="625"/>
      <c r="D16" s="89"/>
    </row>
    <row r="17" spans="1:4" x14ac:dyDescent="0.25">
      <c r="A17" s="361" t="s">
        <v>125</v>
      </c>
      <c r="B17" s="362" t="s">
        <v>126</v>
      </c>
      <c r="C17" s="356"/>
      <c r="D17" s="89"/>
    </row>
    <row r="18" spans="1:4" x14ac:dyDescent="0.25">
      <c r="A18" s="138" t="s">
        <v>63</v>
      </c>
      <c r="B18" s="108" t="s">
        <v>127</v>
      </c>
      <c r="C18" s="370" t="str">
        <f>IF(COUNT(C13,C17)=2, ROUND(C17/C13*1000,2),"")</f>
        <v/>
      </c>
      <c r="D18" s="89"/>
    </row>
    <row r="19" spans="1:4" x14ac:dyDescent="0.25">
      <c r="A19" s="134" t="s">
        <v>128</v>
      </c>
      <c r="B19" s="108" t="s">
        <v>129</v>
      </c>
      <c r="C19" s="273"/>
      <c r="D19" s="89"/>
    </row>
    <row r="20" spans="1:4" x14ac:dyDescent="0.25">
      <c r="A20" s="134" t="s">
        <v>130</v>
      </c>
      <c r="B20" s="112" t="s">
        <v>131</v>
      </c>
      <c r="C20" s="273"/>
      <c r="D20" s="89"/>
    </row>
    <row r="21" spans="1:4" x14ac:dyDescent="0.25">
      <c r="A21" s="138" t="s">
        <v>132</v>
      </c>
      <c r="B21" s="108" t="s">
        <v>133</v>
      </c>
      <c r="C21" s="370" t="str">
        <f>IF(COUNT(C19:C20)=2,ROUND( C19/C20*1000,2),"")</f>
        <v/>
      </c>
      <c r="D21" s="89"/>
    </row>
    <row r="22" spans="1:4" x14ac:dyDescent="0.25">
      <c r="A22" s="136"/>
      <c r="B22" s="110" t="s">
        <v>203</v>
      </c>
      <c r="C22" s="135" t="str">
        <f>IF(COUNT(C18,C21)=2, ROUND(C18/C21,2),"")</f>
        <v/>
      </c>
      <c r="D22" s="89"/>
    </row>
    <row r="23" spans="1:4" x14ac:dyDescent="0.25">
      <c r="A23" s="136"/>
      <c r="B23" s="110" t="s">
        <v>134</v>
      </c>
      <c r="C23" s="135" t="str">
        <f>IF(COUNT(C17,C19)=2, ROUND(SQRT(1/C17+1/C19),2),"")</f>
        <v/>
      </c>
      <c r="D23" s="89"/>
    </row>
    <row r="24" spans="1:4" x14ac:dyDescent="0.25">
      <c r="A24" s="136"/>
      <c r="B24" s="110" t="s">
        <v>72</v>
      </c>
      <c r="C24" s="135" t="str">
        <f>IF(COUNT(C23)=1, ROUND(EXP(C23*1.96),2),"")</f>
        <v/>
      </c>
      <c r="D24" s="89"/>
    </row>
    <row r="25" spans="1:4" x14ac:dyDescent="0.25">
      <c r="A25" s="136"/>
      <c r="B25" s="110" t="s">
        <v>135</v>
      </c>
      <c r="C25" s="135" t="str">
        <f>IF(COUNT(C21)=1,ROUND(1/C24*C22,2),"")</f>
        <v/>
      </c>
      <c r="D25" s="89"/>
    </row>
    <row r="26" spans="1:4" x14ac:dyDescent="0.25">
      <c r="A26" s="136"/>
      <c r="B26" s="110" t="s">
        <v>136</v>
      </c>
      <c r="C26" s="135" t="str">
        <f>IF(COUNT(C21)=1,ROUND(C24*C22,2),"")</f>
        <v/>
      </c>
      <c r="D26" s="89"/>
    </row>
    <row r="27" spans="1:4" ht="41.45" customHeight="1" x14ac:dyDescent="0.25">
      <c r="A27" s="138" t="s">
        <v>137</v>
      </c>
      <c r="B27" s="108" t="s">
        <v>138</v>
      </c>
      <c r="C27" s="369" t="str">
        <f>IF(COUNT(C22,C25,C26)=3,CONCATENATE(C22," ", "(",C25,"-",C26,")"),"")</f>
        <v/>
      </c>
      <c r="D27" s="89"/>
    </row>
    <row r="28" spans="1:4" x14ac:dyDescent="0.25">
      <c r="A28" s="353" t="s">
        <v>184</v>
      </c>
      <c r="B28" s="354" t="s">
        <v>185</v>
      </c>
      <c r="C28" s="368" t="str">
        <f>IF(COUNTA(C14,C17)=2,ROUND(C17/C14*100,2),"")</f>
        <v/>
      </c>
      <c r="D28" s="89"/>
    </row>
    <row r="29" spans="1:4" x14ac:dyDescent="0.25">
      <c r="A29" s="357" t="s">
        <v>44</v>
      </c>
      <c r="B29" s="358"/>
      <c r="C29" s="359"/>
      <c r="D29" s="89"/>
    </row>
    <row r="30" spans="1:4" x14ac:dyDescent="0.25">
      <c r="A30" s="626" t="s">
        <v>139</v>
      </c>
      <c r="B30" s="355" t="s">
        <v>140</v>
      </c>
      <c r="C30" s="356"/>
      <c r="D30" s="89"/>
    </row>
    <row r="31" spans="1:4" x14ac:dyDescent="0.25">
      <c r="A31" s="627"/>
      <c r="B31" s="109" t="s">
        <v>141</v>
      </c>
      <c r="C31" s="273"/>
      <c r="D31" s="88"/>
    </row>
    <row r="32" spans="1:4" x14ac:dyDescent="0.25">
      <c r="A32" s="627"/>
      <c r="B32" s="109" t="s">
        <v>142</v>
      </c>
      <c r="C32" s="135" t="str">
        <f>IF(ISBLANK(C30),"",ROUND(C30/C31*1000,2))</f>
        <v/>
      </c>
      <c r="D32" s="89"/>
    </row>
    <row r="33" spans="1:4" ht="32.450000000000003" customHeight="1" x14ac:dyDescent="0.25">
      <c r="A33" s="627"/>
      <c r="B33" s="628" t="s">
        <v>143</v>
      </c>
      <c r="C33" s="629"/>
      <c r="D33" s="89"/>
    </row>
    <row r="34" spans="1:4" ht="37.15" customHeight="1" x14ac:dyDescent="0.25">
      <c r="A34" s="274" t="s">
        <v>187</v>
      </c>
      <c r="B34" s="630" t="s">
        <v>186</v>
      </c>
      <c r="C34" s="631"/>
      <c r="D34" s="89"/>
    </row>
    <row r="35" spans="1:4" x14ac:dyDescent="0.25">
      <c r="A35" s="90"/>
      <c r="B35" s="105"/>
      <c r="C35" s="106"/>
    </row>
  </sheetData>
  <sheetProtection sheet="1" selectLockedCells="1"/>
  <mergeCells count="5">
    <mergeCell ref="A1:C1"/>
    <mergeCell ref="A16:C16"/>
    <mergeCell ref="A30:A33"/>
    <mergeCell ref="B33:C33"/>
    <mergeCell ref="B34:C34"/>
  </mergeCells>
  <conditionalFormatting sqref="C30:C31">
    <cfRule type="containsBlanks" dxfId="17" priority="8">
      <formula>LEN(TRIM(C30))=0</formula>
    </cfRule>
  </conditionalFormatting>
  <conditionalFormatting sqref="C8:C9">
    <cfRule type="containsBlanks" dxfId="16" priority="7">
      <formula>LEN(TRIM(C8))=0</formula>
    </cfRule>
  </conditionalFormatting>
  <conditionalFormatting sqref="C14 C17 C19:C20">
    <cfRule type="containsBlanks" dxfId="15" priority="6">
      <formula>LEN(TRIM(C14))=0</formula>
    </cfRule>
  </conditionalFormatting>
  <conditionalFormatting sqref="C14">
    <cfRule type="containsBlanks" dxfId="14" priority="5">
      <formula>LEN(TRIM(C14))=0</formula>
    </cfRule>
  </conditionalFormatting>
  <conditionalFormatting sqref="C23:C24">
    <cfRule type="containsErrors" dxfId="13" priority="10">
      <formula>ISERROR(C23)</formula>
    </cfRule>
  </conditionalFormatting>
  <conditionalFormatting sqref="C10:C13">
    <cfRule type="containsBlanks" dxfId="12" priority="9">
      <formula>LEN(TRIM(C10))=0</formula>
    </cfRule>
  </conditionalFormatting>
  <conditionalFormatting sqref="C32">
    <cfRule type="containsBlanks" dxfId="11" priority="11">
      <formula>LEN(TRIM(C32))=0</formula>
    </cfRule>
  </conditionalFormatting>
  <conditionalFormatting sqref="C18">
    <cfRule type="containsErrors" dxfId="10" priority="4">
      <formula>ISERROR(C18)</formula>
    </cfRule>
  </conditionalFormatting>
  <conditionalFormatting sqref="C12:C13 C15 C21:C22 C25:C28">
    <cfRule type="containsErrors" dxfId="9" priority="3">
      <formula>ISERROR(C12)</formula>
    </cfRule>
  </conditionalFormatting>
  <conditionalFormatting sqref="B6">
    <cfRule type="containsErrors" dxfId="8"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O23"/>
  <sheetViews>
    <sheetView showGridLines="0" workbookViewId="0">
      <selection activeCell="C7" sqref="C7"/>
    </sheetView>
  </sheetViews>
  <sheetFormatPr defaultRowHeight="15" x14ac:dyDescent="0.25"/>
  <cols>
    <col min="1" max="1" width="12.140625" customWidth="1"/>
    <col min="2" max="2" width="62.5703125" customWidth="1"/>
  </cols>
  <sheetData>
    <row r="1" spans="1:15" ht="18.75" x14ac:dyDescent="0.3">
      <c r="A1" s="345" t="s">
        <v>258</v>
      </c>
    </row>
    <row r="2" spans="1:15" x14ac:dyDescent="0.25">
      <c r="A2" s="95"/>
      <c r="B2" s="113" t="s">
        <v>44</v>
      </c>
      <c r="C2" s="95"/>
      <c r="D2" s="95"/>
      <c r="E2" s="95"/>
      <c r="F2" s="95"/>
      <c r="G2" s="95"/>
      <c r="H2" s="95"/>
    </row>
    <row r="3" spans="1:15" x14ac:dyDescent="0.25">
      <c r="A3" s="95"/>
      <c r="B3" s="608" t="s">
        <v>292</v>
      </c>
      <c r="C3" s="609"/>
      <c r="D3" s="609"/>
      <c r="E3" s="609"/>
      <c r="F3" s="609"/>
      <c r="G3" s="609"/>
      <c r="H3" s="609"/>
      <c r="I3" s="609"/>
      <c r="J3" s="609"/>
      <c r="K3" s="609"/>
      <c r="L3" s="609"/>
      <c r="M3" s="609"/>
      <c r="N3" s="609"/>
      <c r="O3" s="609"/>
    </row>
    <row r="4" spans="1:15" x14ac:dyDescent="0.25">
      <c r="B4" s="610" t="s">
        <v>66</v>
      </c>
      <c r="C4" s="610"/>
      <c r="D4" s="610"/>
      <c r="E4" s="610"/>
      <c r="F4" s="610"/>
      <c r="G4" s="610"/>
      <c r="H4" s="610"/>
      <c r="I4" s="610"/>
      <c r="J4" s="610"/>
      <c r="K4" s="610"/>
      <c r="L4" s="610"/>
      <c r="M4" s="610"/>
      <c r="N4" s="610"/>
      <c r="O4" s="610"/>
    </row>
    <row r="6" spans="1:15" x14ac:dyDescent="0.25">
      <c r="A6" s="495"/>
      <c r="B6" s="493" t="s">
        <v>259</v>
      </c>
      <c r="C6" s="496" t="s">
        <v>260</v>
      </c>
      <c r="D6" s="496" t="s">
        <v>261</v>
      </c>
      <c r="E6" s="496" t="s">
        <v>262</v>
      </c>
      <c r="F6" s="496" t="s">
        <v>263</v>
      </c>
      <c r="G6" s="497" t="s">
        <v>264</v>
      </c>
      <c r="H6" s="494" t="s">
        <v>77</v>
      </c>
    </row>
    <row r="7" spans="1:15" x14ac:dyDescent="0.25">
      <c r="A7" s="523"/>
      <c r="B7" s="524" t="s">
        <v>293</v>
      </c>
      <c r="C7" s="504"/>
      <c r="D7" s="505"/>
      <c r="E7" s="505"/>
      <c r="F7" s="505"/>
      <c r="G7" s="506"/>
      <c r="H7" s="507" t="str">
        <f>IF(COUNT(C7:G7)=5, SUM(C7:G7), "")</f>
        <v/>
      </c>
    </row>
    <row r="8" spans="1:15" x14ac:dyDescent="0.25">
      <c r="A8" s="605" t="s">
        <v>267</v>
      </c>
      <c r="B8" s="498" t="s">
        <v>265</v>
      </c>
      <c r="C8" s="504"/>
      <c r="D8" s="505"/>
      <c r="E8" s="505"/>
      <c r="F8" s="505"/>
      <c r="G8" s="506"/>
      <c r="H8" s="507" t="str">
        <f>IF(COUNT(C8:G8)=5, SUM(C8:G8), "")</f>
        <v/>
      </c>
    </row>
    <row r="9" spans="1:15" x14ac:dyDescent="0.25">
      <c r="A9" s="606"/>
      <c r="B9" s="501" t="s">
        <v>294</v>
      </c>
      <c r="C9" s="512" t="str">
        <f>IF(COUNT(C$7,C8)=2, CONCATENATE(ROUND(C8/C$7*100,1), "%"), "")</f>
        <v/>
      </c>
      <c r="D9" s="513" t="str">
        <f t="shared" ref="D9:H9" si="0">IF(COUNT(D$7,D8)=2, CONCATENATE(ROUND(D8/D$7*100,1), "%"), "")</f>
        <v/>
      </c>
      <c r="E9" s="513" t="str">
        <f t="shared" si="0"/>
        <v/>
      </c>
      <c r="F9" s="513" t="str">
        <f t="shared" si="0"/>
        <v/>
      </c>
      <c r="G9" s="514" t="str">
        <f t="shared" si="0"/>
        <v/>
      </c>
      <c r="H9" s="511" t="str">
        <f t="shared" si="0"/>
        <v/>
      </c>
    </row>
    <row r="10" spans="1:15" x14ac:dyDescent="0.25">
      <c r="A10" s="606"/>
      <c r="B10" s="499" t="s">
        <v>272</v>
      </c>
      <c r="C10" s="508"/>
      <c r="D10" s="509"/>
      <c r="E10" s="509"/>
      <c r="F10" s="509"/>
      <c r="G10" s="510"/>
      <c r="H10" s="511" t="str">
        <f>IF(COUNT(C10:G10)=5, SUM(C10:G10), "")</f>
        <v/>
      </c>
    </row>
    <row r="11" spans="1:15" x14ac:dyDescent="0.25">
      <c r="A11" s="607"/>
      <c r="B11" s="502" t="s">
        <v>295</v>
      </c>
      <c r="C11" s="512" t="str">
        <f>IF(COUNT(C$7,C10)=2, CONCATENATE(ROUND(C10/C$7*100,1), "%"), "")</f>
        <v/>
      </c>
      <c r="D11" s="513" t="str">
        <f t="shared" ref="D11" si="1">IF(COUNT(D$7,D10)=2, CONCATENATE(ROUND(D10/D$7*100,1), "%"), "")</f>
        <v/>
      </c>
      <c r="E11" s="513" t="str">
        <f t="shared" ref="E11" si="2">IF(COUNT(E$7,E10)=2, CONCATENATE(ROUND(E10/E$7*100,1), "%"), "")</f>
        <v/>
      </c>
      <c r="F11" s="513" t="str">
        <f t="shared" ref="F11" si="3">IF(COUNT(F$7,F10)=2, CONCATENATE(ROUND(F10/F$7*100,1), "%"), "")</f>
        <v/>
      </c>
      <c r="G11" s="514" t="str">
        <f t="shared" ref="G11" si="4">IF(COUNT(G$7,G10)=2, CONCATENATE(ROUND(G10/G$7*100,1), "%"), "")</f>
        <v/>
      </c>
      <c r="H11" s="511" t="str">
        <f t="shared" ref="H11" si="5">IF(COUNT(H$7,H10)=2, CONCATENATE(ROUND(H10/H$7*100,1), "%"), "")</f>
        <v/>
      </c>
    </row>
    <row r="12" spans="1:15" x14ac:dyDescent="0.25">
      <c r="A12" s="605" t="s">
        <v>268</v>
      </c>
      <c r="B12" s="500" t="s">
        <v>274</v>
      </c>
      <c r="C12" s="504"/>
      <c r="D12" s="505"/>
      <c r="E12" s="505"/>
      <c r="F12" s="505"/>
      <c r="G12" s="506"/>
      <c r="H12" s="507" t="str">
        <f>IF(COUNT(C12:G12)=5, SUM(C12:G12), "")</f>
        <v/>
      </c>
    </row>
    <row r="13" spans="1:15" x14ac:dyDescent="0.25">
      <c r="A13" s="606"/>
      <c r="B13" s="501" t="s">
        <v>296</v>
      </c>
      <c r="C13" s="512" t="str">
        <f>IF(COUNT(C$7,C12)=2, CONCATENATE(ROUND(C12/C$7*100,1), "%"), "")</f>
        <v/>
      </c>
      <c r="D13" s="513" t="str">
        <f t="shared" ref="D13" si="6">IF(COUNT(D$7,D12)=2, CONCATENATE(ROUND(D12/D$7*100,1), "%"), "")</f>
        <v/>
      </c>
      <c r="E13" s="513" t="str">
        <f t="shared" ref="E13" si="7">IF(COUNT(E$7,E12)=2, CONCATENATE(ROUND(E12/E$7*100,1), "%"), "")</f>
        <v/>
      </c>
      <c r="F13" s="513" t="str">
        <f t="shared" ref="F13" si="8">IF(COUNT(F$7,F12)=2, CONCATENATE(ROUND(F12/F$7*100,1), "%"), "")</f>
        <v/>
      </c>
      <c r="G13" s="514" t="str">
        <f t="shared" ref="G13" si="9">IF(COUNT(G$7,G12)=2, CONCATENATE(ROUND(G12/G$7*100,1), "%"), "")</f>
        <v/>
      </c>
      <c r="H13" s="511" t="str">
        <f t="shared" ref="H13" si="10">IF(COUNT(H$7,H12)=2, CONCATENATE(ROUND(H12/H$7*100,1), "%"), "")</f>
        <v/>
      </c>
    </row>
    <row r="14" spans="1:15" x14ac:dyDescent="0.25">
      <c r="A14" s="606"/>
      <c r="B14" s="499" t="s">
        <v>277</v>
      </c>
      <c r="C14" s="508"/>
      <c r="D14" s="509"/>
      <c r="E14" s="509"/>
      <c r="F14" s="509"/>
      <c r="G14" s="510"/>
      <c r="H14" s="511" t="str">
        <f>IF(COUNT(C14:G14)=5, SUM(C14:G14), "")</f>
        <v/>
      </c>
    </row>
    <row r="15" spans="1:15" x14ac:dyDescent="0.25">
      <c r="A15" s="606"/>
      <c r="B15" s="501" t="s">
        <v>297</v>
      </c>
      <c r="C15" s="512" t="str">
        <f>IF(COUNT(C$7,C14)=2, CONCATENATE(ROUND(C14/C$7*100,1), "%"), "")</f>
        <v/>
      </c>
      <c r="D15" s="513" t="str">
        <f t="shared" ref="D15" si="11">IF(COUNT(D$7,D14)=2, CONCATENATE(ROUND(D14/D$7*100,1), "%"), "")</f>
        <v/>
      </c>
      <c r="E15" s="513" t="str">
        <f t="shared" ref="E15" si="12">IF(COUNT(E$7,E14)=2, CONCATENATE(ROUND(E14/E$7*100,1), "%"), "")</f>
        <v/>
      </c>
      <c r="F15" s="513" t="str">
        <f t="shared" ref="F15" si="13">IF(COUNT(F$7,F14)=2, CONCATENATE(ROUND(F14/F$7*100,1), "%"), "")</f>
        <v/>
      </c>
      <c r="G15" s="514" t="str">
        <f t="shared" ref="G15" si="14">IF(COUNT(G$7,G14)=2, CONCATENATE(ROUND(G14/G$7*100,1), "%"), "")</f>
        <v/>
      </c>
      <c r="H15" s="511" t="str">
        <f t="shared" ref="H15" si="15">IF(COUNT(H$7,H14)=2, CONCATENATE(ROUND(H14/H$7*100,1), "%"), "")</f>
        <v/>
      </c>
    </row>
    <row r="16" spans="1:15" x14ac:dyDescent="0.25">
      <c r="A16" s="606"/>
      <c r="B16" s="499" t="s">
        <v>280</v>
      </c>
      <c r="C16" s="508"/>
      <c r="D16" s="509"/>
      <c r="E16" s="509"/>
      <c r="F16" s="509"/>
      <c r="G16" s="510"/>
      <c r="H16" s="511" t="str">
        <f>IF(COUNT(C16:G16)=5, SUM(C16:G16), "")</f>
        <v/>
      </c>
    </row>
    <row r="17" spans="1:8" x14ac:dyDescent="0.25">
      <c r="A17" s="607"/>
      <c r="B17" s="502" t="s">
        <v>298</v>
      </c>
      <c r="C17" s="512" t="str">
        <f>IF(COUNT(C$7,C16)=2, CONCATENATE(ROUND(C16/C$7*100,1), "%"), "")</f>
        <v/>
      </c>
      <c r="D17" s="513" t="str">
        <f t="shared" ref="D17" si="16">IF(COUNT(D$7,D16)=2, CONCATENATE(ROUND(D16/D$7*100,1), "%"), "")</f>
        <v/>
      </c>
      <c r="E17" s="513" t="str">
        <f t="shared" ref="E17" si="17">IF(COUNT(E$7,E16)=2, CONCATENATE(ROUND(E16/E$7*100,1), "%"), "")</f>
        <v/>
      </c>
      <c r="F17" s="513" t="str">
        <f t="shared" ref="F17" si="18">IF(COUNT(F$7,F16)=2, CONCATENATE(ROUND(F16/F$7*100,1), "%"), "")</f>
        <v/>
      </c>
      <c r="G17" s="514" t="str">
        <f t="shared" ref="G17" si="19">IF(COUNT(G$7,G16)=2, CONCATENATE(ROUND(G16/G$7*100,1), "%"), "")</f>
        <v/>
      </c>
      <c r="H17" s="511" t="str">
        <f t="shared" ref="H17" si="20">IF(COUNT(H$7,H16)=2, CONCATENATE(ROUND(H16/H$7*100,1), "%"), "")</f>
        <v/>
      </c>
    </row>
    <row r="18" spans="1:8" x14ac:dyDescent="0.25">
      <c r="A18" s="605" t="s">
        <v>33</v>
      </c>
      <c r="B18" s="500" t="s">
        <v>283</v>
      </c>
      <c r="C18" s="504"/>
      <c r="D18" s="505"/>
      <c r="E18" s="505"/>
      <c r="F18" s="505"/>
      <c r="G18" s="506"/>
      <c r="H18" s="507" t="str">
        <f>IF(COUNT(C18:G18)=5, SUM(C18:G18), "")</f>
        <v/>
      </c>
    </row>
    <row r="19" spans="1:8" x14ac:dyDescent="0.25">
      <c r="A19" s="607"/>
      <c r="B19" s="502" t="s">
        <v>285</v>
      </c>
      <c r="C19" s="525" t="str">
        <f>IF(COUNT(C$7,C18)=2, CONCATENATE(ROUND(C18/C$7*100,1), "%"), "")</f>
        <v/>
      </c>
      <c r="D19" s="516" t="str">
        <f t="shared" ref="D19" si="21">IF(COUNT(D$7,D18)=2, CONCATENATE(ROUND(D18/D$7*100,1), "%"), "")</f>
        <v/>
      </c>
      <c r="E19" s="516" t="str">
        <f t="shared" ref="E19" si="22">IF(COUNT(E$7,E18)=2, CONCATENATE(ROUND(E18/E$7*100,1), "%"), "")</f>
        <v/>
      </c>
      <c r="F19" s="516" t="str">
        <f t="shared" ref="F19" si="23">IF(COUNT(F$7,F18)=2, CONCATENATE(ROUND(F18/F$7*100,1), "%"), "")</f>
        <v/>
      </c>
      <c r="G19" s="517" t="str">
        <f t="shared" ref="G19" si="24">IF(COUNT(G$7,G18)=2, CONCATENATE(ROUND(G18/G$7*100,1), "%"), "")</f>
        <v/>
      </c>
      <c r="H19" s="518" t="str">
        <f t="shared" ref="H19" si="25">IF(COUNT(H$7,H18)=2, CONCATENATE(ROUND(H18/H$7*100,1), "%"), "")</f>
        <v/>
      </c>
    </row>
    <row r="20" spans="1:8" x14ac:dyDescent="0.25">
      <c r="A20" s="605" t="s">
        <v>35</v>
      </c>
      <c r="B20" s="503" t="s">
        <v>286</v>
      </c>
      <c r="C20" s="519"/>
      <c r="D20" s="520"/>
      <c r="E20" s="520"/>
      <c r="F20" s="520"/>
      <c r="G20" s="521"/>
      <c r="H20" s="522" t="str">
        <f>IF(COUNT(C20:G20)=5, SUM(C20:G20), "")</f>
        <v/>
      </c>
    </row>
    <row r="21" spans="1:8" x14ac:dyDescent="0.25">
      <c r="A21" s="606"/>
      <c r="B21" s="501" t="s">
        <v>288</v>
      </c>
      <c r="C21" s="512" t="str">
        <f>IF(COUNT(C$7,C20)=2, CONCATENATE(ROUND(C20/C$7*100,1), "%"), "")</f>
        <v/>
      </c>
      <c r="D21" s="513" t="str">
        <f t="shared" ref="D21" si="26">IF(COUNT(D$7,D20)=2, CONCATENATE(ROUND(D20/D$7*100,1), "%"), "")</f>
        <v/>
      </c>
      <c r="E21" s="513" t="str">
        <f t="shared" ref="E21" si="27">IF(COUNT(E$7,E20)=2, CONCATENATE(ROUND(E20/E$7*100,1), "%"), "")</f>
        <v/>
      </c>
      <c r="F21" s="513" t="str">
        <f t="shared" ref="F21" si="28">IF(COUNT(F$7,F20)=2, CONCATENATE(ROUND(F20/F$7*100,1), "%"), "")</f>
        <v/>
      </c>
      <c r="G21" s="514" t="str">
        <f t="shared" ref="G21" si="29">IF(COUNT(G$7,G20)=2, CONCATENATE(ROUND(G20/G$7*100,1), "%"), "")</f>
        <v/>
      </c>
      <c r="H21" s="511" t="str">
        <f t="shared" ref="H21" si="30">IF(COUNT(H$7,H20)=2, CONCATENATE(ROUND(H20/H$7*100,1), "%"), "")</f>
        <v/>
      </c>
    </row>
    <row r="22" spans="1:8" x14ac:dyDescent="0.25">
      <c r="A22" s="606"/>
      <c r="B22" s="499" t="s">
        <v>289</v>
      </c>
      <c r="C22" s="508"/>
      <c r="D22" s="509"/>
      <c r="E22" s="509"/>
      <c r="F22" s="509"/>
      <c r="G22" s="510"/>
      <c r="H22" s="511" t="str">
        <f>IF(COUNT(C22:G22)=5, SUM(C22:G22), "")</f>
        <v/>
      </c>
    </row>
    <row r="23" spans="1:8" x14ac:dyDescent="0.25">
      <c r="A23" s="607"/>
      <c r="B23" s="502" t="s">
        <v>291</v>
      </c>
      <c r="C23" s="525" t="str">
        <f>IF(COUNT(C$7,C22)=2, CONCATENATE(ROUND(C22/C$7*100,1), "%"), "")</f>
        <v/>
      </c>
      <c r="D23" s="516" t="str">
        <f t="shared" ref="D23" si="31">IF(COUNT(D$7,D22)=2, CONCATENATE(ROUND(D22/D$7*100,1), "%"), "")</f>
        <v/>
      </c>
      <c r="E23" s="516" t="str">
        <f t="shared" ref="E23" si="32">IF(COUNT(E$7,E22)=2, CONCATENATE(ROUND(E22/E$7*100,1), "%"), "")</f>
        <v/>
      </c>
      <c r="F23" s="516" t="str">
        <f t="shared" ref="F23" si="33">IF(COUNT(F$7,F22)=2, CONCATENATE(ROUND(F22/F$7*100,1), "%"), "")</f>
        <v/>
      </c>
      <c r="G23" s="517" t="str">
        <f t="shared" ref="G23" si="34">IF(COUNT(G$7,G22)=2, CONCATENATE(ROUND(G22/G$7*100,1), "%"), "")</f>
        <v/>
      </c>
      <c r="H23" s="518" t="str">
        <f t="shared" ref="H23" si="35">IF(COUNT(H$7,H22)=2, CONCATENATE(ROUND(H22/H$7*100,1), "%"), "")</f>
        <v/>
      </c>
    </row>
  </sheetData>
  <sheetProtection sheet="1" objects="1" scenarios="1" selectLockedCells="1"/>
  <mergeCells count="6">
    <mergeCell ref="A20:A23"/>
    <mergeCell ref="B3:O3"/>
    <mergeCell ref="B4:O4"/>
    <mergeCell ref="A8:A11"/>
    <mergeCell ref="A12:A17"/>
    <mergeCell ref="A18:A19"/>
  </mergeCells>
  <conditionalFormatting sqref="C7:G8">
    <cfRule type="containsBlanks" dxfId="6" priority="6218">
      <formula>LEN(TRIM(C7))=0</formula>
    </cfRule>
  </conditionalFormatting>
  <conditionalFormatting sqref="C22:G22">
    <cfRule type="containsBlanks" dxfId="5" priority="6223">
      <formula>LEN(TRIM(C22))=0</formula>
    </cfRule>
  </conditionalFormatting>
  <conditionalFormatting sqref="C10:G10 C12:G12">
    <cfRule type="containsBlanks" dxfId="4" priority="6220">
      <formula>LEN(TRIM(C10))=0</formula>
    </cfRule>
  </conditionalFormatting>
  <conditionalFormatting sqref="C14:G14">
    <cfRule type="containsBlanks" dxfId="3" priority="6221">
      <formula>LEN(TRIM(C14))=0</formula>
    </cfRule>
  </conditionalFormatting>
  <conditionalFormatting sqref="C16:G16">
    <cfRule type="containsBlanks" dxfId="2" priority="6222">
      <formula>LEN(TRIM(C16))=0</formula>
    </cfRule>
  </conditionalFormatting>
  <conditionalFormatting sqref="C18:G18">
    <cfRule type="containsBlanks" dxfId="1" priority="6225">
      <formula>LEN(TRIM(C18))=0</formula>
    </cfRule>
  </conditionalFormatting>
  <conditionalFormatting sqref="C20:G20">
    <cfRule type="containsBlanks" dxfId="0" priority="6224">
      <formula>LEN(TRIM(C20))=0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13" customFormat="1" ht="18.75" x14ac:dyDescent="0.3">
      <c r="A1" s="312" t="s">
        <v>179</v>
      </c>
    </row>
    <row r="2" spans="1:5" s="22" customFormat="1" x14ac:dyDescent="0.25">
      <c r="B2" s="36" t="s">
        <v>44</v>
      </c>
    </row>
    <row r="3" spans="1:5" s="22" customFormat="1" x14ac:dyDescent="0.25">
      <c r="B3" s="36" t="s">
        <v>189</v>
      </c>
    </row>
    <row r="4" spans="1:5" s="22" customFormat="1" x14ac:dyDescent="0.25">
      <c r="B4" s="36" t="s">
        <v>93</v>
      </c>
    </row>
    <row r="5" spans="1:5" s="22" customFormat="1" x14ac:dyDescent="0.25">
      <c r="B5" s="36" t="s">
        <v>66</v>
      </c>
    </row>
    <row r="7" spans="1:5" ht="30" x14ac:dyDescent="0.25">
      <c r="B7" s="30" t="s">
        <v>24</v>
      </c>
      <c r="C7" s="31" t="s">
        <v>70</v>
      </c>
      <c r="D7" s="123" t="s">
        <v>51</v>
      </c>
      <c r="E7" s="170"/>
    </row>
    <row r="8" spans="1:5" ht="30" x14ac:dyDescent="0.25">
      <c r="B8" s="30" t="s">
        <v>25</v>
      </c>
      <c r="C8" s="31" t="s">
        <v>71</v>
      </c>
      <c r="D8" s="123" t="s">
        <v>55</v>
      </c>
      <c r="E8" s="170"/>
    </row>
    <row r="9" spans="1:5" ht="45" customHeight="1" x14ac:dyDescent="0.25">
      <c r="B9" s="291" t="s">
        <v>61</v>
      </c>
      <c r="C9" s="31" t="s">
        <v>62</v>
      </c>
      <c r="D9" s="123" t="s">
        <v>168</v>
      </c>
      <c r="E9" s="32" t="str">
        <f>IF(COUNT(E7:E8)=2,(E7+E8)/2,"")</f>
        <v/>
      </c>
    </row>
    <row r="10" spans="1:5" ht="56.45" customHeight="1" x14ac:dyDescent="0.25">
      <c r="B10" s="30" t="s">
        <v>60</v>
      </c>
      <c r="C10" s="31" t="s">
        <v>69</v>
      </c>
      <c r="D10" s="123" t="s">
        <v>57</v>
      </c>
      <c r="E10" s="170"/>
    </row>
    <row r="11" spans="1:5" ht="31.15" customHeight="1" x14ac:dyDescent="0.25">
      <c r="B11" s="291" t="s">
        <v>63</v>
      </c>
      <c r="C11" s="31" t="s">
        <v>64</v>
      </c>
      <c r="D11" s="123" t="s">
        <v>169</v>
      </c>
      <c r="E11" s="32" t="str">
        <f>IF(COUNT(E9:E10)=2,E9*E10,"")</f>
        <v/>
      </c>
    </row>
  </sheetData>
  <sheetProtection sheet="1" objects="1" scenarios="1" selectLockedCells="1"/>
  <conditionalFormatting sqref="A1">
    <cfRule type="containsErrors" dxfId="479" priority="7">
      <formula>ISERROR(A1)</formula>
    </cfRule>
  </conditionalFormatting>
  <conditionalFormatting sqref="E7:E8 E11">
    <cfRule type="containsBlanks" dxfId="478" priority="3">
      <formula>LEN(TRIM(E7))=0</formula>
    </cfRule>
  </conditionalFormatting>
  <conditionalFormatting sqref="E10">
    <cfRule type="containsBlanks" dxfId="477" priority="2">
      <formula>LEN(TRIM(E10))=0</formula>
    </cfRule>
  </conditionalFormatting>
  <conditionalFormatting sqref="E11">
    <cfRule type="containsBlanks" dxfId="476"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topLeftCell="A7"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13" customFormat="1" ht="18.75" x14ac:dyDescent="0.3">
      <c r="A1" s="314" t="s">
        <v>76</v>
      </c>
      <c r="D1" s="312"/>
    </row>
    <row r="2" spans="1:18" s="22" customFormat="1" x14ac:dyDescent="0.25">
      <c r="B2" s="36" t="s">
        <v>44</v>
      </c>
    </row>
    <row r="3" spans="1:18" s="22" customFormat="1" ht="28.5" customHeight="1" x14ac:dyDescent="0.25">
      <c r="B3" s="535" t="s">
        <v>208</v>
      </c>
      <c r="C3" s="535"/>
      <c r="D3" s="535"/>
      <c r="E3" s="535"/>
      <c r="F3" s="535"/>
      <c r="G3" s="535"/>
      <c r="H3" s="535"/>
      <c r="I3" s="535"/>
      <c r="J3" s="535"/>
      <c r="K3" s="535"/>
      <c r="L3" s="535"/>
      <c r="M3" s="535"/>
      <c r="N3" s="535"/>
      <c r="O3" s="535"/>
      <c r="P3" s="535"/>
      <c r="Q3" s="535"/>
      <c r="R3" s="535"/>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15" customFormat="1" ht="15.75" x14ac:dyDescent="0.25">
      <c r="B6" s="316" t="s">
        <v>83</v>
      </c>
      <c r="C6" s="317"/>
      <c r="D6" s="317"/>
      <c r="E6" s="317"/>
      <c r="F6" s="317"/>
      <c r="G6" s="317"/>
      <c r="H6" s="317"/>
      <c r="I6" s="317"/>
      <c r="J6" s="317"/>
      <c r="K6" s="317"/>
      <c r="L6" s="317"/>
      <c r="M6" s="317"/>
      <c r="N6" s="317"/>
      <c r="O6" s="317"/>
      <c r="P6" s="317"/>
      <c r="Q6" s="317"/>
      <c r="R6" s="317"/>
    </row>
    <row r="7" spans="1:18" s="33" customFormat="1" ht="28.9" customHeight="1" x14ac:dyDescent="0.25">
      <c r="B7" s="539" t="s">
        <v>194</v>
      </c>
      <c r="C7" s="539"/>
      <c r="D7" s="539"/>
      <c r="E7" s="539"/>
      <c r="F7" s="539"/>
      <c r="G7" s="539"/>
      <c r="H7" s="539"/>
      <c r="I7" s="539"/>
      <c r="J7" s="539"/>
      <c r="K7" s="539"/>
      <c r="L7" s="539"/>
      <c r="M7" s="539"/>
      <c r="N7" s="539"/>
      <c r="O7" s="539"/>
      <c r="P7" s="539"/>
      <c r="Q7" s="539"/>
      <c r="R7" s="539"/>
    </row>
    <row r="9" spans="1:18" ht="15" customHeight="1" x14ac:dyDescent="0.25">
      <c r="C9" s="47" t="s">
        <v>24</v>
      </c>
      <c r="D9" s="46"/>
      <c r="E9" s="46"/>
      <c r="F9" s="46"/>
      <c r="G9" s="46"/>
      <c r="H9" s="46"/>
      <c r="I9" s="46"/>
      <c r="J9" s="46"/>
      <c r="K9" s="46"/>
      <c r="L9" s="46"/>
      <c r="M9" s="536" t="s">
        <v>85</v>
      </c>
      <c r="N9" s="536"/>
      <c r="O9" s="536"/>
      <c r="P9" s="536"/>
      <c r="Q9" s="536"/>
      <c r="R9" s="536"/>
    </row>
    <row r="10" spans="1:18" ht="15" customHeight="1" x14ac:dyDescent="0.25">
      <c r="B10" s="45"/>
      <c r="C10" s="35" t="s">
        <v>66</v>
      </c>
      <c r="M10" s="536"/>
      <c r="N10" s="536"/>
      <c r="O10" s="536"/>
      <c r="P10" s="536"/>
      <c r="Q10" s="536"/>
      <c r="R10" s="536"/>
    </row>
    <row r="11" spans="1:18" ht="15" customHeight="1" x14ac:dyDescent="0.25">
      <c r="B11" s="183" t="s">
        <v>180</v>
      </c>
      <c r="C11" s="184"/>
      <c r="D11" s="184"/>
      <c r="E11" s="184"/>
      <c r="F11" s="184"/>
      <c r="G11" s="425">
        <f>SUM(COUNTA(C15:L15)&gt;0, COUNTA(C16:L16)&gt;0, COUNTA(C17:L17)&gt;0, COUNTA(C18:L18)&gt;0, COUNTA(C19:L19)&gt;0, COUNTA(C20:L20)&gt;0, COUNTA(C21:L21)&gt;0, COUNTA(C22:L22)&gt;0, COUNTA(C23:L23)&gt;0, COUNTA(C24:L24)&gt;0, COUNTA(C25:L25)&gt;0, COUNTA(C26:L26)&gt;0)</f>
        <v>0</v>
      </c>
      <c r="M11" s="414"/>
      <c r="N11" s="414"/>
      <c r="O11" s="414"/>
      <c r="P11" s="414"/>
      <c r="Q11" s="414"/>
      <c r="R11" s="414"/>
    </row>
    <row r="12" spans="1:18" x14ac:dyDescent="0.25">
      <c r="B12" s="181"/>
      <c r="C12" s="180"/>
      <c r="D12" s="180"/>
      <c r="E12" s="180"/>
      <c r="F12" s="180"/>
      <c r="G12" s="180"/>
      <c r="M12" s="182"/>
      <c r="N12" s="182"/>
      <c r="O12" s="182"/>
      <c r="P12" s="182"/>
      <c r="Q12" s="182"/>
      <c r="R12" s="182"/>
    </row>
    <row r="13" spans="1:18" x14ac:dyDescent="0.25">
      <c r="B13" s="537" t="s">
        <v>37</v>
      </c>
      <c r="C13" s="532" t="s">
        <v>2</v>
      </c>
      <c r="D13" s="533"/>
      <c r="E13" s="533"/>
      <c r="F13" s="533"/>
      <c r="G13" s="534"/>
      <c r="H13" s="532" t="s">
        <v>0</v>
      </c>
      <c r="I13" s="533"/>
      <c r="J13" s="533"/>
      <c r="K13" s="533"/>
      <c r="L13" s="534"/>
      <c r="M13" s="532" t="s">
        <v>36</v>
      </c>
      <c r="N13" s="533"/>
      <c r="O13" s="533"/>
      <c r="P13" s="533"/>
      <c r="Q13" s="533"/>
      <c r="R13" s="534"/>
    </row>
    <row r="14" spans="1:18" ht="25.5" x14ac:dyDescent="0.25">
      <c r="B14" s="538"/>
      <c r="C14" s="49" t="s">
        <v>78</v>
      </c>
      <c r="D14" s="50" t="s">
        <v>79</v>
      </c>
      <c r="E14" s="50" t="s">
        <v>196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71"/>
      <c r="D15" s="172"/>
      <c r="E15" s="172"/>
      <c r="F15" s="172"/>
      <c r="G15" s="173"/>
      <c r="H15" s="171"/>
      <c r="I15" s="172"/>
      <c r="J15" s="172"/>
      <c r="K15" s="172"/>
      <c r="L15" s="173"/>
      <c r="M15" s="192" t="str">
        <f>(IF(COUNTA(C15,H15)=2,C15+H15,""))</f>
        <v/>
      </c>
      <c r="N15" s="186" t="str">
        <f t="shared" ref="N15:N26" si="0">(IF(COUNTA(D15,I15)=2,D15+I15,""))</f>
        <v/>
      </c>
      <c r="O15" s="186" t="str">
        <f t="shared" ref="O15:O26" si="1">(IF(COUNTA(E15,J15)=2,E15+J15,""))</f>
        <v/>
      </c>
      <c r="P15" s="186" t="str">
        <f t="shared" ref="P15:P26" si="2">(IF(COUNTA(F15,K15)=2,F15+K15,""))</f>
        <v/>
      </c>
      <c r="Q15" s="196" t="str">
        <f t="shared" ref="Q15:Q25" si="3">(IF(COUNTA(G15,L15)=2,G15+L15,""))</f>
        <v/>
      </c>
      <c r="R15" s="192" t="str">
        <f>IF(COUNTBLANK(M15:Q15)=0,SUM(M15:Q15),"")</f>
        <v/>
      </c>
    </row>
    <row r="16" spans="1:18" x14ac:dyDescent="0.25">
      <c r="B16" s="40">
        <v>2</v>
      </c>
      <c r="C16" s="174"/>
      <c r="D16" s="175"/>
      <c r="E16" s="175"/>
      <c r="F16" s="175"/>
      <c r="G16" s="176"/>
      <c r="H16" s="174"/>
      <c r="I16" s="175"/>
      <c r="J16" s="175"/>
      <c r="K16" s="175"/>
      <c r="L16" s="176"/>
      <c r="M16" s="193" t="str">
        <f t="shared" ref="M16:M26" si="4">(IF(COUNTA(C16,H16)=2,C16+H16,""))</f>
        <v/>
      </c>
      <c r="N16" s="187" t="str">
        <f t="shared" si="0"/>
        <v/>
      </c>
      <c r="O16" s="187" t="str">
        <f t="shared" si="1"/>
        <v/>
      </c>
      <c r="P16" s="187" t="str">
        <f t="shared" si="2"/>
        <v/>
      </c>
      <c r="Q16" s="197" t="str">
        <f t="shared" si="3"/>
        <v/>
      </c>
      <c r="R16" s="193" t="str">
        <f t="shared" ref="R16:R26" si="5">IF(COUNTBLANK(M16:Q16)=0,SUM(M16:Q16),"")</f>
        <v/>
      </c>
    </row>
    <row r="17" spans="2:18" x14ac:dyDescent="0.25">
      <c r="B17" s="40">
        <v>3</v>
      </c>
      <c r="C17" s="174"/>
      <c r="D17" s="175"/>
      <c r="E17" s="175"/>
      <c r="F17" s="175"/>
      <c r="G17" s="176"/>
      <c r="H17" s="174"/>
      <c r="I17" s="175"/>
      <c r="J17" s="175"/>
      <c r="K17" s="175"/>
      <c r="L17" s="176"/>
      <c r="M17" s="193" t="str">
        <f t="shared" si="4"/>
        <v/>
      </c>
      <c r="N17" s="187" t="str">
        <f t="shared" si="0"/>
        <v/>
      </c>
      <c r="O17" s="187" t="str">
        <f t="shared" si="1"/>
        <v/>
      </c>
      <c r="P17" s="187" t="str">
        <f t="shared" si="2"/>
        <v/>
      </c>
      <c r="Q17" s="197" t="str">
        <f t="shared" si="3"/>
        <v/>
      </c>
      <c r="R17" s="193" t="str">
        <f t="shared" si="5"/>
        <v/>
      </c>
    </row>
    <row r="18" spans="2:18" x14ac:dyDescent="0.25">
      <c r="B18" s="40">
        <v>4</v>
      </c>
      <c r="C18" s="174"/>
      <c r="D18" s="175"/>
      <c r="E18" s="175"/>
      <c r="F18" s="175"/>
      <c r="G18" s="176"/>
      <c r="H18" s="174"/>
      <c r="I18" s="175"/>
      <c r="J18" s="175"/>
      <c r="K18" s="175"/>
      <c r="L18" s="176"/>
      <c r="M18" s="193" t="str">
        <f t="shared" si="4"/>
        <v/>
      </c>
      <c r="N18" s="187" t="str">
        <f t="shared" si="0"/>
        <v/>
      </c>
      <c r="O18" s="187" t="str">
        <f t="shared" si="1"/>
        <v/>
      </c>
      <c r="P18" s="187" t="str">
        <f t="shared" si="2"/>
        <v/>
      </c>
      <c r="Q18" s="197" t="str">
        <f t="shared" si="3"/>
        <v/>
      </c>
      <c r="R18" s="193" t="str">
        <f t="shared" si="5"/>
        <v/>
      </c>
    </row>
    <row r="19" spans="2:18" x14ac:dyDescent="0.25">
      <c r="B19" s="40">
        <v>5</v>
      </c>
      <c r="C19" s="174"/>
      <c r="D19" s="175"/>
      <c r="E19" s="175"/>
      <c r="F19" s="175"/>
      <c r="G19" s="176"/>
      <c r="H19" s="174"/>
      <c r="I19" s="175"/>
      <c r="J19" s="175"/>
      <c r="K19" s="175"/>
      <c r="L19" s="176"/>
      <c r="M19" s="193" t="str">
        <f t="shared" si="4"/>
        <v/>
      </c>
      <c r="N19" s="187" t="str">
        <f t="shared" si="0"/>
        <v/>
      </c>
      <c r="O19" s="187" t="str">
        <f t="shared" si="1"/>
        <v/>
      </c>
      <c r="P19" s="187" t="str">
        <f t="shared" si="2"/>
        <v/>
      </c>
      <c r="Q19" s="197" t="str">
        <f t="shared" si="3"/>
        <v/>
      </c>
      <c r="R19" s="193" t="str">
        <f t="shared" si="5"/>
        <v/>
      </c>
    </row>
    <row r="20" spans="2:18" x14ac:dyDescent="0.25">
      <c r="B20" s="40">
        <v>6</v>
      </c>
      <c r="C20" s="174"/>
      <c r="D20" s="175"/>
      <c r="E20" s="175"/>
      <c r="F20" s="175"/>
      <c r="G20" s="176"/>
      <c r="H20" s="174"/>
      <c r="I20" s="175"/>
      <c r="J20" s="175"/>
      <c r="K20" s="175"/>
      <c r="L20" s="176"/>
      <c r="M20" s="193" t="str">
        <f t="shared" si="4"/>
        <v/>
      </c>
      <c r="N20" s="187" t="str">
        <f t="shared" si="0"/>
        <v/>
      </c>
      <c r="O20" s="187" t="str">
        <f t="shared" si="1"/>
        <v/>
      </c>
      <c r="P20" s="187" t="str">
        <f t="shared" si="2"/>
        <v/>
      </c>
      <c r="Q20" s="197" t="str">
        <f t="shared" si="3"/>
        <v/>
      </c>
      <c r="R20" s="193" t="str">
        <f t="shared" si="5"/>
        <v/>
      </c>
    </row>
    <row r="21" spans="2:18" x14ac:dyDescent="0.25">
      <c r="B21" s="40">
        <v>7</v>
      </c>
      <c r="C21" s="174"/>
      <c r="D21" s="175"/>
      <c r="E21" s="175"/>
      <c r="F21" s="175"/>
      <c r="G21" s="176"/>
      <c r="H21" s="174"/>
      <c r="I21" s="175"/>
      <c r="J21" s="175"/>
      <c r="K21" s="175"/>
      <c r="L21" s="176"/>
      <c r="M21" s="193" t="str">
        <f t="shared" si="4"/>
        <v/>
      </c>
      <c r="N21" s="187" t="str">
        <f t="shared" si="0"/>
        <v/>
      </c>
      <c r="O21" s="187" t="str">
        <f t="shared" si="1"/>
        <v/>
      </c>
      <c r="P21" s="187" t="str">
        <f t="shared" si="2"/>
        <v/>
      </c>
      <c r="Q21" s="197" t="str">
        <f t="shared" si="3"/>
        <v/>
      </c>
      <c r="R21" s="193" t="str">
        <f t="shared" si="5"/>
        <v/>
      </c>
    </row>
    <row r="22" spans="2:18" x14ac:dyDescent="0.25">
      <c r="B22" s="40">
        <v>8</v>
      </c>
      <c r="C22" s="174"/>
      <c r="D22" s="175"/>
      <c r="E22" s="175"/>
      <c r="F22" s="175"/>
      <c r="G22" s="176"/>
      <c r="H22" s="174"/>
      <c r="I22" s="175"/>
      <c r="J22" s="175"/>
      <c r="K22" s="175"/>
      <c r="L22" s="176"/>
      <c r="M22" s="193" t="str">
        <f t="shared" si="4"/>
        <v/>
      </c>
      <c r="N22" s="187" t="str">
        <f t="shared" si="0"/>
        <v/>
      </c>
      <c r="O22" s="187" t="str">
        <f t="shared" si="1"/>
        <v/>
      </c>
      <c r="P22" s="187" t="str">
        <f t="shared" si="2"/>
        <v/>
      </c>
      <c r="Q22" s="197" t="str">
        <f t="shared" si="3"/>
        <v/>
      </c>
      <c r="R22" s="193" t="str">
        <f t="shared" si="5"/>
        <v/>
      </c>
    </row>
    <row r="23" spans="2:18" x14ac:dyDescent="0.25">
      <c r="B23" s="40">
        <v>9</v>
      </c>
      <c r="C23" s="174"/>
      <c r="D23" s="175"/>
      <c r="E23" s="175"/>
      <c r="F23" s="175"/>
      <c r="G23" s="176"/>
      <c r="H23" s="174"/>
      <c r="I23" s="175"/>
      <c r="J23" s="175"/>
      <c r="K23" s="175"/>
      <c r="L23" s="176"/>
      <c r="M23" s="193" t="str">
        <f t="shared" si="4"/>
        <v/>
      </c>
      <c r="N23" s="187" t="str">
        <f t="shared" si="0"/>
        <v/>
      </c>
      <c r="O23" s="187" t="str">
        <f t="shared" si="1"/>
        <v/>
      </c>
      <c r="P23" s="187" t="str">
        <f t="shared" si="2"/>
        <v/>
      </c>
      <c r="Q23" s="197" t="str">
        <f t="shared" si="3"/>
        <v/>
      </c>
      <c r="R23" s="193" t="str">
        <f t="shared" si="5"/>
        <v/>
      </c>
    </row>
    <row r="24" spans="2:18" x14ac:dyDescent="0.25">
      <c r="B24" s="40">
        <v>10</v>
      </c>
      <c r="C24" s="174"/>
      <c r="D24" s="175"/>
      <c r="E24" s="175"/>
      <c r="F24" s="175"/>
      <c r="G24" s="176"/>
      <c r="H24" s="174"/>
      <c r="I24" s="175"/>
      <c r="J24" s="175"/>
      <c r="K24" s="175"/>
      <c r="L24" s="176"/>
      <c r="M24" s="193" t="str">
        <f t="shared" si="4"/>
        <v/>
      </c>
      <c r="N24" s="187" t="str">
        <f t="shared" si="0"/>
        <v/>
      </c>
      <c r="O24" s="187" t="str">
        <f t="shared" si="1"/>
        <v/>
      </c>
      <c r="P24" s="187" t="str">
        <f t="shared" si="2"/>
        <v/>
      </c>
      <c r="Q24" s="197" t="str">
        <f t="shared" si="3"/>
        <v/>
      </c>
      <c r="R24" s="193" t="str">
        <f t="shared" si="5"/>
        <v/>
      </c>
    </row>
    <row r="25" spans="2:18" x14ac:dyDescent="0.25">
      <c r="B25" s="40">
        <v>11</v>
      </c>
      <c r="C25" s="174"/>
      <c r="D25" s="175"/>
      <c r="E25" s="175"/>
      <c r="F25" s="175"/>
      <c r="G25" s="176"/>
      <c r="H25" s="174"/>
      <c r="I25" s="175"/>
      <c r="J25" s="175"/>
      <c r="K25" s="175"/>
      <c r="L25" s="176"/>
      <c r="M25" s="193" t="str">
        <f t="shared" si="4"/>
        <v/>
      </c>
      <c r="N25" s="187" t="str">
        <f t="shared" si="0"/>
        <v/>
      </c>
      <c r="O25" s="187" t="str">
        <f t="shared" si="1"/>
        <v/>
      </c>
      <c r="P25" s="187" t="str">
        <f t="shared" si="2"/>
        <v/>
      </c>
      <c r="Q25" s="197" t="str">
        <f t="shared" si="3"/>
        <v/>
      </c>
      <c r="R25" s="193" t="str">
        <f t="shared" si="5"/>
        <v/>
      </c>
    </row>
    <row r="26" spans="2:18" x14ac:dyDescent="0.25">
      <c r="B26" s="41">
        <v>12</v>
      </c>
      <c r="C26" s="177"/>
      <c r="D26" s="178"/>
      <c r="E26" s="178"/>
      <c r="F26" s="178"/>
      <c r="G26" s="179"/>
      <c r="H26" s="177"/>
      <c r="I26" s="178"/>
      <c r="J26" s="178"/>
      <c r="K26" s="178"/>
      <c r="L26" s="195"/>
      <c r="M26" s="194" t="str">
        <f t="shared" si="4"/>
        <v/>
      </c>
      <c r="N26" s="188" t="str">
        <f t="shared" si="0"/>
        <v/>
      </c>
      <c r="O26" s="188" t="str">
        <f t="shared" si="1"/>
        <v/>
      </c>
      <c r="P26" s="188" t="str">
        <f t="shared" si="2"/>
        <v/>
      </c>
      <c r="Q26" s="198" t="str">
        <f>(IF(COUNTA(G26,L26)=2,G26+L26,""))</f>
        <v/>
      </c>
      <c r="R26" s="194" t="str">
        <f t="shared" si="5"/>
        <v/>
      </c>
    </row>
    <row r="27" spans="2:18" ht="30" x14ac:dyDescent="0.25">
      <c r="B27" s="48" t="s">
        <v>181</v>
      </c>
      <c r="C27" s="189" t="str">
        <f>IF(COUNT(C15:C26)&gt;0, ROUND(AVERAGE(C15:C26),2), "")</f>
        <v/>
      </c>
      <c r="D27" s="190" t="str">
        <f t="shared" ref="D27:R27" si="6">IF(COUNT(D15:D26)&gt;0, ROUND(AVERAGE(D15:D26),2), "")</f>
        <v/>
      </c>
      <c r="E27" s="190" t="str">
        <f t="shared" si="6"/>
        <v/>
      </c>
      <c r="F27" s="190" t="str">
        <f t="shared" si="6"/>
        <v/>
      </c>
      <c r="G27" s="191" t="str">
        <f t="shared" si="6"/>
        <v/>
      </c>
      <c r="H27" s="189" t="str">
        <f t="shared" si="6"/>
        <v/>
      </c>
      <c r="I27" s="190" t="str">
        <f t="shared" si="6"/>
        <v/>
      </c>
      <c r="J27" s="190" t="str">
        <f t="shared" si="6"/>
        <v/>
      </c>
      <c r="K27" s="190" t="str">
        <f t="shared" si="6"/>
        <v/>
      </c>
      <c r="L27" s="191" t="str">
        <f t="shared" si="6"/>
        <v/>
      </c>
      <c r="M27" s="189" t="str">
        <f t="shared" si="6"/>
        <v/>
      </c>
      <c r="N27" s="190" t="str">
        <f t="shared" si="6"/>
        <v/>
      </c>
      <c r="O27" s="190" t="str">
        <f t="shared" si="6"/>
        <v/>
      </c>
      <c r="P27" s="190" t="str">
        <f t="shared" si="6"/>
        <v/>
      </c>
      <c r="Q27" s="191" t="str">
        <f t="shared" si="6"/>
        <v/>
      </c>
      <c r="R27" s="189" t="str">
        <f t="shared" si="6"/>
        <v/>
      </c>
    </row>
    <row r="29" spans="2:18" s="315" customFormat="1" ht="15.75" x14ac:dyDescent="0.25">
      <c r="B29" s="316" t="s">
        <v>88</v>
      </c>
      <c r="C29" s="316"/>
      <c r="D29" s="316"/>
      <c r="E29" s="316"/>
      <c r="F29" s="316"/>
      <c r="G29" s="316"/>
      <c r="H29" s="316"/>
      <c r="I29" s="316"/>
      <c r="J29" s="317"/>
      <c r="K29" s="317"/>
      <c r="L29" s="317"/>
      <c r="M29" s="317"/>
      <c r="N29" s="317"/>
      <c r="O29" s="317"/>
      <c r="P29" s="317"/>
      <c r="Q29" s="317"/>
      <c r="R29" s="317"/>
    </row>
    <row r="31" spans="2:18" x14ac:dyDescent="0.25">
      <c r="B31" s="36" t="s">
        <v>84</v>
      </c>
      <c r="H31" s="406"/>
    </row>
    <row r="32" spans="2:18" x14ac:dyDescent="0.25">
      <c r="B32" s="25" t="s">
        <v>48</v>
      </c>
      <c r="C32" s="26" t="s">
        <v>87</v>
      </c>
      <c r="D32" s="26"/>
      <c r="E32" s="26"/>
      <c r="F32" s="26"/>
      <c r="G32" s="26"/>
      <c r="H32" s="407" t="s">
        <v>67</v>
      </c>
      <c r="I32" s="185"/>
    </row>
    <row r="33" spans="2:10" x14ac:dyDescent="0.25">
      <c r="B33" s="25" t="s">
        <v>49</v>
      </c>
      <c r="C33" s="26" t="s">
        <v>86</v>
      </c>
      <c r="D33" s="26"/>
      <c r="E33" s="26"/>
      <c r="F33" s="26"/>
      <c r="G33" s="26"/>
      <c r="H33" s="407" t="s">
        <v>68</v>
      </c>
      <c r="I33" s="185"/>
    </row>
    <row r="34" spans="2:10" x14ac:dyDescent="0.25">
      <c r="B34" s="25" t="s">
        <v>50</v>
      </c>
      <c r="C34" s="26" t="s">
        <v>217</v>
      </c>
      <c r="D34" s="26"/>
      <c r="E34" s="26"/>
      <c r="F34" s="26"/>
      <c r="G34" s="26"/>
      <c r="H34" s="407" t="s">
        <v>216</v>
      </c>
      <c r="I34" s="185"/>
    </row>
    <row r="35" spans="2:10" x14ac:dyDescent="0.25">
      <c r="B35" s="25" t="s">
        <v>46</v>
      </c>
      <c r="C35" s="26" t="s">
        <v>220</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40" t="s">
        <v>218</v>
      </c>
      <c r="D37" s="540"/>
      <c r="E37" s="540"/>
      <c r="F37" s="540"/>
      <c r="G37" s="540"/>
      <c r="H37" s="540"/>
      <c r="I37" s="540"/>
    </row>
    <row r="38" spans="2:10" x14ac:dyDescent="0.25">
      <c r="C38" s="541"/>
      <c r="D38" s="541"/>
      <c r="E38" s="541"/>
      <c r="F38" s="541"/>
      <c r="G38" s="541"/>
      <c r="H38" s="541"/>
      <c r="I38" s="541"/>
      <c r="J38" s="37"/>
    </row>
    <row r="39" spans="2:10" x14ac:dyDescent="0.25">
      <c r="B39" s="530" t="s">
        <v>219</v>
      </c>
      <c r="C39" s="529" t="s">
        <v>221</v>
      </c>
      <c r="D39" s="199" t="s">
        <v>51</v>
      </c>
      <c r="E39" s="199" t="s">
        <v>55</v>
      </c>
      <c r="F39" s="199" t="s">
        <v>56</v>
      </c>
      <c r="G39" s="199" t="s">
        <v>57</v>
      </c>
      <c r="H39" s="199" t="s">
        <v>58</v>
      </c>
      <c r="I39" s="200" t="s">
        <v>54</v>
      </c>
      <c r="J39" s="37"/>
    </row>
    <row r="40" spans="2:10" ht="71.45" customHeight="1" x14ac:dyDescent="0.25">
      <c r="B40" s="531"/>
      <c r="C40" s="529"/>
      <c r="D40" s="201" t="s">
        <v>46</v>
      </c>
      <c r="E40" s="201" t="s">
        <v>195</v>
      </c>
      <c r="F40" s="199" t="s">
        <v>52</v>
      </c>
      <c r="G40" s="201" t="s">
        <v>45</v>
      </c>
      <c r="H40" s="199" t="s">
        <v>53</v>
      </c>
      <c r="I40" s="201" t="s">
        <v>182</v>
      </c>
      <c r="J40" s="37"/>
    </row>
    <row r="41" spans="2:10" x14ac:dyDescent="0.25">
      <c r="B41" s="42">
        <v>1</v>
      </c>
      <c r="C41" s="411" t="str">
        <f>IF(COUNTA(I32)=1, I32, "")</f>
        <v/>
      </c>
      <c r="D41" s="408" t="str">
        <f>IF(AND(I34&gt;=0, COUNT(I32:I34)=3), 0,"")</f>
        <v/>
      </c>
      <c r="E41" s="408" t="str">
        <f>IF(COUNT(D41, I34)=2, I34,"")</f>
        <v/>
      </c>
      <c r="F41" s="416" t="str">
        <f>IF(COUNT(D41,E41)=2,D41/E41,"")</f>
        <v/>
      </c>
      <c r="G41" s="417" t="str">
        <f t="shared" ref="G41:G52" si="7">IF(AND(COUNT(D41:E41)=2,COUNT($I$32:$I$33)=2,SUM($I$32:$I$33)=SUM($C$41:$C$52)),$I$33-$I$32,"")</f>
        <v/>
      </c>
      <c r="H41" s="417" t="str">
        <f>IF(COUNT(F41,G41)=2,G41*F41,"")</f>
        <v/>
      </c>
      <c r="I41" s="418" t="str">
        <f t="shared" ref="I41:I52" si="8">IF(COUNT(G41,H41)=2,SUM($I$32+H41),"")</f>
        <v/>
      </c>
      <c r="J41" s="37"/>
    </row>
    <row r="42" spans="2:10" x14ac:dyDescent="0.25">
      <c r="B42" s="43">
        <v>2</v>
      </c>
      <c r="C42" s="412" t="str">
        <f>IF(AND(COUNTA(I33)=1,I34=1), I33, "")</f>
        <v/>
      </c>
      <c r="D42" s="409" t="str">
        <f>IF(I34&gt;=1, 1,"")</f>
        <v/>
      </c>
      <c r="E42" s="409" t="str">
        <f>IF(COUNT(D42, I34)=2, I34,"")</f>
        <v/>
      </c>
      <c r="F42" s="419" t="str">
        <f t="shared" ref="F42:F52" si="9">IF(COUNT(D42,E42)=2,D42/E42,"")</f>
        <v/>
      </c>
      <c r="G42" s="420" t="str">
        <f t="shared" si="7"/>
        <v/>
      </c>
      <c r="H42" s="420" t="str">
        <f t="shared" ref="H42:H52" si="10">IF(COUNT(F42,G42)=2,G42*F42,"")</f>
        <v/>
      </c>
      <c r="I42" s="421" t="str">
        <f>IF(COUNT(G42,H42)=2,SUM($I$32+H42),"")</f>
        <v/>
      </c>
      <c r="J42" s="37"/>
    </row>
    <row r="43" spans="2:10" x14ac:dyDescent="0.25">
      <c r="B43" s="43">
        <v>3</v>
      </c>
      <c r="C43" s="412" t="str">
        <f>IF(AND(COUNTA(I33)=1,I34=2), I33, "")</f>
        <v/>
      </c>
      <c r="D43" s="409" t="str">
        <f>IF(I34&gt;1, 2,"")</f>
        <v/>
      </c>
      <c r="E43" s="409" t="str">
        <f>IF(COUNT(D43, I34)=2, I34,"")</f>
        <v/>
      </c>
      <c r="F43" s="419" t="str">
        <f t="shared" si="9"/>
        <v/>
      </c>
      <c r="G43" s="420" t="str">
        <f t="shared" si="7"/>
        <v/>
      </c>
      <c r="H43" s="420" t="str">
        <f t="shared" si="10"/>
        <v/>
      </c>
      <c r="I43" s="421" t="str">
        <f>IF(COUNT(G43,H43)=2,SUM($I$32+H43),"")</f>
        <v/>
      </c>
      <c r="J43" s="37"/>
    </row>
    <row r="44" spans="2:10" x14ac:dyDescent="0.25">
      <c r="B44" s="43">
        <v>4</v>
      </c>
      <c r="C44" s="412" t="str">
        <f>IF(AND(COUNTA(I33)=1,I34=3), I33, "")</f>
        <v/>
      </c>
      <c r="D44" s="409" t="str">
        <f>IF(I34&gt;2, 3,"")</f>
        <v/>
      </c>
      <c r="E44" s="409" t="str">
        <f>IF(COUNT(D44, I34)=2, I34,"")</f>
        <v/>
      </c>
      <c r="F44" s="419" t="str">
        <f t="shared" si="9"/>
        <v/>
      </c>
      <c r="G44" s="420" t="str">
        <f t="shared" si="7"/>
        <v/>
      </c>
      <c r="H44" s="420" t="str">
        <f t="shared" si="10"/>
        <v/>
      </c>
      <c r="I44" s="421" t="str">
        <f>IF(COUNT(G44,H44)=2,SUM($I$32+H44),"")</f>
        <v/>
      </c>
      <c r="J44" s="37"/>
    </row>
    <row r="45" spans="2:10" x14ac:dyDescent="0.25">
      <c r="B45" s="43">
        <v>5</v>
      </c>
      <c r="C45" s="412" t="str">
        <f>IF(AND(COUNTA(I33)=1,I34=4), I33, "")</f>
        <v/>
      </c>
      <c r="D45" s="409" t="str">
        <f>IF(I34&gt;3, 4,"")</f>
        <v/>
      </c>
      <c r="E45" s="409" t="str">
        <f>IF(COUNT(D45, I34)=2, I34,"")</f>
        <v/>
      </c>
      <c r="F45" s="419" t="str">
        <f t="shared" si="9"/>
        <v/>
      </c>
      <c r="G45" s="420" t="str">
        <f t="shared" si="7"/>
        <v/>
      </c>
      <c r="H45" s="420" t="str">
        <f t="shared" si="10"/>
        <v/>
      </c>
      <c r="I45" s="421" t="str">
        <f>IF(COUNT(G45,H45)=2,SUM($I$32+H45),"")</f>
        <v/>
      </c>
      <c r="J45" s="37"/>
    </row>
    <row r="46" spans="2:10" x14ac:dyDescent="0.25">
      <c r="B46" s="43">
        <v>6</v>
      </c>
      <c r="C46" s="412" t="str">
        <f>IF(AND(COUNTA(I33)=1,I34=5), I33, "")</f>
        <v/>
      </c>
      <c r="D46" s="409" t="str">
        <f>IF(I34&gt;4, 5,"")</f>
        <v/>
      </c>
      <c r="E46" s="409" t="str">
        <f>IF(COUNT(D46, I34)=2, I34,"")</f>
        <v/>
      </c>
      <c r="F46" s="419" t="str">
        <f t="shared" si="9"/>
        <v/>
      </c>
      <c r="G46" s="420" t="str">
        <f t="shared" si="7"/>
        <v/>
      </c>
      <c r="H46" s="420" t="str">
        <f>IF(COUNT(F46,G46)=2,G46*F46,"")</f>
        <v/>
      </c>
      <c r="I46" s="421" t="str">
        <f>IF(COUNT(G46,H46)=2,SUM($I$32+H46),"")</f>
        <v/>
      </c>
      <c r="J46" s="37"/>
    </row>
    <row r="47" spans="2:10" x14ac:dyDescent="0.25">
      <c r="B47" s="43">
        <v>7</v>
      </c>
      <c r="C47" s="412" t="str">
        <f>IF(AND(COUNTA(I33)=1,I34=6), I33, "")</f>
        <v/>
      </c>
      <c r="D47" s="409" t="str">
        <f>IF(I34&gt;5, 6,"")</f>
        <v/>
      </c>
      <c r="E47" s="409" t="str">
        <f>IF(COUNT(D47, I34)=2, I34,"")</f>
        <v/>
      </c>
      <c r="F47" s="419" t="str">
        <f t="shared" si="9"/>
        <v/>
      </c>
      <c r="G47" s="420" t="str">
        <f t="shared" si="7"/>
        <v/>
      </c>
      <c r="H47" s="420" t="str">
        <f t="shared" si="10"/>
        <v/>
      </c>
      <c r="I47" s="421" t="str">
        <f t="shared" si="8"/>
        <v/>
      </c>
      <c r="J47" s="37"/>
    </row>
    <row r="48" spans="2:10" x14ac:dyDescent="0.25">
      <c r="B48" s="43">
        <v>8</v>
      </c>
      <c r="C48" s="412" t="str">
        <f>IF(AND(COUNTA(I33)=1,I34=7), I33, "")</f>
        <v/>
      </c>
      <c r="D48" s="409" t="str">
        <f>IF(I34&gt;6, 7,"")</f>
        <v/>
      </c>
      <c r="E48" s="409" t="str">
        <f>IF(COUNT(D48, I34)=2, I34,"")</f>
        <v/>
      </c>
      <c r="F48" s="419" t="str">
        <f t="shared" si="9"/>
        <v/>
      </c>
      <c r="G48" s="420" t="str">
        <f t="shared" si="7"/>
        <v/>
      </c>
      <c r="H48" s="420" t="str">
        <f t="shared" si="10"/>
        <v/>
      </c>
      <c r="I48" s="421" t="str">
        <f t="shared" si="8"/>
        <v/>
      </c>
      <c r="J48" s="37"/>
    </row>
    <row r="49" spans="2:10" x14ac:dyDescent="0.25">
      <c r="B49" s="43">
        <v>9</v>
      </c>
      <c r="C49" s="412" t="str">
        <f>IF(AND(COUNTA(I33)=1,I34=8), I33, "")</f>
        <v/>
      </c>
      <c r="D49" s="409" t="str">
        <f>IF(I34&gt;7, 8,"")</f>
        <v/>
      </c>
      <c r="E49" s="409" t="str">
        <f>IF(COUNT(D49, I34)=2, I34,"")</f>
        <v/>
      </c>
      <c r="F49" s="419" t="str">
        <f t="shared" si="9"/>
        <v/>
      </c>
      <c r="G49" s="420" t="str">
        <f t="shared" si="7"/>
        <v/>
      </c>
      <c r="H49" s="420" t="str">
        <f t="shared" si="10"/>
        <v/>
      </c>
      <c r="I49" s="421" t="str">
        <f t="shared" si="8"/>
        <v/>
      </c>
      <c r="J49" s="37"/>
    </row>
    <row r="50" spans="2:10" x14ac:dyDescent="0.25">
      <c r="B50" s="43">
        <v>10</v>
      </c>
      <c r="C50" s="412" t="str">
        <f>IF(AND(COUNTA(I33)=1,I34=9), I33, "")</f>
        <v/>
      </c>
      <c r="D50" s="409" t="str">
        <f>IF(I34&gt;8, 9,"")</f>
        <v/>
      </c>
      <c r="E50" s="409" t="str">
        <f>IF(COUNT(D50, I34)=2, I34,"")</f>
        <v/>
      </c>
      <c r="F50" s="419" t="str">
        <f t="shared" si="9"/>
        <v/>
      </c>
      <c r="G50" s="420" t="str">
        <f t="shared" si="7"/>
        <v/>
      </c>
      <c r="H50" s="420" t="str">
        <f t="shared" si="10"/>
        <v/>
      </c>
      <c r="I50" s="421" t="str">
        <f t="shared" si="8"/>
        <v/>
      </c>
      <c r="J50" s="37"/>
    </row>
    <row r="51" spans="2:10" x14ac:dyDescent="0.25">
      <c r="B51" s="43">
        <v>11</v>
      </c>
      <c r="C51" s="412" t="str">
        <f>IF(AND(COUNTA(I33)=1,I34=10), I33, "")</f>
        <v/>
      </c>
      <c r="D51" s="409" t="str">
        <f>IF(I34&gt;9, 10,"")</f>
        <v/>
      </c>
      <c r="E51" s="409" t="str">
        <f>IF(COUNT(D51, I34)=2, I34,"")</f>
        <v/>
      </c>
      <c r="F51" s="419" t="str">
        <f t="shared" si="9"/>
        <v/>
      </c>
      <c r="G51" s="420" t="str">
        <f t="shared" si="7"/>
        <v/>
      </c>
      <c r="H51" s="420" t="str">
        <f t="shared" si="10"/>
        <v/>
      </c>
      <c r="I51" s="421" t="str">
        <f t="shared" si="8"/>
        <v/>
      </c>
      <c r="J51" s="37"/>
    </row>
    <row r="52" spans="2:10" x14ac:dyDescent="0.25">
      <c r="B52" s="44">
        <v>12</v>
      </c>
      <c r="C52" s="413" t="str">
        <f>IF(AND(COUNTA(I33)=1,I34=11), I33, "")</f>
        <v/>
      </c>
      <c r="D52" s="410" t="str">
        <f>IF(I34&gt;10, 11,"")</f>
        <v/>
      </c>
      <c r="E52" s="410" t="str">
        <f>IF(COUNT(D52, I34)=2, I34,"")</f>
        <v/>
      </c>
      <c r="F52" s="422" t="str">
        <f t="shared" si="9"/>
        <v/>
      </c>
      <c r="G52" s="423" t="str">
        <f t="shared" si="7"/>
        <v/>
      </c>
      <c r="H52" s="423" t="str">
        <f t="shared" si="10"/>
        <v/>
      </c>
      <c r="I52" s="424" t="str">
        <f t="shared" si="8"/>
        <v/>
      </c>
      <c r="J52" s="37"/>
    </row>
    <row r="53" spans="2:10" x14ac:dyDescent="0.25">
      <c r="C53" s="202"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75" priority="13">
      <formula>LEN(TRIM(I32))=0</formula>
    </cfRule>
  </conditionalFormatting>
  <conditionalFormatting sqref="C15:R26">
    <cfRule type="containsErrors" dxfId="474" priority="10">
      <formula>ISERROR(C15)</formula>
    </cfRule>
  </conditionalFormatting>
  <conditionalFormatting sqref="C15:L26">
    <cfRule type="containsBlanks" dxfId="473" priority="9">
      <formula>LEN(TRIM(C15))=0</formula>
    </cfRule>
  </conditionalFormatting>
  <conditionalFormatting sqref="C27:R27">
    <cfRule type="containsErrors" dxfId="472" priority="7">
      <formula>ISERROR(C27)</formula>
    </cfRule>
  </conditionalFormatting>
  <conditionalFormatting sqref="I34">
    <cfRule type="containsBlanks" dxfId="471"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zoomScaleNormal="100" workbookViewId="0">
      <selection activeCell="C12" sqref="C12"/>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19" customFormat="1" ht="18.75" x14ac:dyDescent="0.3">
      <c r="A1" s="318" t="s">
        <v>94</v>
      </c>
      <c r="B1" s="318"/>
      <c r="C1" s="318"/>
      <c r="D1" s="318"/>
      <c r="E1" s="318"/>
      <c r="F1" s="318"/>
      <c r="G1" s="318"/>
      <c r="H1" s="318"/>
      <c r="I1" s="318"/>
      <c r="J1" s="318"/>
      <c r="K1" s="318"/>
      <c r="L1" s="318"/>
      <c r="M1" s="318"/>
      <c r="N1" s="318"/>
      <c r="O1" s="318"/>
      <c r="P1" s="318"/>
      <c r="Q1" s="318"/>
      <c r="R1" s="318"/>
      <c r="S1" s="318"/>
      <c r="T1" s="318"/>
      <c r="U1" s="318"/>
      <c r="V1" s="318"/>
      <c r="W1" s="318"/>
      <c r="X1" s="318"/>
      <c r="Y1" s="318"/>
    </row>
    <row r="2" spans="1:25" s="98" customFormat="1" x14ac:dyDescent="0.25">
      <c r="B2" s="398" t="s">
        <v>44</v>
      </c>
      <c r="C2" s="57"/>
      <c r="D2" s="57"/>
      <c r="E2" s="57"/>
      <c r="F2" s="57"/>
    </row>
    <row r="3" spans="1:25" s="98" customFormat="1" ht="15.75" customHeight="1" x14ac:dyDescent="0.25">
      <c r="A3" s="54"/>
      <c r="B3" s="399" t="s">
        <v>92</v>
      </c>
      <c r="C3" s="99"/>
      <c r="D3" s="99"/>
      <c r="E3" s="99"/>
      <c r="F3" s="99"/>
      <c r="G3" s="99"/>
      <c r="Y3" s="99"/>
    </row>
    <row r="4" spans="1:25" s="98" customFormat="1" ht="15.75" customHeight="1" x14ac:dyDescent="0.25">
      <c r="A4" s="54"/>
      <c r="B4" s="399" t="s">
        <v>89</v>
      </c>
      <c r="C4" s="99"/>
      <c r="D4" s="99"/>
      <c r="E4" s="99"/>
      <c r="F4" s="99"/>
      <c r="G4" s="99"/>
      <c r="Y4" s="99"/>
    </row>
    <row r="5" spans="1:25" s="98" customFormat="1" ht="15.75" customHeight="1" x14ac:dyDescent="0.25">
      <c r="A5" s="54"/>
      <c r="B5" s="181"/>
      <c r="C5" s="426"/>
      <c r="D5" s="426"/>
      <c r="E5" s="426"/>
      <c r="F5" s="426"/>
      <c r="G5" s="427"/>
      <c r="Y5" s="99"/>
    </row>
    <row r="6" spans="1:25" s="98" customFormat="1" ht="15.75" customHeight="1" x14ac:dyDescent="0.25">
      <c r="A6" s="54"/>
      <c r="B6" s="292"/>
      <c r="C6" s="99"/>
      <c r="D6" s="99"/>
      <c r="E6" s="99"/>
      <c r="F6" s="99"/>
      <c r="G6" s="99"/>
      <c r="Y6" s="99"/>
    </row>
    <row r="7" spans="1:25" x14ac:dyDescent="0.25">
      <c r="A7" s="54"/>
      <c r="B7" s="58" t="s">
        <v>24</v>
      </c>
      <c r="C7" s="59"/>
      <c r="D7" s="60"/>
      <c r="E7" s="121"/>
      <c r="F7" s="121"/>
      <c r="G7" s="121"/>
      <c r="H7" s="122"/>
      <c r="I7" s="55"/>
      <c r="J7" s="55"/>
      <c r="K7" s="55"/>
      <c r="L7" s="55"/>
      <c r="M7" s="55"/>
      <c r="N7" s="55"/>
      <c r="O7" s="55"/>
      <c r="P7" s="55"/>
      <c r="Q7" s="55"/>
      <c r="R7" s="55"/>
      <c r="S7" s="55"/>
      <c r="T7" s="55"/>
      <c r="U7" s="55"/>
      <c r="V7" s="55"/>
      <c r="W7" s="55"/>
      <c r="X7" s="55"/>
      <c r="Y7" s="56"/>
    </row>
    <row r="8" spans="1:25" ht="14.45" customHeight="1" x14ac:dyDescent="0.25">
      <c r="A8" s="54"/>
      <c r="B8" s="542" t="s">
        <v>244</v>
      </c>
      <c r="C8" s="542"/>
      <c r="D8" s="542"/>
      <c r="E8" s="542"/>
      <c r="F8" s="542"/>
      <c r="G8" s="542"/>
      <c r="H8" s="542"/>
      <c r="I8" s="55"/>
      <c r="J8" s="55"/>
      <c r="K8" s="55"/>
      <c r="L8" s="55"/>
      <c r="M8" s="55"/>
      <c r="N8" s="55"/>
      <c r="O8" s="55"/>
      <c r="P8" s="55"/>
      <c r="Q8" s="55"/>
      <c r="R8" s="55"/>
      <c r="S8" s="55"/>
      <c r="T8" s="55"/>
      <c r="U8" s="55"/>
      <c r="V8" s="55"/>
      <c r="W8" s="55"/>
      <c r="X8" s="55"/>
      <c r="Y8" s="56"/>
    </row>
    <row r="9" spans="1:25" ht="15.75" customHeight="1" x14ac:dyDescent="0.25">
      <c r="A9" s="57"/>
      <c r="B9" s="542"/>
      <c r="C9" s="542"/>
      <c r="D9" s="542"/>
      <c r="E9" s="542"/>
      <c r="F9" s="542"/>
      <c r="G9" s="542"/>
      <c r="H9" s="542"/>
      <c r="I9" s="120"/>
      <c r="J9" s="120"/>
      <c r="K9" s="120"/>
      <c r="L9" s="120"/>
      <c r="N9" s="120"/>
      <c r="O9" s="120"/>
      <c r="P9" s="120"/>
      <c r="Q9" s="120"/>
      <c r="R9" s="120"/>
      <c r="S9" s="120"/>
      <c r="T9" s="120"/>
      <c r="U9" s="120"/>
      <c r="V9" s="120"/>
    </row>
    <row r="10" spans="1:25" ht="42" customHeight="1" x14ac:dyDescent="0.25">
      <c r="B10" s="148" t="s">
        <v>19</v>
      </c>
      <c r="C10" s="124" t="s">
        <v>78</v>
      </c>
      <c r="D10" s="125" t="s">
        <v>79</v>
      </c>
      <c r="E10" s="125" t="s">
        <v>80</v>
      </c>
      <c r="F10" s="125" t="s">
        <v>81</v>
      </c>
      <c r="G10" s="126" t="s">
        <v>82</v>
      </c>
      <c r="H10" s="61"/>
    </row>
    <row r="11" spans="1:25" x14ac:dyDescent="0.25">
      <c r="B11" s="147"/>
      <c r="C11" s="322" t="s">
        <v>151</v>
      </c>
      <c r="D11" s="323" t="s">
        <v>170</v>
      </c>
      <c r="E11" s="323" t="s">
        <v>171</v>
      </c>
      <c r="F11" s="323" t="s">
        <v>172</v>
      </c>
      <c r="G11" s="324" t="s">
        <v>173</v>
      </c>
      <c r="H11" s="61"/>
    </row>
    <row r="12" spans="1:25" ht="19.149999999999999" customHeight="1" x14ac:dyDescent="0.25">
      <c r="A12" s="543"/>
      <c r="B12" s="320" t="s">
        <v>175</v>
      </c>
      <c r="C12" s="203"/>
      <c r="D12" s="204"/>
      <c r="E12" s="204"/>
      <c r="F12" s="204"/>
      <c r="G12" s="205"/>
    </row>
    <row r="13" spans="1:25" ht="60" x14ac:dyDescent="0.25">
      <c r="A13" s="543"/>
      <c r="B13" s="321" t="s">
        <v>176</v>
      </c>
      <c r="C13" s="206"/>
      <c r="D13" s="207"/>
      <c r="E13" s="207"/>
      <c r="F13" s="207"/>
      <c r="G13" s="208"/>
    </row>
    <row r="14" spans="1:25" ht="14.45" customHeight="1" x14ac:dyDescent="0.25">
      <c r="A14" s="543"/>
      <c r="B14" s="119" t="s">
        <v>204</v>
      </c>
      <c r="C14" s="98"/>
      <c r="I14" s="61"/>
    </row>
    <row r="15" spans="1:25" ht="14.45" customHeight="1" x14ac:dyDescent="0.25">
      <c r="A15" s="543"/>
      <c r="B15" s="492" t="s">
        <v>38</v>
      </c>
      <c r="C15" s="98"/>
      <c r="F15" s="118"/>
      <c r="I15" s="61"/>
    </row>
    <row r="16" spans="1:25" ht="14.45" customHeight="1" x14ac:dyDescent="0.25">
      <c r="A16" s="543"/>
      <c r="B16" s="61" t="s">
        <v>39</v>
      </c>
      <c r="C16" s="98"/>
      <c r="I16" s="61"/>
    </row>
    <row r="17" spans="1:9" ht="14.45" customHeight="1" x14ac:dyDescent="0.25">
      <c r="A17" s="543"/>
      <c r="B17" s="61" t="s">
        <v>40</v>
      </c>
      <c r="C17" s="98"/>
      <c r="I17" s="61"/>
    </row>
    <row r="18" spans="1:9" ht="14.45" customHeight="1" x14ac:dyDescent="0.25">
      <c r="A18" s="543"/>
      <c r="B18" s="61" t="s">
        <v>41</v>
      </c>
      <c r="C18" s="98"/>
      <c r="I18" s="61"/>
    </row>
    <row r="19" spans="1:9" ht="14.45" customHeight="1" x14ac:dyDescent="0.25">
      <c r="A19" s="543"/>
      <c r="B19" s="61" t="s">
        <v>42</v>
      </c>
      <c r="C19" s="98"/>
      <c r="I19" s="61"/>
    </row>
    <row r="20" spans="1:9" ht="14.45" customHeight="1" x14ac:dyDescent="0.25">
      <c r="A20" s="543"/>
      <c r="B20" s="61" t="s">
        <v>43</v>
      </c>
      <c r="C20" s="98"/>
      <c r="I20" s="61"/>
    </row>
    <row r="21" spans="1:9" ht="14.45" customHeight="1" x14ac:dyDescent="0.25">
      <c r="A21" s="543"/>
      <c r="B21" s="61"/>
      <c r="C21" s="98"/>
      <c r="I21" s="61"/>
    </row>
    <row r="22" spans="1:9" ht="14.45" customHeight="1" x14ac:dyDescent="0.25">
      <c r="A22" s="543"/>
      <c r="B22" s="183" t="s">
        <v>180</v>
      </c>
      <c r="C22" s="184"/>
      <c r="D22" s="184"/>
      <c r="E22" s="184"/>
      <c r="F22" s="184"/>
      <c r="G22" s="425">
        <f>IF(COUNTA(C12:G13)=10,COUNTA(H28:H39),0)</f>
        <v>0</v>
      </c>
      <c r="H22" s="121"/>
      <c r="I22" s="61"/>
    </row>
    <row r="23" spans="1:9" x14ac:dyDescent="0.25">
      <c r="A23" s="544"/>
      <c r="B23" s="209"/>
      <c r="C23" s="210"/>
      <c r="D23" s="210"/>
      <c r="E23" s="210"/>
      <c r="F23" s="210"/>
      <c r="G23" s="210"/>
      <c r="H23" s="211" t="s">
        <v>25</v>
      </c>
    </row>
    <row r="24" spans="1:9" ht="17.45" customHeight="1" x14ac:dyDescent="0.25">
      <c r="A24" s="544"/>
      <c r="B24" s="551" t="s">
        <v>174</v>
      </c>
      <c r="C24" s="552"/>
      <c r="D24" s="552"/>
      <c r="E24" s="552"/>
      <c r="F24" s="552"/>
      <c r="G24" s="552"/>
      <c r="H24" s="553"/>
      <c r="I24" s="61"/>
    </row>
    <row r="25" spans="1:9" ht="14.45" customHeight="1" x14ac:dyDescent="0.25">
      <c r="A25" s="544"/>
      <c r="B25" s="545" t="s">
        <v>37</v>
      </c>
      <c r="C25" s="548" t="s">
        <v>157</v>
      </c>
      <c r="D25" s="549"/>
      <c r="E25" s="549"/>
      <c r="F25" s="549"/>
      <c r="G25" s="549"/>
      <c r="H25" s="550"/>
    </row>
    <row r="26" spans="1:9" ht="30" x14ac:dyDescent="0.25">
      <c r="A26" s="544"/>
      <c r="B26" s="546"/>
      <c r="C26" s="212" t="s">
        <v>78</v>
      </c>
      <c r="D26" s="213" t="s">
        <v>79</v>
      </c>
      <c r="E26" s="213" t="s">
        <v>80</v>
      </c>
      <c r="F26" s="213" t="s">
        <v>81</v>
      </c>
      <c r="G26" s="214" t="s">
        <v>82</v>
      </c>
      <c r="H26" s="215" t="s">
        <v>1</v>
      </c>
    </row>
    <row r="27" spans="1:9" s="61" customFormat="1" ht="36" x14ac:dyDescent="0.25">
      <c r="A27" s="544"/>
      <c r="B27" s="547"/>
      <c r="C27" s="371" t="s">
        <v>214</v>
      </c>
      <c r="D27" s="371" t="s">
        <v>210</v>
      </c>
      <c r="E27" s="371" t="s">
        <v>211</v>
      </c>
      <c r="F27" s="371" t="s">
        <v>212</v>
      </c>
      <c r="G27" s="372" t="s">
        <v>213</v>
      </c>
      <c r="H27" s="373" t="s">
        <v>56</v>
      </c>
    </row>
    <row r="28" spans="1:9" x14ac:dyDescent="0.25">
      <c r="A28" s="544"/>
      <c r="B28" s="216">
        <v>1</v>
      </c>
      <c r="C28" s="217" t="str">
        <f>IF(COUNTA($H28,$C$12,$C$13)=3,ROUNDUP($C$12/100*$H28,0),"")</f>
        <v/>
      </c>
      <c r="D28" s="218" t="str">
        <f>IF(COUNTA($H28,$D$12,$D$13)=3,ROUNDUP($D$12/100*$H28,0),"")</f>
        <v/>
      </c>
      <c r="E28" s="218" t="str">
        <f>IF(COUNTA($H28,$E$12,$E$13)=3,ROUNDUP($E$12/100*$H28,0),"")</f>
        <v/>
      </c>
      <c r="F28" s="218" t="str">
        <f>IF(COUNTA($H28,$F$12,$F$13)=3,ROUNDUP($F$12/100*$H28,0),"")</f>
        <v/>
      </c>
      <c r="G28" s="219" t="str">
        <f>IF(COUNTA($H28,$G$12,$G$13)=3,ROUNDUP($G$12/100*$H28,0),"")</f>
        <v/>
      </c>
      <c r="H28" s="220"/>
    </row>
    <row r="29" spans="1:9" x14ac:dyDescent="0.25">
      <c r="A29" s="544"/>
      <c r="B29" s="221">
        <v>2</v>
      </c>
      <c r="C29" s="222" t="str">
        <f t="shared" ref="C29:C39" si="0">IF(COUNTA($H29,$C$12,$C$13)=3,ROUNDUP($C$12/100*$H29,0),"")</f>
        <v/>
      </c>
      <c r="D29" s="223" t="str">
        <f t="shared" ref="D29:D39" si="1">IF(COUNTA($H29,$D$12,$D$13)=3,ROUNDUP($D$12/100*$H29,0),"")</f>
        <v/>
      </c>
      <c r="E29" s="223" t="str">
        <f t="shared" ref="E29:E39" si="2">IF(COUNTA($H29,$E$12,$E$13)=3,ROUNDUP($E$12/100*$H29,0),"")</f>
        <v/>
      </c>
      <c r="F29" s="223" t="str">
        <f t="shared" ref="F29:F39" si="3">IF(COUNTA($H29,$F$12,$F$13)=3,ROUNDUP($F$12/100*$H29,0),"")</f>
        <v/>
      </c>
      <c r="G29" s="224" t="str">
        <f t="shared" ref="G29:G39" si="4">IF(COUNTA($H29,$G$12,$G$13)=3,ROUNDUP($G$12/100*$H29,0),"")</f>
        <v/>
      </c>
      <c r="H29" s="225"/>
    </row>
    <row r="30" spans="1:9" x14ac:dyDescent="0.25">
      <c r="A30" s="544"/>
      <c r="B30" s="221">
        <v>3</v>
      </c>
      <c r="C30" s="222" t="str">
        <f t="shared" si="0"/>
        <v/>
      </c>
      <c r="D30" s="223" t="str">
        <f t="shared" si="1"/>
        <v/>
      </c>
      <c r="E30" s="223" t="str">
        <f t="shared" si="2"/>
        <v/>
      </c>
      <c r="F30" s="223" t="str">
        <f t="shared" si="3"/>
        <v/>
      </c>
      <c r="G30" s="224" t="str">
        <f t="shared" si="4"/>
        <v/>
      </c>
      <c r="H30" s="225"/>
    </row>
    <row r="31" spans="1:9" x14ac:dyDescent="0.25">
      <c r="A31" s="544"/>
      <c r="B31" s="221">
        <v>4</v>
      </c>
      <c r="C31" s="222" t="str">
        <f t="shared" si="0"/>
        <v/>
      </c>
      <c r="D31" s="223" t="str">
        <f t="shared" si="1"/>
        <v/>
      </c>
      <c r="E31" s="223" t="str">
        <f t="shared" si="2"/>
        <v/>
      </c>
      <c r="F31" s="223" t="str">
        <f t="shared" si="3"/>
        <v/>
      </c>
      <c r="G31" s="224" t="str">
        <f t="shared" si="4"/>
        <v/>
      </c>
      <c r="H31" s="225"/>
    </row>
    <row r="32" spans="1:9" x14ac:dyDescent="0.25">
      <c r="A32" s="544"/>
      <c r="B32" s="221">
        <v>5</v>
      </c>
      <c r="C32" s="222" t="str">
        <f t="shared" si="0"/>
        <v/>
      </c>
      <c r="D32" s="223" t="str">
        <f t="shared" si="1"/>
        <v/>
      </c>
      <c r="E32" s="223" t="str">
        <f t="shared" si="2"/>
        <v/>
      </c>
      <c r="F32" s="223" t="str">
        <f t="shared" si="3"/>
        <v/>
      </c>
      <c r="G32" s="224" t="str">
        <f t="shared" si="4"/>
        <v/>
      </c>
      <c r="H32" s="225"/>
    </row>
    <row r="33" spans="1:25" x14ac:dyDescent="0.25">
      <c r="A33" s="544"/>
      <c r="B33" s="221">
        <v>6</v>
      </c>
      <c r="C33" s="222" t="str">
        <f t="shared" si="0"/>
        <v/>
      </c>
      <c r="D33" s="223" t="str">
        <f t="shared" si="1"/>
        <v/>
      </c>
      <c r="E33" s="223" t="str">
        <f t="shared" si="2"/>
        <v/>
      </c>
      <c r="F33" s="223" t="str">
        <f t="shared" si="3"/>
        <v/>
      </c>
      <c r="G33" s="224" t="str">
        <f t="shared" si="4"/>
        <v/>
      </c>
      <c r="H33" s="225"/>
    </row>
    <row r="34" spans="1:25" x14ac:dyDescent="0.25">
      <c r="B34" s="221">
        <v>7</v>
      </c>
      <c r="C34" s="222" t="str">
        <f t="shared" si="0"/>
        <v/>
      </c>
      <c r="D34" s="223" t="str">
        <f t="shared" si="1"/>
        <v/>
      </c>
      <c r="E34" s="223" t="str">
        <f t="shared" si="2"/>
        <v/>
      </c>
      <c r="F34" s="223" t="str">
        <f t="shared" si="3"/>
        <v/>
      </c>
      <c r="G34" s="224" t="str">
        <f t="shared" si="4"/>
        <v/>
      </c>
      <c r="H34" s="225"/>
    </row>
    <row r="35" spans="1:25" x14ac:dyDescent="0.25">
      <c r="B35" s="221">
        <v>8</v>
      </c>
      <c r="C35" s="222" t="str">
        <f t="shared" si="0"/>
        <v/>
      </c>
      <c r="D35" s="223" t="str">
        <f t="shared" si="1"/>
        <v/>
      </c>
      <c r="E35" s="223" t="str">
        <f t="shared" si="2"/>
        <v/>
      </c>
      <c r="F35" s="223" t="str">
        <f t="shared" si="3"/>
        <v/>
      </c>
      <c r="G35" s="224" t="str">
        <f t="shared" si="4"/>
        <v/>
      </c>
      <c r="H35" s="225"/>
    </row>
    <row r="36" spans="1:25" x14ac:dyDescent="0.25">
      <c r="B36" s="221">
        <v>9</v>
      </c>
      <c r="C36" s="222" t="str">
        <f t="shared" si="0"/>
        <v/>
      </c>
      <c r="D36" s="223" t="str">
        <f t="shared" si="1"/>
        <v/>
      </c>
      <c r="E36" s="223" t="str">
        <f t="shared" si="2"/>
        <v/>
      </c>
      <c r="F36" s="223" t="str">
        <f t="shared" si="3"/>
        <v/>
      </c>
      <c r="G36" s="224" t="str">
        <f t="shared" si="4"/>
        <v/>
      </c>
      <c r="H36" s="225"/>
    </row>
    <row r="37" spans="1:25" x14ac:dyDescent="0.25">
      <c r="B37" s="221">
        <v>10</v>
      </c>
      <c r="C37" s="222" t="str">
        <f t="shared" si="0"/>
        <v/>
      </c>
      <c r="D37" s="223" t="str">
        <f t="shared" si="1"/>
        <v/>
      </c>
      <c r="E37" s="223" t="str">
        <f t="shared" si="2"/>
        <v/>
      </c>
      <c r="F37" s="223" t="str">
        <f t="shared" si="3"/>
        <v/>
      </c>
      <c r="G37" s="224" t="str">
        <f t="shared" si="4"/>
        <v/>
      </c>
      <c r="H37" s="225"/>
    </row>
    <row r="38" spans="1:25" ht="14.45" customHeight="1" x14ac:dyDescent="0.25">
      <c r="B38" s="221">
        <v>11</v>
      </c>
      <c r="C38" s="222" t="str">
        <f t="shared" si="0"/>
        <v/>
      </c>
      <c r="D38" s="223" t="str">
        <f t="shared" si="1"/>
        <v/>
      </c>
      <c r="E38" s="223" t="str">
        <f t="shared" si="2"/>
        <v/>
      </c>
      <c r="F38" s="223" t="str">
        <f t="shared" si="3"/>
        <v/>
      </c>
      <c r="G38" s="224" t="str">
        <f t="shared" si="4"/>
        <v/>
      </c>
      <c r="H38" s="225"/>
    </row>
    <row r="39" spans="1:25" x14ac:dyDescent="0.25">
      <c r="B39" s="226">
        <v>12</v>
      </c>
      <c r="C39" s="227" t="str">
        <f t="shared" si="0"/>
        <v/>
      </c>
      <c r="D39" s="228" t="str">
        <f t="shared" si="1"/>
        <v/>
      </c>
      <c r="E39" s="228" t="str">
        <f t="shared" si="2"/>
        <v/>
      </c>
      <c r="F39" s="228" t="str">
        <f t="shared" si="3"/>
        <v/>
      </c>
      <c r="G39" s="229" t="str">
        <f t="shared" si="4"/>
        <v/>
      </c>
      <c r="H39" s="230"/>
    </row>
    <row r="40" spans="1:25" x14ac:dyDescent="0.25">
      <c r="B40" s="231" t="s">
        <v>77</v>
      </c>
      <c r="C40" s="325" t="str">
        <f t="shared" ref="C40:H40" si="5">IF(AND(COUNT(C28:C39)&gt;=1,COUNTBLANK(C28:C39)=0),AVERAGE(C28:C39),"")</f>
        <v/>
      </c>
      <c r="D40" s="326" t="str">
        <f t="shared" si="5"/>
        <v/>
      </c>
      <c r="E40" s="326" t="str">
        <f t="shared" si="5"/>
        <v/>
      </c>
      <c r="F40" s="326" t="str">
        <f t="shared" si="5"/>
        <v/>
      </c>
      <c r="G40" s="327" t="str">
        <f t="shared" si="5"/>
        <v/>
      </c>
      <c r="H40" s="232" t="str">
        <f t="shared" si="5"/>
        <v/>
      </c>
    </row>
    <row r="42" spans="1:25" s="116" customFormat="1" ht="15.75" customHeight="1" x14ac:dyDescent="0.25">
      <c r="A42" s="149"/>
      <c r="B42" s="233" t="s">
        <v>89</v>
      </c>
      <c r="C42" s="234"/>
      <c r="D42" s="234"/>
      <c r="E42" s="234"/>
      <c r="F42" s="234"/>
      <c r="G42" s="234"/>
      <c r="H42" s="235"/>
      <c r="I42" s="235"/>
      <c r="J42" s="235"/>
      <c r="K42" s="235"/>
      <c r="L42" s="235"/>
      <c r="Y42" s="117"/>
    </row>
    <row r="43" spans="1:25" x14ac:dyDescent="0.25">
      <c r="B43" s="545" t="s">
        <v>37</v>
      </c>
      <c r="C43" s="236" t="s">
        <v>2</v>
      </c>
      <c r="D43" s="237"/>
      <c r="E43" s="237"/>
      <c r="F43" s="237"/>
      <c r="G43" s="237"/>
      <c r="H43" s="238" t="s">
        <v>0</v>
      </c>
      <c r="I43" s="237"/>
      <c r="J43" s="237"/>
      <c r="K43" s="237"/>
      <c r="L43" s="239"/>
    </row>
    <row r="44" spans="1:25" ht="30" x14ac:dyDescent="0.25">
      <c r="B44" s="546"/>
      <c r="C44" s="240" t="s">
        <v>78</v>
      </c>
      <c r="D44" s="241" t="s">
        <v>79</v>
      </c>
      <c r="E44" s="241" t="s">
        <v>80</v>
      </c>
      <c r="F44" s="241" t="s">
        <v>81</v>
      </c>
      <c r="G44" s="242" t="s">
        <v>82</v>
      </c>
      <c r="H44" s="240" t="s">
        <v>78</v>
      </c>
      <c r="I44" s="241" t="s">
        <v>79</v>
      </c>
      <c r="J44" s="241" t="s">
        <v>80</v>
      </c>
      <c r="K44" s="241" t="s">
        <v>81</v>
      </c>
      <c r="L44" s="242" t="s">
        <v>82</v>
      </c>
    </row>
    <row r="45" spans="1:25" s="61" customFormat="1" x14ac:dyDescent="0.25">
      <c r="B45" s="547"/>
      <c r="C45" s="328" t="s">
        <v>158</v>
      </c>
      <c r="D45" s="329" t="s">
        <v>159</v>
      </c>
      <c r="E45" s="329" t="s">
        <v>160</v>
      </c>
      <c r="F45" s="329" t="s">
        <v>161</v>
      </c>
      <c r="G45" s="330" t="s">
        <v>162</v>
      </c>
      <c r="H45" s="328" t="s">
        <v>163</v>
      </c>
      <c r="I45" s="329" t="s">
        <v>164</v>
      </c>
      <c r="J45" s="329" t="s">
        <v>165</v>
      </c>
      <c r="K45" s="329" t="s">
        <v>166</v>
      </c>
      <c r="L45" s="330" t="s">
        <v>167</v>
      </c>
    </row>
    <row r="46" spans="1:25" x14ac:dyDescent="0.25">
      <c r="B46" s="216">
        <v>1</v>
      </c>
      <c r="C46" s="243" t="str">
        <f>IF(COUNT(C28)=1,ROUND(C28*$C$13/($C$13+100),0),"")</f>
        <v/>
      </c>
      <c r="D46" s="244" t="str">
        <f>IF(COUNT(D28)=1,ROUND(D28*$D$13/($D$13+100),0),"")</f>
        <v/>
      </c>
      <c r="E46" s="244" t="str">
        <f>IF(COUNT(E28)=1,ROUND(E28*$E$13/($E$13+100),0),"")</f>
        <v/>
      </c>
      <c r="F46" s="244" t="str">
        <f>IF(COUNT(F28)=1,ROUND(F28*$F$13/($F$13+100),0),"")</f>
        <v/>
      </c>
      <c r="G46" s="245" t="str">
        <f>IF(COUNT(G28)=1,ROUND(G28*$G$13/($G$13+100),0),"")</f>
        <v/>
      </c>
      <c r="H46" s="217" t="str">
        <f t="shared" ref="H46:H57" si="6">IF(COUNT(C28)=1,C28-C46,"")</f>
        <v/>
      </c>
      <c r="I46" s="218" t="str">
        <f t="shared" ref="I46:I57" si="7">IF(COUNT(D28)=1,D28-D46,"")</f>
        <v/>
      </c>
      <c r="J46" s="218" t="str">
        <f t="shared" ref="J46:J57" si="8">IF(COUNT(E28)=1,E28-E46,"")</f>
        <v/>
      </c>
      <c r="K46" s="218" t="str">
        <f t="shared" ref="K46:K57" si="9">IF(COUNT(F28)=1,F28-F46,"")</f>
        <v/>
      </c>
      <c r="L46" s="255" t="str">
        <f t="shared" ref="L46:L57" si="10">IF(COUNT(G28)=1,G28-G46,"")</f>
        <v/>
      </c>
    </row>
    <row r="47" spans="1:25" x14ac:dyDescent="0.25">
      <c r="B47" s="221">
        <v>2</v>
      </c>
      <c r="C47" s="246" t="str">
        <f t="shared" ref="C47:C57" si="11">IF(COUNT(C29)=1,ROUND(C29*$C$13/($C$13+100),0),"")</f>
        <v/>
      </c>
      <c r="D47" s="247" t="str">
        <f t="shared" ref="D47:D57" si="12">IF(COUNT(D29)=1,ROUND(D29*$D$13/($D$13+100),0),"")</f>
        <v/>
      </c>
      <c r="E47" s="247" t="str">
        <f t="shared" ref="E47:E57" si="13">IF(COUNT(E29)=1,ROUND(E29*$E$13/($E$13+100),0),"")</f>
        <v/>
      </c>
      <c r="F47" s="247" t="str">
        <f t="shared" ref="F47:F57" si="14">IF(COUNT(F29)=1,ROUND(F29*$F$13/($F$13+100),0),"")</f>
        <v/>
      </c>
      <c r="G47" s="248" t="str">
        <f t="shared" ref="G47:G57" si="15">IF(COUNT(G29)=1,ROUND(G29*$G$13/($G$13+100),0),"")</f>
        <v/>
      </c>
      <c r="H47" s="222" t="str">
        <f t="shared" si="6"/>
        <v/>
      </c>
      <c r="I47" s="223" t="str">
        <f t="shared" si="7"/>
        <v/>
      </c>
      <c r="J47" s="223" t="str">
        <f t="shared" si="8"/>
        <v/>
      </c>
      <c r="K47" s="223" t="str">
        <f t="shared" si="9"/>
        <v/>
      </c>
      <c r="L47" s="256" t="str">
        <f t="shared" si="10"/>
        <v/>
      </c>
    </row>
    <row r="48" spans="1:25" x14ac:dyDescent="0.25">
      <c r="B48" s="221">
        <v>3</v>
      </c>
      <c r="C48" s="246" t="str">
        <f t="shared" si="11"/>
        <v/>
      </c>
      <c r="D48" s="247" t="str">
        <f t="shared" si="12"/>
        <v/>
      </c>
      <c r="E48" s="247" t="str">
        <f t="shared" si="13"/>
        <v/>
      </c>
      <c r="F48" s="247" t="str">
        <f t="shared" si="14"/>
        <v/>
      </c>
      <c r="G48" s="248" t="str">
        <f t="shared" si="15"/>
        <v/>
      </c>
      <c r="H48" s="222" t="str">
        <f t="shared" si="6"/>
        <v/>
      </c>
      <c r="I48" s="223" t="str">
        <f t="shared" si="7"/>
        <v/>
      </c>
      <c r="J48" s="223" t="str">
        <f t="shared" si="8"/>
        <v/>
      </c>
      <c r="K48" s="223" t="str">
        <f t="shared" si="9"/>
        <v/>
      </c>
      <c r="L48" s="256" t="str">
        <f t="shared" si="10"/>
        <v/>
      </c>
    </row>
    <row r="49" spans="2:12" x14ac:dyDescent="0.25">
      <c r="B49" s="221">
        <v>4</v>
      </c>
      <c r="C49" s="246" t="str">
        <f t="shared" si="11"/>
        <v/>
      </c>
      <c r="D49" s="247" t="str">
        <f t="shared" si="12"/>
        <v/>
      </c>
      <c r="E49" s="247" t="str">
        <f t="shared" si="13"/>
        <v/>
      </c>
      <c r="F49" s="247" t="str">
        <f t="shared" si="14"/>
        <v/>
      </c>
      <c r="G49" s="248" t="str">
        <f t="shared" si="15"/>
        <v/>
      </c>
      <c r="H49" s="222" t="str">
        <f t="shared" si="6"/>
        <v/>
      </c>
      <c r="I49" s="223" t="str">
        <f t="shared" si="7"/>
        <v/>
      </c>
      <c r="J49" s="223" t="str">
        <f t="shared" si="8"/>
        <v/>
      </c>
      <c r="K49" s="223" t="str">
        <f t="shared" si="9"/>
        <v/>
      </c>
      <c r="L49" s="256" t="str">
        <f t="shared" si="10"/>
        <v/>
      </c>
    </row>
    <row r="50" spans="2:12" x14ac:dyDescent="0.25">
      <c r="B50" s="221">
        <v>5</v>
      </c>
      <c r="C50" s="246" t="str">
        <f t="shared" si="11"/>
        <v/>
      </c>
      <c r="D50" s="247" t="str">
        <f t="shared" si="12"/>
        <v/>
      </c>
      <c r="E50" s="247" t="str">
        <f t="shared" si="13"/>
        <v/>
      </c>
      <c r="F50" s="247" t="str">
        <f t="shared" si="14"/>
        <v/>
      </c>
      <c r="G50" s="248" t="str">
        <f t="shared" si="15"/>
        <v/>
      </c>
      <c r="H50" s="222" t="str">
        <f t="shared" si="6"/>
        <v/>
      </c>
      <c r="I50" s="223" t="str">
        <f t="shared" si="7"/>
        <v/>
      </c>
      <c r="J50" s="223" t="str">
        <f t="shared" si="8"/>
        <v/>
      </c>
      <c r="K50" s="223" t="str">
        <f t="shared" si="9"/>
        <v/>
      </c>
      <c r="L50" s="256" t="str">
        <f t="shared" si="10"/>
        <v/>
      </c>
    </row>
    <row r="51" spans="2:12" x14ac:dyDescent="0.25">
      <c r="B51" s="221">
        <v>6</v>
      </c>
      <c r="C51" s="246" t="str">
        <f t="shared" si="11"/>
        <v/>
      </c>
      <c r="D51" s="247" t="str">
        <f t="shared" si="12"/>
        <v/>
      </c>
      <c r="E51" s="247" t="str">
        <f t="shared" si="13"/>
        <v/>
      </c>
      <c r="F51" s="247" t="str">
        <f t="shared" si="14"/>
        <v/>
      </c>
      <c r="G51" s="248" t="str">
        <f t="shared" si="15"/>
        <v/>
      </c>
      <c r="H51" s="222" t="str">
        <f t="shared" si="6"/>
        <v/>
      </c>
      <c r="I51" s="223" t="str">
        <f t="shared" si="7"/>
        <v/>
      </c>
      <c r="J51" s="223" t="str">
        <f t="shared" si="8"/>
        <v/>
      </c>
      <c r="K51" s="223" t="str">
        <f t="shared" si="9"/>
        <v/>
      </c>
      <c r="L51" s="256" t="str">
        <f t="shared" si="10"/>
        <v/>
      </c>
    </row>
    <row r="52" spans="2:12" x14ac:dyDescent="0.25">
      <c r="B52" s="221">
        <v>7</v>
      </c>
      <c r="C52" s="246" t="str">
        <f t="shared" si="11"/>
        <v/>
      </c>
      <c r="D52" s="247" t="str">
        <f t="shared" si="12"/>
        <v/>
      </c>
      <c r="E52" s="247" t="str">
        <f t="shared" si="13"/>
        <v/>
      </c>
      <c r="F52" s="247" t="str">
        <f t="shared" si="14"/>
        <v/>
      </c>
      <c r="G52" s="248" t="str">
        <f t="shared" si="15"/>
        <v/>
      </c>
      <c r="H52" s="222" t="str">
        <f t="shared" si="6"/>
        <v/>
      </c>
      <c r="I52" s="223" t="str">
        <f t="shared" si="7"/>
        <v/>
      </c>
      <c r="J52" s="223" t="str">
        <f t="shared" si="8"/>
        <v/>
      </c>
      <c r="K52" s="223" t="str">
        <f t="shared" si="9"/>
        <v/>
      </c>
      <c r="L52" s="256" t="str">
        <f t="shared" si="10"/>
        <v/>
      </c>
    </row>
    <row r="53" spans="2:12" x14ac:dyDescent="0.25">
      <c r="B53" s="221">
        <v>8</v>
      </c>
      <c r="C53" s="246" t="str">
        <f t="shared" si="11"/>
        <v/>
      </c>
      <c r="D53" s="247" t="str">
        <f t="shared" si="12"/>
        <v/>
      </c>
      <c r="E53" s="247" t="str">
        <f t="shared" si="13"/>
        <v/>
      </c>
      <c r="F53" s="247" t="str">
        <f t="shared" si="14"/>
        <v/>
      </c>
      <c r="G53" s="248" t="str">
        <f t="shared" si="15"/>
        <v/>
      </c>
      <c r="H53" s="222" t="str">
        <f t="shared" si="6"/>
        <v/>
      </c>
      <c r="I53" s="223" t="str">
        <f t="shared" si="7"/>
        <v/>
      </c>
      <c r="J53" s="223" t="str">
        <f t="shared" si="8"/>
        <v/>
      </c>
      <c r="K53" s="223" t="str">
        <f t="shared" si="9"/>
        <v/>
      </c>
      <c r="L53" s="256" t="str">
        <f t="shared" si="10"/>
        <v/>
      </c>
    </row>
    <row r="54" spans="2:12" x14ac:dyDescent="0.25">
      <c r="B54" s="221">
        <v>9</v>
      </c>
      <c r="C54" s="246" t="str">
        <f t="shared" si="11"/>
        <v/>
      </c>
      <c r="D54" s="247" t="str">
        <f t="shared" si="12"/>
        <v/>
      </c>
      <c r="E54" s="247" t="str">
        <f t="shared" si="13"/>
        <v/>
      </c>
      <c r="F54" s="247" t="str">
        <f t="shared" si="14"/>
        <v/>
      </c>
      <c r="G54" s="248" t="str">
        <f t="shared" si="15"/>
        <v/>
      </c>
      <c r="H54" s="222" t="str">
        <f t="shared" si="6"/>
        <v/>
      </c>
      <c r="I54" s="223" t="str">
        <f t="shared" si="7"/>
        <v/>
      </c>
      <c r="J54" s="223" t="str">
        <f t="shared" si="8"/>
        <v/>
      </c>
      <c r="K54" s="223" t="str">
        <f t="shared" si="9"/>
        <v/>
      </c>
      <c r="L54" s="256" t="str">
        <f t="shared" si="10"/>
        <v/>
      </c>
    </row>
    <row r="55" spans="2:12" x14ac:dyDescent="0.25">
      <c r="B55" s="221">
        <v>10</v>
      </c>
      <c r="C55" s="246" t="str">
        <f t="shared" si="11"/>
        <v/>
      </c>
      <c r="D55" s="247" t="str">
        <f t="shared" si="12"/>
        <v/>
      </c>
      <c r="E55" s="247" t="str">
        <f t="shared" si="13"/>
        <v/>
      </c>
      <c r="F55" s="247" t="str">
        <f t="shared" si="14"/>
        <v/>
      </c>
      <c r="G55" s="248" t="str">
        <f t="shared" si="15"/>
        <v/>
      </c>
      <c r="H55" s="222" t="str">
        <f t="shared" si="6"/>
        <v/>
      </c>
      <c r="I55" s="223" t="str">
        <f t="shared" si="7"/>
        <v/>
      </c>
      <c r="J55" s="223" t="str">
        <f t="shared" si="8"/>
        <v/>
      </c>
      <c r="K55" s="223" t="str">
        <f t="shared" si="9"/>
        <v/>
      </c>
      <c r="L55" s="256" t="str">
        <f t="shared" si="10"/>
        <v/>
      </c>
    </row>
    <row r="56" spans="2:12" x14ac:dyDescent="0.25">
      <c r="B56" s="221">
        <v>11</v>
      </c>
      <c r="C56" s="246" t="str">
        <f t="shared" si="11"/>
        <v/>
      </c>
      <c r="D56" s="247" t="str">
        <f t="shared" si="12"/>
        <v/>
      </c>
      <c r="E56" s="247" t="str">
        <f t="shared" si="13"/>
        <v/>
      </c>
      <c r="F56" s="247" t="str">
        <f t="shared" si="14"/>
        <v/>
      </c>
      <c r="G56" s="248" t="str">
        <f t="shared" si="15"/>
        <v/>
      </c>
      <c r="H56" s="222" t="str">
        <f t="shared" si="6"/>
        <v/>
      </c>
      <c r="I56" s="223" t="str">
        <f t="shared" si="7"/>
        <v/>
      </c>
      <c r="J56" s="223" t="str">
        <f t="shared" si="8"/>
        <v/>
      </c>
      <c r="K56" s="223" t="str">
        <f t="shared" si="9"/>
        <v/>
      </c>
      <c r="L56" s="256" t="str">
        <f t="shared" si="10"/>
        <v/>
      </c>
    </row>
    <row r="57" spans="2:12" x14ac:dyDescent="0.25">
      <c r="B57" s="226">
        <v>12</v>
      </c>
      <c r="C57" s="249" t="str">
        <f t="shared" si="11"/>
        <v/>
      </c>
      <c r="D57" s="250" t="str">
        <f t="shared" si="12"/>
        <v/>
      </c>
      <c r="E57" s="250" t="str">
        <f t="shared" si="13"/>
        <v/>
      </c>
      <c r="F57" s="250" t="str">
        <f t="shared" si="14"/>
        <v/>
      </c>
      <c r="G57" s="251" t="str">
        <f t="shared" si="15"/>
        <v/>
      </c>
      <c r="H57" s="227" t="str">
        <f t="shared" si="6"/>
        <v/>
      </c>
      <c r="I57" s="228" t="str">
        <f t="shared" si="7"/>
        <v/>
      </c>
      <c r="J57" s="228" t="str">
        <f t="shared" si="8"/>
        <v/>
      </c>
      <c r="K57" s="228" t="str">
        <f t="shared" si="9"/>
        <v/>
      </c>
      <c r="L57" s="257" t="str">
        <f t="shared" si="10"/>
        <v/>
      </c>
    </row>
    <row r="58" spans="2:12" x14ac:dyDescent="0.25">
      <c r="B58" s="231" t="s">
        <v>77</v>
      </c>
      <c r="C58" s="252" t="str">
        <f>IF(AND(COUNT(C46:C57)&gt;=1,COUNTBLANK(C46:C57)=0),AVERAGE(C46:C57),"")</f>
        <v/>
      </c>
      <c r="D58" s="253" t="str">
        <f t="shared" ref="D58:L58" si="16">IF(AND(COUNT(D46:D57)&gt;=1,COUNTBLANK(D46:D57)=0),AVERAGE(D46:D57),"")</f>
        <v/>
      </c>
      <c r="E58" s="253" t="str">
        <f t="shared" si="16"/>
        <v/>
      </c>
      <c r="F58" s="253" t="str">
        <f t="shared" si="16"/>
        <v/>
      </c>
      <c r="G58" s="254" t="str">
        <f t="shared" si="16"/>
        <v/>
      </c>
      <c r="H58" s="252" t="str">
        <f t="shared" si="16"/>
        <v/>
      </c>
      <c r="I58" s="253" t="str">
        <f t="shared" si="16"/>
        <v/>
      </c>
      <c r="J58" s="253" t="str">
        <f t="shared" si="16"/>
        <v/>
      </c>
      <c r="K58" s="253" t="str">
        <f t="shared" si="16"/>
        <v/>
      </c>
      <c r="L58" s="254"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70" priority="8">
      <formula>LEN(TRIM(H28))=0</formula>
    </cfRule>
    <cfRule type="containsErrors" dxfId="469" priority="9">
      <formula>ISERROR(H28)</formula>
    </cfRule>
  </conditionalFormatting>
  <conditionalFormatting sqref="C28:G39 C46:L57">
    <cfRule type="containsErrors" dxfId="468" priority="2">
      <formula>ISERROR(C28)</formula>
    </cfRule>
  </conditionalFormatting>
  <conditionalFormatting sqref="C12:G13">
    <cfRule type="containsBlanks" dxfId="467"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34" customFormat="1" ht="18.75" x14ac:dyDescent="0.3">
      <c r="A1" s="312" t="s">
        <v>91</v>
      </c>
      <c r="B1" s="331"/>
      <c r="C1" s="332"/>
      <c r="D1" s="332"/>
      <c r="E1" s="332"/>
      <c r="F1" s="332"/>
      <c r="G1" s="332"/>
      <c r="H1" s="332"/>
      <c r="I1" s="333"/>
      <c r="J1" s="333"/>
      <c r="L1" s="336"/>
      <c r="M1" s="336"/>
      <c r="N1" s="336"/>
      <c r="O1" s="333"/>
      <c r="P1" s="333"/>
      <c r="AA1" s="335"/>
      <c r="AB1" s="335"/>
      <c r="AC1" s="335"/>
      <c r="AD1" s="335"/>
      <c r="AE1" s="335"/>
    </row>
    <row r="2" spans="1:31" s="70" customFormat="1" x14ac:dyDescent="0.25">
      <c r="A2" s="67"/>
      <c r="B2" s="398" t="s">
        <v>44</v>
      </c>
      <c r="C2" s="68"/>
      <c r="D2" s="68"/>
      <c r="E2" s="69"/>
      <c r="F2" s="69"/>
      <c r="G2" s="69"/>
      <c r="H2" s="69"/>
      <c r="I2" s="64"/>
      <c r="J2" s="64"/>
      <c r="L2" s="71"/>
      <c r="M2" s="71"/>
      <c r="N2" s="71"/>
      <c r="O2" s="64"/>
      <c r="P2" s="64"/>
    </row>
    <row r="3" spans="1:31" s="70" customFormat="1" x14ac:dyDescent="0.25">
      <c r="A3" s="67"/>
      <c r="B3" s="401" t="s">
        <v>222</v>
      </c>
      <c r="C3" s="68"/>
      <c r="D3" s="68"/>
      <c r="E3" s="69"/>
      <c r="F3" s="69"/>
      <c r="G3" s="69"/>
      <c r="I3" s="73"/>
      <c r="J3" s="64"/>
      <c r="L3" s="71"/>
      <c r="M3" s="71"/>
      <c r="N3" s="71"/>
      <c r="P3" s="64"/>
    </row>
    <row r="4" spans="1:31" s="70" customFormat="1" x14ac:dyDescent="0.25">
      <c r="A4" s="67"/>
      <c r="B4" s="402" t="s">
        <v>66</v>
      </c>
      <c r="C4" s="68"/>
      <c r="D4" s="68"/>
      <c r="E4" s="69"/>
      <c r="F4" s="69"/>
      <c r="G4" s="69"/>
      <c r="H4" s="69"/>
      <c r="I4" s="64"/>
      <c r="J4" s="64"/>
      <c r="L4" s="71"/>
      <c r="M4" s="71"/>
      <c r="N4" s="71"/>
      <c r="O4" s="64"/>
      <c r="P4" s="64"/>
    </row>
    <row r="5" spans="1:31" s="70" customFormat="1" x14ac:dyDescent="0.25">
      <c r="A5" s="67"/>
      <c r="B5" s="400" t="s">
        <v>228</v>
      </c>
      <c r="C5" s="68"/>
      <c r="D5" s="68"/>
      <c r="E5" s="69"/>
      <c r="F5" s="69"/>
      <c r="G5" s="69"/>
      <c r="H5" s="69"/>
      <c r="I5" s="64"/>
      <c r="J5" s="64"/>
      <c r="L5" s="71"/>
      <c r="M5" s="71"/>
      <c r="N5" s="71"/>
    </row>
    <row r="6" spans="1:31" s="71" customFormat="1" x14ac:dyDescent="0.25">
      <c r="A6" s="67"/>
      <c r="B6" s="403" t="s">
        <v>240</v>
      </c>
      <c r="C6" s="68"/>
      <c r="D6" s="68"/>
      <c r="E6" s="69"/>
      <c r="F6" s="69"/>
      <c r="G6" s="69"/>
      <c r="H6" s="69"/>
      <c r="I6" s="150"/>
      <c r="J6" s="19"/>
      <c r="K6" s="12"/>
      <c r="L6" s="12"/>
      <c r="M6" s="12"/>
      <c r="N6" s="12"/>
      <c r="O6" s="64"/>
      <c r="P6" s="64"/>
      <c r="Q6" s="70"/>
    </row>
    <row r="7" spans="1:31" s="71" customFormat="1" x14ac:dyDescent="0.25">
      <c r="A7" s="67"/>
      <c r="B7" s="29"/>
      <c r="C7" s="68"/>
      <c r="D7" s="68"/>
      <c r="E7" s="69"/>
      <c r="F7" s="69"/>
      <c r="G7" s="69"/>
      <c r="H7" s="69"/>
      <c r="I7" s="150"/>
      <c r="J7" s="19"/>
      <c r="K7" s="12"/>
      <c r="L7" s="12"/>
      <c r="M7" s="12"/>
      <c r="N7" s="12"/>
      <c r="O7" s="64"/>
      <c r="P7" s="64"/>
      <c r="Q7" s="70"/>
    </row>
    <row r="8" spans="1:31" s="71" customFormat="1" ht="12.75" customHeight="1" x14ac:dyDescent="0.25">
      <c r="A8" s="560" t="s">
        <v>223</v>
      </c>
      <c r="B8" s="560"/>
      <c r="C8" s="560"/>
      <c r="D8" s="68"/>
      <c r="E8" s="69"/>
      <c r="F8" s="69"/>
      <c r="G8" s="69"/>
      <c r="H8" s="69"/>
      <c r="I8" s="150"/>
      <c r="J8" s="19"/>
      <c r="K8" s="12"/>
      <c r="L8" s="12"/>
      <c r="M8" s="12"/>
      <c r="N8" s="12"/>
      <c r="O8" s="64"/>
      <c r="P8" s="64"/>
      <c r="Q8" s="70"/>
    </row>
    <row r="9" spans="1:31" s="71" customFormat="1" ht="12.75" customHeight="1" x14ac:dyDescent="0.25">
      <c r="A9" s="430" t="s">
        <v>226</v>
      </c>
      <c r="B9" s="29"/>
      <c r="C9" s="583" t="str">
        <f>IF('W2'!G11+'W3'!$G$22&gt;0,"Yes","No. Please complete W2 or W3 first")</f>
        <v>No. Please complete W2 or W3 first</v>
      </c>
      <c r="D9" s="583"/>
      <c r="E9" s="583"/>
      <c r="F9" s="583"/>
      <c r="G9" s="69"/>
      <c r="H9" s="69"/>
      <c r="I9" s="150"/>
      <c r="J9" s="19"/>
      <c r="K9" s="12"/>
      <c r="L9" s="12"/>
      <c r="M9" s="12"/>
      <c r="N9" s="12"/>
      <c r="O9" s="64"/>
      <c r="P9" s="64"/>
      <c r="Q9" s="70"/>
    </row>
    <row r="10" spans="1:31" s="1" customFormat="1" ht="12.75" customHeight="1" x14ac:dyDescent="0.2">
      <c r="A10" s="430" t="s">
        <v>227</v>
      </c>
      <c r="B10" s="3"/>
      <c r="C10" s="12" t="str">
        <f>IF('W2'!G11&gt;0, "W2", IF('W3'!$G$22&gt;0, "W3", ""))</f>
        <v/>
      </c>
      <c r="D10" s="6"/>
      <c r="E10" s="6"/>
      <c r="F10" s="6"/>
      <c r="G10" s="6"/>
      <c r="H10" s="6"/>
      <c r="I10" s="16"/>
      <c r="J10" s="16"/>
      <c r="K10" s="15"/>
      <c r="L10" s="11"/>
      <c r="M10" s="15"/>
      <c r="N10" s="15"/>
      <c r="O10" s="52" t="s">
        <v>199</v>
      </c>
      <c r="P10" s="100"/>
      <c r="Q10" s="101"/>
      <c r="R10" s="101"/>
      <c r="S10" s="102"/>
      <c r="T10" s="102"/>
      <c r="U10" s="102"/>
      <c r="V10" s="102"/>
      <c r="W10" s="102"/>
      <c r="X10" s="102"/>
      <c r="Y10" s="102"/>
      <c r="Z10" s="102"/>
      <c r="AA10" s="103"/>
      <c r="AB10" s="103"/>
      <c r="AC10" s="103"/>
      <c r="AD10" s="103"/>
      <c r="AE10" s="10"/>
    </row>
    <row r="11" spans="1:31" s="5" customFormat="1" ht="12.75" customHeight="1" x14ac:dyDescent="0.2">
      <c r="E11" s="151" t="s">
        <v>90</v>
      </c>
      <c r="F11" s="152"/>
      <c r="G11" s="153"/>
      <c r="H11" s="153"/>
      <c r="I11" s="375" t="s">
        <v>224</v>
      </c>
      <c r="J11" s="157"/>
      <c r="K11" s="338"/>
      <c r="L11" s="338"/>
      <c r="M11" s="337"/>
      <c r="N11" s="454"/>
      <c r="O11" s="27" t="s">
        <v>197</v>
      </c>
      <c r="P11" s="28"/>
      <c r="Q11" s="169"/>
      <c r="R11" s="169"/>
      <c r="S11" s="27" t="s">
        <v>198</v>
      </c>
      <c r="T11" s="28"/>
      <c r="U11" s="169"/>
      <c r="V11" s="169"/>
      <c r="W11" s="374"/>
      <c r="X11" s="374"/>
      <c r="Y11" s="374"/>
      <c r="Z11" s="374"/>
      <c r="AA11" s="28"/>
      <c r="AB11" s="28"/>
      <c r="AC11" s="28"/>
      <c r="AD11" s="28"/>
      <c r="AE11" s="438"/>
    </row>
    <row r="12" spans="1:31" s="4" customFormat="1" ht="12.75" customHeight="1" x14ac:dyDescent="0.2">
      <c r="A12" s="428"/>
      <c r="B12" s="429"/>
      <c r="C12" s="579" t="s">
        <v>28</v>
      </c>
      <c r="D12" s="580"/>
      <c r="E12" s="8" t="s">
        <v>27</v>
      </c>
      <c r="F12" s="97"/>
      <c r="G12" s="97"/>
      <c r="H12" s="97"/>
      <c r="I12" s="571" t="s">
        <v>201</v>
      </c>
      <c r="J12" s="572"/>
      <c r="K12" s="572"/>
      <c r="L12" s="572"/>
      <c r="M12" s="572"/>
      <c r="N12" s="573"/>
      <c r="O12" s="376" t="s">
        <v>75</v>
      </c>
      <c r="P12" s="338"/>
      <c r="Q12" s="342"/>
      <c r="R12" s="377"/>
      <c r="S12" s="378" t="s">
        <v>72</v>
      </c>
      <c r="T12" s="378"/>
      <c r="U12" s="378"/>
      <c r="V12" s="378"/>
      <c r="W12" s="379" t="s">
        <v>73</v>
      </c>
      <c r="X12" s="380"/>
      <c r="Y12" s="380"/>
      <c r="Z12" s="381"/>
      <c r="AA12" s="380" t="s">
        <v>74</v>
      </c>
      <c r="AB12" s="380"/>
      <c r="AC12" s="380"/>
      <c r="AD12" s="437"/>
      <c r="AE12" s="439"/>
    </row>
    <row r="13" spans="1:31" s="1" customFormat="1" ht="12.75" customHeight="1" x14ac:dyDescent="0.2">
      <c r="A13" s="154"/>
      <c r="B13" s="3"/>
      <c r="C13" s="581"/>
      <c r="D13" s="582"/>
      <c r="E13" s="574" t="s">
        <v>4</v>
      </c>
      <c r="F13" s="574"/>
      <c r="G13" s="574" t="s">
        <v>5</v>
      </c>
      <c r="H13" s="574"/>
      <c r="I13" s="587" t="s">
        <v>4</v>
      </c>
      <c r="J13" s="584"/>
      <c r="K13" s="584"/>
      <c r="L13" s="587" t="s">
        <v>5</v>
      </c>
      <c r="M13" s="584"/>
      <c r="N13" s="588"/>
      <c r="O13" s="584" t="s">
        <v>4</v>
      </c>
      <c r="P13" s="584"/>
      <c r="Q13" s="584" t="s">
        <v>5</v>
      </c>
      <c r="R13" s="585"/>
      <c r="S13" s="584" t="s">
        <v>4</v>
      </c>
      <c r="T13" s="584"/>
      <c r="U13" s="584" t="s">
        <v>5</v>
      </c>
      <c r="V13" s="584"/>
      <c r="W13" s="586" t="s">
        <v>4</v>
      </c>
      <c r="X13" s="584"/>
      <c r="Y13" s="584" t="s">
        <v>5</v>
      </c>
      <c r="Z13" s="585"/>
      <c r="AA13" s="584" t="s">
        <v>4</v>
      </c>
      <c r="AB13" s="584"/>
      <c r="AC13" s="584" t="s">
        <v>5</v>
      </c>
      <c r="AD13" s="585"/>
    </row>
    <row r="14" spans="1:31"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c r="O14" s="18" t="s">
        <v>245</v>
      </c>
      <c r="P14" s="18" t="s">
        <v>0</v>
      </c>
      <c r="Q14" s="18" t="s">
        <v>245</v>
      </c>
      <c r="R14" s="128" t="s">
        <v>0</v>
      </c>
      <c r="S14" s="18" t="s">
        <v>245</v>
      </c>
      <c r="T14" s="18" t="s">
        <v>0</v>
      </c>
      <c r="U14" s="18" t="s">
        <v>245</v>
      </c>
      <c r="V14" s="18" t="s">
        <v>0</v>
      </c>
      <c r="W14" s="127" t="s">
        <v>245</v>
      </c>
      <c r="X14" s="18" t="s">
        <v>0</v>
      </c>
      <c r="Y14" s="18" t="s">
        <v>245</v>
      </c>
      <c r="Z14" s="128" t="s">
        <v>0</v>
      </c>
      <c r="AA14" s="18" t="s">
        <v>245</v>
      </c>
      <c r="AB14" s="18" t="s">
        <v>0</v>
      </c>
      <c r="AC14" s="18" t="s">
        <v>245</v>
      </c>
      <c r="AD14" s="128" t="s">
        <v>0</v>
      </c>
    </row>
    <row r="15" spans="1:31" s="34" customFormat="1" ht="12.75" customHeight="1" x14ac:dyDescent="0.25">
      <c r="A15" s="576"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c r="O15" s="262" t="str">
        <f t="shared" ref="O15:O26" si="0">IF(COUNTA(C15,E15)=2,ROUND(E15/C15*1000,1),"")</f>
        <v/>
      </c>
      <c r="P15" s="262" t="str">
        <f t="shared" ref="P15:P26" si="1">IF(COUNTA(D15,F15)=2,ROUND(F15/D15*1000,1),"")</f>
        <v/>
      </c>
      <c r="Q15" s="262" t="str">
        <f t="shared" ref="Q15:Q26" si="2">IF(COUNTA(C15,G15)=2,ROUND(G15/C15*1000,1),"")</f>
        <v/>
      </c>
      <c r="R15" s="262" t="str">
        <f t="shared" ref="R15:R26" si="3">IF(COUNTA(D15,H15)=2,ROUND(H15/D15*1000,1),"")</f>
        <v/>
      </c>
      <c r="S15" s="263" t="str">
        <f t="shared" ref="S15:S26" si="4">IF(COUNTA(E15)=1,EXP(1.96/SQRT(E15)),"")</f>
        <v/>
      </c>
      <c r="T15" s="262" t="str">
        <f t="shared" ref="T15:T26" si="5">IF(COUNTA(F15)=1,EXP(1.96/SQRT(F15)),"")</f>
        <v/>
      </c>
      <c r="U15" s="262" t="str">
        <f t="shared" ref="U15:U26" si="6">IF(COUNTA(G15)=1,EXP(1.96/SQRT(G15)),"")</f>
        <v/>
      </c>
      <c r="V15" s="264" t="str">
        <f t="shared" ref="V15:V26" si="7">IF(COUNTA(H15)=1,EXP(1.96/SQRT(H15)),"")</f>
        <v/>
      </c>
      <c r="W15" s="262" t="str">
        <f t="shared" ref="W15:W26" si="8">IF(COUNTA(C15,E15)=2,ROUND(O15/S15,1),"")</f>
        <v/>
      </c>
      <c r="X15" s="262" t="str">
        <f t="shared" ref="X15:X26" si="9">IF(COUNTA(D15,F15)=2,ROUND(P15/T15,1),"")</f>
        <v/>
      </c>
      <c r="Y15" s="262" t="str">
        <f t="shared" ref="Y15:Y26" si="10">IF(COUNTA(C15,G15)=2,ROUND(Q15/U15,1),"")</f>
        <v/>
      </c>
      <c r="Z15" s="264" t="str">
        <f t="shared" ref="Z15:Z26" si="11">IF(COUNTA(D15,H15)=2,ROUND(H15/V15,1),"")</f>
        <v/>
      </c>
      <c r="AA15" s="262" t="str">
        <f t="shared" ref="AA15:AA26" si="12">IF(COUNTA(C15,E15)=2,ROUND(O15*S15,1),"")</f>
        <v/>
      </c>
      <c r="AB15" s="262" t="str">
        <f t="shared" ref="AB15:AB26" si="13">IF(COUNTA(D15,F15)=2,ROUND(P15*T15,1),"")</f>
        <v/>
      </c>
      <c r="AC15" s="262" t="str">
        <f t="shared" ref="AC15:AC26" si="14">IF(COUNTA(C15,G15)=2,ROUND(Q15*U15,1),"")</f>
        <v/>
      </c>
      <c r="AD15" s="262" t="str">
        <f t="shared" ref="AD15:AD26" si="15">IF(COUNTA(D15,H15)=2,ROUND(R15*V15,1),"")</f>
        <v/>
      </c>
    </row>
    <row r="16" spans="1:31" s="34" customFormat="1" ht="12.75" customHeight="1" x14ac:dyDescent="0.25">
      <c r="A16" s="576"/>
      <c r="B16" s="14" t="s">
        <v>7</v>
      </c>
      <c r="C16" s="431" t="str">
        <f>IF('W2'!$G$11&gt;0, 'W2'!C16, IF('W3'!$G$22&gt;0, 'W3'!C47, ""))</f>
        <v/>
      </c>
      <c r="D16" s="441" t="str">
        <f>IF('W2'!$G$11&gt;0, 'W2'!H16, IF('W3'!$G$22&gt;0, 'W3'!H47, ""))</f>
        <v/>
      </c>
      <c r="E16" s="258"/>
      <c r="F16" s="258"/>
      <c r="G16" s="258"/>
      <c r="H16" s="258"/>
      <c r="I16" s="461" t="str">
        <f t="shared" ref="I16:I26" si="16">IF(COUNT(C16,E16)=2, CONCATENATE(ROUND(E16/C16*1000, 2), " (", ROUND(E16/C16*1000/EXP(1.96/SQRT(E16)), 2),"-",ROUND(E16/C16*1000*EXP(1.96/SQRT(E16)), 2),")"),"")</f>
        <v/>
      </c>
      <c r="J16" s="462" t="str">
        <f t="shared" ref="J16:J26" si="17">IF(COUNT(D16,F16)=2, CONCATENATE(ROUND(F16/D16*1000, 2), " (", ROUND(F16/D16*1000/EXP(1.96/SQRT(F16)), 2),"-",ROUND(F16/D16*1000*EXP(1.96/SQRT(F16)), 2),")"),"")</f>
        <v/>
      </c>
      <c r="K16" s="463" t="str">
        <f t="shared" ref="K16:K25" si="18">IF(COUNT(C16:F16)=4, CONCATENATE(ROUND(SUM(E16:F16)/SUM(C16:D16)*1000, 2), " (", ROUND(SUM(E16:F16)/SUM(C16:D16)*1000/EXP(1.96/SQRT(SUM(E16:F16))), 2),"-",ROUND(SUM(E16:F16)/SUM(C16:D16)*1000*EXP(1.96/SQRT(SUM(E16:F16))), 2),")"),"")</f>
        <v/>
      </c>
      <c r="L16" s="462" t="str">
        <f t="shared" ref="L16:L26" si="19">IF(COUNT(C16,G16)=2, CONCATENATE(ROUND(G16/C16*1000, 2), " (", ROUND(G16/C16*1000/EXP(1.96/SQRT(G16)), 2),"-",ROUND(G16/C16*1000*EXP(1.96/SQRT(G16)), 2),")"),"")</f>
        <v/>
      </c>
      <c r="M16" s="462" t="str">
        <f t="shared" ref="M16:M26" si="20">IF(COUNT(D16,H16)=2, CONCATENATE(ROUND(H16/D16*1000, 2), " (", ROUND(H16/D16*1000/EXP(1.96/SQRT(H16)), 2),"-",ROUND(H16/D16*1000*EXP(1.96/SQRT(H16)), 2),")"),"")</f>
        <v/>
      </c>
      <c r="N16" s="463" t="str">
        <f t="shared" ref="N16:N26" si="21">IF(COUNT(C16:D16,G16:H16)=4, CONCATENATE(ROUND(SUM(G16:H16)/SUM(C16:D16)*1000, 2), " (", ROUND(SUM(G16:H16)/SUM(C16:D16)*1000/EXP(1.96/SQRT(SUM(G16:H16))), 2),"-",ROUND(SUM(G16:H16)/SUM(C16:D16)*1000*EXP(1.96/SQRT(SUM(G16:H16))), 2),")"),"")</f>
        <v/>
      </c>
      <c r="O16" s="260" t="str">
        <f t="shared" si="0"/>
        <v/>
      </c>
      <c r="P16" s="260" t="str">
        <f t="shared" si="1"/>
        <v/>
      </c>
      <c r="Q16" s="260" t="str">
        <f t="shared" si="2"/>
        <v/>
      </c>
      <c r="R16" s="260" t="str">
        <f t="shared" si="3"/>
        <v/>
      </c>
      <c r="S16" s="259" t="str">
        <f t="shared" si="4"/>
        <v/>
      </c>
      <c r="T16" s="260" t="str">
        <f t="shared" si="5"/>
        <v/>
      </c>
      <c r="U16" s="260" t="str">
        <f t="shared" si="6"/>
        <v/>
      </c>
      <c r="V16" s="261" t="str">
        <f t="shared" si="7"/>
        <v/>
      </c>
      <c r="W16" s="260" t="str">
        <f t="shared" si="8"/>
        <v/>
      </c>
      <c r="X16" s="260" t="str">
        <f t="shared" si="9"/>
        <v/>
      </c>
      <c r="Y16" s="260" t="str">
        <f t="shared" si="10"/>
        <v/>
      </c>
      <c r="Z16" s="261" t="str">
        <f t="shared" si="11"/>
        <v/>
      </c>
      <c r="AA16" s="260" t="str">
        <f t="shared" si="12"/>
        <v/>
      </c>
      <c r="AB16" s="260" t="str">
        <f t="shared" si="13"/>
        <v/>
      </c>
      <c r="AC16" s="260" t="str">
        <f t="shared" si="14"/>
        <v/>
      </c>
      <c r="AD16" s="260" t="str">
        <f t="shared" si="15"/>
        <v/>
      </c>
    </row>
    <row r="17" spans="1:31" s="34" customFormat="1" ht="12.75" customHeight="1" x14ac:dyDescent="0.25">
      <c r="A17" s="576"/>
      <c r="B17" s="14" t="s">
        <v>8</v>
      </c>
      <c r="C17" s="431" t="str">
        <f>IF('W2'!$G$11&gt;0, 'W2'!C17, IF('W3'!$G$22&gt;0, 'W3'!C48, ""))</f>
        <v/>
      </c>
      <c r="D17" s="441" t="str">
        <f>IF('W2'!$G$11&gt;0, 'W2'!H17, IF('W3'!$G$22&gt;0, 'W3'!H48, ""))</f>
        <v/>
      </c>
      <c r="E17" s="258"/>
      <c r="F17" s="258"/>
      <c r="G17" s="258"/>
      <c r="H17" s="258"/>
      <c r="I17" s="461" t="str">
        <f t="shared" si="16"/>
        <v/>
      </c>
      <c r="J17" s="462" t="str">
        <f t="shared" si="17"/>
        <v/>
      </c>
      <c r="K17" s="463" t="str">
        <f t="shared" si="18"/>
        <v/>
      </c>
      <c r="L17" s="462" t="str">
        <f t="shared" si="19"/>
        <v/>
      </c>
      <c r="M17" s="462" t="str">
        <f t="shared" si="20"/>
        <v/>
      </c>
      <c r="N17" s="463" t="str">
        <f t="shared" si="21"/>
        <v/>
      </c>
      <c r="O17" s="260" t="str">
        <f t="shared" si="0"/>
        <v/>
      </c>
      <c r="P17" s="260" t="str">
        <f t="shared" si="1"/>
        <v/>
      </c>
      <c r="Q17" s="260" t="str">
        <f t="shared" si="2"/>
        <v/>
      </c>
      <c r="R17" s="260" t="str">
        <f t="shared" si="3"/>
        <v/>
      </c>
      <c r="S17" s="259" t="str">
        <f t="shared" si="4"/>
        <v/>
      </c>
      <c r="T17" s="260" t="str">
        <f t="shared" si="5"/>
        <v/>
      </c>
      <c r="U17" s="260" t="str">
        <f t="shared" si="6"/>
        <v/>
      </c>
      <c r="V17" s="261" t="str">
        <f t="shared" si="7"/>
        <v/>
      </c>
      <c r="W17" s="260" t="str">
        <f t="shared" si="8"/>
        <v/>
      </c>
      <c r="X17" s="260" t="str">
        <f t="shared" si="9"/>
        <v/>
      </c>
      <c r="Y17" s="260" t="str">
        <f t="shared" si="10"/>
        <v/>
      </c>
      <c r="Z17" s="261" t="str">
        <f t="shared" si="11"/>
        <v/>
      </c>
      <c r="AA17" s="260" t="str">
        <f t="shared" si="12"/>
        <v/>
      </c>
      <c r="AB17" s="260" t="str">
        <f t="shared" si="13"/>
        <v/>
      </c>
      <c r="AC17" s="260" t="str">
        <f t="shared" si="14"/>
        <v/>
      </c>
      <c r="AD17" s="260" t="str">
        <f t="shared" si="15"/>
        <v/>
      </c>
    </row>
    <row r="18" spans="1:31" s="34" customFormat="1" ht="12.75" customHeight="1" x14ac:dyDescent="0.25">
      <c r="A18" s="576"/>
      <c r="B18" s="14" t="s">
        <v>9</v>
      </c>
      <c r="C18" s="431" t="str">
        <f>IF('W2'!$G$11&gt;0, 'W2'!C18, IF('W3'!$G$22&gt;0, 'W3'!C49, ""))</f>
        <v/>
      </c>
      <c r="D18" s="441" t="str">
        <f>IF('W2'!$G$11&gt;0, 'W2'!H18, IF('W3'!$G$22&gt;0, 'W3'!H49, ""))</f>
        <v/>
      </c>
      <c r="E18" s="258"/>
      <c r="F18" s="258"/>
      <c r="G18" s="258"/>
      <c r="H18" s="258"/>
      <c r="I18" s="461" t="str">
        <f t="shared" si="16"/>
        <v/>
      </c>
      <c r="J18" s="462" t="str">
        <f t="shared" si="17"/>
        <v/>
      </c>
      <c r="K18" s="463" t="str">
        <f t="shared" si="18"/>
        <v/>
      </c>
      <c r="L18" s="462" t="str">
        <f t="shared" si="19"/>
        <v/>
      </c>
      <c r="M18" s="462" t="str">
        <f t="shared" si="20"/>
        <v/>
      </c>
      <c r="N18" s="463" t="str">
        <f t="shared" si="21"/>
        <v/>
      </c>
      <c r="O18" s="260" t="str">
        <f t="shared" si="0"/>
        <v/>
      </c>
      <c r="P18" s="260" t="str">
        <f t="shared" si="1"/>
        <v/>
      </c>
      <c r="Q18" s="260" t="str">
        <f t="shared" si="2"/>
        <v/>
      </c>
      <c r="R18" s="260" t="str">
        <f t="shared" si="3"/>
        <v/>
      </c>
      <c r="S18" s="259" t="str">
        <f t="shared" si="4"/>
        <v/>
      </c>
      <c r="T18" s="260" t="str">
        <f t="shared" si="5"/>
        <v/>
      </c>
      <c r="U18" s="260" t="str">
        <f t="shared" si="6"/>
        <v/>
      </c>
      <c r="V18" s="261" t="str">
        <f t="shared" si="7"/>
        <v/>
      </c>
      <c r="W18" s="260" t="str">
        <f t="shared" si="8"/>
        <v/>
      </c>
      <c r="X18" s="260" t="str">
        <f t="shared" si="9"/>
        <v/>
      </c>
      <c r="Y18" s="260" t="str">
        <f t="shared" si="10"/>
        <v/>
      </c>
      <c r="Z18" s="261" t="str">
        <f t="shared" si="11"/>
        <v/>
      </c>
      <c r="AA18" s="260" t="str">
        <f t="shared" si="12"/>
        <v/>
      </c>
      <c r="AB18" s="260" t="str">
        <f t="shared" si="13"/>
        <v/>
      </c>
      <c r="AC18" s="260" t="str">
        <f t="shared" si="14"/>
        <v/>
      </c>
      <c r="AD18" s="260" t="str">
        <f t="shared" si="15"/>
        <v/>
      </c>
    </row>
    <row r="19" spans="1:31" s="34" customFormat="1" ht="12.75" customHeight="1" x14ac:dyDescent="0.25">
      <c r="A19" s="576"/>
      <c r="B19" s="14" t="s">
        <v>10</v>
      </c>
      <c r="C19" s="431" t="str">
        <f>IF('W2'!$G$11&gt;0, 'W2'!C19, IF('W3'!$G$22&gt;0, 'W3'!C50, ""))</f>
        <v/>
      </c>
      <c r="D19" s="441" t="str">
        <f>IF('W2'!$G$11&gt;0, 'W2'!H19, IF('W3'!$G$22&gt;0, 'W3'!H50, ""))</f>
        <v/>
      </c>
      <c r="E19" s="258"/>
      <c r="F19" s="258"/>
      <c r="G19" s="258"/>
      <c r="H19" s="258"/>
      <c r="I19" s="461" t="str">
        <f t="shared" si="16"/>
        <v/>
      </c>
      <c r="J19" s="462" t="str">
        <f t="shared" si="17"/>
        <v/>
      </c>
      <c r="K19" s="463" t="str">
        <f t="shared" si="18"/>
        <v/>
      </c>
      <c r="L19" s="462" t="str">
        <f t="shared" si="19"/>
        <v/>
      </c>
      <c r="M19" s="462" t="str">
        <f t="shared" si="20"/>
        <v/>
      </c>
      <c r="N19" s="463" t="str">
        <f t="shared" si="21"/>
        <v/>
      </c>
      <c r="O19" s="260" t="str">
        <f t="shared" si="0"/>
        <v/>
      </c>
      <c r="P19" s="260" t="str">
        <f t="shared" si="1"/>
        <v/>
      </c>
      <c r="Q19" s="260" t="str">
        <f t="shared" si="2"/>
        <v/>
      </c>
      <c r="R19" s="260" t="str">
        <f t="shared" si="3"/>
        <v/>
      </c>
      <c r="S19" s="259" t="str">
        <f t="shared" si="4"/>
        <v/>
      </c>
      <c r="T19" s="260" t="str">
        <f t="shared" si="5"/>
        <v/>
      </c>
      <c r="U19" s="260" t="str">
        <f t="shared" si="6"/>
        <v/>
      </c>
      <c r="V19" s="261" t="str">
        <f t="shared" si="7"/>
        <v/>
      </c>
      <c r="W19" s="260" t="str">
        <f t="shared" si="8"/>
        <v/>
      </c>
      <c r="X19" s="260" t="str">
        <f t="shared" si="9"/>
        <v/>
      </c>
      <c r="Y19" s="260" t="str">
        <f t="shared" si="10"/>
        <v/>
      </c>
      <c r="Z19" s="261" t="str">
        <f t="shared" si="11"/>
        <v/>
      </c>
      <c r="AA19" s="260" t="str">
        <f t="shared" si="12"/>
        <v/>
      </c>
      <c r="AB19" s="260" t="str">
        <f t="shared" si="13"/>
        <v/>
      </c>
      <c r="AC19" s="260" t="str">
        <f t="shared" si="14"/>
        <v/>
      </c>
      <c r="AD19" s="260" t="str">
        <f t="shared" si="15"/>
        <v/>
      </c>
    </row>
    <row r="20" spans="1:31" s="34" customFormat="1" ht="12.75" customHeight="1" x14ac:dyDescent="0.25">
      <c r="A20" s="576"/>
      <c r="B20" s="14" t="s">
        <v>11</v>
      </c>
      <c r="C20" s="431" t="str">
        <f>IF('W2'!$G$11&gt;0, 'W2'!C20, IF('W3'!$G$22&gt;0, 'W3'!C51, ""))</f>
        <v/>
      </c>
      <c r="D20" s="441" t="str">
        <f>IF('W2'!$G$11&gt;0, 'W2'!H20, IF('W3'!$G$22&gt;0, 'W3'!H51, ""))</f>
        <v/>
      </c>
      <c r="E20" s="258"/>
      <c r="F20" s="258"/>
      <c r="G20" s="258"/>
      <c r="H20" s="258"/>
      <c r="I20" s="461" t="str">
        <f t="shared" si="16"/>
        <v/>
      </c>
      <c r="J20" s="462" t="str">
        <f t="shared" si="17"/>
        <v/>
      </c>
      <c r="K20" s="463" t="str">
        <f t="shared" si="18"/>
        <v/>
      </c>
      <c r="L20" s="462" t="str">
        <f t="shared" si="19"/>
        <v/>
      </c>
      <c r="M20" s="462" t="str">
        <f t="shared" si="20"/>
        <v/>
      </c>
      <c r="N20" s="463" t="str">
        <f t="shared" si="21"/>
        <v/>
      </c>
      <c r="O20" s="260" t="str">
        <f t="shared" si="0"/>
        <v/>
      </c>
      <c r="P20" s="260" t="str">
        <f t="shared" si="1"/>
        <v/>
      </c>
      <c r="Q20" s="260" t="str">
        <f t="shared" si="2"/>
        <v/>
      </c>
      <c r="R20" s="260" t="str">
        <f t="shared" si="3"/>
        <v/>
      </c>
      <c r="S20" s="259" t="str">
        <f t="shared" si="4"/>
        <v/>
      </c>
      <c r="T20" s="260" t="str">
        <f t="shared" si="5"/>
        <v/>
      </c>
      <c r="U20" s="260" t="str">
        <f t="shared" si="6"/>
        <v/>
      </c>
      <c r="V20" s="261" t="str">
        <f t="shared" si="7"/>
        <v/>
      </c>
      <c r="W20" s="260" t="str">
        <f t="shared" si="8"/>
        <v/>
      </c>
      <c r="X20" s="260" t="str">
        <f t="shared" si="9"/>
        <v/>
      </c>
      <c r="Y20" s="260" t="str">
        <f t="shared" si="10"/>
        <v/>
      </c>
      <c r="Z20" s="261" t="str">
        <f t="shared" si="11"/>
        <v/>
      </c>
      <c r="AA20" s="260" t="str">
        <f t="shared" si="12"/>
        <v/>
      </c>
      <c r="AB20" s="260" t="str">
        <f t="shared" si="13"/>
        <v/>
      </c>
      <c r="AC20" s="260" t="str">
        <f t="shared" si="14"/>
        <v/>
      </c>
      <c r="AD20" s="260" t="str">
        <f t="shared" si="15"/>
        <v/>
      </c>
    </row>
    <row r="21" spans="1:31" s="34" customFormat="1" ht="12.75" customHeight="1" x14ac:dyDescent="0.25">
      <c r="A21" s="576"/>
      <c r="B21" s="14" t="s">
        <v>12</v>
      </c>
      <c r="C21" s="431" t="str">
        <f>IF('W2'!$G$11&gt;0, 'W2'!C21, IF('W3'!$G$22&gt;0, 'W3'!C52, ""))</f>
        <v/>
      </c>
      <c r="D21" s="441" t="str">
        <f>IF('W2'!$G$11&gt;0, 'W2'!H21, IF('W3'!$G$22&gt;0, 'W3'!H52, ""))</f>
        <v/>
      </c>
      <c r="E21" s="258"/>
      <c r="F21" s="258"/>
      <c r="G21" s="258"/>
      <c r="H21" s="258"/>
      <c r="I21" s="461" t="str">
        <f t="shared" si="16"/>
        <v/>
      </c>
      <c r="J21" s="462" t="str">
        <f t="shared" si="17"/>
        <v/>
      </c>
      <c r="K21" s="463" t="str">
        <f t="shared" si="18"/>
        <v/>
      </c>
      <c r="L21" s="462" t="str">
        <f t="shared" si="19"/>
        <v/>
      </c>
      <c r="M21" s="462" t="str">
        <f t="shared" si="20"/>
        <v/>
      </c>
      <c r="N21" s="463" t="str">
        <f t="shared" si="21"/>
        <v/>
      </c>
      <c r="O21" s="260" t="str">
        <f t="shared" si="0"/>
        <v/>
      </c>
      <c r="P21" s="260" t="str">
        <f t="shared" si="1"/>
        <v/>
      </c>
      <c r="Q21" s="260" t="str">
        <f t="shared" si="2"/>
        <v/>
      </c>
      <c r="R21" s="260" t="str">
        <f t="shared" si="3"/>
        <v/>
      </c>
      <c r="S21" s="259" t="str">
        <f t="shared" si="4"/>
        <v/>
      </c>
      <c r="T21" s="260" t="str">
        <f t="shared" si="5"/>
        <v/>
      </c>
      <c r="U21" s="260" t="str">
        <f t="shared" si="6"/>
        <v/>
      </c>
      <c r="V21" s="261" t="str">
        <f t="shared" si="7"/>
        <v/>
      </c>
      <c r="W21" s="260" t="str">
        <f t="shared" si="8"/>
        <v/>
      </c>
      <c r="X21" s="260" t="str">
        <f t="shared" si="9"/>
        <v/>
      </c>
      <c r="Y21" s="260" t="str">
        <f t="shared" si="10"/>
        <v/>
      </c>
      <c r="Z21" s="261" t="str">
        <f t="shared" si="11"/>
        <v/>
      </c>
      <c r="AA21" s="260" t="str">
        <f t="shared" si="12"/>
        <v/>
      </c>
      <c r="AB21" s="260" t="str">
        <f t="shared" si="13"/>
        <v/>
      </c>
      <c r="AC21" s="260" t="str">
        <f t="shared" si="14"/>
        <v/>
      </c>
      <c r="AD21" s="260" t="str">
        <f t="shared" si="15"/>
        <v/>
      </c>
    </row>
    <row r="22" spans="1:31" s="34" customFormat="1" ht="12.75" customHeight="1" x14ac:dyDescent="0.25">
      <c r="A22" s="576"/>
      <c r="B22" s="14" t="s">
        <v>13</v>
      </c>
      <c r="C22" s="431" t="str">
        <f>IF('W2'!$G$11&gt;0, 'W2'!C22, IF('W3'!$G$22&gt;0, 'W3'!C53, ""))</f>
        <v/>
      </c>
      <c r="D22" s="441" t="str">
        <f>IF('W2'!$G$11&gt;0, 'W2'!H22, IF('W3'!$G$22&gt;0, 'W3'!H53, ""))</f>
        <v/>
      </c>
      <c r="E22" s="258"/>
      <c r="F22" s="258"/>
      <c r="G22" s="258"/>
      <c r="H22" s="258"/>
      <c r="I22" s="461" t="str">
        <f t="shared" si="16"/>
        <v/>
      </c>
      <c r="J22" s="462" t="str">
        <f t="shared" si="17"/>
        <v/>
      </c>
      <c r="K22" s="463" t="str">
        <f t="shared" si="18"/>
        <v/>
      </c>
      <c r="L22" s="462" t="str">
        <f t="shared" si="19"/>
        <v/>
      </c>
      <c r="M22" s="462" t="str">
        <f t="shared" si="20"/>
        <v/>
      </c>
      <c r="N22" s="463" t="str">
        <f t="shared" si="21"/>
        <v/>
      </c>
      <c r="O22" s="260" t="str">
        <f t="shared" si="0"/>
        <v/>
      </c>
      <c r="P22" s="260" t="str">
        <f t="shared" si="1"/>
        <v/>
      </c>
      <c r="Q22" s="260" t="str">
        <f t="shared" si="2"/>
        <v/>
      </c>
      <c r="R22" s="260" t="str">
        <f t="shared" si="3"/>
        <v/>
      </c>
      <c r="S22" s="259" t="str">
        <f t="shared" si="4"/>
        <v/>
      </c>
      <c r="T22" s="260" t="str">
        <f t="shared" si="5"/>
        <v/>
      </c>
      <c r="U22" s="260" t="str">
        <f t="shared" si="6"/>
        <v/>
      </c>
      <c r="V22" s="261" t="str">
        <f t="shared" si="7"/>
        <v/>
      </c>
      <c r="W22" s="260" t="str">
        <f t="shared" si="8"/>
        <v/>
      </c>
      <c r="X22" s="260" t="str">
        <f t="shared" si="9"/>
        <v/>
      </c>
      <c r="Y22" s="260" t="str">
        <f t="shared" si="10"/>
        <v/>
      </c>
      <c r="Z22" s="261" t="str">
        <f t="shared" si="11"/>
        <v/>
      </c>
      <c r="AA22" s="260" t="str">
        <f t="shared" si="12"/>
        <v/>
      </c>
      <c r="AB22" s="260" t="str">
        <f t="shared" si="13"/>
        <v/>
      </c>
      <c r="AC22" s="260" t="str">
        <f t="shared" si="14"/>
        <v/>
      </c>
      <c r="AD22" s="260" t="str">
        <f t="shared" si="15"/>
        <v/>
      </c>
    </row>
    <row r="23" spans="1:31" s="34" customFormat="1" ht="12.75" customHeight="1" x14ac:dyDescent="0.25">
      <c r="A23" s="576"/>
      <c r="B23" s="14" t="s">
        <v>14</v>
      </c>
      <c r="C23" s="431" t="str">
        <f>IF('W2'!$G$11&gt;0, 'W2'!C23, IF('W3'!$G$22&gt;0, 'W3'!C54, ""))</f>
        <v/>
      </c>
      <c r="D23" s="441" t="str">
        <f>IF('W2'!$G$11&gt;0, 'W2'!H23, IF('W3'!$G$22&gt;0, 'W3'!H54, ""))</f>
        <v/>
      </c>
      <c r="E23" s="258"/>
      <c r="F23" s="258"/>
      <c r="G23" s="258"/>
      <c r="H23" s="258"/>
      <c r="I23" s="461" t="str">
        <f t="shared" si="16"/>
        <v/>
      </c>
      <c r="J23" s="462" t="str">
        <f t="shared" si="17"/>
        <v/>
      </c>
      <c r="K23" s="463" t="str">
        <f t="shared" si="18"/>
        <v/>
      </c>
      <c r="L23" s="462" t="str">
        <f t="shared" si="19"/>
        <v/>
      </c>
      <c r="M23" s="462" t="str">
        <f t="shared" si="20"/>
        <v/>
      </c>
      <c r="N23" s="463" t="str">
        <f t="shared" si="21"/>
        <v/>
      </c>
      <c r="O23" s="260" t="str">
        <f t="shared" si="0"/>
        <v/>
      </c>
      <c r="P23" s="260" t="str">
        <f t="shared" si="1"/>
        <v/>
      </c>
      <c r="Q23" s="260" t="str">
        <f t="shared" si="2"/>
        <v/>
      </c>
      <c r="R23" s="260" t="str">
        <f t="shared" si="3"/>
        <v/>
      </c>
      <c r="S23" s="259" t="str">
        <f t="shared" si="4"/>
        <v/>
      </c>
      <c r="T23" s="260" t="str">
        <f t="shared" si="5"/>
        <v/>
      </c>
      <c r="U23" s="260" t="str">
        <f t="shared" si="6"/>
        <v/>
      </c>
      <c r="V23" s="261" t="str">
        <f t="shared" si="7"/>
        <v/>
      </c>
      <c r="W23" s="260" t="str">
        <f t="shared" si="8"/>
        <v/>
      </c>
      <c r="X23" s="260" t="str">
        <f t="shared" si="9"/>
        <v/>
      </c>
      <c r="Y23" s="260" t="str">
        <f t="shared" si="10"/>
        <v/>
      </c>
      <c r="Z23" s="261" t="str">
        <f t="shared" si="11"/>
        <v/>
      </c>
      <c r="AA23" s="260" t="str">
        <f t="shared" si="12"/>
        <v/>
      </c>
      <c r="AB23" s="260" t="str">
        <f t="shared" si="13"/>
        <v/>
      </c>
      <c r="AC23" s="260" t="str">
        <f t="shared" si="14"/>
        <v/>
      </c>
      <c r="AD23" s="260" t="str">
        <f t="shared" si="15"/>
        <v/>
      </c>
    </row>
    <row r="24" spans="1:31" s="34" customFormat="1" ht="12.75" customHeight="1" x14ac:dyDescent="0.25">
      <c r="A24" s="576"/>
      <c r="B24" s="14" t="s">
        <v>15</v>
      </c>
      <c r="C24" s="431" t="str">
        <f>IF('W2'!$G$11&gt;0, 'W2'!C24, IF('W3'!$G$22&gt;0, 'W3'!C55, ""))</f>
        <v/>
      </c>
      <c r="D24" s="441" t="str">
        <f>IF('W2'!$G$11&gt;0, 'W2'!H24, IF('W3'!$G$22&gt;0, 'W3'!H55, ""))</f>
        <v/>
      </c>
      <c r="E24" s="258"/>
      <c r="F24" s="258"/>
      <c r="G24" s="258"/>
      <c r="H24" s="258"/>
      <c r="I24" s="461" t="str">
        <f t="shared" si="16"/>
        <v/>
      </c>
      <c r="J24" s="462" t="str">
        <f t="shared" si="17"/>
        <v/>
      </c>
      <c r="K24" s="463" t="str">
        <f t="shared" si="18"/>
        <v/>
      </c>
      <c r="L24" s="462" t="str">
        <f t="shared" si="19"/>
        <v/>
      </c>
      <c r="M24" s="462" t="str">
        <f t="shared" si="20"/>
        <v/>
      </c>
      <c r="N24" s="463" t="str">
        <f t="shared" si="21"/>
        <v/>
      </c>
      <c r="O24" s="260" t="str">
        <f t="shared" si="0"/>
        <v/>
      </c>
      <c r="P24" s="260" t="str">
        <f t="shared" si="1"/>
        <v/>
      </c>
      <c r="Q24" s="260" t="str">
        <f t="shared" si="2"/>
        <v/>
      </c>
      <c r="R24" s="260" t="str">
        <f t="shared" si="3"/>
        <v/>
      </c>
      <c r="S24" s="259" t="str">
        <f t="shared" si="4"/>
        <v/>
      </c>
      <c r="T24" s="260" t="str">
        <f t="shared" si="5"/>
        <v/>
      </c>
      <c r="U24" s="260" t="str">
        <f t="shared" si="6"/>
        <v/>
      </c>
      <c r="V24" s="261" t="str">
        <f t="shared" si="7"/>
        <v/>
      </c>
      <c r="W24" s="260" t="str">
        <f t="shared" si="8"/>
        <v/>
      </c>
      <c r="X24" s="260" t="str">
        <f t="shared" si="9"/>
        <v/>
      </c>
      <c r="Y24" s="260" t="str">
        <f t="shared" si="10"/>
        <v/>
      </c>
      <c r="Z24" s="261" t="str">
        <f t="shared" si="11"/>
        <v/>
      </c>
      <c r="AA24" s="260" t="str">
        <f t="shared" si="12"/>
        <v/>
      </c>
      <c r="AB24" s="260" t="str">
        <f t="shared" si="13"/>
        <v/>
      </c>
      <c r="AC24" s="260" t="str">
        <f t="shared" si="14"/>
        <v/>
      </c>
      <c r="AD24" s="260" t="str">
        <f t="shared" si="15"/>
        <v/>
      </c>
    </row>
    <row r="25" spans="1:31" s="34" customFormat="1" ht="12.75" customHeight="1" x14ac:dyDescent="0.25">
      <c r="A25" s="576"/>
      <c r="B25" s="14" t="s">
        <v>16</v>
      </c>
      <c r="C25" s="431" t="str">
        <f>IF('W2'!$G$11&gt;0, 'W2'!C25, IF('W3'!$G$22&gt;0, 'W3'!C56, ""))</f>
        <v/>
      </c>
      <c r="D25" s="441" t="str">
        <f>IF('W2'!$G$11&gt;0, 'W2'!H25, IF('W3'!$G$22&gt;0, 'W3'!H56, ""))</f>
        <v/>
      </c>
      <c r="E25" s="258"/>
      <c r="F25" s="258"/>
      <c r="G25" s="258"/>
      <c r="H25" s="258"/>
      <c r="I25" s="461" t="str">
        <f t="shared" si="16"/>
        <v/>
      </c>
      <c r="J25" s="462" t="str">
        <f t="shared" si="17"/>
        <v/>
      </c>
      <c r="K25" s="463" t="str">
        <f t="shared" si="18"/>
        <v/>
      </c>
      <c r="L25" s="462" t="str">
        <f t="shared" si="19"/>
        <v/>
      </c>
      <c r="M25" s="462" t="str">
        <f t="shared" si="20"/>
        <v/>
      </c>
      <c r="N25" s="463" t="str">
        <f t="shared" si="21"/>
        <v/>
      </c>
      <c r="O25" s="260" t="str">
        <f t="shared" si="0"/>
        <v/>
      </c>
      <c r="P25" s="260" t="str">
        <f t="shared" si="1"/>
        <v/>
      </c>
      <c r="Q25" s="260" t="str">
        <f t="shared" si="2"/>
        <v/>
      </c>
      <c r="R25" s="260" t="str">
        <f t="shared" si="3"/>
        <v/>
      </c>
      <c r="S25" s="259" t="str">
        <f t="shared" si="4"/>
        <v/>
      </c>
      <c r="T25" s="260" t="str">
        <f t="shared" si="5"/>
        <v/>
      </c>
      <c r="U25" s="260" t="str">
        <f t="shared" si="6"/>
        <v/>
      </c>
      <c r="V25" s="261" t="str">
        <f t="shared" si="7"/>
        <v/>
      </c>
      <c r="W25" s="260" t="str">
        <f t="shared" si="8"/>
        <v/>
      </c>
      <c r="X25" s="260" t="str">
        <f t="shared" si="9"/>
        <v/>
      </c>
      <c r="Y25" s="260" t="str">
        <f t="shared" si="10"/>
        <v/>
      </c>
      <c r="Z25" s="261" t="str">
        <f t="shared" si="11"/>
        <v/>
      </c>
      <c r="AA25" s="260" t="str">
        <f t="shared" si="12"/>
        <v/>
      </c>
      <c r="AB25" s="260" t="str">
        <f t="shared" si="13"/>
        <v/>
      </c>
      <c r="AC25" s="260" t="str">
        <f t="shared" si="14"/>
        <v/>
      </c>
      <c r="AD25" s="260" t="str">
        <f t="shared" si="15"/>
        <v/>
      </c>
    </row>
    <row r="26" spans="1:31" s="34" customFormat="1" ht="12.75" customHeight="1" x14ac:dyDescent="0.25">
      <c r="A26" s="577"/>
      <c r="B26" s="14" t="s">
        <v>17</v>
      </c>
      <c r="C26" s="431" t="str">
        <f>IF('W2'!$G$11&gt;0, 'W2'!C26, IF('W3'!$G$22&gt;0, 'W3'!C57, ""))</f>
        <v/>
      </c>
      <c r="D26" s="442" t="str">
        <f>IF('W2'!$G$11&gt;0, 'W2'!H26, IF('W3'!$G$22&gt;0, 'W3'!H57, ""))</f>
        <v/>
      </c>
      <c r="E26" s="258"/>
      <c r="F26" s="258"/>
      <c r="G26" s="258"/>
      <c r="H26" s="258"/>
      <c r="I26" s="461" t="str">
        <f t="shared" si="16"/>
        <v/>
      </c>
      <c r="J26" s="462" t="str">
        <f t="shared" si="17"/>
        <v/>
      </c>
      <c r="K26" s="463" t="str">
        <f>IF(COUNT(C26:F26)=4, CONCATENATE(ROUND(SUM(E26:F26)/SUM(C26:D26)*1000, 2), " (", ROUND(SUM(E26:F26)/SUM(C26:D26)*1000/EXP(1.96/SQRT(SUM(E26:F26))), 2),"-",ROUND(SUM(E26:F26)/SUM(C26:D26)*1000*EXP(1.96/SQRT(SUM(E26:F26))), 2),")"),"")</f>
        <v/>
      </c>
      <c r="L26" s="462" t="str">
        <f t="shared" si="19"/>
        <v/>
      </c>
      <c r="M26" s="462" t="str">
        <f t="shared" si="20"/>
        <v/>
      </c>
      <c r="N26" s="463" t="str">
        <f t="shared" si="21"/>
        <v/>
      </c>
      <c r="O26" s="260" t="str">
        <f t="shared" si="0"/>
        <v/>
      </c>
      <c r="P26" s="260" t="str">
        <f t="shared" si="1"/>
        <v/>
      </c>
      <c r="Q26" s="260" t="str">
        <f t="shared" si="2"/>
        <v/>
      </c>
      <c r="R26" s="260" t="str">
        <f t="shared" si="3"/>
        <v/>
      </c>
      <c r="S26" s="259" t="str">
        <f t="shared" si="4"/>
        <v/>
      </c>
      <c r="T26" s="260" t="str">
        <f t="shared" si="5"/>
        <v/>
      </c>
      <c r="U26" s="260" t="str">
        <f t="shared" si="6"/>
        <v/>
      </c>
      <c r="V26" s="261" t="str">
        <f t="shared" si="7"/>
        <v/>
      </c>
      <c r="W26" s="260" t="str">
        <f t="shared" si="8"/>
        <v/>
      </c>
      <c r="X26" s="260" t="str">
        <f t="shared" si="9"/>
        <v/>
      </c>
      <c r="Y26" s="260" t="str">
        <f t="shared" si="10"/>
        <v/>
      </c>
      <c r="Z26" s="261" t="str">
        <f t="shared" si="11"/>
        <v/>
      </c>
      <c r="AA26" s="260" t="str">
        <f t="shared" si="12"/>
        <v/>
      </c>
      <c r="AB26" s="260" t="str">
        <f t="shared" si="13"/>
        <v/>
      </c>
      <c r="AC26" s="260" t="str">
        <f t="shared" si="14"/>
        <v/>
      </c>
      <c r="AD26" s="260" t="str">
        <f t="shared" si="15"/>
        <v/>
      </c>
    </row>
    <row r="27" spans="1:31" s="34" customFormat="1" ht="12.75" customHeight="1" x14ac:dyDescent="0.25">
      <c r="A27" s="155"/>
      <c r="B27" s="14"/>
      <c r="C27" s="340" t="s">
        <v>2</v>
      </c>
      <c r="D27" s="341" t="s">
        <v>0</v>
      </c>
      <c r="E27" s="340" t="s">
        <v>2</v>
      </c>
      <c r="F27" s="340" t="s">
        <v>0</v>
      </c>
      <c r="G27" s="340" t="s">
        <v>2</v>
      </c>
      <c r="H27" s="341" t="s">
        <v>0</v>
      </c>
      <c r="I27" s="340" t="s">
        <v>2</v>
      </c>
      <c r="J27" s="340" t="s">
        <v>0</v>
      </c>
      <c r="K27" s="341" t="s">
        <v>26</v>
      </c>
      <c r="L27" s="340" t="s">
        <v>2</v>
      </c>
      <c r="M27" s="340" t="s">
        <v>0</v>
      </c>
      <c r="N27" s="341" t="s">
        <v>26</v>
      </c>
      <c r="O27" s="265" t="s">
        <v>245</v>
      </c>
      <c r="P27" s="266" t="s">
        <v>0</v>
      </c>
      <c r="Q27" s="266" t="s">
        <v>245</v>
      </c>
      <c r="R27" s="267" t="s">
        <v>0</v>
      </c>
      <c r="S27" s="266" t="s">
        <v>245</v>
      </c>
      <c r="T27" s="266" t="s">
        <v>0</v>
      </c>
      <c r="U27" s="266" t="s">
        <v>245</v>
      </c>
      <c r="V27" s="266" t="s">
        <v>0</v>
      </c>
      <c r="W27" s="265" t="s">
        <v>245</v>
      </c>
      <c r="X27" s="266" t="s">
        <v>0</v>
      </c>
      <c r="Y27" s="266" t="s">
        <v>245</v>
      </c>
      <c r="Z27" s="267" t="s">
        <v>0</v>
      </c>
      <c r="AA27" s="266" t="s">
        <v>245</v>
      </c>
      <c r="AB27" s="266" t="s">
        <v>0</v>
      </c>
      <c r="AC27" s="266" t="s">
        <v>245</v>
      </c>
      <c r="AD27" s="267" t="s">
        <v>0</v>
      </c>
    </row>
    <row r="28" spans="1:31" s="34" customFormat="1" ht="12.75" customHeight="1" x14ac:dyDescent="0.25">
      <c r="A28" s="576" t="s">
        <v>21</v>
      </c>
      <c r="B28" s="14" t="s">
        <v>6</v>
      </c>
      <c r="C28" s="431" t="str">
        <f>IF('W2'!$G$11&gt;0, 'W2'!D15, IF('W3'!$G$22&gt;0, 'W3'!D46, ""))</f>
        <v/>
      </c>
      <c r="D28" s="441" t="str">
        <f>IF('W2'!$G$11&gt;0, 'W2'!I15, IF('W3'!$G$22&gt;0, 'W3'!I46, ""))</f>
        <v/>
      </c>
      <c r="E28" s="258"/>
      <c r="F28" s="258"/>
      <c r="G28" s="258"/>
      <c r="H28" s="258"/>
      <c r="I28" s="461" t="str">
        <f t="shared" ref="I28:I39" si="22">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c r="O28" s="260" t="str">
        <f t="shared" ref="O28:O39" si="23">IF(COUNTA(C28,E28)=2,ROUND(E28/C28*1000,1),"")</f>
        <v/>
      </c>
      <c r="P28" s="260" t="str">
        <f t="shared" ref="P28:P39" si="24">IF(COUNTA(D28,F28)=2,ROUND(F28/D28*1000,1),"")</f>
        <v/>
      </c>
      <c r="Q28" s="260" t="str">
        <f t="shared" ref="Q28:Q39" si="25">IF(COUNTA(C28,G28)=2,ROUND(G28/C28*1000,1),"")</f>
        <v/>
      </c>
      <c r="R28" s="260" t="str">
        <f t="shared" ref="R28:R39" si="26">IF(COUNTA(D28,H28)=2,ROUND(H28/D28*1000,1),"")</f>
        <v/>
      </c>
      <c r="S28" s="259" t="str">
        <f t="shared" ref="S28:S39" si="27">IF(COUNTA(E28)=1,EXP(1.96/SQRT(E28)),"")</f>
        <v/>
      </c>
      <c r="T28" s="260" t="str">
        <f t="shared" ref="T28:T39" si="28">IF(COUNTA(F28)=1,EXP(1.96/SQRT(F28)),"")</f>
        <v/>
      </c>
      <c r="U28" s="260" t="str">
        <f t="shared" ref="U28:U39" si="29">IF(COUNTA(G28)=1,EXP(1.96/SQRT(G28)),"")</f>
        <v/>
      </c>
      <c r="V28" s="261" t="str">
        <f t="shared" ref="V28:V39" si="30">IF(COUNTA(H28)=1,EXP(1.96/SQRT(H28)),"")</f>
        <v/>
      </c>
      <c r="W28" s="260" t="str">
        <f t="shared" ref="W28:W39" si="31">IF(COUNTA(C28,E28)=2,ROUND(O28/S28,1),"")</f>
        <v/>
      </c>
      <c r="X28" s="260" t="str">
        <f t="shared" ref="X28:X39" si="32">IF(COUNTA(D28,F28)=2,ROUND(P28/T28,1),"")</f>
        <v/>
      </c>
      <c r="Y28" s="260" t="str">
        <f t="shared" ref="Y28:Y39" si="33">IF(COUNTA(C28,G28)=2,ROUND(Q28/U28,1),"")</f>
        <v/>
      </c>
      <c r="Z28" s="261" t="str">
        <f t="shared" ref="Z28:Z39" si="34">IF(COUNTA(D28,H28)=2,ROUND(H28/V28,1),"")</f>
        <v/>
      </c>
      <c r="AA28" s="260" t="str">
        <f t="shared" ref="AA28:AA39" si="35">IF(COUNTA(C28,E28)=2,ROUND(O28*S28,1),"")</f>
        <v/>
      </c>
      <c r="AB28" s="260" t="str">
        <f t="shared" ref="AB28:AB39" si="36">IF(COUNTA(D28,F28)=2,ROUND(P28*T28,1),"")</f>
        <v/>
      </c>
      <c r="AC28" s="260" t="str">
        <f t="shared" ref="AC28:AC39" si="37">IF(COUNTA(C28,G28)=2,ROUND(Q28*U28,1),"")</f>
        <v/>
      </c>
      <c r="AD28" s="260" t="str">
        <f t="shared" ref="AD28:AD39" si="38">IF(COUNTA(D28,H28)=2,ROUND(R28*V28,1),"")</f>
        <v/>
      </c>
    </row>
    <row r="29" spans="1:31" s="34" customFormat="1" ht="12.75" customHeight="1" x14ac:dyDescent="0.25">
      <c r="A29" s="576"/>
      <c r="B29" s="14" t="s">
        <v>7</v>
      </c>
      <c r="C29" s="431" t="str">
        <f>IF('W2'!$G$11&gt;0, 'W2'!D16, IF('W3'!$G$22&gt;0, 'W3'!D47, ""))</f>
        <v/>
      </c>
      <c r="D29" s="441" t="str">
        <f>IF('W2'!$G$11&gt;0, 'W2'!I16, IF('W3'!$G$22&gt;0, 'W3'!I47, ""))</f>
        <v/>
      </c>
      <c r="E29" s="258"/>
      <c r="F29" s="258"/>
      <c r="G29" s="258"/>
      <c r="H29" s="258"/>
      <c r="I29" s="461" t="str">
        <f t="shared" si="22"/>
        <v/>
      </c>
      <c r="J29" s="462" t="str">
        <f t="shared" ref="J29:J39" si="39">IF(COUNT(D29,F29)=2, CONCATENATE(ROUND(F29/D29*1000, 2), " (", ROUND(F29/D29*1000/EXP(1.96/SQRT(F29)), 2),"-",ROUND(F29/D29*1000*EXP(1.96/SQRT(F29)), 2),")"),"")</f>
        <v/>
      </c>
      <c r="K29" s="463" t="str">
        <f t="shared" ref="K29:K38" si="40">IF(COUNT(C29:F29)=4, CONCATENATE(ROUND(SUM(E29:F29)/SUM(C29:D29)*1000, 2), " (", ROUND(SUM(E29:F29)/SUM(C29:D29)*1000/EXP(1.96/SQRT(SUM(E29:F29))), 2),"-",ROUND(SUM(E29:F29)/SUM(C29:D29)*1000*EXP(1.96/SQRT(SUM(E29:F29))), 2),")"),"")</f>
        <v/>
      </c>
      <c r="L29" s="462" t="str">
        <f t="shared" ref="L29:L39" si="41">IF(COUNT(C29,G29)=2, CONCATENATE(ROUND(G29/C29*1000, 2), " (", ROUND(G29/C29*1000/EXP(1.96/SQRT(G29)), 2),"-",ROUND(G29/C29*1000*EXP(1.96/SQRT(G29)), 2),")"),"")</f>
        <v/>
      </c>
      <c r="M29" s="462" t="str">
        <f t="shared" ref="M29:M39" si="42">IF(COUNT(D29,H29)=2, CONCATENATE(ROUND(H29/D29*1000, 2), " (", ROUND(H29/D29*1000/EXP(1.96/SQRT(H29)), 2),"-",ROUND(H29/D29*1000*EXP(1.96/SQRT(H29)), 2),")"),"")</f>
        <v/>
      </c>
      <c r="N29" s="463" t="str">
        <f t="shared" ref="N29:N39" si="43">IF(COUNT(C29:D29,G29:H29)=4, CONCATENATE(ROUND(SUM(G29:H29)/SUM(C29:D29)*1000, 2), " (", ROUND(SUM(G29:H29)/SUM(C29:D29)*1000/EXP(1.96/SQRT(SUM(G29:H29))), 2),"-",ROUND(SUM(G29:H29)/SUM(C29:D29)*1000*EXP(1.96/SQRT(SUM(G29:H29))), 2),")"),"")</f>
        <v/>
      </c>
      <c r="O29" s="260" t="str">
        <f t="shared" si="23"/>
        <v/>
      </c>
      <c r="P29" s="260" t="str">
        <f t="shared" si="24"/>
        <v/>
      </c>
      <c r="Q29" s="260" t="str">
        <f t="shared" si="25"/>
        <v/>
      </c>
      <c r="R29" s="260" t="str">
        <f t="shared" si="26"/>
        <v/>
      </c>
      <c r="S29" s="259" t="str">
        <f t="shared" si="27"/>
        <v/>
      </c>
      <c r="T29" s="260" t="str">
        <f t="shared" si="28"/>
        <v/>
      </c>
      <c r="U29" s="260" t="str">
        <f t="shared" si="29"/>
        <v/>
      </c>
      <c r="V29" s="261" t="str">
        <f t="shared" si="30"/>
        <v/>
      </c>
      <c r="W29" s="260" t="str">
        <f t="shared" si="31"/>
        <v/>
      </c>
      <c r="X29" s="260" t="str">
        <f t="shared" si="32"/>
        <v/>
      </c>
      <c r="Y29" s="260" t="str">
        <f t="shared" si="33"/>
        <v/>
      </c>
      <c r="Z29" s="261" t="str">
        <f t="shared" si="34"/>
        <v/>
      </c>
      <c r="AA29" s="260" t="str">
        <f t="shared" si="35"/>
        <v/>
      </c>
      <c r="AB29" s="260" t="str">
        <f t="shared" si="36"/>
        <v/>
      </c>
      <c r="AC29" s="260" t="str">
        <f t="shared" si="37"/>
        <v/>
      </c>
      <c r="AD29" s="260" t="str">
        <f t="shared" si="38"/>
        <v/>
      </c>
    </row>
    <row r="30" spans="1:31" s="34" customFormat="1" ht="12.75" customHeight="1" x14ac:dyDescent="0.25">
      <c r="A30" s="576"/>
      <c r="B30" s="14" t="s">
        <v>8</v>
      </c>
      <c r="C30" s="431" t="str">
        <f>IF('W2'!$G$11&gt;0, 'W2'!D17, IF('W3'!$G$22&gt;0, 'W3'!D48, ""))</f>
        <v/>
      </c>
      <c r="D30" s="441" t="str">
        <f>IF('W2'!$G$11&gt;0, 'W2'!I17, IF('W3'!$G$22&gt;0, 'W3'!I48, ""))</f>
        <v/>
      </c>
      <c r="E30" s="258"/>
      <c r="F30" s="258"/>
      <c r="G30" s="258"/>
      <c r="H30" s="258"/>
      <c r="I30" s="461" t="str">
        <f t="shared" si="22"/>
        <v/>
      </c>
      <c r="J30" s="462" t="str">
        <f t="shared" si="39"/>
        <v/>
      </c>
      <c r="K30" s="463" t="str">
        <f t="shared" si="40"/>
        <v/>
      </c>
      <c r="L30" s="462" t="str">
        <f t="shared" si="41"/>
        <v/>
      </c>
      <c r="M30" s="462" t="str">
        <f t="shared" si="42"/>
        <v/>
      </c>
      <c r="N30" s="463" t="str">
        <f t="shared" si="43"/>
        <v/>
      </c>
      <c r="O30" s="260" t="str">
        <f t="shared" si="23"/>
        <v/>
      </c>
      <c r="P30" s="260" t="str">
        <f t="shared" si="24"/>
        <v/>
      </c>
      <c r="Q30" s="260" t="str">
        <f t="shared" si="25"/>
        <v/>
      </c>
      <c r="R30" s="260" t="str">
        <f t="shared" si="26"/>
        <v/>
      </c>
      <c r="S30" s="259" t="str">
        <f t="shared" si="27"/>
        <v/>
      </c>
      <c r="T30" s="260" t="str">
        <f t="shared" si="28"/>
        <v/>
      </c>
      <c r="U30" s="260" t="str">
        <f t="shared" si="29"/>
        <v/>
      </c>
      <c r="V30" s="261" t="str">
        <f t="shared" si="30"/>
        <v/>
      </c>
      <c r="W30" s="260" t="str">
        <f t="shared" si="31"/>
        <v/>
      </c>
      <c r="X30" s="260" t="str">
        <f t="shared" si="32"/>
        <v/>
      </c>
      <c r="Y30" s="260" t="str">
        <f t="shared" si="33"/>
        <v/>
      </c>
      <c r="Z30" s="261" t="str">
        <f t="shared" si="34"/>
        <v/>
      </c>
      <c r="AA30" s="260" t="str">
        <f t="shared" si="35"/>
        <v/>
      </c>
      <c r="AB30" s="260" t="str">
        <f t="shared" si="36"/>
        <v/>
      </c>
      <c r="AC30" s="260" t="str">
        <f t="shared" si="37"/>
        <v/>
      </c>
      <c r="AD30" s="260" t="str">
        <f t="shared" si="38"/>
        <v/>
      </c>
      <c r="AE30" s="7"/>
    </row>
    <row r="31" spans="1:31" s="34" customFormat="1" ht="12.75" customHeight="1" x14ac:dyDescent="0.25">
      <c r="A31" s="576"/>
      <c r="B31" s="14" t="s">
        <v>9</v>
      </c>
      <c r="C31" s="431" t="str">
        <f>IF('W2'!$G$11&gt;0, 'W2'!D18, IF('W3'!$G$22&gt;0, 'W3'!D49, ""))</f>
        <v/>
      </c>
      <c r="D31" s="441" t="str">
        <f>IF('W2'!$G$11&gt;0, 'W2'!I18, IF('W3'!$G$22&gt;0, 'W3'!I49, ""))</f>
        <v/>
      </c>
      <c r="E31" s="258"/>
      <c r="F31" s="258"/>
      <c r="G31" s="258"/>
      <c r="H31" s="258"/>
      <c r="I31" s="461" t="str">
        <f t="shared" si="22"/>
        <v/>
      </c>
      <c r="J31" s="462" t="str">
        <f t="shared" si="39"/>
        <v/>
      </c>
      <c r="K31" s="463" t="str">
        <f t="shared" si="40"/>
        <v/>
      </c>
      <c r="L31" s="462" t="str">
        <f t="shared" si="41"/>
        <v/>
      </c>
      <c r="M31" s="462" t="str">
        <f t="shared" si="42"/>
        <v/>
      </c>
      <c r="N31" s="463" t="str">
        <f t="shared" si="43"/>
        <v/>
      </c>
      <c r="O31" s="260" t="str">
        <f t="shared" si="23"/>
        <v/>
      </c>
      <c r="P31" s="260" t="str">
        <f t="shared" si="24"/>
        <v/>
      </c>
      <c r="Q31" s="260" t="str">
        <f t="shared" si="25"/>
        <v/>
      </c>
      <c r="R31" s="260" t="str">
        <f t="shared" si="26"/>
        <v/>
      </c>
      <c r="S31" s="259" t="str">
        <f t="shared" si="27"/>
        <v/>
      </c>
      <c r="T31" s="260" t="str">
        <f t="shared" si="28"/>
        <v/>
      </c>
      <c r="U31" s="260" t="str">
        <f t="shared" si="29"/>
        <v/>
      </c>
      <c r="V31" s="261" t="str">
        <f t="shared" si="30"/>
        <v/>
      </c>
      <c r="W31" s="260" t="str">
        <f t="shared" si="31"/>
        <v/>
      </c>
      <c r="X31" s="260" t="str">
        <f t="shared" si="32"/>
        <v/>
      </c>
      <c r="Y31" s="260" t="str">
        <f t="shared" si="33"/>
        <v/>
      </c>
      <c r="Z31" s="261" t="str">
        <f t="shared" si="34"/>
        <v/>
      </c>
      <c r="AA31" s="260" t="str">
        <f t="shared" si="35"/>
        <v/>
      </c>
      <c r="AB31" s="260" t="str">
        <f t="shared" si="36"/>
        <v/>
      </c>
      <c r="AC31" s="260" t="str">
        <f t="shared" si="37"/>
        <v/>
      </c>
      <c r="AD31" s="260" t="str">
        <f t="shared" si="38"/>
        <v/>
      </c>
      <c r="AE31" s="7"/>
    </row>
    <row r="32" spans="1:31" s="34" customFormat="1" ht="12.75" customHeight="1" x14ac:dyDescent="0.25">
      <c r="A32" s="576"/>
      <c r="B32" s="14" t="s">
        <v>10</v>
      </c>
      <c r="C32" s="431" t="str">
        <f>IF('W2'!$G$11&gt;0, 'W2'!D19, IF('W3'!$G$22&gt;0, 'W3'!D50, ""))</f>
        <v/>
      </c>
      <c r="D32" s="441" t="str">
        <f>IF('W2'!$G$11&gt;0, 'W2'!I19, IF('W3'!$G$22&gt;0, 'W3'!I50, ""))</f>
        <v/>
      </c>
      <c r="E32" s="258"/>
      <c r="F32" s="258"/>
      <c r="G32" s="258"/>
      <c r="H32" s="258"/>
      <c r="I32" s="461" t="str">
        <f t="shared" si="22"/>
        <v/>
      </c>
      <c r="J32" s="462" t="str">
        <f t="shared" si="39"/>
        <v/>
      </c>
      <c r="K32" s="463" t="str">
        <f t="shared" si="40"/>
        <v/>
      </c>
      <c r="L32" s="462" t="str">
        <f t="shared" si="41"/>
        <v/>
      </c>
      <c r="M32" s="462" t="str">
        <f t="shared" si="42"/>
        <v/>
      </c>
      <c r="N32" s="463" t="str">
        <f t="shared" si="43"/>
        <v/>
      </c>
      <c r="O32" s="260" t="str">
        <f t="shared" si="23"/>
        <v/>
      </c>
      <c r="P32" s="260" t="str">
        <f t="shared" si="24"/>
        <v/>
      </c>
      <c r="Q32" s="260" t="str">
        <f t="shared" si="25"/>
        <v/>
      </c>
      <c r="R32" s="260" t="str">
        <f t="shared" si="26"/>
        <v/>
      </c>
      <c r="S32" s="259" t="str">
        <f t="shared" si="27"/>
        <v/>
      </c>
      <c r="T32" s="260" t="str">
        <f t="shared" si="28"/>
        <v/>
      </c>
      <c r="U32" s="260" t="str">
        <f t="shared" si="29"/>
        <v/>
      </c>
      <c r="V32" s="261" t="str">
        <f t="shared" si="30"/>
        <v/>
      </c>
      <c r="W32" s="260" t="str">
        <f t="shared" si="31"/>
        <v/>
      </c>
      <c r="X32" s="260" t="str">
        <f t="shared" si="32"/>
        <v/>
      </c>
      <c r="Y32" s="260" t="str">
        <f t="shared" si="33"/>
        <v/>
      </c>
      <c r="Z32" s="261" t="str">
        <f t="shared" si="34"/>
        <v/>
      </c>
      <c r="AA32" s="260" t="str">
        <f t="shared" si="35"/>
        <v/>
      </c>
      <c r="AB32" s="260" t="str">
        <f t="shared" si="36"/>
        <v/>
      </c>
      <c r="AC32" s="260" t="str">
        <f t="shared" si="37"/>
        <v/>
      </c>
      <c r="AD32" s="260" t="str">
        <f t="shared" si="38"/>
        <v/>
      </c>
      <c r="AE32" s="7"/>
    </row>
    <row r="33" spans="1:31" s="34" customFormat="1" ht="12.75" customHeight="1" x14ac:dyDescent="0.25">
      <c r="A33" s="576"/>
      <c r="B33" s="14" t="s">
        <v>11</v>
      </c>
      <c r="C33" s="431" t="str">
        <f>IF('W2'!$G$11&gt;0, 'W2'!D20, IF('W3'!$G$22&gt;0, 'W3'!D51, ""))</f>
        <v/>
      </c>
      <c r="D33" s="441" t="str">
        <f>IF('W2'!$G$11&gt;0, 'W2'!I20, IF('W3'!$G$22&gt;0, 'W3'!I51, ""))</f>
        <v/>
      </c>
      <c r="E33" s="258"/>
      <c r="F33" s="258"/>
      <c r="G33" s="258"/>
      <c r="H33" s="258"/>
      <c r="I33" s="461" t="str">
        <f t="shared" si="22"/>
        <v/>
      </c>
      <c r="J33" s="462" t="str">
        <f t="shared" si="39"/>
        <v/>
      </c>
      <c r="K33" s="463" t="str">
        <f t="shared" si="40"/>
        <v/>
      </c>
      <c r="L33" s="462" t="str">
        <f t="shared" si="41"/>
        <v/>
      </c>
      <c r="M33" s="462" t="str">
        <f t="shared" si="42"/>
        <v/>
      </c>
      <c r="N33" s="463" t="str">
        <f t="shared" si="43"/>
        <v/>
      </c>
      <c r="O33" s="260" t="str">
        <f t="shared" si="23"/>
        <v/>
      </c>
      <c r="P33" s="260" t="str">
        <f t="shared" si="24"/>
        <v/>
      </c>
      <c r="Q33" s="260" t="str">
        <f t="shared" si="25"/>
        <v/>
      </c>
      <c r="R33" s="260" t="str">
        <f t="shared" si="26"/>
        <v/>
      </c>
      <c r="S33" s="259" t="str">
        <f t="shared" si="27"/>
        <v/>
      </c>
      <c r="T33" s="260" t="str">
        <f t="shared" si="28"/>
        <v/>
      </c>
      <c r="U33" s="260" t="str">
        <f t="shared" si="29"/>
        <v/>
      </c>
      <c r="V33" s="261" t="str">
        <f t="shared" si="30"/>
        <v/>
      </c>
      <c r="W33" s="260" t="str">
        <f t="shared" si="31"/>
        <v/>
      </c>
      <c r="X33" s="260" t="str">
        <f t="shared" si="32"/>
        <v/>
      </c>
      <c r="Y33" s="260" t="str">
        <f t="shared" si="33"/>
        <v/>
      </c>
      <c r="Z33" s="261" t="str">
        <f t="shared" si="34"/>
        <v/>
      </c>
      <c r="AA33" s="260" t="str">
        <f t="shared" si="35"/>
        <v/>
      </c>
      <c r="AB33" s="260" t="str">
        <f t="shared" si="36"/>
        <v/>
      </c>
      <c r="AC33" s="260" t="str">
        <f t="shared" si="37"/>
        <v/>
      </c>
      <c r="AD33" s="260" t="str">
        <f t="shared" si="38"/>
        <v/>
      </c>
      <c r="AE33" s="7"/>
    </row>
    <row r="34" spans="1:31" s="34" customFormat="1" ht="12.75" customHeight="1" x14ac:dyDescent="0.25">
      <c r="A34" s="576"/>
      <c r="B34" s="14" t="s">
        <v>12</v>
      </c>
      <c r="C34" s="431" t="str">
        <f>IF('W2'!$G$11&gt;0, 'W2'!D21, IF('W3'!$G$22&gt;0, 'W3'!D52, ""))</f>
        <v/>
      </c>
      <c r="D34" s="441" t="str">
        <f>IF('W2'!$G$11&gt;0, 'W2'!I21, IF('W3'!$G$22&gt;0, 'W3'!I52, ""))</f>
        <v/>
      </c>
      <c r="E34" s="258"/>
      <c r="F34" s="258"/>
      <c r="G34" s="258"/>
      <c r="H34" s="258"/>
      <c r="I34" s="461" t="str">
        <f t="shared" si="22"/>
        <v/>
      </c>
      <c r="J34" s="462" t="str">
        <f>IF(COUNT(D34,F34)=2, CONCATENATE(ROUND(F34/D34*1000, 2), " (", ROUND(F34/D34*1000/EXP(1.96/SQRT(F34)), 2),"-",ROUND(F34/D34*1000*EXP(1.96/SQRT(F34)), 2),")"),"")</f>
        <v/>
      </c>
      <c r="K34" s="463" t="str">
        <f t="shared" si="40"/>
        <v/>
      </c>
      <c r="L34" s="462" t="str">
        <f t="shared" si="41"/>
        <v/>
      </c>
      <c r="M34" s="462" t="str">
        <f>IF(COUNT(D34,H34)=2, CONCATENATE(ROUND(H34/D34*1000, 2), " (", ROUND(H34/D34*1000/EXP(1.96/SQRT(H34)), 2),"-",ROUND(H34/D34*1000*EXP(1.96/SQRT(H34)), 2),")"),"")</f>
        <v/>
      </c>
      <c r="N34" s="463" t="str">
        <f t="shared" si="43"/>
        <v/>
      </c>
      <c r="O34" s="260" t="str">
        <f t="shared" si="23"/>
        <v/>
      </c>
      <c r="P34" s="260" t="str">
        <f t="shared" si="24"/>
        <v/>
      </c>
      <c r="Q34" s="260" t="str">
        <f t="shared" si="25"/>
        <v/>
      </c>
      <c r="R34" s="260" t="str">
        <f t="shared" si="26"/>
        <v/>
      </c>
      <c r="S34" s="259" t="str">
        <f t="shared" si="27"/>
        <v/>
      </c>
      <c r="T34" s="260" t="str">
        <f t="shared" si="28"/>
        <v/>
      </c>
      <c r="U34" s="260" t="str">
        <f t="shared" si="29"/>
        <v/>
      </c>
      <c r="V34" s="261" t="str">
        <f t="shared" si="30"/>
        <v/>
      </c>
      <c r="W34" s="260" t="str">
        <f t="shared" si="31"/>
        <v/>
      </c>
      <c r="X34" s="260" t="str">
        <f t="shared" si="32"/>
        <v/>
      </c>
      <c r="Y34" s="260" t="str">
        <f t="shared" si="33"/>
        <v/>
      </c>
      <c r="Z34" s="261" t="str">
        <f t="shared" si="34"/>
        <v/>
      </c>
      <c r="AA34" s="260" t="str">
        <f t="shared" si="35"/>
        <v/>
      </c>
      <c r="AB34" s="260" t="str">
        <f t="shared" si="36"/>
        <v/>
      </c>
      <c r="AC34" s="260" t="str">
        <f t="shared" si="37"/>
        <v/>
      </c>
      <c r="AD34" s="260" t="str">
        <f t="shared" si="38"/>
        <v/>
      </c>
      <c r="AE34" s="7"/>
    </row>
    <row r="35" spans="1:31" s="34" customFormat="1" ht="12.75" customHeight="1" x14ac:dyDescent="0.25">
      <c r="A35" s="576"/>
      <c r="B35" s="14" t="s">
        <v>13</v>
      </c>
      <c r="C35" s="431" t="str">
        <f>IF('W2'!$G$11&gt;0, 'W2'!D22, IF('W3'!$G$22&gt;0, 'W3'!D53, ""))</f>
        <v/>
      </c>
      <c r="D35" s="441" t="str">
        <f>IF('W2'!$G$11&gt;0, 'W2'!I22, IF('W3'!$G$22&gt;0, 'W3'!I53, ""))</f>
        <v/>
      </c>
      <c r="E35" s="258"/>
      <c r="F35" s="258"/>
      <c r="G35" s="258"/>
      <c r="H35" s="258"/>
      <c r="I35" s="461" t="str">
        <f t="shared" si="22"/>
        <v/>
      </c>
      <c r="J35" s="462" t="str">
        <f t="shared" si="39"/>
        <v/>
      </c>
      <c r="K35" s="463" t="str">
        <f t="shared" si="40"/>
        <v/>
      </c>
      <c r="L35" s="462" t="str">
        <f t="shared" si="41"/>
        <v/>
      </c>
      <c r="M35" s="462" t="str">
        <f t="shared" si="42"/>
        <v/>
      </c>
      <c r="N35" s="463" t="str">
        <f t="shared" si="43"/>
        <v/>
      </c>
      <c r="O35" s="260" t="str">
        <f t="shared" si="23"/>
        <v/>
      </c>
      <c r="P35" s="260" t="str">
        <f t="shared" si="24"/>
        <v/>
      </c>
      <c r="Q35" s="260" t="str">
        <f t="shared" si="25"/>
        <v/>
      </c>
      <c r="R35" s="260" t="str">
        <f t="shared" si="26"/>
        <v/>
      </c>
      <c r="S35" s="259" t="str">
        <f t="shared" si="27"/>
        <v/>
      </c>
      <c r="T35" s="260" t="str">
        <f t="shared" si="28"/>
        <v/>
      </c>
      <c r="U35" s="260" t="str">
        <f t="shared" si="29"/>
        <v/>
      </c>
      <c r="V35" s="261" t="str">
        <f t="shared" si="30"/>
        <v/>
      </c>
      <c r="W35" s="260" t="str">
        <f t="shared" si="31"/>
        <v/>
      </c>
      <c r="X35" s="260" t="str">
        <f t="shared" si="32"/>
        <v/>
      </c>
      <c r="Y35" s="260" t="str">
        <f t="shared" si="33"/>
        <v/>
      </c>
      <c r="Z35" s="261" t="str">
        <f t="shared" si="34"/>
        <v/>
      </c>
      <c r="AA35" s="260" t="str">
        <f t="shared" si="35"/>
        <v/>
      </c>
      <c r="AB35" s="260" t="str">
        <f t="shared" si="36"/>
        <v/>
      </c>
      <c r="AC35" s="260" t="str">
        <f t="shared" si="37"/>
        <v/>
      </c>
      <c r="AD35" s="260" t="str">
        <f t="shared" si="38"/>
        <v/>
      </c>
      <c r="AE35" s="7"/>
    </row>
    <row r="36" spans="1:31" s="34" customFormat="1" ht="12.75" customHeight="1" x14ac:dyDescent="0.25">
      <c r="A36" s="576"/>
      <c r="B36" s="14" t="s">
        <v>14</v>
      </c>
      <c r="C36" s="431" t="str">
        <f>IF('W2'!$G$11&gt;0, 'W2'!D23, IF('W3'!$G$22&gt;0, 'W3'!D54, ""))</f>
        <v/>
      </c>
      <c r="D36" s="441" t="str">
        <f>IF('W2'!$G$11&gt;0, 'W2'!I23, IF('W3'!$G$22&gt;0, 'W3'!I54, ""))</f>
        <v/>
      </c>
      <c r="E36" s="258"/>
      <c r="F36" s="258"/>
      <c r="G36" s="258"/>
      <c r="H36" s="258"/>
      <c r="I36" s="461" t="str">
        <f t="shared" si="22"/>
        <v/>
      </c>
      <c r="J36" s="462" t="str">
        <f t="shared" si="39"/>
        <v/>
      </c>
      <c r="K36" s="463" t="str">
        <f t="shared" si="40"/>
        <v/>
      </c>
      <c r="L36" s="462" t="str">
        <f t="shared" si="41"/>
        <v/>
      </c>
      <c r="M36" s="462" t="str">
        <f t="shared" si="42"/>
        <v/>
      </c>
      <c r="N36" s="463" t="str">
        <f t="shared" si="43"/>
        <v/>
      </c>
      <c r="O36" s="260" t="str">
        <f t="shared" si="23"/>
        <v/>
      </c>
      <c r="P36" s="260" t="str">
        <f t="shared" si="24"/>
        <v/>
      </c>
      <c r="Q36" s="260" t="str">
        <f t="shared" si="25"/>
        <v/>
      </c>
      <c r="R36" s="260" t="str">
        <f t="shared" si="26"/>
        <v/>
      </c>
      <c r="S36" s="259" t="str">
        <f t="shared" si="27"/>
        <v/>
      </c>
      <c r="T36" s="260" t="str">
        <f t="shared" si="28"/>
        <v/>
      </c>
      <c r="U36" s="260" t="str">
        <f t="shared" si="29"/>
        <v/>
      </c>
      <c r="V36" s="261" t="str">
        <f t="shared" si="30"/>
        <v/>
      </c>
      <c r="W36" s="260" t="str">
        <f t="shared" si="31"/>
        <v/>
      </c>
      <c r="X36" s="260" t="str">
        <f t="shared" si="32"/>
        <v/>
      </c>
      <c r="Y36" s="260" t="str">
        <f t="shared" si="33"/>
        <v/>
      </c>
      <c r="Z36" s="261" t="str">
        <f t="shared" si="34"/>
        <v/>
      </c>
      <c r="AA36" s="260" t="str">
        <f t="shared" si="35"/>
        <v/>
      </c>
      <c r="AB36" s="260" t="str">
        <f t="shared" si="36"/>
        <v/>
      </c>
      <c r="AC36" s="260" t="str">
        <f t="shared" si="37"/>
        <v/>
      </c>
      <c r="AD36" s="260" t="str">
        <f t="shared" si="38"/>
        <v/>
      </c>
      <c r="AE36" s="7"/>
    </row>
    <row r="37" spans="1:31" s="34" customFormat="1" ht="12.75" customHeight="1" x14ac:dyDescent="0.25">
      <c r="A37" s="576"/>
      <c r="B37" s="14" t="s">
        <v>15</v>
      </c>
      <c r="C37" s="431" t="str">
        <f>IF('W2'!$G$11&gt;0, 'W2'!D24, IF('W3'!$G$22&gt;0, 'W3'!D55, ""))</f>
        <v/>
      </c>
      <c r="D37" s="441" t="str">
        <f>IF('W2'!$G$11&gt;0, 'W2'!I24, IF('W3'!$G$22&gt;0, 'W3'!I55, ""))</f>
        <v/>
      </c>
      <c r="E37" s="258"/>
      <c r="F37" s="258"/>
      <c r="G37" s="258"/>
      <c r="H37" s="258"/>
      <c r="I37" s="461" t="str">
        <f t="shared" si="22"/>
        <v/>
      </c>
      <c r="J37" s="462" t="str">
        <f t="shared" si="39"/>
        <v/>
      </c>
      <c r="K37" s="463" t="str">
        <f t="shared" si="40"/>
        <v/>
      </c>
      <c r="L37" s="462" t="str">
        <f t="shared" si="41"/>
        <v/>
      </c>
      <c r="M37" s="462" t="str">
        <f t="shared" si="42"/>
        <v/>
      </c>
      <c r="N37" s="463" t="str">
        <f t="shared" si="43"/>
        <v/>
      </c>
      <c r="O37" s="260" t="str">
        <f t="shared" si="23"/>
        <v/>
      </c>
      <c r="P37" s="260" t="str">
        <f t="shared" si="24"/>
        <v/>
      </c>
      <c r="Q37" s="260" t="str">
        <f t="shared" si="25"/>
        <v/>
      </c>
      <c r="R37" s="260" t="str">
        <f t="shared" si="26"/>
        <v/>
      </c>
      <c r="S37" s="259" t="str">
        <f t="shared" si="27"/>
        <v/>
      </c>
      <c r="T37" s="260" t="str">
        <f t="shared" si="28"/>
        <v/>
      </c>
      <c r="U37" s="260" t="str">
        <f t="shared" si="29"/>
        <v/>
      </c>
      <c r="V37" s="261" t="str">
        <f t="shared" si="30"/>
        <v/>
      </c>
      <c r="W37" s="260" t="str">
        <f t="shared" si="31"/>
        <v/>
      </c>
      <c r="X37" s="260" t="str">
        <f t="shared" si="32"/>
        <v/>
      </c>
      <c r="Y37" s="260" t="str">
        <f t="shared" si="33"/>
        <v/>
      </c>
      <c r="Z37" s="261" t="str">
        <f t="shared" si="34"/>
        <v/>
      </c>
      <c r="AA37" s="260" t="str">
        <f t="shared" si="35"/>
        <v/>
      </c>
      <c r="AB37" s="260" t="str">
        <f t="shared" si="36"/>
        <v/>
      </c>
      <c r="AC37" s="260" t="str">
        <f t="shared" si="37"/>
        <v/>
      </c>
      <c r="AD37" s="260" t="str">
        <f t="shared" si="38"/>
        <v/>
      </c>
      <c r="AE37" s="7"/>
    </row>
    <row r="38" spans="1:31" s="34" customFormat="1" ht="12.75" customHeight="1" x14ac:dyDescent="0.25">
      <c r="A38" s="576"/>
      <c r="B38" s="14" t="s">
        <v>16</v>
      </c>
      <c r="C38" s="431" t="str">
        <f>IF('W2'!$G$11&gt;0, 'W2'!D25, IF('W3'!$G$22&gt;0, 'W3'!D56, ""))</f>
        <v/>
      </c>
      <c r="D38" s="441" t="str">
        <f>IF('W2'!$G$11&gt;0, 'W2'!I25, IF('W3'!$G$22&gt;0, 'W3'!I56, ""))</f>
        <v/>
      </c>
      <c r="E38" s="258"/>
      <c r="F38" s="258"/>
      <c r="G38" s="258"/>
      <c r="H38" s="258"/>
      <c r="I38" s="461" t="str">
        <f t="shared" si="22"/>
        <v/>
      </c>
      <c r="J38" s="462" t="str">
        <f t="shared" si="39"/>
        <v/>
      </c>
      <c r="K38" s="463" t="str">
        <f t="shared" si="40"/>
        <v/>
      </c>
      <c r="L38" s="462" t="str">
        <f t="shared" si="41"/>
        <v/>
      </c>
      <c r="M38" s="462" t="str">
        <f t="shared" si="42"/>
        <v/>
      </c>
      <c r="N38" s="463" t="str">
        <f t="shared" si="43"/>
        <v/>
      </c>
      <c r="O38" s="260" t="str">
        <f t="shared" si="23"/>
        <v/>
      </c>
      <c r="P38" s="260" t="str">
        <f t="shared" si="24"/>
        <v/>
      </c>
      <c r="Q38" s="260" t="str">
        <f t="shared" si="25"/>
        <v/>
      </c>
      <c r="R38" s="260" t="str">
        <f t="shared" si="26"/>
        <v/>
      </c>
      <c r="S38" s="259" t="str">
        <f t="shared" si="27"/>
        <v/>
      </c>
      <c r="T38" s="260" t="str">
        <f t="shared" si="28"/>
        <v/>
      </c>
      <c r="U38" s="260" t="str">
        <f t="shared" si="29"/>
        <v/>
      </c>
      <c r="V38" s="261" t="str">
        <f t="shared" si="30"/>
        <v/>
      </c>
      <c r="W38" s="260" t="str">
        <f t="shared" si="31"/>
        <v/>
      </c>
      <c r="X38" s="260" t="str">
        <f t="shared" si="32"/>
        <v/>
      </c>
      <c r="Y38" s="260" t="str">
        <f t="shared" si="33"/>
        <v/>
      </c>
      <c r="Z38" s="261" t="str">
        <f t="shared" si="34"/>
        <v/>
      </c>
      <c r="AA38" s="260" t="str">
        <f t="shared" si="35"/>
        <v/>
      </c>
      <c r="AB38" s="260" t="str">
        <f t="shared" si="36"/>
        <v/>
      </c>
      <c r="AC38" s="260" t="str">
        <f t="shared" si="37"/>
        <v/>
      </c>
      <c r="AD38" s="260" t="str">
        <f t="shared" si="38"/>
        <v/>
      </c>
      <c r="AE38" s="7"/>
    </row>
    <row r="39" spans="1:31" s="34" customFormat="1" ht="12.75" customHeight="1" x14ac:dyDescent="0.25">
      <c r="A39" s="576"/>
      <c r="B39" s="14" t="s">
        <v>17</v>
      </c>
      <c r="C39" s="433" t="str">
        <f>IF('W2'!$G$11&gt;0, 'W2'!D26, IF('W3'!$G$22&gt;0, 'W3'!D57, ""))</f>
        <v/>
      </c>
      <c r="D39" s="443" t="str">
        <f>IF('W2'!$G$11&gt;0, 'W2'!I26, IF('W3'!$G$22&gt;0, 'W3'!I57, ""))</f>
        <v/>
      </c>
      <c r="E39" s="258"/>
      <c r="F39" s="258"/>
      <c r="G39" s="258"/>
      <c r="H39" s="258"/>
      <c r="I39" s="461" t="str">
        <f t="shared" si="22"/>
        <v/>
      </c>
      <c r="J39" s="462" t="str">
        <f t="shared" si="39"/>
        <v/>
      </c>
      <c r="K39" s="463" t="str">
        <f>IF(COUNT(C39:F39)=4, CONCATENATE(ROUND(SUM(E39:F39)/SUM(C39:D39)*1000, 2), " (", ROUND(SUM(E39:F39)/SUM(C39:D39)*1000/EXP(1.96/SQRT(SUM(E39:F39))), 2),"-",ROUND(SUM(E39:F39)/SUM(C39:D39)*1000*EXP(1.96/SQRT(SUM(E39:F39))), 2),")"),"")</f>
        <v/>
      </c>
      <c r="L39" s="462" t="str">
        <f t="shared" si="41"/>
        <v/>
      </c>
      <c r="M39" s="462" t="str">
        <f t="shared" si="42"/>
        <v/>
      </c>
      <c r="N39" s="463" t="str">
        <f t="shared" si="43"/>
        <v/>
      </c>
      <c r="O39" s="260" t="str">
        <f t="shared" si="23"/>
        <v/>
      </c>
      <c r="P39" s="260" t="str">
        <f t="shared" si="24"/>
        <v/>
      </c>
      <c r="Q39" s="260" t="str">
        <f t="shared" si="25"/>
        <v/>
      </c>
      <c r="R39" s="260" t="str">
        <f t="shared" si="26"/>
        <v/>
      </c>
      <c r="S39" s="259" t="str">
        <f t="shared" si="27"/>
        <v/>
      </c>
      <c r="T39" s="260" t="str">
        <f t="shared" si="28"/>
        <v/>
      </c>
      <c r="U39" s="260" t="str">
        <f t="shared" si="29"/>
        <v/>
      </c>
      <c r="V39" s="261" t="str">
        <f t="shared" si="30"/>
        <v/>
      </c>
      <c r="W39" s="260" t="str">
        <f t="shared" si="31"/>
        <v/>
      </c>
      <c r="X39" s="260" t="str">
        <f t="shared" si="32"/>
        <v/>
      </c>
      <c r="Y39" s="260" t="str">
        <f t="shared" si="33"/>
        <v/>
      </c>
      <c r="Z39" s="261" t="str">
        <f t="shared" si="34"/>
        <v/>
      </c>
      <c r="AA39" s="260" t="str">
        <f t="shared" si="35"/>
        <v/>
      </c>
      <c r="AB39" s="260" t="str">
        <f t="shared" si="36"/>
        <v/>
      </c>
      <c r="AC39" s="260" t="str">
        <f t="shared" si="37"/>
        <v/>
      </c>
      <c r="AD39" s="260" t="str">
        <f t="shared" si="38"/>
        <v/>
      </c>
      <c r="AE39" s="7"/>
    </row>
    <row r="40" spans="1:31" s="34" customFormat="1" ht="12.75" customHeight="1" x14ac:dyDescent="0.25">
      <c r="A40" s="155"/>
      <c r="B40" s="14"/>
      <c r="C40" s="340" t="s">
        <v>2</v>
      </c>
      <c r="D40" s="341" t="s">
        <v>0</v>
      </c>
      <c r="E40" s="340" t="s">
        <v>2</v>
      </c>
      <c r="F40" s="340" t="s">
        <v>0</v>
      </c>
      <c r="G40" s="340" t="s">
        <v>2</v>
      </c>
      <c r="H40" s="341" t="s">
        <v>0</v>
      </c>
      <c r="I40" s="340" t="s">
        <v>2</v>
      </c>
      <c r="J40" s="340" t="s">
        <v>0</v>
      </c>
      <c r="K40" s="341" t="s">
        <v>26</v>
      </c>
      <c r="L40" s="340" t="s">
        <v>2</v>
      </c>
      <c r="M40" s="340" t="s">
        <v>0</v>
      </c>
      <c r="N40" s="341" t="s">
        <v>26</v>
      </c>
      <c r="O40" s="265" t="s">
        <v>245</v>
      </c>
      <c r="P40" s="266" t="s">
        <v>0</v>
      </c>
      <c r="Q40" s="266" t="s">
        <v>245</v>
      </c>
      <c r="R40" s="267" t="s">
        <v>0</v>
      </c>
      <c r="S40" s="266" t="s">
        <v>245</v>
      </c>
      <c r="T40" s="266" t="s">
        <v>0</v>
      </c>
      <c r="U40" s="266" t="s">
        <v>245</v>
      </c>
      <c r="V40" s="266" t="s">
        <v>0</v>
      </c>
      <c r="W40" s="265" t="s">
        <v>245</v>
      </c>
      <c r="X40" s="266" t="s">
        <v>0</v>
      </c>
      <c r="Y40" s="266" t="s">
        <v>245</v>
      </c>
      <c r="Z40" s="267" t="s">
        <v>0</v>
      </c>
      <c r="AA40" s="266" t="s">
        <v>245</v>
      </c>
      <c r="AB40" s="266" t="s">
        <v>0</v>
      </c>
      <c r="AC40" s="266" t="s">
        <v>245</v>
      </c>
      <c r="AD40" s="267" t="s">
        <v>0</v>
      </c>
      <c r="AE40" s="7"/>
    </row>
    <row r="41" spans="1:31" s="34" customFormat="1" ht="12.75" customHeight="1" x14ac:dyDescent="0.25">
      <c r="A41" s="575"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260" t="str">
        <f t="shared" ref="O41:O52" si="44">IF(COUNTA(C41,E41)=2,ROUND(E41/C41*1000,1),"")</f>
        <v/>
      </c>
      <c r="P41" s="260" t="str">
        <f t="shared" ref="P41:P52" si="45">IF(COUNTA(D41,F41)=2,ROUND(F41/D41*1000,1),"")</f>
        <v/>
      </c>
      <c r="Q41" s="260" t="str">
        <f t="shared" ref="Q41:Q52" si="46">IF(COUNTA(C41,G41)=2,ROUND(G41/C41*1000,1),"")</f>
        <v/>
      </c>
      <c r="R41" s="260" t="str">
        <f t="shared" ref="R41:R52" si="47">IF(COUNTA(D41,H41)=2,ROUND(H41/D41*1000,1),"")</f>
        <v/>
      </c>
      <c r="S41" s="259" t="str">
        <f t="shared" ref="S41:S52" si="48">IF(COUNTA(E41)=1,EXP(1.96/SQRT(E41)),"")</f>
        <v/>
      </c>
      <c r="T41" s="260" t="str">
        <f t="shared" ref="T41:T52" si="49">IF(COUNTA(F41)=1,EXP(1.96/SQRT(F41)),"")</f>
        <v/>
      </c>
      <c r="U41" s="260" t="str">
        <f t="shared" ref="U41:U52" si="50">IF(COUNTA(G41)=1,EXP(1.96/SQRT(G41)),"")</f>
        <v/>
      </c>
      <c r="V41" s="261" t="str">
        <f t="shared" ref="V41:V52" si="51">IF(COUNTA(H41)=1,EXP(1.96/SQRT(H41)),"")</f>
        <v/>
      </c>
      <c r="W41" s="260" t="str">
        <f t="shared" ref="W41:W52" si="52">IF(COUNTA(C41,E41)=2,ROUND(O41/S41,1),"")</f>
        <v/>
      </c>
      <c r="X41" s="260" t="str">
        <f t="shared" ref="X41:X52" si="53">IF(COUNTA(D41,F41)=2,ROUND(P41/T41,1),"")</f>
        <v/>
      </c>
      <c r="Y41" s="260" t="str">
        <f t="shared" ref="Y41:Y52" si="54">IF(COUNTA(C41,G41)=2,ROUND(Q41/U41,1),"")</f>
        <v/>
      </c>
      <c r="Z41" s="261" t="str">
        <f t="shared" ref="Z41:Z52" si="55">IF(COUNTA(D41,H41)=2,ROUND(H41/V41,1),"")</f>
        <v/>
      </c>
      <c r="AA41" s="260" t="str">
        <f t="shared" ref="AA41:AA52" si="56">IF(COUNTA(C41,E41)=2,ROUND(O41*S41,1),"")</f>
        <v/>
      </c>
      <c r="AB41" s="260" t="str">
        <f t="shared" ref="AB41:AB52" si="57">IF(COUNTA(D41,F41)=2,ROUND(P41*T41,1),"")</f>
        <v/>
      </c>
      <c r="AC41" s="260" t="str">
        <f t="shared" ref="AC41:AC52" si="58">IF(COUNTA(C41,G41)=2,ROUND(Q41*U41,1),"")</f>
        <v/>
      </c>
      <c r="AD41" s="260" t="str">
        <f t="shared" ref="AD41:AD52" si="59">IF(COUNTA(D41,H41)=2,ROUND(R41*V41,1),"")</f>
        <v/>
      </c>
      <c r="AE41" s="7"/>
    </row>
    <row r="42" spans="1:31" s="34" customFormat="1" ht="12.75" customHeight="1" x14ac:dyDescent="0.25">
      <c r="A42" s="576"/>
      <c r="B42" s="14" t="s">
        <v>7</v>
      </c>
      <c r="C42" s="431" t="str">
        <f>IF('W2'!$G$11&gt;0, 'W2'!E16, IF('W3'!$G$22&gt;0, 'W3'!E47, ""))</f>
        <v/>
      </c>
      <c r="D42" s="441" t="str">
        <f>IF('W2'!$G$11&gt;0, 'W2'!J16, IF('W3'!$G$22&gt;0, 'W3'!J47, ""))</f>
        <v/>
      </c>
      <c r="E42" s="258"/>
      <c r="F42" s="258"/>
      <c r="G42" s="258"/>
      <c r="H42" s="258"/>
      <c r="I42" s="461" t="str">
        <f t="shared" ref="I42:I52" si="60">IF(COUNT(C42,E42)=2, CONCATENATE(ROUND(E42/C42*1000, 2), " (", ROUND(E42/C42*1000/EXP(1.96/SQRT(E42)), 2),"-",ROUND(E42/C42*1000*EXP(1.96/SQRT(E42)), 2),")"),"")</f>
        <v/>
      </c>
      <c r="J42" s="462" t="str">
        <f t="shared" ref="J42:J52" si="61">IF(COUNT(D42,F42)=2, CONCATENATE(ROUND(F42/D42*1000, 2), " (", ROUND(F42/D42*1000/EXP(1.96/SQRT(F42)), 2),"-",ROUND(F42/D42*1000*EXP(1.96/SQRT(F42)), 2),")"),"")</f>
        <v/>
      </c>
      <c r="K42" s="463" t="str">
        <f t="shared" ref="K42:K51" si="62">IF(COUNT(C42:F42)=4, CONCATENATE(ROUND(SUM(E42:F42)/SUM(C42:D42)*1000, 2), " (", ROUND(SUM(E42:F42)/SUM(C42:D42)*1000/EXP(1.96/SQRT(SUM(E42:F42))), 2),"-",ROUND(SUM(E42:F42)/SUM(C42:D42)*1000*EXP(1.96/SQRT(SUM(E42:F42))), 2),")"),"")</f>
        <v/>
      </c>
      <c r="L42" s="462" t="str">
        <f t="shared" ref="L42:L52" si="63">IF(COUNT(C42,G42)=2, CONCATENATE(ROUND(G42/C42*1000, 2), " (", ROUND(G42/C42*1000/EXP(1.96/SQRT(G42)), 2),"-",ROUND(G42/C42*1000*EXP(1.96/SQRT(G42)), 2),")"),"")</f>
        <v/>
      </c>
      <c r="M42" s="462" t="str">
        <f t="shared" ref="M42:M52" si="64">IF(COUNT(D42,H42)=2, CONCATENATE(ROUND(H42/D42*1000, 2), " (", ROUND(H42/D42*1000/EXP(1.96/SQRT(H42)), 2),"-",ROUND(H42/D42*1000*EXP(1.96/SQRT(H42)), 2),")"),"")</f>
        <v/>
      </c>
      <c r="N42" s="463" t="str">
        <f t="shared" ref="N42:N52" si="65">IF(COUNT(C42:D42,G42:H42)=4, CONCATENATE(ROUND(SUM(G42:H42)/SUM(C42:D42)*1000, 2), " (", ROUND(SUM(G42:H42)/SUM(C42:D42)*1000/EXP(1.96/SQRT(SUM(G42:H42))), 2),"-",ROUND(SUM(G42:H42)/SUM(C42:D42)*1000*EXP(1.96/SQRT(SUM(G42:H42))), 2),")"),"")</f>
        <v/>
      </c>
      <c r="O42" s="260" t="str">
        <f t="shared" si="44"/>
        <v/>
      </c>
      <c r="P42" s="260" t="str">
        <f t="shared" si="45"/>
        <v/>
      </c>
      <c r="Q42" s="260" t="str">
        <f t="shared" si="46"/>
        <v/>
      </c>
      <c r="R42" s="260" t="str">
        <f t="shared" si="47"/>
        <v/>
      </c>
      <c r="S42" s="259" t="str">
        <f t="shared" si="48"/>
        <v/>
      </c>
      <c r="T42" s="260" t="str">
        <f t="shared" si="49"/>
        <v/>
      </c>
      <c r="U42" s="260" t="str">
        <f t="shared" si="50"/>
        <v/>
      </c>
      <c r="V42" s="261" t="str">
        <f t="shared" si="51"/>
        <v/>
      </c>
      <c r="W42" s="260" t="str">
        <f t="shared" si="52"/>
        <v/>
      </c>
      <c r="X42" s="260" t="str">
        <f t="shared" si="53"/>
        <v/>
      </c>
      <c r="Y42" s="260" t="str">
        <f t="shared" si="54"/>
        <v/>
      </c>
      <c r="Z42" s="261" t="str">
        <f t="shared" si="55"/>
        <v/>
      </c>
      <c r="AA42" s="260" t="str">
        <f t="shared" si="56"/>
        <v/>
      </c>
      <c r="AB42" s="260" t="str">
        <f t="shared" si="57"/>
        <v/>
      </c>
      <c r="AC42" s="260" t="str">
        <f t="shared" si="58"/>
        <v/>
      </c>
      <c r="AD42" s="260" t="str">
        <f t="shared" si="59"/>
        <v/>
      </c>
      <c r="AE42" s="7"/>
    </row>
    <row r="43" spans="1:31" s="34" customFormat="1" ht="12.75" customHeight="1" x14ac:dyDescent="0.25">
      <c r="A43" s="576"/>
      <c r="B43" s="14" t="s">
        <v>8</v>
      </c>
      <c r="C43" s="431" t="str">
        <f>IF('W2'!$G$11&gt;0, 'W2'!E17, IF('W3'!$G$22&gt;0, 'W3'!E48, ""))</f>
        <v/>
      </c>
      <c r="D43" s="441" t="str">
        <f>IF('W2'!$G$11&gt;0, 'W2'!J17, IF('W3'!$G$22&gt;0, 'W3'!J48, ""))</f>
        <v/>
      </c>
      <c r="E43" s="258"/>
      <c r="F43" s="258"/>
      <c r="G43" s="258"/>
      <c r="H43" s="258"/>
      <c r="I43" s="461" t="str">
        <f t="shared" si="60"/>
        <v/>
      </c>
      <c r="J43" s="462" t="str">
        <f t="shared" si="61"/>
        <v/>
      </c>
      <c r="K43" s="463" t="str">
        <f t="shared" si="62"/>
        <v/>
      </c>
      <c r="L43" s="462" t="str">
        <f t="shared" si="63"/>
        <v/>
      </c>
      <c r="M43" s="462" t="str">
        <f t="shared" si="64"/>
        <v/>
      </c>
      <c r="N43" s="463" t="str">
        <f t="shared" si="65"/>
        <v/>
      </c>
      <c r="O43" s="260" t="str">
        <f t="shared" si="44"/>
        <v/>
      </c>
      <c r="P43" s="260" t="str">
        <f t="shared" si="45"/>
        <v/>
      </c>
      <c r="Q43" s="260" t="str">
        <f t="shared" si="46"/>
        <v/>
      </c>
      <c r="R43" s="260" t="str">
        <f t="shared" si="47"/>
        <v/>
      </c>
      <c r="S43" s="259" t="str">
        <f t="shared" si="48"/>
        <v/>
      </c>
      <c r="T43" s="260" t="str">
        <f t="shared" si="49"/>
        <v/>
      </c>
      <c r="U43" s="260" t="str">
        <f t="shared" si="50"/>
        <v/>
      </c>
      <c r="V43" s="261" t="str">
        <f t="shared" si="51"/>
        <v/>
      </c>
      <c r="W43" s="260" t="str">
        <f t="shared" si="52"/>
        <v/>
      </c>
      <c r="X43" s="260" t="str">
        <f t="shared" si="53"/>
        <v/>
      </c>
      <c r="Y43" s="260" t="str">
        <f t="shared" si="54"/>
        <v/>
      </c>
      <c r="Z43" s="261" t="str">
        <f t="shared" si="55"/>
        <v/>
      </c>
      <c r="AA43" s="260" t="str">
        <f t="shared" si="56"/>
        <v/>
      </c>
      <c r="AB43" s="260" t="str">
        <f t="shared" si="57"/>
        <v/>
      </c>
      <c r="AC43" s="260" t="str">
        <f t="shared" si="58"/>
        <v/>
      </c>
      <c r="AD43" s="260" t="str">
        <f t="shared" si="59"/>
        <v/>
      </c>
      <c r="AE43" s="7"/>
    </row>
    <row r="44" spans="1:31" s="34" customFormat="1" ht="12.75" customHeight="1" x14ac:dyDescent="0.25">
      <c r="A44" s="576"/>
      <c r="B44" s="14" t="s">
        <v>9</v>
      </c>
      <c r="C44" s="431" t="str">
        <f>IF('W2'!$G$11&gt;0, 'W2'!E18, IF('W3'!$G$22&gt;0, 'W3'!E49, ""))</f>
        <v/>
      </c>
      <c r="D44" s="441" t="str">
        <f>IF('W2'!$G$11&gt;0, 'W2'!J18, IF('W3'!$G$22&gt;0, 'W3'!J49, ""))</f>
        <v/>
      </c>
      <c r="E44" s="258"/>
      <c r="F44" s="258"/>
      <c r="G44" s="258"/>
      <c r="H44" s="258"/>
      <c r="I44" s="461" t="str">
        <f t="shared" si="60"/>
        <v/>
      </c>
      <c r="J44" s="462" t="str">
        <f t="shared" si="61"/>
        <v/>
      </c>
      <c r="K44" s="463" t="str">
        <f t="shared" si="62"/>
        <v/>
      </c>
      <c r="L44" s="462" t="str">
        <f t="shared" si="63"/>
        <v/>
      </c>
      <c r="M44" s="462" t="str">
        <f t="shared" si="64"/>
        <v/>
      </c>
      <c r="N44" s="463" t="str">
        <f t="shared" si="65"/>
        <v/>
      </c>
      <c r="O44" s="260" t="str">
        <f t="shared" si="44"/>
        <v/>
      </c>
      <c r="P44" s="260" t="str">
        <f t="shared" si="45"/>
        <v/>
      </c>
      <c r="Q44" s="260" t="str">
        <f t="shared" si="46"/>
        <v/>
      </c>
      <c r="R44" s="260" t="str">
        <f t="shared" si="47"/>
        <v/>
      </c>
      <c r="S44" s="259" t="str">
        <f t="shared" si="48"/>
        <v/>
      </c>
      <c r="T44" s="260" t="str">
        <f t="shared" si="49"/>
        <v/>
      </c>
      <c r="U44" s="260" t="str">
        <f t="shared" si="50"/>
        <v/>
      </c>
      <c r="V44" s="261" t="str">
        <f t="shared" si="51"/>
        <v/>
      </c>
      <c r="W44" s="260" t="str">
        <f t="shared" si="52"/>
        <v/>
      </c>
      <c r="X44" s="260" t="str">
        <f t="shared" si="53"/>
        <v/>
      </c>
      <c r="Y44" s="260" t="str">
        <f t="shared" si="54"/>
        <v/>
      </c>
      <c r="Z44" s="261" t="str">
        <f t="shared" si="55"/>
        <v/>
      </c>
      <c r="AA44" s="260" t="str">
        <f t="shared" si="56"/>
        <v/>
      </c>
      <c r="AB44" s="260" t="str">
        <f t="shared" si="57"/>
        <v/>
      </c>
      <c r="AC44" s="260" t="str">
        <f t="shared" si="58"/>
        <v/>
      </c>
      <c r="AD44" s="260" t="str">
        <f t="shared" si="59"/>
        <v/>
      </c>
      <c r="AE44" s="7"/>
    </row>
    <row r="45" spans="1:31" s="34" customFormat="1" ht="12.75" customHeight="1" x14ac:dyDescent="0.25">
      <c r="A45" s="576"/>
      <c r="B45" s="14" t="s">
        <v>10</v>
      </c>
      <c r="C45" s="431" t="str">
        <f>IF('W2'!$G$11&gt;0, 'W2'!E19, IF('W3'!$G$22&gt;0, 'W3'!E50, ""))</f>
        <v/>
      </c>
      <c r="D45" s="441" t="str">
        <f>IF('W2'!$G$11&gt;0, 'W2'!J19, IF('W3'!$G$22&gt;0, 'W3'!J50, ""))</f>
        <v/>
      </c>
      <c r="E45" s="258"/>
      <c r="F45" s="258"/>
      <c r="G45" s="258"/>
      <c r="H45" s="258"/>
      <c r="I45" s="461" t="str">
        <f t="shared" si="60"/>
        <v/>
      </c>
      <c r="J45" s="462" t="str">
        <f t="shared" si="61"/>
        <v/>
      </c>
      <c r="K45" s="463" t="str">
        <f t="shared" si="62"/>
        <v/>
      </c>
      <c r="L45" s="462" t="str">
        <f t="shared" si="63"/>
        <v/>
      </c>
      <c r="M45" s="462" t="str">
        <f t="shared" si="64"/>
        <v/>
      </c>
      <c r="N45" s="463" t="str">
        <f t="shared" si="65"/>
        <v/>
      </c>
      <c r="O45" s="260" t="str">
        <f t="shared" si="44"/>
        <v/>
      </c>
      <c r="P45" s="260" t="str">
        <f t="shared" si="45"/>
        <v/>
      </c>
      <c r="Q45" s="260" t="str">
        <f t="shared" si="46"/>
        <v/>
      </c>
      <c r="R45" s="260" t="str">
        <f t="shared" si="47"/>
        <v/>
      </c>
      <c r="S45" s="259" t="str">
        <f t="shared" si="48"/>
        <v/>
      </c>
      <c r="T45" s="260" t="str">
        <f t="shared" si="49"/>
        <v/>
      </c>
      <c r="U45" s="260" t="str">
        <f t="shared" si="50"/>
        <v/>
      </c>
      <c r="V45" s="261" t="str">
        <f t="shared" si="51"/>
        <v/>
      </c>
      <c r="W45" s="260" t="str">
        <f t="shared" si="52"/>
        <v/>
      </c>
      <c r="X45" s="260" t="str">
        <f t="shared" si="53"/>
        <v/>
      </c>
      <c r="Y45" s="260" t="str">
        <f t="shared" si="54"/>
        <v/>
      </c>
      <c r="Z45" s="261" t="str">
        <f t="shared" si="55"/>
        <v/>
      </c>
      <c r="AA45" s="260" t="str">
        <f t="shared" si="56"/>
        <v/>
      </c>
      <c r="AB45" s="260" t="str">
        <f t="shared" si="57"/>
        <v/>
      </c>
      <c r="AC45" s="260" t="str">
        <f t="shared" si="58"/>
        <v/>
      </c>
      <c r="AD45" s="260" t="str">
        <f t="shared" si="59"/>
        <v/>
      </c>
      <c r="AE45" s="7"/>
    </row>
    <row r="46" spans="1:31" s="34" customFormat="1" ht="12.75" customHeight="1" x14ac:dyDescent="0.25">
      <c r="A46" s="576"/>
      <c r="B46" s="14" t="s">
        <v>11</v>
      </c>
      <c r="C46" s="431" t="str">
        <f>IF('W2'!$G$11&gt;0, 'W2'!E20, IF('W3'!$G$22&gt;0, 'W3'!E51, ""))</f>
        <v/>
      </c>
      <c r="D46" s="441" t="str">
        <f>IF('W2'!$G$11&gt;0, 'W2'!J20, IF('W3'!$G$22&gt;0, 'W3'!J51, ""))</f>
        <v/>
      </c>
      <c r="E46" s="258"/>
      <c r="F46" s="258"/>
      <c r="G46" s="258"/>
      <c r="H46" s="258"/>
      <c r="I46" s="461" t="str">
        <f t="shared" si="60"/>
        <v/>
      </c>
      <c r="J46" s="462" t="str">
        <f t="shared" si="61"/>
        <v/>
      </c>
      <c r="K46" s="463" t="str">
        <f t="shared" si="62"/>
        <v/>
      </c>
      <c r="L46" s="462" t="str">
        <f t="shared" si="63"/>
        <v/>
      </c>
      <c r="M46" s="462" t="str">
        <f t="shared" si="64"/>
        <v/>
      </c>
      <c r="N46" s="463" t="str">
        <f t="shared" si="65"/>
        <v/>
      </c>
      <c r="O46" s="260" t="str">
        <f t="shared" si="44"/>
        <v/>
      </c>
      <c r="P46" s="260" t="str">
        <f t="shared" si="45"/>
        <v/>
      </c>
      <c r="Q46" s="260" t="str">
        <f t="shared" si="46"/>
        <v/>
      </c>
      <c r="R46" s="260" t="str">
        <f t="shared" si="47"/>
        <v/>
      </c>
      <c r="S46" s="259" t="str">
        <f t="shared" si="48"/>
        <v/>
      </c>
      <c r="T46" s="260" t="str">
        <f t="shared" si="49"/>
        <v/>
      </c>
      <c r="U46" s="260" t="str">
        <f t="shared" si="50"/>
        <v/>
      </c>
      <c r="V46" s="261" t="str">
        <f t="shared" si="51"/>
        <v/>
      </c>
      <c r="W46" s="260" t="str">
        <f t="shared" si="52"/>
        <v/>
      </c>
      <c r="X46" s="260" t="str">
        <f t="shared" si="53"/>
        <v/>
      </c>
      <c r="Y46" s="260" t="str">
        <f t="shared" si="54"/>
        <v/>
      </c>
      <c r="Z46" s="261" t="str">
        <f t="shared" si="55"/>
        <v/>
      </c>
      <c r="AA46" s="260" t="str">
        <f t="shared" si="56"/>
        <v/>
      </c>
      <c r="AB46" s="260" t="str">
        <f t="shared" si="57"/>
        <v/>
      </c>
      <c r="AC46" s="260" t="str">
        <f t="shared" si="58"/>
        <v/>
      </c>
      <c r="AD46" s="260" t="str">
        <f t="shared" si="59"/>
        <v/>
      </c>
      <c r="AE46" s="7"/>
    </row>
    <row r="47" spans="1:31" s="34" customFormat="1" ht="12.75" customHeight="1" x14ac:dyDescent="0.25">
      <c r="A47" s="576"/>
      <c r="B47" s="14" t="s">
        <v>12</v>
      </c>
      <c r="C47" s="431" t="str">
        <f>IF('W2'!$G$11&gt;0, 'W2'!E21, IF('W3'!$G$22&gt;0, 'W3'!E52, ""))</f>
        <v/>
      </c>
      <c r="D47" s="441" t="str">
        <f>IF('W2'!$G$11&gt;0, 'W2'!J21, IF('W3'!$G$22&gt;0, 'W3'!J52, ""))</f>
        <v/>
      </c>
      <c r="E47" s="258"/>
      <c r="F47" s="258"/>
      <c r="G47" s="258"/>
      <c r="H47" s="258"/>
      <c r="I47" s="461" t="str">
        <f t="shared" si="60"/>
        <v/>
      </c>
      <c r="J47" s="462" t="str">
        <f t="shared" si="61"/>
        <v/>
      </c>
      <c r="K47" s="463" t="str">
        <f t="shared" si="62"/>
        <v/>
      </c>
      <c r="L47" s="462" t="str">
        <f t="shared" si="63"/>
        <v/>
      </c>
      <c r="M47" s="462" t="str">
        <f t="shared" si="64"/>
        <v/>
      </c>
      <c r="N47" s="463" t="str">
        <f t="shared" si="65"/>
        <v/>
      </c>
      <c r="O47" s="260" t="str">
        <f t="shared" si="44"/>
        <v/>
      </c>
      <c r="P47" s="260" t="str">
        <f t="shared" si="45"/>
        <v/>
      </c>
      <c r="Q47" s="260" t="str">
        <f t="shared" si="46"/>
        <v/>
      </c>
      <c r="R47" s="260" t="str">
        <f t="shared" si="47"/>
        <v/>
      </c>
      <c r="S47" s="259" t="str">
        <f t="shared" si="48"/>
        <v/>
      </c>
      <c r="T47" s="260" t="str">
        <f t="shared" si="49"/>
        <v/>
      </c>
      <c r="U47" s="260" t="str">
        <f t="shared" si="50"/>
        <v/>
      </c>
      <c r="V47" s="261" t="str">
        <f t="shared" si="51"/>
        <v/>
      </c>
      <c r="W47" s="260" t="str">
        <f t="shared" si="52"/>
        <v/>
      </c>
      <c r="X47" s="260" t="str">
        <f t="shared" si="53"/>
        <v/>
      </c>
      <c r="Y47" s="260" t="str">
        <f t="shared" si="54"/>
        <v/>
      </c>
      <c r="Z47" s="261" t="str">
        <f t="shared" si="55"/>
        <v/>
      </c>
      <c r="AA47" s="260" t="str">
        <f t="shared" si="56"/>
        <v/>
      </c>
      <c r="AB47" s="260" t="str">
        <f t="shared" si="57"/>
        <v/>
      </c>
      <c r="AC47" s="260" t="str">
        <f t="shared" si="58"/>
        <v/>
      </c>
      <c r="AD47" s="260" t="str">
        <f t="shared" si="59"/>
        <v/>
      </c>
      <c r="AE47" s="7"/>
    </row>
    <row r="48" spans="1:31" s="34" customFormat="1" ht="12.75" customHeight="1" x14ac:dyDescent="0.25">
      <c r="A48" s="576"/>
      <c r="B48" s="14" t="s">
        <v>13</v>
      </c>
      <c r="C48" s="431" t="str">
        <f>IF('W2'!$G$11&gt;0, 'W2'!E22, IF('W3'!$G$22&gt;0, 'W3'!E53, ""))</f>
        <v/>
      </c>
      <c r="D48" s="441" t="str">
        <f>IF('W2'!$G$11&gt;0, 'W2'!J22, IF('W3'!$G$22&gt;0, 'W3'!J53, ""))</f>
        <v/>
      </c>
      <c r="E48" s="258"/>
      <c r="F48" s="258"/>
      <c r="G48" s="258"/>
      <c r="H48" s="258"/>
      <c r="I48" s="461" t="str">
        <f t="shared" si="60"/>
        <v/>
      </c>
      <c r="J48" s="462" t="str">
        <f t="shared" si="61"/>
        <v/>
      </c>
      <c r="K48" s="463" t="str">
        <f t="shared" si="62"/>
        <v/>
      </c>
      <c r="L48" s="462" t="str">
        <f t="shared" si="63"/>
        <v/>
      </c>
      <c r="M48" s="462" t="str">
        <f t="shared" si="64"/>
        <v/>
      </c>
      <c r="N48" s="463" t="str">
        <f t="shared" si="65"/>
        <v/>
      </c>
      <c r="O48" s="260" t="str">
        <f t="shared" si="44"/>
        <v/>
      </c>
      <c r="P48" s="260" t="str">
        <f t="shared" si="45"/>
        <v/>
      </c>
      <c r="Q48" s="260" t="str">
        <f t="shared" si="46"/>
        <v/>
      </c>
      <c r="R48" s="260" t="str">
        <f t="shared" si="47"/>
        <v/>
      </c>
      <c r="S48" s="259" t="str">
        <f t="shared" si="48"/>
        <v/>
      </c>
      <c r="T48" s="260" t="str">
        <f t="shared" si="49"/>
        <v/>
      </c>
      <c r="U48" s="260" t="str">
        <f t="shared" si="50"/>
        <v/>
      </c>
      <c r="V48" s="261" t="str">
        <f t="shared" si="51"/>
        <v/>
      </c>
      <c r="W48" s="260" t="str">
        <f t="shared" si="52"/>
        <v/>
      </c>
      <c r="X48" s="260" t="str">
        <f t="shared" si="53"/>
        <v/>
      </c>
      <c r="Y48" s="260" t="str">
        <f t="shared" si="54"/>
        <v/>
      </c>
      <c r="Z48" s="261" t="str">
        <f t="shared" si="55"/>
        <v/>
      </c>
      <c r="AA48" s="260" t="str">
        <f t="shared" si="56"/>
        <v/>
      </c>
      <c r="AB48" s="260" t="str">
        <f t="shared" si="57"/>
        <v/>
      </c>
      <c r="AC48" s="260" t="str">
        <f t="shared" si="58"/>
        <v/>
      </c>
      <c r="AD48" s="260" t="str">
        <f t="shared" si="59"/>
        <v/>
      </c>
      <c r="AE48" s="7"/>
    </row>
    <row r="49" spans="1:31" s="34" customFormat="1" ht="12.75" customHeight="1" x14ac:dyDescent="0.25">
      <c r="A49" s="576"/>
      <c r="B49" s="14" t="s">
        <v>14</v>
      </c>
      <c r="C49" s="431" t="str">
        <f>IF('W2'!$G$11&gt;0, 'W2'!E23, IF('W3'!$G$22&gt;0, 'W3'!E54, ""))</f>
        <v/>
      </c>
      <c r="D49" s="441" t="str">
        <f>IF('W2'!$G$11&gt;0, 'W2'!J23, IF('W3'!$G$22&gt;0, 'W3'!J54, ""))</f>
        <v/>
      </c>
      <c r="E49" s="258"/>
      <c r="F49" s="258"/>
      <c r="G49" s="258"/>
      <c r="H49" s="258"/>
      <c r="I49" s="461" t="str">
        <f t="shared" si="60"/>
        <v/>
      </c>
      <c r="J49" s="462" t="str">
        <f t="shared" si="61"/>
        <v/>
      </c>
      <c r="K49" s="463" t="str">
        <f t="shared" si="62"/>
        <v/>
      </c>
      <c r="L49" s="462" t="str">
        <f t="shared" si="63"/>
        <v/>
      </c>
      <c r="M49" s="462" t="str">
        <f t="shared" si="64"/>
        <v/>
      </c>
      <c r="N49" s="463" t="str">
        <f t="shared" si="65"/>
        <v/>
      </c>
      <c r="O49" s="260" t="str">
        <f t="shared" si="44"/>
        <v/>
      </c>
      <c r="P49" s="260" t="str">
        <f t="shared" si="45"/>
        <v/>
      </c>
      <c r="Q49" s="260" t="str">
        <f t="shared" si="46"/>
        <v/>
      </c>
      <c r="R49" s="260" t="str">
        <f t="shared" si="47"/>
        <v/>
      </c>
      <c r="S49" s="259" t="str">
        <f t="shared" si="48"/>
        <v/>
      </c>
      <c r="T49" s="260" t="str">
        <f t="shared" si="49"/>
        <v/>
      </c>
      <c r="U49" s="260" t="str">
        <f t="shared" si="50"/>
        <v/>
      </c>
      <c r="V49" s="261" t="str">
        <f t="shared" si="51"/>
        <v/>
      </c>
      <c r="W49" s="260" t="str">
        <f t="shared" si="52"/>
        <v/>
      </c>
      <c r="X49" s="260" t="str">
        <f t="shared" si="53"/>
        <v/>
      </c>
      <c r="Y49" s="260" t="str">
        <f t="shared" si="54"/>
        <v/>
      </c>
      <c r="Z49" s="261" t="str">
        <f t="shared" si="55"/>
        <v/>
      </c>
      <c r="AA49" s="260" t="str">
        <f t="shared" si="56"/>
        <v/>
      </c>
      <c r="AB49" s="260" t="str">
        <f t="shared" si="57"/>
        <v/>
      </c>
      <c r="AC49" s="260" t="str">
        <f t="shared" si="58"/>
        <v/>
      </c>
      <c r="AD49" s="260" t="str">
        <f t="shared" si="59"/>
        <v/>
      </c>
      <c r="AE49" s="7"/>
    </row>
    <row r="50" spans="1:31" s="34" customFormat="1" ht="12.75" customHeight="1" x14ac:dyDescent="0.25">
      <c r="A50" s="576"/>
      <c r="B50" s="14" t="s">
        <v>15</v>
      </c>
      <c r="C50" s="431" t="str">
        <f>IF('W2'!$G$11&gt;0, 'W2'!E24, IF('W3'!$G$22&gt;0, 'W3'!E55, ""))</f>
        <v/>
      </c>
      <c r="D50" s="441" t="str">
        <f>IF('W2'!$G$11&gt;0, 'W2'!J24, IF('W3'!$G$22&gt;0, 'W3'!J55, ""))</f>
        <v/>
      </c>
      <c r="E50" s="258"/>
      <c r="F50" s="258"/>
      <c r="G50" s="258"/>
      <c r="H50" s="258"/>
      <c r="I50" s="461" t="str">
        <f t="shared" si="60"/>
        <v/>
      </c>
      <c r="J50" s="462" t="str">
        <f t="shared" si="61"/>
        <v/>
      </c>
      <c r="K50" s="463" t="str">
        <f t="shared" si="62"/>
        <v/>
      </c>
      <c r="L50" s="462" t="str">
        <f t="shared" si="63"/>
        <v/>
      </c>
      <c r="M50" s="462" t="str">
        <f t="shared" si="64"/>
        <v/>
      </c>
      <c r="N50" s="463" t="str">
        <f t="shared" si="65"/>
        <v/>
      </c>
      <c r="O50" s="260" t="str">
        <f t="shared" si="44"/>
        <v/>
      </c>
      <c r="P50" s="260" t="str">
        <f t="shared" si="45"/>
        <v/>
      </c>
      <c r="Q50" s="260" t="str">
        <f t="shared" si="46"/>
        <v/>
      </c>
      <c r="R50" s="260" t="str">
        <f t="shared" si="47"/>
        <v/>
      </c>
      <c r="S50" s="259" t="str">
        <f t="shared" si="48"/>
        <v/>
      </c>
      <c r="T50" s="260" t="str">
        <f t="shared" si="49"/>
        <v/>
      </c>
      <c r="U50" s="260" t="str">
        <f t="shared" si="50"/>
        <v/>
      </c>
      <c r="V50" s="261" t="str">
        <f t="shared" si="51"/>
        <v/>
      </c>
      <c r="W50" s="260" t="str">
        <f t="shared" si="52"/>
        <v/>
      </c>
      <c r="X50" s="260" t="str">
        <f t="shared" si="53"/>
        <v/>
      </c>
      <c r="Y50" s="260" t="str">
        <f t="shared" si="54"/>
        <v/>
      </c>
      <c r="Z50" s="261" t="str">
        <f t="shared" si="55"/>
        <v/>
      </c>
      <c r="AA50" s="260" t="str">
        <f t="shared" si="56"/>
        <v/>
      </c>
      <c r="AB50" s="260" t="str">
        <f t="shared" si="57"/>
        <v/>
      </c>
      <c r="AC50" s="260" t="str">
        <f t="shared" si="58"/>
        <v/>
      </c>
      <c r="AD50" s="260" t="str">
        <f t="shared" si="59"/>
        <v/>
      </c>
      <c r="AE50" s="7"/>
    </row>
    <row r="51" spans="1:31" s="34" customFormat="1" ht="12.75" customHeight="1" x14ac:dyDescent="0.25">
      <c r="A51" s="576"/>
      <c r="B51" s="14" t="s">
        <v>16</v>
      </c>
      <c r="C51" s="431" t="str">
        <f>IF('W2'!$G$11&gt;0, 'W2'!E25, IF('W3'!$G$22&gt;0, 'W3'!E56, ""))</f>
        <v/>
      </c>
      <c r="D51" s="441" t="str">
        <f>IF('W2'!$G$11&gt;0, 'W2'!J25, IF('W3'!$G$22&gt;0, 'W3'!J56, ""))</f>
        <v/>
      </c>
      <c r="E51" s="258"/>
      <c r="F51" s="258"/>
      <c r="G51" s="258"/>
      <c r="H51" s="258"/>
      <c r="I51" s="461" t="str">
        <f t="shared" si="60"/>
        <v/>
      </c>
      <c r="J51" s="462" t="str">
        <f t="shared" si="61"/>
        <v/>
      </c>
      <c r="K51" s="463" t="str">
        <f t="shared" si="62"/>
        <v/>
      </c>
      <c r="L51" s="462" t="str">
        <f t="shared" si="63"/>
        <v/>
      </c>
      <c r="M51" s="462" t="str">
        <f t="shared" si="64"/>
        <v/>
      </c>
      <c r="N51" s="463" t="str">
        <f t="shared" si="65"/>
        <v/>
      </c>
      <c r="O51" s="260" t="str">
        <f t="shared" si="44"/>
        <v/>
      </c>
      <c r="P51" s="260" t="str">
        <f t="shared" si="45"/>
        <v/>
      </c>
      <c r="Q51" s="260" t="str">
        <f t="shared" si="46"/>
        <v/>
      </c>
      <c r="R51" s="260" t="str">
        <f t="shared" si="47"/>
        <v/>
      </c>
      <c r="S51" s="259" t="str">
        <f t="shared" si="48"/>
        <v/>
      </c>
      <c r="T51" s="260" t="str">
        <f t="shared" si="49"/>
        <v/>
      </c>
      <c r="U51" s="260" t="str">
        <f t="shared" si="50"/>
        <v/>
      </c>
      <c r="V51" s="261" t="str">
        <f t="shared" si="51"/>
        <v/>
      </c>
      <c r="W51" s="260" t="str">
        <f t="shared" si="52"/>
        <v/>
      </c>
      <c r="X51" s="260" t="str">
        <f t="shared" si="53"/>
        <v/>
      </c>
      <c r="Y51" s="260" t="str">
        <f t="shared" si="54"/>
        <v/>
      </c>
      <c r="Z51" s="261" t="str">
        <f t="shared" si="55"/>
        <v/>
      </c>
      <c r="AA51" s="260" t="str">
        <f t="shared" si="56"/>
        <v/>
      </c>
      <c r="AB51" s="260" t="str">
        <f t="shared" si="57"/>
        <v/>
      </c>
      <c r="AC51" s="260" t="str">
        <f t="shared" si="58"/>
        <v/>
      </c>
      <c r="AD51" s="260" t="str">
        <f t="shared" si="59"/>
        <v/>
      </c>
      <c r="AE51" s="7"/>
    </row>
    <row r="52" spans="1:31" s="34" customFormat="1" ht="12.75" customHeight="1" x14ac:dyDescent="0.25">
      <c r="A52" s="577"/>
      <c r="B52" s="14" t="s">
        <v>17</v>
      </c>
      <c r="C52" s="431" t="str">
        <f>IF('W2'!$G$11&gt;0, 'W2'!E26, IF('W3'!$G$22&gt;0, 'W3'!E57, ""))</f>
        <v/>
      </c>
      <c r="D52" s="441" t="str">
        <f>IF('W2'!$G$11&gt;0, 'W2'!J26, IF('W3'!$G$22&gt;0, 'W3'!J57, ""))</f>
        <v/>
      </c>
      <c r="E52" s="258"/>
      <c r="F52" s="258"/>
      <c r="G52" s="258"/>
      <c r="H52" s="258"/>
      <c r="I52" s="461" t="str">
        <f t="shared" si="60"/>
        <v/>
      </c>
      <c r="J52" s="462" t="str">
        <f t="shared" si="61"/>
        <v/>
      </c>
      <c r="K52" s="463" t="str">
        <f>IF(COUNT(C52:F52)=4, CONCATENATE(ROUND(SUM(E52:F52)/SUM(C52:D52)*1000, 2), " (", ROUND(SUM(E52:F52)/SUM(C52:D52)*1000/EXP(1.96/SQRT(SUM(E52:F52))), 2),"-",ROUND(SUM(E52:F52)/SUM(C52:D52)*1000*EXP(1.96/SQRT(SUM(E52:F52))), 2),")"),"")</f>
        <v/>
      </c>
      <c r="L52" s="462" t="str">
        <f t="shared" si="63"/>
        <v/>
      </c>
      <c r="M52" s="462" t="str">
        <f t="shared" si="64"/>
        <v/>
      </c>
      <c r="N52" s="463" t="str">
        <f t="shared" si="65"/>
        <v/>
      </c>
      <c r="O52" s="260" t="str">
        <f t="shared" si="44"/>
        <v/>
      </c>
      <c r="P52" s="260" t="str">
        <f t="shared" si="45"/>
        <v/>
      </c>
      <c r="Q52" s="260" t="str">
        <f t="shared" si="46"/>
        <v/>
      </c>
      <c r="R52" s="260" t="str">
        <f t="shared" si="47"/>
        <v/>
      </c>
      <c r="S52" s="259" t="str">
        <f t="shared" si="48"/>
        <v/>
      </c>
      <c r="T52" s="260" t="str">
        <f t="shared" si="49"/>
        <v/>
      </c>
      <c r="U52" s="260" t="str">
        <f t="shared" si="50"/>
        <v/>
      </c>
      <c r="V52" s="261" t="str">
        <f t="shared" si="51"/>
        <v/>
      </c>
      <c r="W52" s="260" t="str">
        <f t="shared" si="52"/>
        <v/>
      </c>
      <c r="X52" s="260" t="str">
        <f t="shared" si="53"/>
        <v/>
      </c>
      <c r="Y52" s="260" t="str">
        <f t="shared" si="54"/>
        <v/>
      </c>
      <c r="Z52" s="261" t="str">
        <f t="shared" si="55"/>
        <v/>
      </c>
      <c r="AA52" s="260" t="str">
        <f t="shared" si="56"/>
        <v/>
      </c>
      <c r="AB52" s="260" t="str">
        <f t="shared" si="57"/>
        <v/>
      </c>
      <c r="AC52" s="260" t="str">
        <f t="shared" si="58"/>
        <v/>
      </c>
      <c r="AD52" s="260" t="str">
        <f t="shared" si="59"/>
        <v/>
      </c>
      <c r="AE52" s="7"/>
    </row>
    <row r="53" spans="1:31" s="34" customFormat="1" ht="12.75" customHeight="1" x14ac:dyDescent="0.25">
      <c r="A53" s="155"/>
      <c r="B53" s="14"/>
      <c r="C53" s="340" t="s">
        <v>2</v>
      </c>
      <c r="D53" s="341" t="s">
        <v>0</v>
      </c>
      <c r="E53" s="340" t="s">
        <v>2</v>
      </c>
      <c r="F53" s="340" t="s">
        <v>0</v>
      </c>
      <c r="G53" s="340" t="s">
        <v>2</v>
      </c>
      <c r="H53" s="341" t="s">
        <v>0</v>
      </c>
      <c r="I53" s="340" t="s">
        <v>2</v>
      </c>
      <c r="J53" s="340" t="s">
        <v>0</v>
      </c>
      <c r="K53" s="341" t="s">
        <v>26</v>
      </c>
      <c r="L53" s="340" t="s">
        <v>2</v>
      </c>
      <c r="M53" s="340" t="s">
        <v>0</v>
      </c>
      <c r="N53" s="341" t="s">
        <v>26</v>
      </c>
      <c r="O53" s="265" t="s">
        <v>245</v>
      </c>
      <c r="P53" s="266" t="s">
        <v>0</v>
      </c>
      <c r="Q53" s="266" t="s">
        <v>245</v>
      </c>
      <c r="R53" s="267" t="s">
        <v>0</v>
      </c>
      <c r="S53" s="266" t="s">
        <v>245</v>
      </c>
      <c r="T53" s="266" t="s">
        <v>0</v>
      </c>
      <c r="U53" s="266" t="s">
        <v>245</v>
      </c>
      <c r="V53" s="266" t="s">
        <v>0</v>
      </c>
      <c r="W53" s="265" t="s">
        <v>245</v>
      </c>
      <c r="X53" s="266" t="s">
        <v>0</v>
      </c>
      <c r="Y53" s="266" t="s">
        <v>245</v>
      </c>
      <c r="Z53" s="267" t="s">
        <v>0</v>
      </c>
      <c r="AA53" s="266" t="s">
        <v>245</v>
      </c>
      <c r="AB53" s="266" t="s">
        <v>0</v>
      </c>
      <c r="AC53" s="266" t="s">
        <v>245</v>
      </c>
      <c r="AD53" s="267" t="s">
        <v>0</v>
      </c>
      <c r="AE53" s="7"/>
    </row>
    <row r="54" spans="1:31" s="34" customFormat="1" ht="12.75" customHeight="1" x14ac:dyDescent="0.25">
      <c r="A54" s="575"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260" t="str">
        <f t="shared" ref="O54:O65" si="66">IF(COUNTA(C54,E54)=2,ROUND(E54/C54*1000,1),"")</f>
        <v/>
      </c>
      <c r="P54" s="260" t="str">
        <f t="shared" ref="P54:P65" si="67">IF(COUNTA(D54,F54)=2,ROUND(F54/D54*1000,1),"")</f>
        <v/>
      </c>
      <c r="Q54" s="260" t="str">
        <f t="shared" ref="Q54:Q65" si="68">IF(COUNTA(C54,G54)=2,ROUND(G54/C54*1000,1),"")</f>
        <v/>
      </c>
      <c r="R54" s="260" t="str">
        <f t="shared" ref="R54:R65" si="69">IF(COUNTA(D54,H54)=2,ROUND(H54/D54*1000,1),"")</f>
        <v/>
      </c>
      <c r="S54" s="259" t="str">
        <f t="shared" ref="S54:S65" si="70">IF(COUNTA(E54)=1,EXP(1.96/SQRT(E54)),"")</f>
        <v/>
      </c>
      <c r="T54" s="260" t="str">
        <f t="shared" ref="T54:T65" si="71">IF(COUNTA(F54)=1,EXP(1.96/SQRT(F54)),"")</f>
        <v/>
      </c>
      <c r="U54" s="260" t="str">
        <f t="shared" ref="U54:U65" si="72">IF(COUNTA(G54)=1,EXP(1.96/SQRT(G54)),"")</f>
        <v/>
      </c>
      <c r="V54" s="261" t="str">
        <f t="shared" ref="V54:V65" si="73">IF(COUNTA(H54)=1,EXP(1.96/SQRT(H54)),"")</f>
        <v/>
      </c>
      <c r="W54" s="260" t="str">
        <f t="shared" ref="W54:W65" si="74">IF(COUNTA(C54,E54)=2,ROUND(O54/S54,1),"")</f>
        <v/>
      </c>
      <c r="X54" s="260" t="str">
        <f t="shared" ref="X54:X65" si="75">IF(COUNTA(D54,F54)=2,ROUND(P54/T54,1),"")</f>
        <v/>
      </c>
      <c r="Y54" s="260" t="str">
        <f t="shared" ref="Y54:Y65" si="76">IF(COUNTA(C54,G54)=2,ROUND(Q54/U54,1),"")</f>
        <v/>
      </c>
      <c r="Z54" s="261" t="str">
        <f t="shared" ref="Z54:Z65" si="77">IF(COUNTA(D54,H54)=2,ROUND(H54/V54,1),"")</f>
        <v/>
      </c>
      <c r="AA54" s="260" t="str">
        <f t="shared" ref="AA54:AA65" si="78">IF(COUNTA(C54,E54)=2,ROUND(O54*S54,1),"")</f>
        <v/>
      </c>
      <c r="AB54" s="260" t="str">
        <f t="shared" ref="AB54:AB65" si="79">IF(COUNTA(D54,F54)=2,ROUND(P54*T54,1),"")</f>
        <v/>
      </c>
      <c r="AC54" s="260" t="str">
        <f t="shared" ref="AC54:AC65" si="80">IF(COUNTA(C54,G54)=2,ROUND(Q54*U54,1),"")</f>
        <v/>
      </c>
      <c r="AD54" s="260" t="str">
        <f t="shared" ref="AD54:AD65" si="81">IF(COUNTA(D54,H54)=2,ROUND(R54*V54,1),"")</f>
        <v/>
      </c>
      <c r="AE54" s="7"/>
    </row>
    <row r="55" spans="1:31" s="34" customFormat="1" ht="12.75" customHeight="1" x14ac:dyDescent="0.25">
      <c r="A55" s="576"/>
      <c r="B55" s="14" t="s">
        <v>7</v>
      </c>
      <c r="C55" s="431" t="str">
        <f>IF('W2'!$G$11&gt;0, 'W2'!F16, IF('W3'!$G$22&gt;0, 'W3'!F47, ""))</f>
        <v/>
      </c>
      <c r="D55" s="441" t="str">
        <f>IF('W2'!$G$11&gt;0, 'W2'!K16, IF('W3'!$G$22&gt;0, 'W3'!K47, ""))</f>
        <v/>
      </c>
      <c r="E55" s="258"/>
      <c r="F55" s="258"/>
      <c r="G55" s="258"/>
      <c r="H55" s="258"/>
      <c r="I55" s="461" t="str">
        <f t="shared" ref="I55:I65" si="82">IF(COUNT(C55,E55)=2, CONCATENATE(ROUND(E55/C55*1000, 2), " (", ROUND(E55/C55*1000/EXP(1.96/SQRT(E55)), 2),"-",ROUND(E55/C55*1000*EXP(1.96/SQRT(E55)), 2),")"),"")</f>
        <v/>
      </c>
      <c r="J55" s="462" t="str">
        <f t="shared" ref="J55:J65" si="83">IF(COUNT(D55,F55)=2, CONCATENATE(ROUND(F55/D55*1000, 2), " (", ROUND(F55/D55*1000/EXP(1.96/SQRT(F55)), 2),"-",ROUND(F55/D55*1000*EXP(1.96/SQRT(F55)), 2),")"),"")</f>
        <v/>
      </c>
      <c r="K55" s="463" t="str">
        <f t="shared" ref="K55:K64" si="84">IF(COUNT(C55:F55)=4, CONCATENATE(ROUND(SUM(E55:F55)/SUM(C55:D55)*1000, 2), " (", ROUND(SUM(E55:F55)/SUM(C55:D55)*1000/EXP(1.96/SQRT(SUM(E55:F55))), 2),"-",ROUND(SUM(E55:F55)/SUM(C55:D55)*1000*EXP(1.96/SQRT(SUM(E55:F55))), 2),")"),"")</f>
        <v/>
      </c>
      <c r="L55" s="462" t="str">
        <f t="shared" ref="L55:L65" si="85">IF(COUNT(C55,G55)=2, CONCATENATE(ROUND(G55/C55*1000, 2), " (", ROUND(G55/C55*1000/EXP(1.96/SQRT(G55)), 2),"-",ROUND(G55/C55*1000*EXP(1.96/SQRT(G55)), 2),")"),"")</f>
        <v/>
      </c>
      <c r="M55" s="462" t="str">
        <f t="shared" ref="M55:M65" si="86">IF(COUNT(D55,H55)=2, CONCATENATE(ROUND(H55/D55*1000, 2), " (", ROUND(H55/D55*1000/EXP(1.96/SQRT(H55)), 2),"-",ROUND(H55/D55*1000*EXP(1.96/SQRT(H55)), 2),")"),"")</f>
        <v/>
      </c>
      <c r="N55" s="463" t="str">
        <f t="shared" ref="N55:N65" si="87">IF(COUNT(C55:D55,G55:H55)=4, CONCATENATE(ROUND(SUM(G55:H55)/SUM(C55:D55)*1000, 2), " (", ROUND(SUM(G55:H55)/SUM(C55:D55)*1000/EXP(1.96/SQRT(SUM(G55:H55))), 2),"-",ROUND(SUM(G55:H55)/SUM(C55:D55)*1000*EXP(1.96/SQRT(SUM(G55:H55))), 2),")"),"")</f>
        <v/>
      </c>
      <c r="O55" s="260" t="str">
        <f t="shared" si="66"/>
        <v/>
      </c>
      <c r="P55" s="260" t="str">
        <f t="shared" si="67"/>
        <v/>
      </c>
      <c r="Q55" s="260" t="str">
        <f t="shared" si="68"/>
        <v/>
      </c>
      <c r="R55" s="260" t="str">
        <f t="shared" si="69"/>
        <v/>
      </c>
      <c r="S55" s="259" t="str">
        <f t="shared" si="70"/>
        <v/>
      </c>
      <c r="T55" s="260" t="str">
        <f t="shared" si="71"/>
        <v/>
      </c>
      <c r="U55" s="260" t="str">
        <f t="shared" si="72"/>
        <v/>
      </c>
      <c r="V55" s="261" t="str">
        <f t="shared" si="73"/>
        <v/>
      </c>
      <c r="W55" s="260" t="str">
        <f t="shared" si="74"/>
        <v/>
      </c>
      <c r="X55" s="260" t="str">
        <f t="shared" si="75"/>
        <v/>
      </c>
      <c r="Y55" s="260" t="str">
        <f t="shared" si="76"/>
        <v/>
      </c>
      <c r="Z55" s="261" t="str">
        <f t="shared" si="77"/>
        <v/>
      </c>
      <c r="AA55" s="260" t="str">
        <f t="shared" si="78"/>
        <v/>
      </c>
      <c r="AB55" s="260" t="str">
        <f t="shared" si="79"/>
        <v/>
      </c>
      <c r="AC55" s="260" t="str">
        <f t="shared" si="80"/>
        <v/>
      </c>
      <c r="AD55" s="260" t="str">
        <f t="shared" si="81"/>
        <v/>
      </c>
      <c r="AE55" s="7"/>
    </row>
    <row r="56" spans="1:31" s="34" customFormat="1" ht="12.75" customHeight="1" x14ac:dyDescent="0.25">
      <c r="A56" s="576"/>
      <c r="B56" s="14" t="s">
        <v>8</v>
      </c>
      <c r="C56" s="431" t="str">
        <f>IF('W2'!$G$11&gt;0, 'W2'!F17, IF('W3'!$G$22&gt;0, 'W3'!F48, ""))</f>
        <v/>
      </c>
      <c r="D56" s="441" t="str">
        <f>IF('W2'!$G$11&gt;0, 'W2'!K17, IF('W3'!$G$22&gt;0, 'W3'!K48, ""))</f>
        <v/>
      </c>
      <c r="E56" s="258"/>
      <c r="F56" s="258"/>
      <c r="G56" s="258"/>
      <c r="H56" s="258"/>
      <c r="I56" s="461" t="str">
        <f t="shared" si="82"/>
        <v/>
      </c>
      <c r="J56" s="462" t="str">
        <f t="shared" si="83"/>
        <v/>
      </c>
      <c r="K56" s="463" t="str">
        <f t="shared" si="84"/>
        <v/>
      </c>
      <c r="L56" s="462" t="str">
        <f t="shared" si="85"/>
        <v/>
      </c>
      <c r="M56" s="462" t="str">
        <f t="shared" si="86"/>
        <v/>
      </c>
      <c r="N56" s="463" t="str">
        <f t="shared" si="87"/>
        <v/>
      </c>
      <c r="O56" s="260" t="str">
        <f t="shared" si="66"/>
        <v/>
      </c>
      <c r="P56" s="260" t="str">
        <f t="shared" si="67"/>
        <v/>
      </c>
      <c r="Q56" s="260" t="str">
        <f t="shared" si="68"/>
        <v/>
      </c>
      <c r="R56" s="260" t="str">
        <f t="shared" si="69"/>
        <v/>
      </c>
      <c r="S56" s="259" t="str">
        <f t="shared" si="70"/>
        <v/>
      </c>
      <c r="T56" s="260" t="str">
        <f t="shared" si="71"/>
        <v/>
      </c>
      <c r="U56" s="260" t="str">
        <f t="shared" si="72"/>
        <v/>
      </c>
      <c r="V56" s="261" t="str">
        <f t="shared" si="73"/>
        <v/>
      </c>
      <c r="W56" s="260" t="str">
        <f t="shared" si="74"/>
        <v/>
      </c>
      <c r="X56" s="260" t="str">
        <f t="shared" si="75"/>
        <v/>
      </c>
      <c r="Y56" s="260" t="str">
        <f t="shared" si="76"/>
        <v/>
      </c>
      <c r="Z56" s="261" t="str">
        <f t="shared" si="77"/>
        <v/>
      </c>
      <c r="AA56" s="260" t="str">
        <f t="shared" si="78"/>
        <v/>
      </c>
      <c r="AB56" s="260" t="str">
        <f t="shared" si="79"/>
        <v/>
      </c>
      <c r="AC56" s="260" t="str">
        <f t="shared" si="80"/>
        <v/>
      </c>
      <c r="AD56" s="260" t="str">
        <f t="shared" si="81"/>
        <v/>
      </c>
      <c r="AE56" s="7"/>
    </row>
    <row r="57" spans="1:31" s="34" customFormat="1" ht="12.75" customHeight="1" x14ac:dyDescent="0.25">
      <c r="A57" s="576"/>
      <c r="B57" s="14" t="s">
        <v>9</v>
      </c>
      <c r="C57" s="431" t="str">
        <f>IF('W2'!$G$11&gt;0, 'W2'!F18, IF('W3'!$G$22&gt;0, 'W3'!F49, ""))</f>
        <v/>
      </c>
      <c r="D57" s="441" t="str">
        <f>IF('W2'!$G$11&gt;0, 'W2'!K18, IF('W3'!$G$22&gt;0, 'W3'!K49, ""))</f>
        <v/>
      </c>
      <c r="E57" s="258"/>
      <c r="F57" s="258"/>
      <c r="G57" s="258"/>
      <c r="H57" s="258"/>
      <c r="I57" s="461" t="str">
        <f t="shared" si="82"/>
        <v/>
      </c>
      <c r="J57" s="462" t="str">
        <f t="shared" si="83"/>
        <v/>
      </c>
      <c r="K57" s="463" t="str">
        <f t="shared" si="84"/>
        <v/>
      </c>
      <c r="L57" s="462" t="str">
        <f t="shared" si="85"/>
        <v/>
      </c>
      <c r="M57" s="462" t="str">
        <f t="shared" si="86"/>
        <v/>
      </c>
      <c r="N57" s="463" t="str">
        <f t="shared" si="87"/>
        <v/>
      </c>
      <c r="O57" s="260" t="str">
        <f t="shared" si="66"/>
        <v/>
      </c>
      <c r="P57" s="260" t="str">
        <f t="shared" si="67"/>
        <v/>
      </c>
      <c r="Q57" s="260" t="str">
        <f t="shared" si="68"/>
        <v/>
      </c>
      <c r="R57" s="260" t="str">
        <f t="shared" si="69"/>
        <v/>
      </c>
      <c r="S57" s="259" t="str">
        <f t="shared" si="70"/>
        <v/>
      </c>
      <c r="T57" s="260" t="str">
        <f t="shared" si="71"/>
        <v/>
      </c>
      <c r="U57" s="260" t="str">
        <f t="shared" si="72"/>
        <v/>
      </c>
      <c r="V57" s="261" t="str">
        <f t="shared" si="73"/>
        <v/>
      </c>
      <c r="W57" s="260" t="str">
        <f t="shared" si="74"/>
        <v/>
      </c>
      <c r="X57" s="260" t="str">
        <f t="shared" si="75"/>
        <v/>
      </c>
      <c r="Y57" s="260" t="str">
        <f t="shared" si="76"/>
        <v/>
      </c>
      <c r="Z57" s="261" t="str">
        <f t="shared" si="77"/>
        <v/>
      </c>
      <c r="AA57" s="260" t="str">
        <f t="shared" si="78"/>
        <v/>
      </c>
      <c r="AB57" s="260" t="str">
        <f t="shared" si="79"/>
        <v/>
      </c>
      <c r="AC57" s="260" t="str">
        <f t="shared" si="80"/>
        <v/>
      </c>
      <c r="AD57" s="260" t="str">
        <f t="shared" si="81"/>
        <v/>
      </c>
      <c r="AE57" s="7"/>
    </row>
    <row r="58" spans="1:31" s="34" customFormat="1" ht="12.75" customHeight="1" x14ac:dyDescent="0.25">
      <c r="A58" s="576"/>
      <c r="B58" s="14" t="s">
        <v>10</v>
      </c>
      <c r="C58" s="431" t="str">
        <f>IF('W2'!$G$11&gt;0, 'W2'!F19, IF('W3'!$G$22&gt;0, 'W3'!F50, ""))</f>
        <v/>
      </c>
      <c r="D58" s="441" t="str">
        <f>IF('W2'!$G$11&gt;0, 'W2'!K19, IF('W3'!$G$22&gt;0, 'W3'!K50, ""))</f>
        <v/>
      </c>
      <c r="E58" s="258"/>
      <c r="F58" s="258"/>
      <c r="G58" s="258"/>
      <c r="H58" s="258"/>
      <c r="I58" s="461" t="str">
        <f t="shared" si="82"/>
        <v/>
      </c>
      <c r="J58" s="462" t="str">
        <f t="shared" si="83"/>
        <v/>
      </c>
      <c r="K58" s="463" t="str">
        <f t="shared" si="84"/>
        <v/>
      </c>
      <c r="L58" s="462" t="str">
        <f t="shared" si="85"/>
        <v/>
      </c>
      <c r="M58" s="462" t="str">
        <f>IF(COUNT(D58,H58)=2, CONCATENATE(ROUND(H58/D58*1000, 2), " (", ROUND(H58/D58*1000/EXP(1.96/SQRT(H58)), 2),"-",ROUND(H58/D58*1000*EXP(1.96/SQRT(H58)), 2),")"),"")</f>
        <v/>
      </c>
      <c r="N58" s="463" t="str">
        <f t="shared" si="87"/>
        <v/>
      </c>
      <c r="O58" s="260" t="str">
        <f t="shared" si="66"/>
        <v/>
      </c>
      <c r="P58" s="260" t="str">
        <f t="shared" si="67"/>
        <v/>
      </c>
      <c r="Q58" s="260" t="str">
        <f t="shared" si="68"/>
        <v/>
      </c>
      <c r="R58" s="260" t="str">
        <f t="shared" si="69"/>
        <v/>
      </c>
      <c r="S58" s="259" t="str">
        <f t="shared" si="70"/>
        <v/>
      </c>
      <c r="T58" s="260" t="str">
        <f t="shared" si="71"/>
        <v/>
      </c>
      <c r="U58" s="260" t="str">
        <f t="shared" si="72"/>
        <v/>
      </c>
      <c r="V58" s="261" t="str">
        <f t="shared" si="73"/>
        <v/>
      </c>
      <c r="W58" s="260" t="str">
        <f t="shared" si="74"/>
        <v/>
      </c>
      <c r="X58" s="260" t="str">
        <f t="shared" si="75"/>
        <v/>
      </c>
      <c r="Y58" s="260" t="str">
        <f t="shared" si="76"/>
        <v/>
      </c>
      <c r="Z58" s="261" t="str">
        <f t="shared" si="77"/>
        <v/>
      </c>
      <c r="AA58" s="260" t="str">
        <f t="shared" si="78"/>
        <v/>
      </c>
      <c r="AB58" s="260" t="str">
        <f t="shared" si="79"/>
        <v/>
      </c>
      <c r="AC58" s="260" t="str">
        <f t="shared" si="80"/>
        <v/>
      </c>
      <c r="AD58" s="260" t="str">
        <f t="shared" si="81"/>
        <v/>
      </c>
      <c r="AE58" s="7"/>
    </row>
    <row r="59" spans="1:31" s="34" customFormat="1" ht="12.75" customHeight="1" x14ac:dyDescent="0.25">
      <c r="A59" s="576"/>
      <c r="B59" s="14" t="s">
        <v>11</v>
      </c>
      <c r="C59" s="431" t="str">
        <f>IF('W2'!$G$11&gt;0, 'W2'!F20, IF('W3'!$G$22&gt;0, 'W3'!F51, ""))</f>
        <v/>
      </c>
      <c r="D59" s="441" t="str">
        <f>IF('W2'!$G$11&gt;0, 'W2'!K20, IF('W3'!$G$22&gt;0, 'W3'!K51, ""))</f>
        <v/>
      </c>
      <c r="E59" s="258"/>
      <c r="F59" s="258"/>
      <c r="G59" s="258"/>
      <c r="H59" s="258"/>
      <c r="I59" s="461" t="str">
        <f t="shared" si="82"/>
        <v/>
      </c>
      <c r="J59" s="462" t="str">
        <f t="shared" si="83"/>
        <v/>
      </c>
      <c r="K59" s="463" t="str">
        <f t="shared" si="84"/>
        <v/>
      </c>
      <c r="L59" s="462" t="str">
        <f t="shared" si="85"/>
        <v/>
      </c>
      <c r="M59" s="462" t="str">
        <f t="shared" si="86"/>
        <v/>
      </c>
      <c r="N59" s="463" t="str">
        <f t="shared" si="87"/>
        <v/>
      </c>
      <c r="O59" s="260" t="str">
        <f t="shared" si="66"/>
        <v/>
      </c>
      <c r="P59" s="260" t="str">
        <f t="shared" si="67"/>
        <v/>
      </c>
      <c r="Q59" s="260" t="str">
        <f t="shared" si="68"/>
        <v/>
      </c>
      <c r="R59" s="260" t="str">
        <f t="shared" si="69"/>
        <v/>
      </c>
      <c r="S59" s="259" t="str">
        <f t="shared" si="70"/>
        <v/>
      </c>
      <c r="T59" s="260" t="str">
        <f t="shared" si="71"/>
        <v/>
      </c>
      <c r="U59" s="260" t="str">
        <f t="shared" si="72"/>
        <v/>
      </c>
      <c r="V59" s="261" t="str">
        <f t="shared" si="73"/>
        <v/>
      </c>
      <c r="W59" s="260" t="str">
        <f t="shared" si="74"/>
        <v/>
      </c>
      <c r="X59" s="260" t="str">
        <f t="shared" si="75"/>
        <v/>
      </c>
      <c r="Y59" s="260" t="str">
        <f t="shared" si="76"/>
        <v/>
      </c>
      <c r="Z59" s="261" t="str">
        <f t="shared" si="77"/>
        <v/>
      </c>
      <c r="AA59" s="260" t="str">
        <f t="shared" si="78"/>
        <v/>
      </c>
      <c r="AB59" s="260" t="str">
        <f t="shared" si="79"/>
        <v/>
      </c>
      <c r="AC59" s="260" t="str">
        <f t="shared" si="80"/>
        <v/>
      </c>
      <c r="AD59" s="260" t="str">
        <f t="shared" si="81"/>
        <v/>
      </c>
      <c r="AE59" s="7"/>
    </row>
    <row r="60" spans="1:31" s="34" customFormat="1" ht="12.75" customHeight="1" x14ac:dyDescent="0.25">
      <c r="A60" s="576"/>
      <c r="B60" s="14" t="s">
        <v>12</v>
      </c>
      <c r="C60" s="431" t="str">
        <f>IF('W2'!$G$11&gt;0, 'W2'!F21, IF('W3'!$G$22&gt;0, 'W3'!F52, ""))</f>
        <v/>
      </c>
      <c r="D60" s="441" t="str">
        <f>IF('W2'!$G$11&gt;0, 'W2'!K21, IF('W3'!$G$22&gt;0, 'W3'!K52, ""))</f>
        <v/>
      </c>
      <c r="E60" s="258"/>
      <c r="F60" s="258"/>
      <c r="G60" s="258"/>
      <c r="H60" s="258"/>
      <c r="I60" s="461" t="str">
        <f t="shared" si="82"/>
        <v/>
      </c>
      <c r="J60" s="462" t="str">
        <f t="shared" si="83"/>
        <v/>
      </c>
      <c r="K60" s="463" t="str">
        <f t="shared" si="84"/>
        <v/>
      </c>
      <c r="L60" s="462" t="str">
        <f t="shared" si="85"/>
        <v/>
      </c>
      <c r="M60" s="462" t="str">
        <f t="shared" si="86"/>
        <v/>
      </c>
      <c r="N60" s="463" t="str">
        <f t="shared" si="87"/>
        <v/>
      </c>
      <c r="O60" s="260" t="str">
        <f t="shared" si="66"/>
        <v/>
      </c>
      <c r="P60" s="260" t="str">
        <f t="shared" si="67"/>
        <v/>
      </c>
      <c r="Q60" s="260" t="str">
        <f t="shared" si="68"/>
        <v/>
      </c>
      <c r="R60" s="260" t="str">
        <f t="shared" si="69"/>
        <v/>
      </c>
      <c r="S60" s="259" t="str">
        <f t="shared" si="70"/>
        <v/>
      </c>
      <c r="T60" s="260" t="str">
        <f t="shared" si="71"/>
        <v/>
      </c>
      <c r="U60" s="260" t="str">
        <f t="shared" si="72"/>
        <v/>
      </c>
      <c r="V60" s="261" t="str">
        <f t="shared" si="73"/>
        <v/>
      </c>
      <c r="W60" s="260" t="str">
        <f t="shared" si="74"/>
        <v/>
      </c>
      <c r="X60" s="260" t="str">
        <f t="shared" si="75"/>
        <v/>
      </c>
      <c r="Y60" s="260" t="str">
        <f t="shared" si="76"/>
        <v/>
      </c>
      <c r="Z60" s="261" t="str">
        <f t="shared" si="77"/>
        <v/>
      </c>
      <c r="AA60" s="260" t="str">
        <f t="shared" si="78"/>
        <v/>
      </c>
      <c r="AB60" s="260" t="str">
        <f t="shared" si="79"/>
        <v/>
      </c>
      <c r="AC60" s="260" t="str">
        <f t="shared" si="80"/>
        <v/>
      </c>
      <c r="AD60" s="260" t="str">
        <f t="shared" si="81"/>
        <v/>
      </c>
      <c r="AE60" s="7"/>
    </row>
    <row r="61" spans="1:31" s="34" customFormat="1" ht="12.75" customHeight="1" x14ac:dyDescent="0.25">
      <c r="A61" s="576"/>
      <c r="B61" s="14" t="s">
        <v>13</v>
      </c>
      <c r="C61" s="431" t="str">
        <f>IF('W2'!$G$11&gt;0, 'W2'!F22, IF('W3'!$G$22&gt;0, 'W3'!F53, ""))</f>
        <v/>
      </c>
      <c r="D61" s="441" t="str">
        <f>IF('W2'!$G$11&gt;0, 'W2'!K22, IF('W3'!$G$22&gt;0, 'W3'!K53, ""))</f>
        <v/>
      </c>
      <c r="E61" s="258"/>
      <c r="F61" s="258"/>
      <c r="G61" s="258"/>
      <c r="H61" s="258"/>
      <c r="I61" s="461" t="str">
        <f t="shared" si="82"/>
        <v/>
      </c>
      <c r="J61" s="462" t="str">
        <f t="shared" si="83"/>
        <v/>
      </c>
      <c r="K61" s="463" t="str">
        <f t="shared" si="84"/>
        <v/>
      </c>
      <c r="L61" s="462" t="str">
        <f t="shared" si="85"/>
        <v/>
      </c>
      <c r="M61" s="462" t="str">
        <f t="shared" si="86"/>
        <v/>
      </c>
      <c r="N61" s="463" t="str">
        <f t="shared" si="87"/>
        <v/>
      </c>
      <c r="O61" s="260" t="str">
        <f t="shared" si="66"/>
        <v/>
      </c>
      <c r="P61" s="260" t="str">
        <f t="shared" si="67"/>
        <v/>
      </c>
      <c r="Q61" s="260" t="str">
        <f t="shared" si="68"/>
        <v/>
      </c>
      <c r="R61" s="260" t="str">
        <f t="shared" si="69"/>
        <v/>
      </c>
      <c r="S61" s="259" t="str">
        <f t="shared" si="70"/>
        <v/>
      </c>
      <c r="T61" s="260" t="str">
        <f t="shared" si="71"/>
        <v/>
      </c>
      <c r="U61" s="260" t="str">
        <f t="shared" si="72"/>
        <v/>
      </c>
      <c r="V61" s="261" t="str">
        <f t="shared" si="73"/>
        <v/>
      </c>
      <c r="W61" s="260" t="str">
        <f t="shared" si="74"/>
        <v/>
      </c>
      <c r="X61" s="260" t="str">
        <f t="shared" si="75"/>
        <v/>
      </c>
      <c r="Y61" s="260" t="str">
        <f t="shared" si="76"/>
        <v/>
      </c>
      <c r="Z61" s="261" t="str">
        <f t="shared" si="77"/>
        <v/>
      </c>
      <c r="AA61" s="260" t="str">
        <f t="shared" si="78"/>
        <v/>
      </c>
      <c r="AB61" s="260" t="str">
        <f t="shared" si="79"/>
        <v/>
      </c>
      <c r="AC61" s="260" t="str">
        <f t="shared" si="80"/>
        <v/>
      </c>
      <c r="AD61" s="260" t="str">
        <f t="shared" si="81"/>
        <v/>
      </c>
      <c r="AE61" s="7"/>
    </row>
    <row r="62" spans="1:31" s="34" customFormat="1" ht="12.75" customHeight="1" x14ac:dyDescent="0.25">
      <c r="A62" s="576"/>
      <c r="B62" s="14" t="s">
        <v>14</v>
      </c>
      <c r="C62" s="431" t="str">
        <f>IF('W2'!$G$11&gt;0, 'W2'!F23, IF('W3'!$G$22&gt;0, 'W3'!F54, ""))</f>
        <v/>
      </c>
      <c r="D62" s="441" t="str">
        <f>IF('W2'!$G$11&gt;0, 'W2'!K23, IF('W3'!$G$22&gt;0, 'W3'!K54, ""))</f>
        <v/>
      </c>
      <c r="E62" s="258"/>
      <c r="F62" s="258"/>
      <c r="G62" s="258"/>
      <c r="H62" s="258"/>
      <c r="I62" s="461" t="str">
        <f t="shared" si="82"/>
        <v/>
      </c>
      <c r="J62" s="462" t="str">
        <f t="shared" si="83"/>
        <v/>
      </c>
      <c r="K62" s="463" t="str">
        <f t="shared" si="84"/>
        <v/>
      </c>
      <c r="L62" s="462" t="str">
        <f t="shared" si="85"/>
        <v/>
      </c>
      <c r="M62" s="462" t="str">
        <f t="shared" si="86"/>
        <v/>
      </c>
      <c r="N62" s="463" t="str">
        <f t="shared" si="87"/>
        <v/>
      </c>
      <c r="O62" s="260" t="str">
        <f t="shared" si="66"/>
        <v/>
      </c>
      <c r="P62" s="260" t="str">
        <f t="shared" si="67"/>
        <v/>
      </c>
      <c r="Q62" s="260" t="str">
        <f t="shared" si="68"/>
        <v/>
      </c>
      <c r="R62" s="260" t="str">
        <f t="shared" si="69"/>
        <v/>
      </c>
      <c r="S62" s="259" t="str">
        <f t="shared" si="70"/>
        <v/>
      </c>
      <c r="T62" s="260" t="str">
        <f t="shared" si="71"/>
        <v/>
      </c>
      <c r="U62" s="260" t="str">
        <f t="shared" si="72"/>
        <v/>
      </c>
      <c r="V62" s="261" t="str">
        <f t="shared" si="73"/>
        <v/>
      </c>
      <c r="W62" s="260" t="str">
        <f t="shared" si="74"/>
        <v/>
      </c>
      <c r="X62" s="260" t="str">
        <f t="shared" si="75"/>
        <v/>
      </c>
      <c r="Y62" s="260" t="str">
        <f t="shared" si="76"/>
        <v/>
      </c>
      <c r="Z62" s="261" t="str">
        <f t="shared" si="77"/>
        <v/>
      </c>
      <c r="AA62" s="260" t="str">
        <f t="shared" si="78"/>
        <v/>
      </c>
      <c r="AB62" s="260" t="str">
        <f t="shared" si="79"/>
        <v/>
      </c>
      <c r="AC62" s="260" t="str">
        <f t="shared" si="80"/>
        <v/>
      </c>
      <c r="AD62" s="260" t="str">
        <f t="shared" si="81"/>
        <v/>
      </c>
      <c r="AE62" s="7"/>
    </row>
    <row r="63" spans="1:31" s="34" customFormat="1" ht="12.75" customHeight="1" x14ac:dyDescent="0.25">
      <c r="A63" s="576"/>
      <c r="B63" s="14" t="s">
        <v>15</v>
      </c>
      <c r="C63" s="431" t="str">
        <f>IF('W2'!$G$11&gt;0, 'W2'!F24, IF('W3'!$G$22&gt;0, 'W3'!F55, ""))</f>
        <v/>
      </c>
      <c r="D63" s="441" t="str">
        <f>IF('W2'!$G$11&gt;0, 'W2'!K24, IF('W3'!$G$22&gt;0, 'W3'!K55, ""))</f>
        <v/>
      </c>
      <c r="E63" s="258"/>
      <c r="F63" s="258"/>
      <c r="G63" s="258"/>
      <c r="H63" s="258"/>
      <c r="I63" s="461" t="str">
        <f t="shared" si="82"/>
        <v/>
      </c>
      <c r="J63" s="462" t="str">
        <f t="shared" si="83"/>
        <v/>
      </c>
      <c r="K63" s="463" t="str">
        <f t="shared" si="84"/>
        <v/>
      </c>
      <c r="L63" s="462" t="str">
        <f t="shared" si="85"/>
        <v/>
      </c>
      <c r="M63" s="462" t="str">
        <f t="shared" si="86"/>
        <v/>
      </c>
      <c r="N63" s="463" t="str">
        <f t="shared" si="87"/>
        <v/>
      </c>
      <c r="O63" s="260" t="str">
        <f t="shared" si="66"/>
        <v/>
      </c>
      <c r="P63" s="260" t="str">
        <f t="shared" si="67"/>
        <v/>
      </c>
      <c r="Q63" s="260" t="str">
        <f t="shared" si="68"/>
        <v/>
      </c>
      <c r="R63" s="260" t="str">
        <f t="shared" si="69"/>
        <v/>
      </c>
      <c r="S63" s="259" t="str">
        <f t="shared" si="70"/>
        <v/>
      </c>
      <c r="T63" s="260" t="str">
        <f t="shared" si="71"/>
        <v/>
      </c>
      <c r="U63" s="260" t="str">
        <f t="shared" si="72"/>
        <v/>
      </c>
      <c r="V63" s="261" t="str">
        <f t="shared" si="73"/>
        <v/>
      </c>
      <c r="W63" s="260" t="str">
        <f t="shared" si="74"/>
        <v/>
      </c>
      <c r="X63" s="260" t="str">
        <f t="shared" si="75"/>
        <v/>
      </c>
      <c r="Y63" s="260" t="str">
        <f t="shared" si="76"/>
        <v/>
      </c>
      <c r="Z63" s="261" t="str">
        <f t="shared" si="77"/>
        <v/>
      </c>
      <c r="AA63" s="260" t="str">
        <f t="shared" si="78"/>
        <v/>
      </c>
      <c r="AB63" s="260" t="str">
        <f t="shared" si="79"/>
        <v/>
      </c>
      <c r="AC63" s="260" t="str">
        <f t="shared" si="80"/>
        <v/>
      </c>
      <c r="AD63" s="260" t="str">
        <f t="shared" si="81"/>
        <v/>
      </c>
      <c r="AE63" s="7"/>
    </row>
    <row r="64" spans="1:31" s="34" customFormat="1" ht="12.75" customHeight="1" x14ac:dyDescent="0.25">
      <c r="A64" s="576"/>
      <c r="B64" s="14" t="s">
        <v>16</v>
      </c>
      <c r="C64" s="431" t="str">
        <f>IF('W2'!$G$11&gt;0, 'W2'!F25, IF('W3'!$G$22&gt;0, 'W3'!F56, ""))</f>
        <v/>
      </c>
      <c r="D64" s="441" t="str">
        <f>IF('W2'!$G$11&gt;0, 'W2'!K25, IF('W3'!$G$22&gt;0, 'W3'!K56, ""))</f>
        <v/>
      </c>
      <c r="E64" s="258"/>
      <c r="F64" s="258"/>
      <c r="G64" s="258"/>
      <c r="H64" s="258"/>
      <c r="I64" s="461" t="str">
        <f t="shared" si="82"/>
        <v/>
      </c>
      <c r="J64" s="462" t="str">
        <f t="shared" si="83"/>
        <v/>
      </c>
      <c r="K64" s="463" t="str">
        <f t="shared" si="84"/>
        <v/>
      </c>
      <c r="L64" s="462" t="str">
        <f t="shared" si="85"/>
        <v/>
      </c>
      <c r="M64" s="462" t="str">
        <f t="shared" si="86"/>
        <v/>
      </c>
      <c r="N64" s="463" t="str">
        <f t="shared" si="87"/>
        <v/>
      </c>
      <c r="O64" s="260" t="str">
        <f t="shared" si="66"/>
        <v/>
      </c>
      <c r="P64" s="260" t="str">
        <f t="shared" si="67"/>
        <v/>
      </c>
      <c r="Q64" s="260" t="str">
        <f t="shared" si="68"/>
        <v/>
      </c>
      <c r="R64" s="260" t="str">
        <f t="shared" si="69"/>
        <v/>
      </c>
      <c r="S64" s="259" t="str">
        <f t="shared" si="70"/>
        <v/>
      </c>
      <c r="T64" s="260" t="str">
        <f t="shared" si="71"/>
        <v/>
      </c>
      <c r="U64" s="260" t="str">
        <f t="shared" si="72"/>
        <v/>
      </c>
      <c r="V64" s="261" t="str">
        <f t="shared" si="73"/>
        <v/>
      </c>
      <c r="W64" s="260" t="str">
        <f t="shared" si="74"/>
        <v/>
      </c>
      <c r="X64" s="260" t="str">
        <f t="shared" si="75"/>
        <v/>
      </c>
      <c r="Y64" s="260" t="str">
        <f t="shared" si="76"/>
        <v/>
      </c>
      <c r="Z64" s="261" t="str">
        <f t="shared" si="77"/>
        <v/>
      </c>
      <c r="AA64" s="260" t="str">
        <f t="shared" si="78"/>
        <v/>
      </c>
      <c r="AB64" s="260" t="str">
        <f t="shared" si="79"/>
        <v/>
      </c>
      <c r="AC64" s="260" t="str">
        <f t="shared" si="80"/>
        <v/>
      </c>
      <c r="AD64" s="260" t="str">
        <f t="shared" si="81"/>
        <v/>
      </c>
      <c r="AE64" s="7"/>
    </row>
    <row r="65" spans="1:31" s="34" customFormat="1" ht="12.75" customHeight="1" x14ac:dyDescent="0.25">
      <c r="A65" s="577"/>
      <c r="B65" s="14" t="s">
        <v>17</v>
      </c>
      <c r="C65" s="431" t="str">
        <f>IF('W2'!$G$11&gt;0, 'W2'!F26, IF('W3'!$G$22&gt;0, 'W3'!F57, ""))</f>
        <v/>
      </c>
      <c r="D65" s="441" t="str">
        <f>IF('W2'!$G$11&gt;0, 'W2'!K26, IF('W3'!$G$22&gt;0, 'W3'!K57, ""))</f>
        <v/>
      </c>
      <c r="E65" s="258"/>
      <c r="F65" s="258"/>
      <c r="G65" s="258"/>
      <c r="H65" s="258"/>
      <c r="I65" s="461" t="str">
        <f t="shared" si="82"/>
        <v/>
      </c>
      <c r="J65" s="462" t="str">
        <f t="shared" si="83"/>
        <v/>
      </c>
      <c r="K65" s="463" t="str">
        <f>IF(COUNT(C65:F65)=4, CONCATENATE(ROUND(SUM(E65:F65)/SUM(C65:D65)*1000, 2), " (", ROUND(SUM(E65:F65)/SUM(C65:D65)*1000/EXP(1.96/SQRT(SUM(E65:F65))), 2),"-",ROUND(SUM(E65:F65)/SUM(C65:D65)*1000*EXP(1.96/SQRT(SUM(E65:F65))), 2),")"),"")</f>
        <v/>
      </c>
      <c r="L65" s="462" t="str">
        <f t="shared" si="85"/>
        <v/>
      </c>
      <c r="M65" s="462" t="str">
        <f t="shared" si="86"/>
        <v/>
      </c>
      <c r="N65" s="463" t="str">
        <f t="shared" si="87"/>
        <v/>
      </c>
      <c r="O65" s="260" t="str">
        <f t="shared" si="66"/>
        <v/>
      </c>
      <c r="P65" s="260" t="str">
        <f t="shared" si="67"/>
        <v/>
      </c>
      <c r="Q65" s="260" t="str">
        <f t="shared" si="68"/>
        <v/>
      </c>
      <c r="R65" s="260" t="str">
        <f t="shared" si="69"/>
        <v/>
      </c>
      <c r="S65" s="259" t="str">
        <f t="shared" si="70"/>
        <v/>
      </c>
      <c r="T65" s="260" t="str">
        <f t="shared" si="71"/>
        <v/>
      </c>
      <c r="U65" s="260" t="str">
        <f t="shared" si="72"/>
        <v/>
      </c>
      <c r="V65" s="261" t="str">
        <f t="shared" si="73"/>
        <v/>
      </c>
      <c r="W65" s="260" t="str">
        <f t="shared" si="74"/>
        <v/>
      </c>
      <c r="X65" s="260" t="str">
        <f t="shared" si="75"/>
        <v/>
      </c>
      <c r="Y65" s="260" t="str">
        <f t="shared" si="76"/>
        <v/>
      </c>
      <c r="Z65" s="261" t="str">
        <f t="shared" si="77"/>
        <v/>
      </c>
      <c r="AA65" s="260" t="str">
        <f t="shared" si="78"/>
        <v/>
      </c>
      <c r="AB65" s="260" t="str">
        <f t="shared" si="79"/>
        <v/>
      </c>
      <c r="AC65" s="260" t="str">
        <f t="shared" si="80"/>
        <v/>
      </c>
      <c r="AD65" s="260" t="str">
        <f t="shared" si="81"/>
        <v/>
      </c>
      <c r="AE65" s="7"/>
    </row>
    <row r="66" spans="1:31" s="34" customFormat="1" ht="12.75" customHeight="1" x14ac:dyDescent="0.25">
      <c r="A66" s="155"/>
      <c r="B66" s="14"/>
      <c r="C66" s="340" t="s">
        <v>2</v>
      </c>
      <c r="D66" s="341" t="s">
        <v>0</v>
      </c>
      <c r="E66" s="340" t="s">
        <v>2</v>
      </c>
      <c r="F66" s="340" t="s">
        <v>0</v>
      </c>
      <c r="G66" s="340" t="s">
        <v>2</v>
      </c>
      <c r="H66" s="341" t="s">
        <v>0</v>
      </c>
      <c r="I66" s="340" t="s">
        <v>2</v>
      </c>
      <c r="J66" s="340" t="s">
        <v>0</v>
      </c>
      <c r="K66" s="341" t="s">
        <v>26</v>
      </c>
      <c r="L66" s="340" t="s">
        <v>2</v>
      </c>
      <c r="M66" s="340" t="s">
        <v>0</v>
      </c>
      <c r="N66" s="341" t="s">
        <v>26</v>
      </c>
      <c r="O66" s="265" t="s">
        <v>245</v>
      </c>
      <c r="P66" s="266" t="s">
        <v>0</v>
      </c>
      <c r="Q66" s="266" t="s">
        <v>245</v>
      </c>
      <c r="R66" s="267" t="s">
        <v>0</v>
      </c>
      <c r="S66" s="266" t="s">
        <v>245</v>
      </c>
      <c r="T66" s="266" t="s">
        <v>0</v>
      </c>
      <c r="U66" s="266" t="s">
        <v>245</v>
      </c>
      <c r="V66" s="266" t="s">
        <v>0</v>
      </c>
      <c r="W66" s="265" t="s">
        <v>245</v>
      </c>
      <c r="X66" s="266" t="s">
        <v>0</v>
      </c>
      <c r="Y66" s="266" t="s">
        <v>245</v>
      </c>
      <c r="Z66" s="267" t="s">
        <v>0</v>
      </c>
      <c r="AA66" s="266" t="s">
        <v>245</v>
      </c>
      <c r="AB66" s="266" t="s">
        <v>0</v>
      </c>
      <c r="AC66" s="266" t="s">
        <v>245</v>
      </c>
      <c r="AD66" s="267" t="s">
        <v>0</v>
      </c>
      <c r="AE66" s="7"/>
    </row>
    <row r="67" spans="1:31" s="34" customFormat="1" ht="12.75" customHeight="1" x14ac:dyDescent="0.25">
      <c r="A67" s="575"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260" t="str">
        <f t="shared" ref="O67:O78" si="88">IF(COUNTA(C67,E67)=2,ROUND(E67/C67*1000,1),"")</f>
        <v/>
      </c>
      <c r="P67" s="260" t="str">
        <f t="shared" ref="P67:P78" si="89">IF(COUNTA(D67,F67)=2,ROUND(F67/D67*1000,1),"")</f>
        <v/>
      </c>
      <c r="Q67" s="260" t="str">
        <f t="shared" ref="Q67:Q78" si="90">IF(COUNTA(C67,G67)=2,ROUND(G67/C67*1000,1),"")</f>
        <v/>
      </c>
      <c r="R67" s="260" t="str">
        <f t="shared" ref="R67:R78" si="91">IF(COUNTA(D67,H67)=2,ROUND(H67/D67*1000,1),"")</f>
        <v/>
      </c>
      <c r="S67" s="259" t="str">
        <f t="shared" ref="S67:S78" si="92">IF(COUNTA(E67)=1,EXP(1.96/SQRT(E67)),"")</f>
        <v/>
      </c>
      <c r="T67" s="260" t="str">
        <f t="shared" ref="T67:T78" si="93">IF(COUNTA(F67)=1,EXP(1.96/SQRT(F67)),"")</f>
        <v/>
      </c>
      <c r="U67" s="260" t="str">
        <f t="shared" ref="U67:U78" si="94">IF(COUNTA(G67)=1,EXP(1.96/SQRT(G67)),"")</f>
        <v/>
      </c>
      <c r="V67" s="261" t="str">
        <f t="shared" ref="V67:V78" si="95">IF(COUNTA(H67)=1,EXP(1.96/SQRT(H67)),"")</f>
        <v/>
      </c>
      <c r="W67" s="260" t="str">
        <f t="shared" ref="W67:W78" si="96">IF(COUNTA(C67,E67)=2,ROUND(O67/S67,1),"")</f>
        <v/>
      </c>
      <c r="X67" s="260" t="str">
        <f t="shared" ref="X67:X78" si="97">IF(COUNTA(D67,F67)=2,ROUND(P67/T67,1),"")</f>
        <v/>
      </c>
      <c r="Y67" s="260" t="str">
        <f t="shared" ref="Y67:Y78" si="98">IF(COUNTA(C67,G67)=2,ROUND(Q67/U67,1),"")</f>
        <v/>
      </c>
      <c r="Z67" s="261" t="str">
        <f t="shared" ref="Z67:Z78" si="99">IF(COUNTA(D67,H67)=2,ROUND(H67/V67,1),"")</f>
        <v/>
      </c>
      <c r="AA67" s="260" t="str">
        <f t="shared" ref="AA67:AA78" si="100">IF(COUNTA(C67,E67)=2,ROUND(O67*S67,1),"")</f>
        <v/>
      </c>
      <c r="AB67" s="260" t="str">
        <f t="shared" ref="AB67:AB78" si="101">IF(COUNTA(D67,F67)=2,ROUND(P67*T67,1),"")</f>
        <v/>
      </c>
      <c r="AC67" s="260" t="str">
        <f t="shared" ref="AC67:AC78" si="102">IF(COUNTA(C67,G67)=2,ROUND(Q67*U67,1),"")</f>
        <v/>
      </c>
      <c r="AD67" s="260" t="str">
        <f t="shared" ref="AD67:AD78" si="103">IF(COUNTA(D67,H67)=2,ROUND(R67*V67,1),"")</f>
        <v/>
      </c>
      <c r="AE67" s="7"/>
    </row>
    <row r="68" spans="1:31" s="34" customFormat="1" ht="12.75" customHeight="1" x14ac:dyDescent="0.25">
      <c r="A68" s="576"/>
      <c r="B68" s="14" t="s">
        <v>7</v>
      </c>
      <c r="C68" s="431" t="str">
        <f>IF('W2'!$G$11&gt;0, 'W2'!G16, IF('W3'!$G$22&gt;0, 'W3'!G47, ""))</f>
        <v/>
      </c>
      <c r="D68" s="441" t="str">
        <f>IF('W2'!$G$11&gt;0, 'W2'!L16, IF('W3'!$G$22&gt;0, 'W3'!L47, ""))</f>
        <v/>
      </c>
      <c r="E68" s="258"/>
      <c r="F68" s="258"/>
      <c r="G68" s="258"/>
      <c r="H68" s="258"/>
      <c r="I68" s="461" t="str">
        <f t="shared" ref="I68:I78" si="104">IF(COUNT(C68,E68)=2, CONCATENATE(ROUND(E68/C68*1000, 2), " (", ROUND(E68/C68*1000/EXP(1.96/SQRT(E68)), 2),"-",ROUND(E68/C68*1000*EXP(1.96/SQRT(E68)), 2),")"),"")</f>
        <v/>
      </c>
      <c r="J68" s="462" t="str">
        <f t="shared" ref="J68:J78" si="105">IF(COUNT(D68,F68)=2, CONCATENATE(ROUND(F68/D68*1000, 2), " (", ROUND(F68/D68*1000/EXP(1.96/SQRT(F68)), 2),"-",ROUND(F68/D68*1000*EXP(1.96/SQRT(F68)), 2),")"),"")</f>
        <v/>
      </c>
      <c r="K68" s="463" t="str">
        <f t="shared" ref="K68:K77" si="106">IF(COUNT(C68:F68)=4, CONCATENATE(ROUND(SUM(E68:F68)/SUM(C68:D68)*1000, 2), " (", ROUND(SUM(E68:F68)/SUM(C68:D68)*1000/EXP(1.96/SQRT(SUM(E68:F68))), 2),"-",ROUND(SUM(E68:F68)/SUM(C68:D68)*1000*EXP(1.96/SQRT(SUM(E68:F68))), 2),")"),"")</f>
        <v/>
      </c>
      <c r="L68" s="462" t="str">
        <f t="shared" ref="L68:L78" si="107">IF(COUNT(C68,G68)=2, CONCATENATE(ROUND(G68/C68*1000, 2), " (", ROUND(G68/C68*1000/EXP(1.96/SQRT(G68)), 2),"-",ROUND(G68/C68*1000*EXP(1.96/SQRT(G68)), 2),")"),"")</f>
        <v/>
      </c>
      <c r="M68" s="462" t="str">
        <f t="shared" ref="M68:M78" si="108">IF(COUNT(D68,H68)=2, CONCATENATE(ROUND(H68/D68*1000, 2), " (", ROUND(H68/D68*1000/EXP(1.96/SQRT(H68)), 2),"-",ROUND(H68/D68*1000*EXP(1.96/SQRT(H68)), 2),")"),"")</f>
        <v/>
      </c>
      <c r="N68" s="463" t="str">
        <f t="shared" ref="N68:N78" si="109">IF(COUNT(C68:D68,G68:H68)=4, CONCATENATE(ROUND(SUM(G68:H68)/SUM(C68:D68)*1000, 2), " (", ROUND(SUM(G68:H68)/SUM(C68:D68)*1000/EXP(1.96/SQRT(SUM(G68:H68))), 2),"-",ROUND(SUM(G68:H68)/SUM(C68:D68)*1000*EXP(1.96/SQRT(SUM(G68:H68))), 2),")"),"")</f>
        <v/>
      </c>
      <c r="O68" s="260" t="str">
        <f t="shared" si="88"/>
        <v/>
      </c>
      <c r="P68" s="260" t="str">
        <f t="shared" si="89"/>
        <v/>
      </c>
      <c r="Q68" s="260" t="str">
        <f t="shared" si="90"/>
        <v/>
      </c>
      <c r="R68" s="260" t="str">
        <f t="shared" si="91"/>
        <v/>
      </c>
      <c r="S68" s="259" t="str">
        <f t="shared" si="92"/>
        <v/>
      </c>
      <c r="T68" s="260" t="str">
        <f t="shared" si="93"/>
        <v/>
      </c>
      <c r="U68" s="260" t="str">
        <f t="shared" si="94"/>
        <v/>
      </c>
      <c r="V68" s="261" t="str">
        <f t="shared" si="95"/>
        <v/>
      </c>
      <c r="W68" s="260" t="str">
        <f t="shared" si="96"/>
        <v/>
      </c>
      <c r="X68" s="260" t="str">
        <f t="shared" si="97"/>
        <v/>
      </c>
      <c r="Y68" s="260" t="str">
        <f t="shared" si="98"/>
        <v/>
      </c>
      <c r="Z68" s="261" t="str">
        <f t="shared" si="99"/>
        <v/>
      </c>
      <c r="AA68" s="260" t="str">
        <f t="shared" si="100"/>
        <v/>
      </c>
      <c r="AB68" s="260" t="str">
        <f t="shared" si="101"/>
        <v/>
      </c>
      <c r="AC68" s="260" t="str">
        <f t="shared" si="102"/>
        <v/>
      </c>
      <c r="AD68" s="260" t="str">
        <f t="shared" si="103"/>
        <v/>
      </c>
      <c r="AE68" s="7"/>
    </row>
    <row r="69" spans="1:31" s="34" customFormat="1" ht="12.75" customHeight="1" x14ac:dyDescent="0.25">
      <c r="A69" s="576"/>
      <c r="B69" s="14" t="s">
        <v>8</v>
      </c>
      <c r="C69" s="431" t="str">
        <f>IF('W2'!$G$11&gt;0, 'W2'!G17, IF('W3'!$G$22&gt;0, 'W3'!G48, ""))</f>
        <v/>
      </c>
      <c r="D69" s="441" t="str">
        <f>IF('W2'!$G$11&gt;0, 'W2'!L17, IF('W3'!$G$22&gt;0, 'W3'!L48, ""))</f>
        <v/>
      </c>
      <c r="E69" s="258"/>
      <c r="F69" s="258"/>
      <c r="G69" s="258"/>
      <c r="H69" s="258"/>
      <c r="I69" s="461" t="str">
        <f t="shared" si="104"/>
        <v/>
      </c>
      <c r="J69" s="462" t="str">
        <f t="shared" si="105"/>
        <v/>
      </c>
      <c r="K69" s="463" t="str">
        <f t="shared" si="106"/>
        <v/>
      </c>
      <c r="L69" s="462" t="str">
        <f t="shared" si="107"/>
        <v/>
      </c>
      <c r="M69" s="462" t="str">
        <f t="shared" si="108"/>
        <v/>
      </c>
      <c r="N69" s="463" t="str">
        <f t="shared" si="109"/>
        <v/>
      </c>
      <c r="O69" s="260" t="str">
        <f t="shared" si="88"/>
        <v/>
      </c>
      <c r="P69" s="260" t="str">
        <f t="shared" si="89"/>
        <v/>
      </c>
      <c r="Q69" s="260" t="str">
        <f t="shared" si="90"/>
        <v/>
      </c>
      <c r="R69" s="260" t="str">
        <f t="shared" si="91"/>
        <v/>
      </c>
      <c r="S69" s="259" t="str">
        <f t="shared" si="92"/>
        <v/>
      </c>
      <c r="T69" s="260" t="str">
        <f t="shared" si="93"/>
        <v/>
      </c>
      <c r="U69" s="260" t="str">
        <f t="shared" si="94"/>
        <v/>
      </c>
      <c r="V69" s="261" t="str">
        <f t="shared" si="95"/>
        <v/>
      </c>
      <c r="W69" s="260" t="str">
        <f t="shared" si="96"/>
        <v/>
      </c>
      <c r="X69" s="260" t="str">
        <f t="shared" si="97"/>
        <v/>
      </c>
      <c r="Y69" s="260" t="str">
        <f t="shared" si="98"/>
        <v/>
      </c>
      <c r="Z69" s="261" t="str">
        <f t="shared" si="99"/>
        <v/>
      </c>
      <c r="AA69" s="260" t="str">
        <f t="shared" si="100"/>
        <v/>
      </c>
      <c r="AB69" s="260" t="str">
        <f t="shared" si="101"/>
        <v/>
      </c>
      <c r="AC69" s="260" t="str">
        <f t="shared" si="102"/>
        <v/>
      </c>
      <c r="AD69" s="260" t="str">
        <f t="shared" si="103"/>
        <v/>
      </c>
      <c r="AE69" s="7"/>
    </row>
    <row r="70" spans="1:31" s="34" customFormat="1" ht="12.75" customHeight="1" x14ac:dyDescent="0.25">
      <c r="A70" s="576"/>
      <c r="B70" s="14" t="s">
        <v>9</v>
      </c>
      <c r="C70" s="431" t="str">
        <f>IF('W2'!$G$11&gt;0, 'W2'!G18, IF('W3'!$G$22&gt;0, 'W3'!G49, ""))</f>
        <v/>
      </c>
      <c r="D70" s="441" t="str">
        <f>IF('W2'!$G$11&gt;0, 'W2'!L18, IF('W3'!$G$22&gt;0, 'W3'!L49, ""))</f>
        <v/>
      </c>
      <c r="E70" s="258"/>
      <c r="F70" s="258"/>
      <c r="G70" s="258"/>
      <c r="H70" s="258"/>
      <c r="I70" s="461" t="str">
        <f t="shared" si="104"/>
        <v/>
      </c>
      <c r="J70" s="462" t="str">
        <f t="shared" si="105"/>
        <v/>
      </c>
      <c r="K70" s="463" t="str">
        <f t="shared" si="106"/>
        <v/>
      </c>
      <c r="L70" s="462" t="str">
        <f t="shared" si="107"/>
        <v/>
      </c>
      <c r="M70" s="462" t="str">
        <f t="shared" si="108"/>
        <v/>
      </c>
      <c r="N70" s="463" t="str">
        <f t="shared" si="109"/>
        <v/>
      </c>
      <c r="O70" s="260" t="str">
        <f t="shared" si="88"/>
        <v/>
      </c>
      <c r="P70" s="260" t="str">
        <f t="shared" si="89"/>
        <v/>
      </c>
      <c r="Q70" s="260" t="str">
        <f t="shared" si="90"/>
        <v/>
      </c>
      <c r="R70" s="260" t="str">
        <f t="shared" si="91"/>
        <v/>
      </c>
      <c r="S70" s="259" t="str">
        <f t="shared" si="92"/>
        <v/>
      </c>
      <c r="T70" s="260" t="str">
        <f t="shared" si="93"/>
        <v/>
      </c>
      <c r="U70" s="260" t="str">
        <f t="shared" si="94"/>
        <v/>
      </c>
      <c r="V70" s="261" t="str">
        <f t="shared" si="95"/>
        <v/>
      </c>
      <c r="W70" s="260" t="str">
        <f t="shared" si="96"/>
        <v/>
      </c>
      <c r="X70" s="260" t="str">
        <f t="shared" si="97"/>
        <v/>
      </c>
      <c r="Y70" s="260" t="str">
        <f t="shared" si="98"/>
        <v/>
      </c>
      <c r="Z70" s="261" t="str">
        <f t="shared" si="99"/>
        <v/>
      </c>
      <c r="AA70" s="260" t="str">
        <f t="shared" si="100"/>
        <v/>
      </c>
      <c r="AB70" s="260" t="str">
        <f t="shared" si="101"/>
        <v/>
      </c>
      <c r="AC70" s="260" t="str">
        <f t="shared" si="102"/>
        <v/>
      </c>
      <c r="AD70" s="260" t="str">
        <f t="shared" si="103"/>
        <v/>
      </c>
      <c r="AE70" s="7"/>
    </row>
    <row r="71" spans="1:31" s="34" customFormat="1" ht="12.75" customHeight="1" x14ac:dyDescent="0.25">
      <c r="A71" s="576"/>
      <c r="B71" s="14" t="s">
        <v>10</v>
      </c>
      <c r="C71" s="431" t="str">
        <f>IF('W2'!$G$11&gt;0, 'W2'!G19, IF('W3'!$G$22&gt;0, 'W3'!G50, ""))</f>
        <v/>
      </c>
      <c r="D71" s="441" t="str">
        <f>IF('W2'!$G$11&gt;0, 'W2'!L19, IF('W3'!$G$22&gt;0, 'W3'!L50, ""))</f>
        <v/>
      </c>
      <c r="E71" s="258"/>
      <c r="F71" s="258"/>
      <c r="G71" s="258"/>
      <c r="H71" s="258"/>
      <c r="I71" s="461" t="str">
        <f t="shared" si="104"/>
        <v/>
      </c>
      <c r="J71" s="462" t="str">
        <f t="shared" si="105"/>
        <v/>
      </c>
      <c r="K71" s="463" t="str">
        <f t="shared" si="106"/>
        <v/>
      </c>
      <c r="L71" s="462" t="str">
        <f t="shared" si="107"/>
        <v/>
      </c>
      <c r="M71" s="462" t="str">
        <f t="shared" si="108"/>
        <v/>
      </c>
      <c r="N71" s="463" t="str">
        <f t="shared" si="109"/>
        <v/>
      </c>
      <c r="O71" s="260" t="str">
        <f t="shared" si="88"/>
        <v/>
      </c>
      <c r="P71" s="260" t="str">
        <f t="shared" si="89"/>
        <v/>
      </c>
      <c r="Q71" s="260" t="str">
        <f t="shared" si="90"/>
        <v/>
      </c>
      <c r="R71" s="260" t="str">
        <f t="shared" si="91"/>
        <v/>
      </c>
      <c r="S71" s="259" t="str">
        <f t="shared" si="92"/>
        <v/>
      </c>
      <c r="T71" s="260" t="str">
        <f t="shared" si="93"/>
        <v/>
      </c>
      <c r="U71" s="260" t="str">
        <f t="shared" si="94"/>
        <v/>
      </c>
      <c r="V71" s="261" t="str">
        <f t="shared" si="95"/>
        <v/>
      </c>
      <c r="W71" s="260" t="str">
        <f t="shared" si="96"/>
        <v/>
      </c>
      <c r="X71" s="260" t="str">
        <f t="shared" si="97"/>
        <v/>
      </c>
      <c r="Y71" s="260" t="str">
        <f t="shared" si="98"/>
        <v/>
      </c>
      <c r="Z71" s="261" t="str">
        <f t="shared" si="99"/>
        <v/>
      </c>
      <c r="AA71" s="260" t="str">
        <f t="shared" si="100"/>
        <v/>
      </c>
      <c r="AB71" s="260" t="str">
        <f t="shared" si="101"/>
        <v/>
      </c>
      <c r="AC71" s="260" t="str">
        <f t="shared" si="102"/>
        <v/>
      </c>
      <c r="AD71" s="260" t="str">
        <f t="shared" si="103"/>
        <v/>
      </c>
      <c r="AE71" s="7"/>
    </row>
    <row r="72" spans="1:31" s="34" customFormat="1" ht="12.75" customHeight="1" x14ac:dyDescent="0.25">
      <c r="A72" s="576"/>
      <c r="B72" s="14" t="s">
        <v>11</v>
      </c>
      <c r="C72" s="431" t="str">
        <f>IF('W2'!$G$11&gt;0, 'W2'!G20, IF('W3'!$G$22&gt;0, 'W3'!G51, ""))</f>
        <v/>
      </c>
      <c r="D72" s="441" t="str">
        <f>IF('W2'!$G$11&gt;0, 'W2'!L20, IF('W3'!$G$22&gt;0, 'W3'!L51, ""))</f>
        <v/>
      </c>
      <c r="E72" s="258"/>
      <c r="F72" s="258"/>
      <c r="G72" s="258"/>
      <c r="H72" s="258"/>
      <c r="I72" s="461" t="str">
        <f t="shared" si="104"/>
        <v/>
      </c>
      <c r="J72" s="462" t="str">
        <f t="shared" si="105"/>
        <v/>
      </c>
      <c r="K72" s="463" t="str">
        <f t="shared" si="106"/>
        <v/>
      </c>
      <c r="L72" s="462" t="str">
        <f t="shared" si="107"/>
        <v/>
      </c>
      <c r="M72" s="462" t="str">
        <f t="shared" si="108"/>
        <v/>
      </c>
      <c r="N72" s="463" t="str">
        <f t="shared" si="109"/>
        <v/>
      </c>
      <c r="O72" s="260" t="str">
        <f t="shared" si="88"/>
        <v/>
      </c>
      <c r="P72" s="260" t="str">
        <f t="shared" si="89"/>
        <v/>
      </c>
      <c r="Q72" s="260" t="str">
        <f t="shared" si="90"/>
        <v/>
      </c>
      <c r="R72" s="260" t="str">
        <f t="shared" si="91"/>
        <v/>
      </c>
      <c r="S72" s="259" t="str">
        <f t="shared" si="92"/>
        <v/>
      </c>
      <c r="T72" s="260" t="str">
        <f t="shared" si="93"/>
        <v/>
      </c>
      <c r="U72" s="260" t="str">
        <f t="shared" si="94"/>
        <v/>
      </c>
      <c r="V72" s="261" t="str">
        <f t="shared" si="95"/>
        <v/>
      </c>
      <c r="W72" s="260" t="str">
        <f t="shared" si="96"/>
        <v/>
      </c>
      <c r="X72" s="260" t="str">
        <f t="shared" si="97"/>
        <v/>
      </c>
      <c r="Y72" s="260" t="str">
        <f t="shared" si="98"/>
        <v/>
      </c>
      <c r="Z72" s="261" t="str">
        <f t="shared" si="99"/>
        <v/>
      </c>
      <c r="AA72" s="260" t="str">
        <f t="shared" si="100"/>
        <v/>
      </c>
      <c r="AB72" s="260" t="str">
        <f t="shared" si="101"/>
        <v/>
      </c>
      <c r="AC72" s="260" t="str">
        <f t="shared" si="102"/>
        <v/>
      </c>
      <c r="AD72" s="260" t="str">
        <f t="shared" si="103"/>
        <v/>
      </c>
      <c r="AE72" s="7"/>
    </row>
    <row r="73" spans="1:31" s="34" customFormat="1" ht="12.75" customHeight="1" x14ac:dyDescent="0.25">
      <c r="A73" s="576"/>
      <c r="B73" s="14" t="s">
        <v>12</v>
      </c>
      <c r="C73" s="431" t="str">
        <f>IF('W2'!$G$11&gt;0, 'W2'!G21, IF('W3'!$G$22&gt;0, 'W3'!G52, ""))</f>
        <v/>
      </c>
      <c r="D73" s="441" t="str">
        <f>IF('W2'!$G$11&gt;0, 'W2'!L21, IF('W3'!$G$22&gt;0, 'W3'!L52, ""))</f>
        <v/>
      </c>
      <c r="E73" s="258"/>
      <c r="F73" s="258"/>
      <c r="G73" s="258"/>
      <c r="H73" s="258"/>
      <c r="I73" s="461" t="str">
        <f t="shared" si="104"/>
        <v/>
      </c>
      <c r="J73" s="462" t="str">
        <f t="shared" si="105"/>
        <v/>
      </c>
      <c r="K73" s="463" t="str">
        <f t="shared" si="106"/>
        <v/>
      </c>
      <c r="L73" s="462" t="str">
        <f t="shared" si="107"/>
        <v/>
      </c>
      <c r="M73" s="462" t="str">
        <f t="shared" si="108"/>
        <v/>
      </c>
      <c r="N73" s="463" t="str">
        <f t="shared" si="109"/>
        <v/>
      </c>
      <c r="O73" s="260" t="str">
        <f t="shared" si="88"/>
        <v/>
      </c>
      <c r="P73" s="260" t="str">
        <f t="shared" si="89"/>
        <v/>
      </c>
      <c r="Q73" s="260" t="str">
        <f t="shared" si="90"/>
        <v/>
      </c>
      <c r="R73" s="260" t="str">
        <f t="shared" si="91"/>
        <v/>
      </c>
      <c r="S73" s="259" t="str">
        <f t="shared" si="92"/>
        <v/>
      </c>
      <c r="T73" s="260" t="str">
        <f t="shared" si="93"/>
        <v/>
      </c>
      <c r="U73" s="260" t="str">
        <f t="shared" si="94"/>
        <v/>
      </c>
      <c r="V73" s="261" t="str">
        <f t="shared" si="95"/>
        <v/>
      </c>
      <c r="W73" s="260" t="str">
        <f t="shared" si="96"/>
        <v/>
      </c>
      <c r="X73" s="260" t="str">
        <f t="shared" si="97"/>
        <v/>
      </c>
      <c r="Y73" s="260" t="str">
        <f t="shared" si="98"/>
        <v/>
      </c>
      <c r="Z73" s="261" t="str">
        <f t="shared" si="99"/>
        <v/>
      </c>
      <c r="AA73" s="260" t="str">
        <f t="shared" si="100"/>
        <v/>
      </c>
      <c r="AB73" s="260" t="str">
        <f t="shared" si="101"/>
        <v/>
      </c>
      <c r="AC73" s="260" t="str">
        <f t="shared" si="102"/>
        <v/>
      </c>
      <c r="AD73" s="260" t="str">
        <f t="shared" si="103"/>
        <v/>
      </c>
      <c r="AE73" s="7"/>
    </row>
    <row r="74" spans="1:31" s="34" customFormat="1" ht="12.75" customHeight="1" x14ac:dyDescent="0.25">
      <c r="A74" s="576"/>
      <c r="B74" s="14" t="s">
        <v>13</v>
      </c>
      <c r="C74" s="431" t="str">
        <f>IF('W2'!$G$11&gt;0, 'W2'!G22, IF('W3'!$G$22&gt;0, 'W3'!G53, ""))</f>
        <v/>
      </c>
      <c r="D74" s="441" t="str">
        <f>IF('W2'!$G$11&gt;0, 'W2'!L22, IF('W3'!$G$22&gt;0, 'W3'!L53, ""))</f>
        <v/>
      </c>
      <c r="E74" s="258"/>
      <c r="F74" s="258"/>
      <c r="G74" s="258"/>
      <c r="H74" s="258"/>
      <c r="I74" s="461" t="str">
        <f t="shared" si="104"/>
        <v/>
      </c>
      <c r="J74" s="462" t="str">
        <f t="shared" si="105"/>
        <v/>
      </c>
      <c r="K74" s="463" t="str">
        <f t="shared" si="106"/>
        <v/>
      </c>
      <c r="L74" s="462" t="str">
        <f t="shared" si="107"/>
        <v/>
      </c>
      <c r="M74" s="462" t="str">
        <f t="shared" si="108"/>
        <v/>
      </c>
      <c r="N74" s="463" t="str">
        <f t="shared" si="109"/>
        <v/>
      </c>
      <c r="O74" s="260" t="str">
        <f t="shared" si="88"/>
        <v/>
      </c>
      <c r="P74" s="260" t="str">
        <f t="shared" si="89"/>
        <v/>
      </c>
      <c r="Q74" s="260" t="str">
        <f t="shared" si="90"/>
        <v/>
      </c>
      <c r="R74" s="260" t="str">
        <f t="shared" si="91"/>
        <v/>
      </c>
      <c r="S74" s="259" t="str">
        <f t="shared" si="92"/>
        <v/>
      </c>
      <c r="T74" s="260" t="str">
        <f t="shared" si="93"/>
        <v/>
      </c>
      <c r="U74" s="260" t="str">
        <f t="shared" si="94"/>
        <v/>
      </c>
      <c r="V74" s="261" t="str">
        <f t="shared" si="95"/>
        <v/>
      </c>
      <c r="W74" s="260" t="str">
        <f t="shared" si="96"/>
        <v/>
      </c>
      <c r="X74" s="260" t="str">
        <f t="shared" si="97"/>
        <v/>
      </c>
      <c r="Y74" s="260" t="str">
        <f t="shared" si="98"/>
        <v/>
      </c>
      <c r="Z74" s="261" t="str">
        <f t="shared" si="99"/>
        <v/>
      </c>
      <c r="AA74" s="260" t="str">
        <f t="shared" si="100"/>
        <v/>
      </c>
      <c r="AB74" s="260" t="str">
        <f t="shared" si="101"/>
        <v/>
      </c>
      <c r="AC74" s="260" t="str">
        <f t="shared" si="102"/>
        <v/>
      </c>
      <c r="AD74" s="260" t="str">
        <f t="shared" si="103"/>
        <v/>
      </c>
      <c r="AE74" s="7"/>
    </row>
    <row r="75" spans="1:31" s="34" customFormat="1" ht="12.75" customHeight="1" x14ac:dyDescent="0.25">
      <c r="A75" s="576"/>
      <c r="B75" s="14" t="s">
        <v>14</v>
      </c>
      <c r="C75" s="431" t="str">
        <f>IF('W2'!$G$11&gt;0, 'W2'!G23, IF('W3'!$G$22&gt;0, 'W3'!G54, ""))</f>
        <v/>
      </c>
      <c r="D75" s="441" t="str">
        <f>IF('W2'!$G$11&gt;0, 'W2'!L23, IF('W3'!$G$22&gt;0, 'W3'!L54, ""))</f>
        <v/>
      </c>
      <c r="E75" s="258"/>
      <c r="F75" s="258"/>
      <c r="G75" s="258"/>
      <c r="H75" s="258"/>
      <c r="I75" s="461" t="str">
        <f t="shared" si="104"/>
        <v/>
      </c>
      <c r="J75" s="462" t="str">
        <f t="shared" si="105"/>
        <v/>
      </c>
      <c r="K75" s="463" t="str">
        <f t="shared" si="106"/>
        <v/>
      </c>
      <c r="L75" s="462" t="str">
        <f t="shared" si="107"/>
        <v/>
      </c>
      <c r="M75" s="462" t="str">
        <f t="shared" si="108"/>
        <v/>
      </c>
      <c r="N75" s="463" t="str">
        <f t="shared" si="109"/>
        <v/>
      </c>
      <c r="O75" s="260" t="str">
        <f t="shared" si="88"/>
        <v/>
      </c>
      <c r="P75" s="260" t="str">
        <f t="shared" si="89"/>
        <v/>
      </c>
      <c r="Q75" s="260" t="str">
        <f t="shared" si="90"/>
        <v/>
      </c>
      <c r="R75" s="260" t="str">
        <f t="shared" si="91"/>
        <v/>
      </c>
      <c r="S75" s="259" t="str">
        <f t="shared" si="92"/>
        <v/>
      </c>
      <c r="T75" s="260" t="str">
        <f t="shared" si="93"/>
        <v/>
      </c>
      <c r="U75" s="260" t="str">
        <f t="shared" si="94"/>
        <v/>
      </c>
      <c r="V75" s="261" t="str">
        <f t="shared" si="95"/>
        <v/>
      </c>
      <c r="W75" s="260" t="str">
        <f t="shared" si="96"/>
        <v/>
      </c>
      <c r="X75" s="260" t="str">
        <f t="shared" si="97"/>
        <v/>
      </c>
      <c r="Y75" s="260" t="str">
        <f t="shared" si="98"/>
        <v/>
      </c>
      <c r="Z75" s="261" t="str">
        <f t="shared" si="99"/>
        <v/>
      </c>
      <c r="AA75" s="260" t="str">
        <f t="shared" si="100"/>
        <v/>
      </c>
      <c r="AB75" s="260" t="str">
        <f t="shared" si="101"/>
        <v/>
      </c>
      <c r="AC75" s="260" t="str">
        <f t="shared" si="102"/>
        <v/>
      </c>
      <c r="AD75" s="260" t="str">
        <f t="shared" si="103"/>
        <v/>
      </c>
      <c r="AE75" s="7"/>
    </row>
    <row r="76" spans="1:31" s="34" customFormat="1" ht="12.75" customHeight="1" x14ac:dyDescent="0.25">
      <c r="A76" s="576"/>
      <c r="B76" s="14" t="s">
        <v>15</v>
      </c>
      <c r="C76" s="431" t="str">
        <f>IF('W2'!$G$11&gt;0, 'W2'!G24, IF('W3'!$G$22&gt;0, 'W3'!G55, ""))</f>
        <v/>
      </c>
      <c r="D76" s="441" t="str">
        <f>IF('W2'!$G$11&gt;0, 'W2'!L24, IF('W3'!$G$22&gt;0, 'W3'!L55, ""))</f>
        <v/>
      </c>
      <c r="E76" s="258"/>
      <c r="F76" s="258"/>
      <c r="G76" s="258"/>
      <c r="H76" s="258"/>
      <c r="I76" s="461" t="str">
        <f t="shared" si="104"/>
        <v/>
      </c>
      <c r="J76" s="462" t="str">
        <f t="shared" si="105"/>
        <v/>
      </c>
      <c r="K76" s="463" t="str">
        <f t="shared" si="106"/>
        <v/>
      </c>
      <c r="L76" s="462" t="str">
        <f t="shared" si="107"/>
        <v/>
      </c>
      <c r="M76" s="462" t="str">
        <f t="shared" si="108"/>
        <v/>
      </c>
      <c r="N76" s="463" t="str">
        <f t="shared" si="109"/>
        <v/>
      </c>
      <c r="O76" s="260" t="str">
        <f t="shared" si="88"/>
        <v/>
      </c>
      <c r="P76" s="260" t="str">
        <f t="shared" si="89"/>
        <v/>
      </c>
      <c r="Q76" s="260" t="str">
        <f t="shared" si="90"/>
        <v/>
      </c>
      <c r="R76" s="260" t="str">
        <f t="shared" si="91"/>
        <v/>
      </c>
      <c r="S76" s="259" t="str">
        <f t="shared" si="92"/>
        <v/>
      </c>
      <c r="T76" s="260" t="str">
        <f t="shared" si="93"/>
        <v/>
      </c>
      <c r="U76" s="260" t="str">
        <f t="shared" si="94"/>
        <v/>
      </c>
      <c r="V76" s="261" t="str">
        <f t="shared" si="95"/>
        <v/>
      </c>
      <c r="W76" s="260" t="str">
        <f t="shared" si="96"/>
        <v/>
      </c>
      <c r="X76" s="260" t="str">
        <f t="shared" si="97"/>
        <v/>
      </c>
      <c r="Y76" s="260" t="str">
        <f t="shared" si="98"/>
        <v/>
      </c>
      <c r="Z76" s="261" t="str">
        <f t="shared" si="99"/>
        <v/>
      </c>
      <c r="AA76" s="260" t="str">
        <f t="shared" si="100"/>
        <v/>
      </c>
      <c r="AB76" s="260" t="str">
        <f t="shared" si="101"/>
        <v/>
      </c>
      <c r="AC76" s="260" t="str">
        <f t="shared" si="102"/>
        <v/>
      </c>
      <c r="AD76" s="260" t="str">
        <f t="shared" si="103"/>
        <v/>
      </c>
      <c r="AE76" s="7"/>
    </row>
    <row r="77" spans="1:31" s="34" customFormat="1" ht="12.75" customHeight="1" x14ac:dyDescent="0.25">
      <c r="A77" s="576"/>
      <c r="B77" s="14" t="s">
        <v>16</v>
      </c>
      <c r="C77" s="431" t="str">
        <f>IF('W2'!$G$11&gt;0, 'W2'!G25, IF('W3'!$G$22&gt;0, 'W3'!G56, ""))</f>
        <v/>
      </c>
      <c r="D77" s="441" t="str">
        <f>IF('W2'!$G$11&gt;0, 'W2'!L25, IF('W3'!$G$22&gt;0, 'W3'!L56, ""))</f>
        <v/>
      </c>
      <c r="E77" s="258"/>
      <c r="F77" s="258"/>
      <c r="G77" s="258"/>
      <c r="H77" s="258"/>
      <c r="I77" s="461" t="str">
        <f t="shared" si="104"/>
        <v/>
      </c>
      <c r="J77" s="462" t="str">
        <f t="shared" si="105"/>
        <v/>
      </c>
      <c r="K77" s="463" t="str">
        <f t="shared" si="106"/>
        <v/>
      </c>
      <c r="L77" s="462" t="str">
        <f t="shared" si="107"/>
        <v/>
      </c>
      <c r="M77" s="462" t="str">
        <f t="shared" si="108"/>
        <v/>
      </c>
      <c r="N77" s="463" t="str">
        <f t="shared" si="109"/>
        <v/>
      </c>
      <c r="O77" s="260" t="str">
        <f t="shared" si="88"/>
        <v/>
      </c>
      <c r="P77" s="260" t="str">
        <f t="shared" si="89"/>
        <v/>
      </c>
      <c r="Q77" s="260" t="str">
        <f t="shared" si="90"/>
        <v/>
      </c>
      <c r="R77" s="260" t="str">
        <f t="shared" si="91"/>
        <v/>
      </c>
      <c r="S77" s="259" t="str">
        <f t="shared" si="92"/>
        <v/>
      </c>
      <c r="T77" s="260" t="str">
        <f t="shared" si="93"/>
        <v/>
      </c>
      <c r="U77" s="260" t="str">
        <f t="shared" si="94"/>
        <v/>
      </c>
      <c r="V77" s="261" t="str">
        <f t="shared" si="95"/>
        <v/>
      </c>
      <c r="W77" s="260" t="str">
        <f t="shared" si="96"/>
        <v/>
      </c>
      <c r="X77" s="260" t="str">
        <f t="shared" si="97"/>
        <v/>
      </c>
      <c r="Y77" s="260" t="str">
        <f t="shared" si="98"/>
        <v/>
      </c>
      <c r="Z77" s="261" t="str">
        <f t="shared" si="99"/>
        <v/>
      </c>
      <c r="AA77" s="260" t="str">
        <f t="shared" si="100"/>
        <v/>
      </c>
      <c r="AB77" s="260" t="str">
        <f t="shared" si="101"/>
        <v/>
      </c>
      <c r="AC77" s="260" t="str">
        <f t="shared" si="102"/>
        <v/>
      </c>
      <c r="AD77" s="260" t="str">
        <f t="shared" si="103"/>
        <v/>
      </c>
      <c r="AE77" s="7"/>
    </row>
    <row r="78" spans="1:31" s="34" customFormat="1" ht="12.75" customHeight="1" x14ac:dyDescent="0.25">
      <c r="A78" s="578"/>
      <c r="B78" s="156" t="s">
        <v>17</v>
      </c>
      <c r="C78" s="435" t="str">
        <f>IF('W2'!$G$11&gt;0, 'W2'!G26, IF('W3'!$G$22&gt;0, 'W3'!G57, ""))</f>
        <v/>
      </c>
      <c r="D78" s="442" t="str">
        <f>IF('W2'!$G$11&gt;0, 'W2'!L26, IF('W3'!$G$22&gt;0, 'W3'!L57, ""))</f>
        <v/>
      </c>
      <c r="E78" s="445"/>
      <c r="F78" s="446"/>
      <c r="G78" s="446"/>
      <c r="H78" s="467"/>
      <c r="I78" s="465" t="str">
        <f t="shared" si="104"/>
        <v/>
      </c>
      <c r="J78" s="464" t="str">
        <f t="shared" si="105"/>
        <v/>
      </c>
      <c r="K78" s="466" t="str">
        <f>IF(COUNT(C78:F78)=4, CONCATENATE(ROUND(SUM(E78:F78)/SUM(C78:D78)*1000, 2), " (", ROUND(SUM(E78:F78)/SUM(C78:D78)*1000/EXP(1.96/SQRT(SUM(E78:F78))), 2),"-",ROUND(SUM(E78:F78)/SUM(C78:D78)*1000*EXP(1.96/SQRT(SUM(E78:F78))), 2),")"),"")</f>
        <v/>
      </c>
      <c r="L78" s="464" t="str">
        <f t="shared" si="107"/>
        <v/>
      </c>
      <c r="M78" s="464" t="str">
        <f t="shared" si="108"/>
        <v/>
      </c>
      <c r="N78" s="466" t="str">
        <f t="shared" si="109"/>
        <v/>
      </c>
      <c r="O78" s="260" t="str">
        <f t="shared" si="88"/>
        <v/>
      </c>
      <c r="P78" s="260" t="str">
        <f t="shared" si="89"/>
        <v/>
      </c>
      <c r="Q78" s="260" t="str">
        <f t="shared" si="90"/>
        <v/>
      </c>
      <c r="R78" s="260" t="str">
        <f t="shared" si="91"/>
        <v/>
      </c>
      <c r="S78" s="259" t="str">
        <f t="shared" si="92"/>
        <v/>
      </c>
      <c r="T78" s="260" t="str">
        <f t="shared" si="93"/>
        <v/>
      </c>
      <c r="U78" s="260" t="str">
        <f t="shared" si="94"/>
        <v/>
      </c>
      <c r="V78" s="261" t="str">
        <f t="shared" si="95"/>
        <v/>
      </c>
      <c r="W78" s="260" t="str">
        <f t="shared" si="96"/>
        <v/>
      </c>
      <c r="X78" s="260" t="str">
        <f t="shared" si="97"/>
        <v/>
      </c>
      <c r="Y78" s="260" t="str">
        <f t="shared" si="98"/>
        <v/>
      </c>
      <c r="Z78" s="261" t="str">
        <f t="shared" si="99"/>
        <v/>
      </c>
      <c r="AA78" s="260" t="str">
        <f t="shared" si="100"/>
        <v/>
      </c>
      <c r="AB78" s="260" t="str">
        <f t="shared" si="101"/>
        <v/>
      </c>
      <c r="AC78" s="260" t="str">
        <f t="shared" si="102"/>
        <v/>
      </c>
      <c r="AD78" s="260"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6"/>
      <c r="P81" s="16"/>
      <c r="AA81" s="10"/>
      <c r="AB81" s="10"/>
      <c r="AC81" s="10"/>
      <c r="AD81" s="10"/>
      <c r="AE81" s="10"/>
    </row>
    <row r="82" spans="1:31" s="1" customFormat="1" ht="12.75" customHeight="1" x14ac:dyDescent="0.2">
      <c r="G82" s="567"/>
      <c r="H82" s="568"/>
      <c r="I82" s="561" t="s">
        <v>4</v>
      </c>
      <c r="J82" s="562"/>
      <c r="K82" s="563"/>
      <c r="L82" s="564" t="s">
        <v>5</v>
      </c>
      <c r="M82" s="565"/>
      <c r="N82" s="566"/>
      <c r="O82" s="16"/>
      <c r="P82" s="16"/>
      <c r="AA82" s="10"/>
      <c r="AB82" s="10"/>
      <c r="AC82" s="10"/>
      <c r="AD82" s="10"/>
      <c r="AE82" s="10"/>
    </row>
    <row r="83" spans="1:31" s="1" customFormat="1" ht="12.75" customHeight="1" x14ac:dyDescent="0.2">
      <c r="G83" s="569"/>
      <c r="H83" s="570"/>
      <c r="I83" s="484" t="s">
        <v>2</v>
      </c>
      <c r="J83" s="485" t="s">
        <v>0</v>
      </c>
      <c r="K83" s="486" t="s">
        <v>26</v>
      </c>
      <c r="L83" s="484" t="s">
        <v>2</v>
      </c>
      <c r="M83" s="485" t="s">
        <v>0</v>
      </c>
      <c r="N83" s="486" t="s">
        <v>26</v>
      </c>
      <c r="O83" s="16"/>
      <c r="P83" s="16"/>
      <c r="AA83" s="10"/>
      <c r="AB83" s="10"/>
      <c r="AC83" s="10"/>
      <c r="AD83" s="10"/>
      <c r="AE83" s="10"/>
    </row>
    <row r="84" spans="1:31" s="1" customFormat="1" ht="12.75" customHeight="1" x14ac:dyDescent="0.2">
      <c r="G84" s="556" t="s">
        <v>225</v>
      </c>
      <c r="H84" s="557"/>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58" t="s">
        <v>21</v>
      </c>
      <c r="H85" s="559"/>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58" t="s">
        <v>22</v>
      </c>
      <c r="H86" s="559"/>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58" t="s">
        <v>23</v>
      </c>
      <c r="H87" s="559"/>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58" t="s">
        <v>3</v>
      </c>
      <c r="H88" s="559"/>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54" t="s">
        <v>1</v>
      </c>
      <c r="H89" s="555"/>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Y13:Z13"/>
    <mergeCell ref="AA13:AB13"/>
    <mergeCell ref="AC13:AD13"/>
    <mergeCell ref="G13:H13"/>
    <mergeCell ref="O13:P13"/>
    <mergeCell ref="Q13:R13"/>
    <mergeCell ref="S13:T13"/>
    <mergeCell ref="U13:V13"/>
    <mergeCell ref="W13:X13"/>
    <mergeCell ref="I13:K13"/>
    <mergeCell ref="L13:N13"/>
    <mergeCell ref="A8:C8"/>
    <mergeCell ref="I82:K82"/>
    <mergeCell ref="L82:N82"/>
    <mergeCell ref="G82:H83"/>
    <mergeCell ref="I12:N12"/>
    <mergeCell ref="E13:F13"/>
    <mergeCell ref="A54:A65"/>
    <mergeCell ref="A67:A78"/>
    <mergeCell ref="A15:A26"/>
    <mergeCell ref="A28:A39"/>
    <mergeCell ref="A41:A52"/>
    <mergeCell ref="C12:D13"/>
    <mergeCell ref="C9:F9"/>
    <mergeCell ref="G89:H89"/>
    <mergeCell ref="G84:H84"/>
    <mergeCell ref="G85:H85"/>
    <mergeCell ref="G86:H86"/>
    <mergeCell ref="G87:H87"/>
    <mergeCell ref="G88:H88"/>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66" priority="134">
      <formula>ISERROR(A1)</formula>
    </cfRule>
  </conditionalFormatting>
  <conditionalFormatting sqref="A40:B40">
    <cfRule type="containsErrors" dxfId="465" priority="124">
      <formula>ISERROR(A40)</formula>
    </cfRule>
  </conditionalFormatting>
  <conditionalFormatting sqref="A53:B53">
    <cfRule type="containsErrors" dxfId="464" priority="123">
      <formula>ISERROR(A53)</formula>
    </cfRule>
  </conditionalFormatting>
  <conditionalFormatting sqref="A66:B66">
    <cfRule type="containsErrors" dxfId="463" priority="122">
      <formula>ISERROR(A66)</formula>
    </cfRule>
  </conditionalFormatting>
  <conditionalFormatting sqref="O13 Q13">
    <cfRule type="containsErrors" dxfId="462" priority="113">
      <formula>ISERROR(O13)</formula>
    </cfRule>
  </conditionalFormatting>
  <conditionalFormatting sqref="R11">
    <cfRule type="containsErrors" dxfId="461" priority="115">
      <formula>ISERROR(R11)</formula>
    </cfRule>
  </conditionalFormatting>
  <conditionalFormatting sqref="H11:H12">
    <cfRule type="containsErrors" dxfId="460" priority="117">
      <formula>ISERROR(H11)</formula>
    </cfRule>
  </conditionalFormatting>
  <conditionalFormatting sqref="O11 Q11">
    <cfRule type="containsErrors" dxfId="459" priority="116">
      <formula>ISERROR(O11)</formula>
    </cfRule>
  </conditionalFormatting>
  <conditionalFormatting sqref="O14:R14">
    <cfRule type="containsErrors" dxfId="458" priority="108">
      <formula>ISERROR(O14)</formula>
    </cfRule>
  </conditionalFormatting>
  <conditionalFormatting sqref="O27:R27">
    <cfRule type="containsErrors" dxfId="457" priority="107">
      <formula>ISERROR(O27)</formula>
    </cfRule>
  </conditionalFormatting>
  <conditionalFormatting sqref="O40:R40">
    <cfRule type="containsErrors" dxfId="456" priority="106">
      <formula>ISERROR(O40)</formula>
    </cfRule>
  </conditionalFormatting>
  <conditionalFormatting sqref="O53:R53">
    <cfRule type="containsErrors" dxfId="455" priority="105">
      <formula>ISERROR(O53)</formula>
    </cfRule>
  </conditionalFormatting>
  <conditionalFormatting sqref="O66:R66">
    <cfRule type="containsErrors" dxfId="454" priority="104">
      <formula>ISERROR(O66)</formula>
    </cfRule>
  </conditionalFormatting>
  <conditionalFormatting sqref="S13 U13">
    <cfRule type="containsErrors" dxfId="453" priority="103">
      <formula>ISERROR(S13)</formula>
    </cfRule>
  </conditionalFormatting>
  <conditionalFormatting sqref="S14:V14">
    <cfRule type="containsErrors" dxfId="452" priority="102">
      <formula>ISERROR(S14)</formula>
    </cfRule>
  </conditionalFormatting>
  <conditionalFormatting sqref="S27:V27">
    <cfRule type="containsErrors" dxfId="451" priority="101">
      <formula>ISERROR(S27)</formula>
    </cfRule>
  </conditionalFormatting>
  <conditionalFormatting sqref="S40:V40">
    <cfRule type="containsErrors" dxfId="450" priority="100">
      <formula>ISERROR(S40)</formula>
    </cfRule>
  </conditionalFormatting>
  <conditionalFormatting sqref="S53:V53">
    <cfRule type="containsErrors" dxfId="449" priority="99">
      <formula>ISERROR(S53)</formula>
    </cfRule>
  </conditionalFormatting>
  <conditionalFormatting sqref="S66:V66">
    <cfRule type="containsErrors" dxfId="448" priority="98">
      <formula>ISERROR(S66)</formula>
    </cfRule>
  </conditionalFormatting>
  <conditionalFormatting sqref="S11 U11">
    <cfRule type="containsErrors" dxfId="447" priority="97">
      <formula>ISERROR(S11)</formula>
    </cfRule>
  </conditionalFormatting>
  <conditionalFormatting sqref="V11">
    <cfRule type="containsErrors" dxfId="446" priority="96">
      <formula>ISERROR(V11)</formula>
    </cfRule>
  </conditionalFormatting>
  <conditionalFormatting sqref="W13 Y13">
    <cfRule type="containsErrors" dxfId="445" priority="95">
      <formula>ISERROR(W13)</formula>
    </cfRule>
  </conditionalFormatting>
  <conditionalFormatting sqref="W14:Z14">
    <cfRule type="containsErrors" dxfId="444" priority="94">
      <formula>ISERROR(W14)</formula>
    </cfRule>
  </conditionalFormatting>
  <conditionalFormatting sqref="W27:Z27">
    <cfRule type="containsErrors" dxfId="443" priority="93">
      <formula>ISERROR(W27)</formula>
    </cfRule>
  </conditionalFormatting>
  <conditionalFormatting sqref="W40:Z40">
    <cfRule type="containsErrors" dxfId="442" priority="92">
      <formula>ISERROR(W40)</formula>
    </cfRule>
  </conditionalFormatting>
  <conditionalFormatting sqref="W53:Z53">
    <cfRule type="containsErrors" dxfId="441" priority="91">
      <formula>ISERROR(W53)</formula>
    </cfRule>
  </conditionalFormatting>
  <conditionalFormatting sqref="W66:Z66">
    <cfRule type="containsErrors" dxfId="440" priority="90">
      <formula>ISERROR(W66)</formula>
    </cfRule>
  </conditionalFormatting>
  <conditionalFormatting sqref="AA13 AC13">
    <cfRule type="containsErrors" dxfId="439" priority="89">
      <formula>ISERROR(AA13)</formula>
    </cfRule>
  </conditionalFormatting>
  <conditionalFormatting sqref="AA14:AD14">
    <cfRule type="containsErrors" dxfId="438" priority="88">
      <formula>ISERROR(AA14)</formula>
    </cfRule>
  </conditionalFormatting>
  <conditionalFormatting sqref="AA27:AD27">
    <cfRule type="containsErrors" dxfId="437" priority="87">
      <formula>ISERROR(AA27)</formula>
    </cfRule>
  </conditionalFormatting>
  <conditionalFormatting sqref="AA40:AD40">
    <cfRule type="containsErrors" dxfId="436" priority="86">
      <formula>ISERROR(AA40)</formula>
    </cfRule>
  </conditionalFormatting>
  <conditionalFormatting sqref="AA53:AD53">
    <cfRule type="containsErrors" dxfId="435" priority="85">
      <formula>ISERROR(AA53)</formula>
    </cfRule>
  </conditionalFormatting>
  <conditionalFormatting sqref="AA66:AD66">
    <cfRule type="containsErrors" dxfId="434" priority="84">
      <formula>ISERROR(AA66)</formula>
    </cfRule>
  </conditionalFormatting>
  <conditionalFormatting sqref="E15:H26">
    <cfRule type="containsBlanks" dxfId="433" priority="62">
      <formula>LEN(TRIM(E15))=0</formula>
    </cfRule>
  </conditionalFormatting>
  <conditionalFormatting sqref="O10">
    <cfRule type="containsErrors" dxfId="432" priority="61">
      <formula>ISERROR(O10)</formula>
    </cfRule>
  </conditionalFormatting>
  <conditionalFormatting sqref="K4">
    <cfRule type="containsErrors" dxfId="431" priority="57">
      <formula>ISERROR(#REF!)</formula>
    </cfRule>
  </conditionalFormatting>
  <conditionalFormatting sqref="K2:K3">
    <cfRule type="containsErrors" dxfId="430" priority="58">
      <formula>ISERROR(Q2)</formula>
    </cfRule>
  </conditionalFormatting>
  <conditionalFormatting sqref="K5">
    <cfRule type="containsErrors" dxfId="429" priority="59">
      <formula>ISERROR(Q4)</formula>
    </cfRule>
  </conditionalFormatting>
  <conditionalFormatting sqref="B4:B5">
    <cfRule type="containsErrors" dxfId="428" priority="38">
      <formula>ISERROR(B4)</formula>
    </cfRule>
  </conditionalFormatting>
  <conditionalFormatting sqref="B7 B9">
    <cfRule type="containsErrors" dxfId="427" priority="37">
      <formula>ISERROR(B7)</formula>
    </cfRule>
  </conditionalFormatting>
  <conditionalFormatting sqref="C9">
    <cfRule type="expression" dxfId="426" priority="36">
      <formula>$C$9="No. Please complete W2 or W3 first"</formula>
    </cfRule>
  </conditionalFormatting>
  <conditionalFormatting sqref="E28:H39">
    <cfRule type="containsBlanks" dxfId="425" priority="18">
      <formula>LEN(TRIM(E28))=0</formula>
    </cfRule>
  </conditionalFormatting>
  <conditionalFormatting sqref="E41:H52">
    <cfRule type="containsBlanks" dxfId="424" priority="17">
      <formula>LEN(TRIM(E41))=0</formula>
    </cfRule>
  </conditionalFormatting>
  <conditionalFormatting sqref="E54:H65">
    <cfRule type="containsBlanks" dxfId="423" priority="16">
      <formula>LEN(TRIM(E54))=0</formula>
    </cfRule>
  </conditionalFormatting>
  <conditionalFormatting sqref="E67:H78">
    <cfRule type="containsBlanks" dxfId="422" priority="15">
      <formula>LEN(TRIM(E67))=0</formula>
    </cfRule>
  </conditionalFormatting>
  <conditionalFormatting sqref="L66:M66">
    <cfRule type="containsErrors" dxfId="421" priority="1">
      <formula>ISERROR(L66)</formula>
    </cfRule>
  </conditionalFormatting>
  <conditionalFormatting sqref="I14:J14">
    <cfRule type="containsErrors" dxfId="420" priority="14">
      <formula>ISERROR(I14)</formula>
    </cfRule>
  </conditionalFormatting>
  <conditionalFormatting sqref="L14:M14">
    <cfRule type="containsErrors" dxfId="419" priority="13">
      <formula>ISERROR(L14)</formula>
    </cfRule>
  </conditionalFormatting>
  <conditionalFormatting sqref="C27:H27">
    <cfRule type="containsErrors" dxfId="418" priority="12">
      <formula>ISERROR(C27)</formula>
    </cfRule>
  </conditionalFormatting>
  <conditionalFormatting sqref="I27:J27">
    <cfRule type="containsErrors" dxfId="417" priority="11">
      <formula>ISERROR(I27)</formula>
    </cfRule>
  </conditionalFormatting>
  <conditionalFormatting sqref="L27:M27">
    <cfRule type="containsErrors" dxfId="416" priority="10">
      <formula>ISERROR(L27)</formula>
    </cfRule>
  </conditionalFormatting>
  <conditionalFormatting sqref="C40:H40">
    <cfRule type="containsErrors" dxfId="415" priority="9">
      <formula>ISERROR(C40)</formula>
    </cfRule>
  </conditionalFormatting>
  <conditionalFormatting sqref="I40:J40">
    <cfRule type="containsErrors" dxfId="414" priority="8">
      <formula>ISERROR(I40)</formula>
    </cfRule>
  </conditionalFormatting>
  <conditionalFormatting sqref="L40:M40">
    <cfRule type="containsErrors" dxfId="413" priority="7">
      <formula>ISERROR(L40)</formula>
    </cfRule>
  </conditionalFormatting>
  <conditionalFormatting sqref="C53:H53">
    <cfRule type="containsErrors" dxfId="412" priority="6">
      <formula>ISERROR(C53)</formula>
    </cfRule>
  </conditionalFormatting>
  <conditionalFormatting sqref="I53:J53">
    <cfRule type="containsErrors" dxfId="411" priority="5">
      <formula>ISERROR(I53)</formula>
    </cfRule>
  </conditionalFormatting>
  <conditionalFormatting sqref="L53:M53">
    <cfRule type="containsErrors" dxfId="410" priority="4">
      <formula>ISERROR(L53)</formula>
    </cfRule>
  </conditionalFormatting>
  <conditionalFormatting sqref="C66:H66">
    <cfRule type="containsErrors" dxfId="409" priority="3">
      <formula>ISERROR(C66)</formula>
    </cfRule>
  </conditionalFormatting>
  <conditionalFormatting sqref="I66:J66">
    <cfRule type="containsErrors" dxfId="408" priority="2">
      <formula>ISERROR(I66)</formula>
    </cfRule>
  </conditionalFormatting>
  <conditionalFormatting sqref="K90:K1048576 K10">
    <cfRule type="containsErrors" dxfId="407" priority="56">
      <formula>ISERROR(#REF!)</formula>
    </cfRule>
  </conditionalFormatting>
  <conditionalFormatting sqref="K6:K8">
    <cfRule type="containsErrors" dxfId="406" priority="55">
      <formula>ISERROR(#REF!)</formula>
    </cfRule>
  </conditionalFormatting>
  <conditionalFormatting sqref="I12">
    <cfRule type="containsErrors" dxfId="405" priority="1329">
      <formula>ISERROR(#REF!)</formula>
    </cfRule>
  </conditionalFormatting>
  <conditionalFormatting sqref="K11">
    <cfRule type="containsErrors" dxfId="404" priority="1354">
      <formula>ISERROR(#REF!)</formula>
    </cfRule>
  </conditionalFormatting>
  <conditionalFormatting sqref="K79 L11 K1 I11">
    <cfRule type="containsErrors" dxfId="403" priority="5559">
      <formula>ISERROR(#REF!)</formula>
    </cfRule>
  </conditionalFormatting>
  <conditionalFormatting sqref="K9">
    <cfRule type="containsErrors" dxfId="402"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34" customFormat="1" ht="18.75" x14ac:dyDescent="0.3">
      <c r="A1" s="312" t="s">
        <v>95</v>
      </c>
      <c r="B1" s="331"/>
      <c r="C1" s="332"/>
      <c r="D1" s="332"/>
      <c r="E1" s="332"/>
      <c r="F1" s="332"/>
      <c r="G1" s="332"/>
      <c r="H1" s="332"/>
      <c r="I1" s="332"/>
      <c r="J1" s="332"/>
      <c r="K1" s="333"/>
      <c r="L1" s="333"/>
      <c r="Q1" s="336"/>
      <c r="R1" s="336"/>
      <c r="S1" s="336"/>
      <c r="T1" s="335"/>
    </row>
    <row r="2" spans="1:20" s="70" customFormat="1" x14ac:dyDescent="0.25">
      <c r="A2" s="67"/>
      <c r="B2" s="398" t="s">
        <v>44</v>
      </c>
      <c r="C2" s="68"/>
      <c r="D2" s="68"/>
      <c r="E2" s="68"/>
      <c r="F2" s="68"/>
      <c r="G2" s="69"/>
      <c r="H2" s="69"/>
      <c r="I2" s="69"/>
      <c r="J2" s="69"/>
      <c r="K2" s="64"/>
      <c r="L2" s="64"/>
      <c r="Q2" s="71"/>
      <c r="R2" s="71"/>
      <c r="S2" s="71"/>
    </row>
    <row r="3" spans="1:20" s="70" customFormat="1" x14ac:dyDescent="0.25">
      <c r="A3" s="67"/>
      <c r="B3" s="401" t="s">
        <v>222</v>
      </c>
      <c r="C3" s="68"/>
      <c r="D3" s="68"/>
      <c r="E3" s="68"/>
      <c r="F3" s="68"/>
      <c r="G3" s="69"/>
      <c r="H3" s="69"/>
      <c r="I3" s="69"/>
      <c r="K3" s="73"/>
      <c r="L3" s="64"/>
      <c r="Q3" s="71"/>
      <c r="R3" s="71"/>
      <c r="S3" s="71"/>
    </row>
    <row r="4" spans="1:20" s="70" customFormat="1" x14ac:dyDescent="0.25">
      <c r="A4" s="67"/>
      <c r="B4" s="402" t="s">
        <v>66</v>
      </c>
      <c r="C4" s="68"/>
      <c r="D4" s="68"/>
      <c r="E4" s="68"/>
      <c r="F4" s="68"/>
      <c r="G4" s="69"/>
      <c r="H4" s="69"/>
      <c r="I4" s="69"/>
      <c r="J4" s="69"/>
      <c r="K4" s="64"/>
      <c r="L4" s="64"/>
      <c r="Q4" s="71"/>
      <c r="R4" s="71"/>
      <c r="S4" s="71"/>
    </row>
    <row r="5" spans="1:20" s="70" customFormat="1" x14ac:dyDescent="0.25">
      <c r="A5" s="67"/>
      <c r="B5" s="400" t="s">
        <v>228</v>
      </c>
      <c r="C5" s="68"/>
      <c r="D5" s="68"/>
      <c r="E5" s="68"/>
      <c r="F5" s="68"/>
      <c r="G5" s="69"/>
      <c r="H5" s="69"/>
      <c r="I5" s="69"/>
      <c r="J5" s="69"/>
      <c r="K5" s="64"/>
      <c r="L5" s="64"/>
      <c r="Q5" s="71"/>
      <c r="R5" s="71"/>
      <c r="S5" s="71"/>
    </row>
    <row r="6" spans="1:20" s="71" customFormat="1" x14ac:dyDescent="0.25">
      <c r="A6" s="67"/>
      <c r="B6" s="403" t="s">
        <v>240</v>
      </c>
      <c r="C6" s="68"/>
      <c r="D6" s="68"/>
      <c r="E6" s="68"/>
      <c r="F6" s="68"/>
      <c r="G6" s="69"/>
      <c r="H6" s="69"/>
      <c r="I6" s="69"/>
      <c r="J6" s="69"/>
      <c r="K6" s="150"/>
      <c r="L6" s="19"/>
      <c r="M6" s="12"/>
      <c r="N6" s="12"/>
      <c r="O6" s="12"/>
      <c r="P6" s="12"/>
      <c r="Q6" s="12"/>
      <c r="R6" s="12"/>
      <c r="S6" s="12"/>
    </row>
    <row r="7" spans="1:20" s="71" customFormat="1" x14ac:dyDescent="0.25">
      <c r="A7" s="67"/>
      <c r="B7" s="29"/>
      <c r="C7" s="68"/>
      <c r="D7" s="68"/>
      <c r="E7" s="68"/>
      <c r="F7" s="68"/>
      <c r="G7" s="69"/>
      <c r="H7" s="69"/>
      <c r="I7" s="69"/>
      <c r="J7" s="69"/>
      <c r="K7" s="150"/>
      <c r="L7" s="19"/>
      <c r="M7" s="12"/>
      <c r="N7" s="12"/>
      <c r="O7" s="12"/>
      <c r="P7" s="12"/>
      <c r="Q7" s="12"/>
      <c r="R7" s="12"/>
      <c r="S7" s="12"/>
    </row>
    <row r="8" spans="1:20" s="71" customFormat="1" ht="12.75" customHeight="1" x14ac:dyDescent="0.25">
      <c r="A8" s="560" t="s">
        <v>223</v>
      </c>
      <c r="B8" s="560"/>
      <c r="C8" s="560"/>
      <c r="D8" s="68"/>
      <c r="E8" s="68"/>
      <c r="F8" s="68"/>
      <c r="G8" s="69"/>
      <c r="H8" s="69"/>
      <c r="I8" s="69"/>
      <c r="J8" s="69"/>
      <c r="K8" s="150"/>
      <c r="L8" s="19"/>
      <c r="M8" s="12"/>
      <c r="N8" s="12"/>
      <c r="O8" s="12"/>
      <c r="P8" s="12"/>
      <c r="Q8" s="12"/>
      <c r="R8" s="12"/>
      <c r="S8" s="12"/>
    </row>
    <row r="9" spans="1:20" s="71" customFormat="1" ht="12.75" customHeight="1" x14ac:dyDescent="0.25">
      <c r="A9" s="430" t="s">
        <v>226</v>
      </c>
      <c r="B9" s="29"/>
      <c r="C9" s="583" t="str">
        <f>IF('W2'!G11+'W3'!$G$22&gt;0,"Yes","No. Please complete W2 or W3 first")</f>
        <v>No. Please complete W2 or W3 first</v>
      </c>
      <c r="D9" s="583"/>
      <c r="E9" s="583"/>
      <c r="F9" s="583"/>
      <c r="G9" s="583"/>
      <c r="H9" s="583"/>
      <c r="I9" s="69"/>
      <c r="J9" s="69"/>
      <c r="K9" s="150"/>
      <c r="L9" s="19"/>
      <c r="M9" s="12"/>
      <c r="N9" s="12"/>
      <c r="O9" s="12"/>
      <c r="P9" s="12"/>
      <c r="Q9" s="12"/>
      <c r="R9" s="12"/>
      <c r="S9" s="12"/>
    </row>
    <row r="10" spans="1:20" s="1" customFormat="1" ht="12.75" customHeight="1" x14ac:dyDescent="0.2">
      <c r="A10" s="430" t="s">
        <v>227</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5" t="s">
        <v>90</v>
      </c>
      <c r="F11" s="595"/>
      <c r="G11" s="595"/>
      <c r="H11" s="595"/>
      <c r="I11" s="595"/>
      <c r="J11" s="595"/>
      <c r="K11" s="9" t="s">
        <v>224</v>
      </c>
      <c r="L11" s="9"/>
      <c r="M11" s="9"/>
      <c r="N11" s="338"/>
      <c r="O11" s="338"/>
      <c r="P11" s="338"/>
      <c r="Q11" s="338"/>
      <c r="R11" s="337"/>
      <c r="S11" s="454"/>
      <c r="T11" s="438"/>
    </row>
    <row r="12" spans="1:20" s="4" customFormat="1" ht="12.75" customHeight="1" x14ac:dyDescent="0.2">
      <c r="A12" s="428"/>
      <c r="B12" s="429"/>
      <c r="C12" s="579" t="s">
        <v>28</v>
      </c>
      <c r="D12" s="580"/>
      <c r="E12" s="596" t="s">
        <v>27</v>
      </c>
      <c r="F12" s="596"/>
      <c r="G12" s="596"/>
      <c r="H12" s="168"/>
      <c r="I12" s="168"/>
      <c r="J12" s="168"/>
      <c r="K12" s="571" t="s">
        <v>201</v>
      </c>
      <c r="L12" s="572"/>
      <c r="M12" s="572"/>
      <c r="N12" s="572"/>
      <c r="O12" s="572"/>
      <c r="P12" s="572"/>
      <c r="Q12" s="572"/>
      <c r="R12" s="572"/>
      <c r="S12" s="573"/>
      <c r="T12" s="439"/>
    </row>
    <row r="13" spans="1:20" s="1" customFormat="1" ht="12.75" customHeight="1" x14ac:dyDescent="0.2">
      <c r="A13" s="154"/>
      <c r="B13" s="3"/>
      <c r="C13" s="581"/>
      <c r="D13" s="582"/>
      <c r="E13" s="574" t="s">
        <v>31</v>
      </c>
      <c r="F13" s="574"/>
      <c r="G13" s="574" t="s">
        <v>30</v>
      </c>
      <c r="H13" s="574"/>
      <c r="I13" s="574" t="s">
        <v>32</v>
      </c>
      <c r="J13" s="574"/>
      <c r="K13" s="587" t="s">
        <v>31</v>
      </c>
      <c r="L13" s="584"/>
      <c r="M13" s="584"/>
      <c r="N13" s="589" t="s">
        <v>30</v>
      </c>
      <c r="O13" s="574"/>
      <c r="P13" s="590"/>
      <c r="Q13" s="587" t="s">
        <v>32</v>
      </c>
      <c r="R13" s="584"/>
      <c r="S13" s="588"/>
    </row>
    <row r="14" spans="1:20" s="13" customFormat="1" ht="12.75" customHeight="1" x14ac:dyDescent="0.2">
      <c r="A14" s="344" t="s">
        <v>19</v>
      </c>
      <c r="B14" s="340" t="s">
        <v>18</v>
      </c>
      <c r="C14" s="340" t="s">
        <v>2</v>
      </c>
      <c r="D14" s="341" t="s">
        <v>0</v>
      </c>
      <c r="E14" s="340" t="s">
        <v>2</v>
      </c>
      <c r="F14" s="340" t="s">
        <v>0</v>
      </c>
      <c r="G14" s="340" t="s">
        <v>2</v>
      </c>
      <c r="H14" s="340" t="s">
        <v>0</v>
      </c>
      <c r="I14" s="340" t="s">
        <v>2</v>
      </c>
      <c r="J14" s="341" t="s">
        <v>0</v>
      </c>
      <c r="K14" s="340" t="s">
        <v>2</v>
      </c>
      <c r="L14" s="340" t="s">
        <v>0</v>
      </c>
      <c r="M14" s="341" t="s">
        <v>26</v>
      </c>
      <c r="N14" s="340" t="s">
        <v>2</v>
      </c>
      <c r="O14" s="340" t="s">
        <v>0</v>
      </c>
      <c r="P14" s="341" t="s">
        <v>26</v>
      </c>
      <c r="Q14" s="340" t="s">
        <v>2</v>
      </c>
      <c r="R14" s="340" t="s">
        <v>0</v>
      </c>
      <c r="S14" s="341" t="s">
        <v>26</v>
      </c>
    </row>
    <row r="15" spans="1:20" s="167" customFormat="1" ht="12.75" customHeight="1" x14ac:dyDescent="0.25">
      <c r="A15" s="576" t="s">
        <v>20</v>
      </c>
      <c r="B15" s="17" t="s">
        <v>6</v>
      </c>
      <c r="C15" s="431" t="str">
        <f>IF('W2'!$G$11&gt;0, 'W2'!C15, IF('W3'!$G$22&gt;0, 'W3'!C46, ""))</f>
        <v/>
      </c>
      <c r="D15" s="440" t="str">
        <f>IF('W2'!$G$11&gt;0, 'W2'!H15, IF('W3'!$G$22&gt;0, 'W3'!H46, ""))</f>
        <v/>
      </c>
      <c r="E15" s="258"/>
      <c r="F15" s="258"/>
      <c r="G15" s="258"/>
      <c r="H15" s="258"/>
      <c r="I15" s="258"/>
      <c r="J15" s="447"/>
      <c r="K15" s="458" t="str">
        <f>IF(COUNT(C15,E15)=2, CONCATENATE(ROUND(E15/C15*1000, 2), " (", ROUND(E15/C15*1000/EXP(1.96/SQRT(E15)), 2),"-",ROUND(E15/C15*1000*EXP(1.96/SQRT(E15)), 2),")"),"")</f>
        <v/>
      </c>
      <c r="L15" s="450" t="str">
        <f>IF(COUNT(D15,F15)=2, CONCATENATE(ROUND(F15/D15*1000, 2), " (", ROUND(F15/D15*1000/EXP(1.96/SQRT(F15)), 2),"-",ROUND(F15/D15*1000*EXP(1.96/SQRT(F15)), 2),")"),"")</f>
        <v/>
      </c>
      <c r="M15" s="459" t="str">
        <f>IF(COUNT(C15:F15)=4, CONCATENATE(ROUND(SUM(E15:F15)/SUM(C15:D15)*1000, 2), " (", ROUND(SUM(E15:F15)/SUM(C15:D15)*1000/EXP(1.96/SQRT(SUM(E15:F15))), 2),"-",ROUND(SUM(E15:F15)/SUM(C15:D15)*1000*EXP(1.96/SQRT(SUM(E15:F15))), 2),")"),"")</f>
        <v/>
      </c>
      <c r="N15" s="458" t="str">
        <f>IF(COUNT(C15,G15)=2, CONCATENATE(ROUND(G15/C15*1000, 2), " (", ROUND(G15/C15*1000/EXP(1.96/SQRT(G15)), 2),"-",ROUND(G15/C15*1000*EXP(1.96/SQRT(G15)), 2),")"),"")</f>
        <v/>
      </c>
      <c r="O15" s="459" t="str">
        <f t="shared" ref="O15:O26" si="0">IF(COUNT(D15,H15)=2, CONCATENATE(ROUND(H15/D15*1000, 2), " (", ROUND(H15/D15*1000/EXP(1.96/SQRT(H15)), 2),"-",ROUND(H15/D15*1000*EXP(1.96/SQRT(H15)), 2),")"),"")</f>
        <v/>
      </c>
      <c r="P15" s="459" t="str">
        <f>IF(COUNT(C15:D15,G15:H15)=4, CONCATENATE(ROUND(SUM(G15:H15)/SUM(C15:D15)*1000, 2), " (", ROUND(SUM(G15:H15)/SUM(C15:D15)*1000/EXP(1.96/SQRT(SUM(G15:H15))), 2),"-",ROUND(SUM(G15:H15)/SUM(C15:D15)*1000*EXP(1.96/SQRT(SUM(G15:H15))), 2),")"),"")</f>
        <v/>
      </c>
      <c r="Q15" s="458" t="str">
        <f t="shared" ref="Q15:Q26" si="1">IF(COUNT(C15,I15)=2, CONCATENATE(ROUND(I15/C15*1000, 2), " (", ROUND(I15/C15*1000/EXP(1.96/SQRT(I15)), 2),"-",ROUND(I15/C15*1000*EXP(1.96/SQRT(I15)), 2),")"),"")</f>
        <v/>
      </c>
      <c r="R15" s="459" t="str">
        <f t="shared" ref="R15:R26" si="2">IF(COUNT(D15,J15)=2, CONCATENATE(ROUND(J15/D15*1000, 2), " (", ROUND(J15/D15*1000/EXP(1.96/SQRT(J15)), 2),"-",ROUND(J15/D15*1000*EXP(1.96/SQRT(J15)), 2),")"),"")</f>
        <v/>
      </c>
      <c r="S15" s="460" t="str">
        <f t="shared" ref="S15:S26" si="3">IF(COUNT(C15:D15,I15:J15)=4, CONCATENATE(ROUND(SUM(I15:J15)/SUM(C15:D15)*1000, 2), " (", ROUND(SUM(I15:J15)/SUM(C15:D15)*1000/EXP(1.96/SQRT(SUM(I15:J15))), 2),"-",ROUND(SUM(I15:J15)/SUM(C15:D15)*1000*EXP(1.96/SQRT(SUM(I15:J15))), 2),")"),"")</f>
        <v/>
      </c>
    </row>
    <row r="16" spans="1:20" s="167" customFormat="1" ht="12.75" customHeight="1" x14ac:dyDescent="0.25">
      <c r="A16" s="576"/>
      <c r="B16" s="14" t="s">
        <v>7</v>
      </c>
      <c r="C16" s="431" t="str">
        <f>IF('W2'!$G$11&gt;0, 'W2'!C16, IF('W3'!$G$22&gt;0, 'W3'!C47, ""))</f>
        <v/>
      </c>
      <c r="D16" s="441" t="str">
        <f>IF('W2'!$G$11&gt;0, 'W2'!H16, IF('W3'!$G$22&gt;0, 'W3'!H47, ""))</f>
        <v/>
      </c>
      <c r="E16" s="258"/>
      <c r="F16" s="258"/>
      <c r="G16" s="258"/>
      <c r="H16" s="258"/>
      <c r="I16" s="258"/>
      <c r="J16" s="382"/>
      <c r="K16" s="461" t="str">
        <f t="shared" ref="K16:K26" si="4">IF(COUNT(C16,E16)=2, CONCATENATE(ROUND(E16/C16*1000, 2), " (", ROUND(E16/C16*1000/EXP(1.96/SQRT(E16)), 2),"-",ROUND(E16/C16*1000*EXP(1.96/SQRT(E16)), 2),")"),"")</f>
        <v/>
      </c>
      <c r="L16" s="451" t="str">
        <f t="shared" ref="L16:L26" si="5">IF(COUNT(D16,F16)=2, CONCATENATE(ROUND(F16/D16*1000, 2), " (", ROUND(F16/D16*1000/EXP(1.96/SQRT(F16)), 2),"-",ROUND(F16/D16*1000*EXP(1.96/SQRT(F16)), 2),")"),"")</f>
        <v/>
      </c>
      <c r="M16" s="462" t="str">
        <f t="shared" ref="M16:M25" si="6">IF(COUNT(C16:F16)=4, CONCATENATE(ROUND(SUM(E16:F16)/SUM(C16:D16)*1000, 2), " (", ROUND(SUM(E16:F16)/SUM(C16:D16)*1000/EXP(1.96/SQRT(SUM(E16:F16))), 2),"-",ROUND(SUM(E16:F16)/SUM(C16:D16)*1000*EXP(1.96/SQRT(SUM(E16:F16))), 2),")"),"")</f>
        <v/>
      </c>
      <c r="N16" s="461" t="str">
        <f t="shared" ref="N16:N26" si="7">IF(COUNT(C16,G16)=2, CONCATENATE(ROUND(G16/C16*1000, 2), " (", ROUND(G16/C16*1000/EXP(1.96/SQRT(G16)), 2),"-",ROUND(G16/C16*1000*EXP(1.96/SQRT(G16)), 2),")"),"")</f>
        <v/>
      </c>
      <c r="O16" s="462" t="str">
        <f t="shared" si="0"/>
        <v/>
      </c>
      <c r="P16" s="463" t="str">
        <f>IF(COUNT(C16:D16,G16:H16)=4, CONCATENATE(ROUND(SUM(G16:H16)/SUM(C16:D16)*1000, 2), " (", ROUND(SUM(G16:H16)/SUM(C16:D16)*1000/EXP(1.96/SQRT(SUM(G16:H16))), 2),"-",ROUND(SUM(G16:H16)/SUM(C16:D16)*1000*EXP(1.96/SQRT(SUM(G16:H16))), 2),")"),"")</f>
        <v/>
      </c>
      <c r="Q16" s="461" t="str">
        <f t="shared" si="1"/>
        <v/>
      </c>
      <c r="R16" s="462" t="str">
        <f t="shared" si="2"/>
        <v/>
      </c>
      <c r="S16" s="463" t="str">
        <f t="shared" si="3"/>
        <v/>
      </c>
    </row>
    <row r="17" spans="1:20" s="167" customFormat="1" ht="12.75" customHeight="1" x14ac:dyDescent="0.25">
      <c r="A17" s="576"/>
      <c r="B17" s="14" t="s">
        <v>8</v>
      </c>
      <c r="C17" s="431" t="str">
        <f>IF('W2'!$G$11&gt;0, 'W2'!C17, IF('W3'!$G$22&gt;0, 'W3'!C48, ""))</f>
        <v/>
      </c>
      <c r="D17" s="441" t="str">
        <f>IF('W2'!$G$11&gt;0, 'W2'!H17, IF('W3'!$G$22&gt;0, 'W3'!H48, ""))</f>
        <v/>
      </c>
      <c r="E17" s="343"/>
      <c r="F17" s="343"/>
      <c r="G17" s="343"/>
      <c r="H17" s="343"/>
      <c r="I17" s="258"/>
      <c r="J17" s="382"/>
      <c r="K17" s="461" t="str">
        <f t="shared" si="4"/>
        <v/>
      </c>
      <c r="L17" s="167" t="str">
        <f t="shared" si="5"/>
        <v/>
      </c>
      <c r="M17" s="462" t="str">
        <f t="shared" si="6"/>
        <v/>
      </c>
      <c r="N17" s="461" t="str">
        <f t="shared" si="7"/>
        <v/>
      </c>
      <c r="O17" s="462" t="str">
        <f t="shared" si="0"/>
        <v/>
      </c>
      <c r="P17" s="463" t="str">
        <f t="shared" ref="P17:P26" si="8">IF(COUNT(C17:D17,G17:H17)=4, CONCATENATE(ROUND(SUM(G17:H17)/SUM(C17:D17)*1000, 2), " (", ROUND(SUM(G17:H17)/SUM(C17:D17)*1000/EXP(1.96/SQRT(SUM(G17:H17))), 2),"-",ROUND(SUM(G17:H17)/SUM(C17:D17)*1000*EXP(1.96/SQRT(SUM(G17:H17))), 2),")"),"")</f>
        <v/>
      </c>
      <c r="Q17" s="461" t="str">
        <f t="shared" si="1"/>
        <v/>
      </c>
      <c r="R17" s="462" t="str">
        <f t="shared" si="2"/>
        <v/>
      </c>
      <c r="S17" s="463" t="str">
        <f t="shared" si="3"/>
        <v/>
      </c>
    </row>
    <row r="18" spans="1:20" s="167" customFormat="1" ht="12.75" customHeight="1" x14ac:dyDescent="0.25">
      <c r="A18" s="576"/>
      <c r="B18" s="14" t="s">
        <v>9</v>
      </c>
      <c r="C18" s="431" t="str">
        <f>IF('W2'!$G$11&gt;0, 'W2'!C18, IF('W3'!$G$22&gt;0, 'W3'!C49, ""))</f>
        <v/>
      </c>
      <c r="D18" s="441" t="str">
        <f>IF('W2'!$G$11&gt;0, 'W2'!H18, IF('W3'!$G$22&gt;0, 'W3'!H49, ""))</f>
        <v/>
      </c>
      <c r="E18" s="343"/>
      <c r="F18" s="343"/>
      <c r="G18" s="343"/>
      <c r="H18" s="343"/>
      <c r="I18" s="258"/>
      <c r="J18" s="382"/>
      <c r="K18" s="461" t="str">
        <f t="shared" si="4"/>
        <v/>
      </c>
      <c r="L18" s="451" t="str">
        <f t="shared" si="5"/>
        <v/>
      </c>
      <c r="M18" s="462" t="str">
        <f t="shared" si="6"/>
        <v/>
      </c>
      <c r="N18" s="461" t="str">
        <f t="shared" si="7"/>
        <v/>
      </c>
      <c r="O18" s="462" t="str">
        <f t="shared" si="0"/>
        <v/>
      </c>
      <c r="P18" s="463" t="str">
        <f t="shared" si="8"/>
        <v/>
      </c>
      <c r="Q18" s="461" t="str">
        <f t="shared" si="1"/>
        <v/>
      </c>
      <c r="R18" s="462" t="str">
        <f t="shared" si="2"/>
        <v/>
      </c>
      <c r="S18" s="463" t="str">
        <f t="shared" si="3"/>
        <v/>
      </c>
    </row>
    <row r="19" spans="1:20" s="167" customFormat="1" ht="12.75" customHeight="1" x14ac:dyDescent="0.25">
      <c r="A19" s="576"/>
      <c r="B19" s="14" t="s">
        <v>10</v>
      </c>
      <c r="C19" s="431" t="str">
        <f>IF('W2'!$G$11&gt;0, 'W2'!C19, IF('W3'!$G$22&gt;0, 'W3'!C50, ""))</f>
        <v/>
      </c>
      <c r="D19" s="441" t="str">
        <f>IF('W2'!$G$11&gt;0, 'W2'!H19, IF('W3'!$G$22&gt;0, 'W3'!H50, ""))</f>
        <v/>
      </c>
      <c r="E19" s="343"/>
      <c r="F19" s="343"/>
      <c r="G19" s="343"/>
      <c r="H19" s="343"/>
      <c r="I19" s="258"/>
      <c r="J19" s="382"/>
      <c r="K19" s="461" t="str">
        <f t="shared" si="4"/>
        <v/>
      </c>
      <c r="L19" s="451" t="str">
        <f t="shared" si="5"/>
        <v/>
      </c>
      <c r="M19" s="462" t="str">
        <f t="shared" si="6"/>
        <v/>
      </c>
      <c r="N19" s="461" t="str">
        <f t="shared" si="7"/>
        <v/>
      </c>
      <c r="O19" s="462" t="str">
        <f t="shared" si="0"/>
        <v/>
      </c>
      <c r="P19" s="463" t="str">
        <f t="shared" si="8"/>
        <v/>
      </c>
      <c r="Q19" s="461" t="str">
        <f t="shared" si="1"/>
        <v/>
      </c>
      <c r="R19" s="462" t="str">
        <f t="shared" si="2"/>
        <v/>
      </c>
      <c r="S19" s="463" t="str">
        <f t="shared" si="3"/>
        <v/>
      </c>
    </row>
    <row r="20" spans="1:20" s="167" customFormat="1" ht="12.75" customHeight="1" x14ac:dyDescent="0.25">
      <c r="A20" s="576"/>
      <c r="B20" s="14" t="s">
        <v>11</v>
      </c>
      <c r="C20" s="431" t="str">
        <f>IF('W2'!$G$11&gt;0, 'W2'!C20, IF('W3'!$G$22&gt;0, 'W3'!C51, ""))</f>
        <v/>
      </c>
      <c r="D20" s="441" t="str">
        <f>IF('W2'!$G$11&gt;0, 'W2'!H20, IF('W3'!$G$22&gt;0, 'W3'!H51, ""))</f>
        <v/>
      </c>
      <c r="E20" s="343"/>
      <c r="F20" s="343"/>
      <c r="G20" s="343"/>
      <c r="H20" s="343"/>
      <c r="I20" s="258"/>
      <c r="J20" s="382"/>
      <c r="K20" s="461" t="str">
        <f t="shared" si="4"/>
        <v/>
      </c>
      <c r="L20" s="167" t="str">
        <f t="shared" si="5"/>
        <v/>
      </c>
      <c r="M20" s="462" t="str">
        <f t="shared" si="6"/>
        <v/>
      </c>
      <c r="N20" s="461" t="str">
        <f t="shared" si="7"/>
        <v/>
      </c>
      <c r="O20" s="462" t="str">
        <f t="shared" si="0"/>
        <v/>
      </c>
      <c r="P20" s="463" t="str">
        <f t="shared" si="8"/>
        <v/>
      </c>
      <c r="Q20" s="461" t="str">
        <f t="shared" si="1"/>
        <v/>
      </c>
      <c r="R20" s="462" t="str">
        <f t="shared" si="2"/>
        <v/>
      </c>
      <c r="S20" s="463" t="str">
        <f t="shared" si="3"/>
        <v/>
      </c>
    </row>
    <row r="21" spans="1:20" s="167" customFormat="1" ht="12.75" customHeight="1" x14ac:dyDescent="0.25">
      <c r="A21" s="576"/>
      <c r="B21" s="14" t="s">
        <v>12</v>
      </c>
      <c r="C21" s="431" t="str">
        <f>IF('W2'!$G$11&gt;0, 'W2'!C21, IF('W3'!$G$22&gt;0, 'W3'!C52, ""))</f>
        <v/>
      </c>
      <c r="D21" s="441" t="str">
        <f>IF('W2'!$G$11&gt;0, 'W2'!H21, IF('W3'!$G$22&gt;0, 'W3'!H52, ""))</f>
        <v/>
      </c>
      <c r="E21" s="343"/>
      <c r="F21" s="343"/>
      <c r="G21" s="343"/>
      <c r="H21" s="343"/>
      <c r="I21" s="258"/>
      <c r="J21" s="382"/>
      <c r="K21" s="461" t="str">
        <f t="shared" si="4"/>
        <v/>
      </c>
      <c r="L21" s="451" t="str">
        <f t="shared" si="5"/>
        <v/>
      </c>
      <c r="M21" s="462" t="str">
        <f t="shared" si="6"/>
        <v/>
      </c>
      <c r="N21" s="461" t="str">
        <f t="shared" si="7"/>
        <v/>
      </c>
      <c r="O21" s="462" t="str">
        <f t="shared" si="0"/>
        <v/>
      </c>
      <c r="P21" s="463" t="str">
        <f t="shared" si="8"/>
        <v/>
      </c>
      <c r="Q21" s="461" t="str">
        <f t="shared" si="1"/>
        <v/>
      </c>
      <c r="R21" s="462" t="str">
        <f t="shared" si="2"/>
        <v/>
      </c>
      <c r="S21" s="463" t="str">
        <f t="shared" si="3"/>
        <v/>
      </c>
    </row>
    <row r="22" spans="1:20" s="167" customFormat="1" ht="12.75" customHeight="1" x14ac:dyDescent="0.25">
      <c r="A22" s="576"/>
      <c r="B22" s="14" t="s">
        <v>13</v>
      </c>
      <c r="C22" s="431" t="str">
        <f>IF('W2'!$G$11&gt;0, 'W2'!C22, IF('W3'!$G$22&gt;0, 'W3'!C53, ""))</f>
        <v/>
      </c>
      <c r="D22" s="441" t="str">
        <f>IF('W2'!$G$11&gt;0, 'W2'!H22, IF('W3'!$G$22&gt;0, 'W3'!H53, ""))</f>
        <v/>
      </c>
      <c r="E22" s="343"/>
      <c r="F22" s="343"/>
      <c r="G22" s="343"/>
      <c r="H22" s="343"/>
      <c r="I22" s="258"/>
      <c r="J22" s="382"/>
      <c r="K22" s="461" t="str">
        <f t="shared" si="4"/>
        <v/>
      </c>
      <c r="L22" s="451" t="str">
        <f t="shared" si="5"/>
        <v/>
      </c>
      <c r="M22" s="462" t="str">
        <f t="shared" si="6"/>
        <v/>
      </c>
      <c r="N22" s="461" t="str">
        <f t="shared" si="7"/>
        <v/>
      </c>
      <c r="O22" s="462" t="str">
        <f t="shared" si="0"/>
        <v/>
      </c>
      <c r="P22" s="463" t="str">
        <f t="shared" si="8"/>
        <v/>
      </c>
      <c r="Q22" s="461" t="str">
        <f t="shared" si="1"/>
        <v/>
      </c>
      <c r="R22" s="462" t="str">
        <f t="shared" si="2"/>
        <v/>
      </c>
      <c r="S22" s="463" t="str">
        <f t="shared" si="3"/>
        <v/>
      </c>
    </row>
    <row r="23" spans="1:20" s="167" customFormat="1" ht="12.75" customHeight="1" x14ac:dyDescent="0.25">
      <c r="A23" s="576"/>
      <c r="B23" s="14" t="s">
        <v>14</v>
      </c>
      <c r="C23" s="431" t="str">
        <f>IF('W2'!$G$11&gt;0, 'W2'!C23, IF('W3'!$G$22&gt;0, 'W3'!C54, ""))</f>
        <v/>
      </c>
      <c r="D23" s="441" t="str">
        <f>IF('W2'!$G$11&gt;0, 'W2'!H23, IF('W3'!$G$22&gt;0, 'W3'!H54, ""))</f>
        <v/>
      </c>
      <c r="E23" s="343"/>
      <c r="F23" s="343"/>
      <c r="G23" s="343"/>
      <c r="H23" s="343"/>
      <c r="I23" s="258"/>
      <c r="J23" s="382"/>
      <c r="K23" s="461" t="str">
        <f t="shared" si="4"/>
        <v/>
      </c>
      <c r="L23" s="167" t="str">
        <f t="shared" si="5"/>
        <v/>
      </c>
      <c r="M23" s="462" t="str">
        <f t="shared" si="6"/>
        <v/>
      </c>
      <c r="N23" s="461" t="str">
        <f t="shared" si="7"/>
        <v/>
      </c>
      <c r="O23" s="462" t="str">
        <f t="shared" si="0"/>
        <v/>
      </c>
      <c r="P23" s="463" t="str">
        <f t="shared" si="8"/>
        <v/>
      </c>
      <c r="Q23" s="461" t="str">
        <f t="shared" si="1"/>
        <v/>
      </c>
      <c r="R23" s="462" t="str">
        <f t="shared" si="2"/>
        <v/>
      </c>
      <c r="S23" s="463" t="str">
        <f t="shared" si="3"/>
        <v/>
      </c>
    </row>
    <row r="24" spans="1:20" s="167" customFormat="1" ht="12.75" customHeight="1" x14ac:dyDescent="0.25">
      <c r="A24" s="576"/>
      <c r="B24" s="14" t="s">
        <v>15</v>
      </c>
      <c r="C24" s="431" t="str">
        <f>IF('W2'!$G$11&gt;0, 'W2'!C24, IF('W3'!$G$22&gt;0, 'W3'!C55, ""))</f>
        <v/>
      </c>
      <c r="D24" s="441" t="str">
        <f>IF('W2'!$G$11&gt;0, 'W2'!H24, IF('W3'!$G$22&gt;0, 'W3'!H55, ""))</f>
        <v/>
      </c>
      <c r="E24" s="343"/>
      <c r="F24" s="343"/>
      <c r="G24" s="343"/>
      <c r="H24" s="343"/>
      <c r="I24" s="258"/>
      <c r="J24" s="382"/>
      <c r="K24" s="461" t="str">
        <f t="shared" si="4"/>
        <v/>
      </c>
      <c r="L24" s="451" t="str">
        <f t="shared" si="5"/>
        <v/>
      </c>
      <c r="M24" s="462" t="str">
        <f t="shared" si="6"/>
        <v/>
      </c>
      <c r="N24" s="461" t="str">
        <f t="shared" si="7"/>
        <v/>
      </c>
      <c r="O24" s="462" t="str">
        <f t="shared" si="0"/>
        <v/>
      </c>
      <c r="P24" s="463" t="str">
        <f t="shared" si="8"/>
        <v/>
      </c>
      <c r="Q24" s="461" t="str">
        <f t="shared" si="1"/>
        <v/>
      </c>
      <c r="R24" s="462" t="str">
        <f t="shared" si="2"/>
        <v/>
      </c>
      <c r="S24" s="463" t="str">
        <f t="shared" si="3"/>
        <v/>
      </c>
    </row>
    <row r="25" spans="1:20" s="167" customFormat="1" ht="12.75" customHeight="1" x14ac:dyDescent="0.25">
      <c r="A25" s="576"/>
      <c r="B25" s="14" t="s">
        <v>16</v>
      </c>
      <c r="C25" s="431" t="str">
        <f>IF('W2'!$G$11&gt;0, 'W2'!C25, IF('W3'!$G$22&gt;0, 'W3'!C56, ""))</f>
        <v/>
      </c>
      <c r="D25" s="441" t="str">
        <f>IF('W2'!$G$11&gt;0, 'W2'!H25, IF('W3'!$G$22&gt;0, 'W3'!H56, ""))</f>
        <v/>
      </c>
      <c r="E25" s="343"/>
      <c r="F25" s="343"/>
      <c r="G25" s="343"/>
      <c r="H25" s="343"/>
      <c r="I25" s="258"/>
      <c r="J25" s="382"/>
      <c r="K25" s="461" t="str">
        <f t="shared" si="4"/>
        <v/>
      </c>
      <c r="L25" s="451" t="str">
        <f t="shared" si="5"/>
        <v/>
      </c>
      <c r="M25" s="462" t="str">
        <f t="shared" si="6"/>
        <v/>
      </c>
      <c r="N25" s="461" t="str">
        <f t="shared" si="7"/>
        <v/>
      </c>
      <c r="O25" s="462" t="str">
        <f t="shared" si="0"/>
        <v/>
      </c>
      <c r="P25" s="463" t="str">
        <f t="shared" si="8"/>
        <v/>
      </c>
      <c r="Q25" s="461" t="str">
        <f t="shared" si="1"/>
        <v/>
      </c>
      <c r="R25" s="462" t="str">
        <f t="shared" si="2"/>
        <v/>
      </c>
      <c r="S25" s="463" t="str">
        <f t="shared" si="3"/>
        <v/>
      </c>
    </row>
    <row r="26" spans="1:20" s="167" customFormat="1" ht="12.75" customHeight="1" x14ac:dyDescent="0.25">
      <c r="A26" s="577"/>
      <c r="B26" s="14" t="s">
        <v>17</v>
      </c>
      <c r="C26" s="431" t="str">
        <f>IF('W2'!$G$11&gt;0, 'W2'!C26, IF('W3'!$G$22&gt;0, 'W3'!C57, ""))</f>
        <v/>
      </c>
      <c r="D26" s="442" t="str">
        <f>IF('W2'!$G$11&gt;0, 'W2'!H26, IF('W3'!$G$22&gt;0, 'W3'!H57, ""))</f>
        <v/>
      </c>
      <c r="E26" s="444"/>
      <c r="F26" s="444"/>
      <c r="G26" s="444"/>
      <c r="H26" s="444"/>
      <c r="I26" s="258"/>
      <c r="J26" s="382"/>
      <c r="K26" s="461" t="str">
        <f t="shared" si="4"/>
        <v/>
      </c>
      <c r="L26" s="167" t="str">
        <f t="shared" si="5"/>
        <v/>
      </c>
      <c r="M26" s="462" t="str">
        <f>IF(COUNT(C26:F26)=4, CONCATENATE(ROUND(SUM(E26:F26)/SUM(C26:D26)*1000, 2), " (", ROUND(SUM(E26:F26)/SUM(C26:D26)*1000/EXP(1.96/SQRT(SUM(E26:F26))), 2),"-",ROUND(SUM(E26:F26)/SUM(C26:D26)*1000*EXP(1.96/SQRT(SUM(E26:F26))), 2),")"),"")</f>
        <v/>
      </c>
      <c r="N26" s="461" t="str">
        <f t="shared" si="7"/>
        <v/>
      </c>
      <c r="O26" s="462" t="str">
        <f t="shared" si="0"/>
        <v/>
      </c>
      <c r="P26" s="463" t="str">
        <f t="shared" si="8"/>
        <v/>
      </c>
      <c r="Q26" s="461" t="str">
        <f t="shared" si="1"/>
        <v/>
      </c>
      <c r="R26" s="462" t="str">
        <f t="shared" si="2"/>
        <v/>
      </c>
      <c r="S26" s="463" t="str">
        <f t="shared" si="3"/>
        <v/>
      </c>
    </row>
    <row r="27" spans="1:20" s="167" customFormat="1" ht="12.75" customHeight="1" x14ac:dyDescent="0.25">
      <c r="A27" s="415"/>
      <c r="B27" s="14"/>
      <c r="C27" s="340" t="s">
        <v>2</v>
      </c>
      <c r="D27" s="341" t="s">
        <v>0</v>
      </c>
      <c r="E27" s="340" t="s">
        <v>2</v>
      </c>
      <c r="F27" s="340" t="s">
        <v>0</v>
      </c>
      <c r="G27" s="340" t="s">
        <v>2</v>
      </c>
      <c r="H27" s="340" t="s">
        <v>0</v>
      </c>
      <c r="I27" s="340" t="s">
        <v>2</v>
      </c>
      <c r="J27" s="341" t="s">
        <v>0</v>
      </c>
      <c r="K27" s="340" t="s">
        <v>2</v>
      </c>
      <c r="L27" s="340" t="s">
        <v>0</v>
      </c>
      <c r="M27" s="341" t="s">
        <v>26</v>
      </c>
      <c r="N27" s="340" t="s">
        <v>2</v>
      </c>
      <c r="O27" s="340" t="s">
        <v>0</v>
      </c>
      <c r="P27" s="341" t="s">
        <v>26</v>
      </c>
      <c r="Q27" s="340" t="s">
        <v>2</v>
      </c>
      <c r="R27" s="340" t="s">
        <v>0</v>
      </c>
      <c r="S27" s="341" t="s">
        <v>26</v>
      </c>
    </row>
    <row r="28" spans="1:20" s="167" customFormat="1" ht="12.75" customHeight="1" x14ac:dyDescent="0.25">
      <c r="A28" s="576" t="s">
        <v>21</v>
      </c>
      <c r="B28" s="14" t="s">
        <v>6</v>
      </c>
      <c r="C28" s="431" t="str">
        <f>IF('W2'!$G$11&gt;0, 'W2'!D15, IF('W3'!$G$22&gt;0, 'W3'!D46, ""))</f>
        <v/>
      </c>
      <c r="D28" s="441" t="str">
        <f>IF('W2'!$G$11&gt;0, 'W2'!I15, IF('W3'!$G$22&gt;0, 'W3'!I46, ""))</f>
        <v/>
      </c>
      <c r="E28" s="258"/>
      <c r="F28" s="258"/>
      <c r="G28" s="258"/>
      <c r="H28" s="258"/>
      <c r="I28" s="258"/>
      <c r="J28" s="382"/>
      <c r="K28" s="458" t="str">
        <f>IF(COUNT(C28,E28)=2, CONCATENATE(ROUND(E28/C28*1000, 2), " (", ROUND(E28/C28*1000/EXP(1.96/SQRT(E28)), 2),"-",ROUND(E28/C28*1000*EXP(1.96/SQRT(E28)), 2),")"),"")</f>
        <v/>
      </c>
      <c r="L28" s="450" t="str">
        <f>IF(COUNT(D28,F28)=2, CONCATENATE(ROUND(F28/D28*1000, 2), " (", ROUND(F28/D28*1000/EXP(1.96/SQRT(F28)), 2),"-",ROUND(F28/D28*1000*EXP(1.96/SQRT(F28)), 2),")"),"")</f>
        <v/>
      </c>
      <c r="M28" s="459" t="str">
        <f>IF(COUNT(C28:F28)=4, CONCATENATE(ROUND(SUM(E28:F28)/SUM(C28:D28)*1000, 2), " (", ROUND(SUM(E28:F28)/SUM(C28:D28)*1000/EXP(1.96/SQRT(SUM(E28:F28))), 2),"-",ROUND(SUM(E28:F28)/SUM(C28:D28)*1000*EXP(1.96/SQRT(SUM(E28:F28))), 2),")"),"")</f>
        <v/>
      </c>
      <c r="N28" s="461" t="str">
        <f t="shared" ref="N28:N39" si="9">IF(COUNT(C28,G28)=2, CONCATENATE(ROUND(G28/C28*1000, 2), " (", ROUND(G28/C28*1000/EXP(1.96/SQRT(G28)), 2),"-",ROUND(G28/C28*1000*EXP(1.96/SQRT(G28)), 2),")"),"")</f>
        <v/>
      </c>
      <c r="O28" s="459" t="str">
        <f t="shared" ref="O28:O39" si="10">IF(COUNT(D28,H28)=2, CONCATENATE(ROUND(H28/D28*1000, 2), " (", ROUND(H28/D28*1000/EXP(1.96/SQRT(H28)), 2),"-",ROUND(H28/D28*1000*EXP(1.96/SQRT(H28)), 2),")"),"")</f>
        <v/>
      </c>
      <c r="P28" s="459" t="str">
        <f>IF(COUNT(C28:D28,G28:H28)=4, CONCATENATE(ROUND(SUM(G28:H28)/SUM(C28:D28)*1000, 2), " (", ROUND(SUM(G28:H28)/SUM(C28:D28)*1000/EXP(1.96/SQRT(SUM(G28:H28))), 2),"-",ROUND(SUM(G28:H28)/SUM(C28:D28)*1000*EXP(1.96/SQRT(SUM(G28:H28))), 2),")"),"")</f>
        <v/>
      </c>
      <c r="Q28" s="458" t="str">
        <f t="shared" ref="Q28:Q39" si="11">IF(COUNT(C28,I28)=2, CONCATENATE(ROUND(I28/C28*1000, 2), " (", ROUND(I28/C28*1000/EXP(1.96/SQRT(I28)), 2),"-",ROUND(I28/C28*1000*EXP(1.96/SQRT(I28)), 2),")"),"")</f>
        <v/>
      </c>
      <c r="R28" s="459" t="str">
        <f t="shared" ref="R28:R39" si="12">IF(COUNT(D28,J28)=2, CONCATENATE(ROUND(J28/D28*1000, 2), " (", ROUND(J28/D28*1000/EXP(1.96/SQRT(J28)), 2),"-",ROUND(J28/D28*1000*EXP(1.96/SQRT(J28)), 2),")"),"")</f>
        <v/>
      </c>
      <c r="S28" s="460" t="str">
        <f t="shared" ref="S28:S39" si="13">IF(COUNT(C28:D28,I28:J28)=4, CONCATENATE(ROUND(SUM(I28:J28)/SUM(C28:D28)*1000, 2), " (", ROUND(SUM(I28:J28)/SUM(C28:D28)*1000/EXP(1.96/SQRT(SUM(I28:J28))), 2),"-",ROUND(SUM(I28:J28)/SUM(C28:D28)*1000*EXP(1.96/SQRT(SUM(I28:J28))), 2),")"),"")</f>
        <v/>
      </c>
    </row>
    <row r="29" spans="1:20" s="167" customFormat="1" ht="12.75" customHeight="1" x14ac:dyDescent="0.25">
      <c r="A29" s="576"/>
      <c r="B29" s="14" t="s">
        <v>7</v>
      </c>
      <c r="C29" s="431" t="str">
        <f>IF('W2'!$G$11&gt;0, 'W2'!D16, IF('W3'!$G$22&gt;0, 'W3'!D47, ""))</f>
        <v/>
      </c>
      <c r="D29" s="441" t="str">
        <f>IF('W2'!$G$11&gt;0, 'W2'!I16, IF('W3'!$G$22&gt;0, 'W3'!I47, ""))</f>
        <v/>
      </c>
      <c r="E29" s="258"/>
      <c r="F29" s="258"/>
      <c r="G29" s="258"/>
      <c r="H29" s="258"/>
      <c r="I29" s="258"/>
      <c r="J29" s="382"/>
      <c r="K29" s="461" t="str">
        <f t="shared" ref="K29:L39" si="14">IF(COUNT(C29,E29)=2, CONCATENATE(ROUND(E29/C29*1000, 2), " (", ROUND(E29/C29*1000/EXP(1.96/SQRT(E29)), 2),"-",ROUND(E29/C29*1000*EXP(1.96/SQRT(E29)), 2),")"),"")</f>
        <v/>
      </c>
      <c r="L29" s="451" t="str">
        <f t="shared" si="14"/>
        <v/>
      </c>
      <c r="M29" s="462" t="str">
        <f t="shared" ref="M29:M38" si="15">IF(COUNT(C29:F29)=4, CONCATENATE(ROUND(SUM(E29:F29)/SUM(C29:D29)*1000, 2), " (", ROUND(SUM(E29:F29)/SUM(C29:D29)*1000/EXP(1.96/SQRT(SUM(E29:F29))), 2),"-",ROUND(SUM(E29:F29)/SUM(C29:D29)*1000*EXP(1.96/SQRT(SUM(E29:F29))), 2),")"),"")</f>
        <v/>
      </c>
      <c r="N29" s="461" t="str">
        <f t="shared" si="9"/>
        <v/>
      </c>
      <c r="O29" s="462" t="str">
        <f t="shared" si="10"/>
        <v/>
      </c>
      <c r="P29" s="463" t="str">
        <f>IF(COUNT(C29:D29,G29:H29)=4, CONCATENATE(ROUND(SUM(G29:H29)/SUM(C29:D29)*1000, 2), " (", ROUND(SUM(G29:H29)/SUM(C29:D29)*1000/EXP(1.96/SQRT(SUM(G29:H29))), 2),"-",ROUND(SUM(G29:H29)/SUM(C29:D29)*1000*EXP(1.96/SQRT(SUM(G29:H29))), 2),")"),"")</f>
        <v/>
      </c>
      <c r="Q29" s="461" t="str">
        <f t="shared" si="11"/>
        <v/>
      </c>
      <c r="R29" s="462" t="str">
        <f t="shared" si="12"/>
        <v/>
      </c>
      <c r="S29" s="463" t="str">
        <f t="shared" si="13"/>
        <v/>
      </c>
    </row>
    <row r="30" spans="1:20" s="167" customFormat="1" ht="12.75" customHeight="1" x14ac:dyDescent="0.25">
      <c r="A30" s="576"/>
      <c r="B30" s="14" t="s">
        <v>8</v>
      </c>
      <c r="C30" s="431" t="str">
        <f>IF('W2'!$G$11&gt;0, 'W2'!D17, IF('W3'!$G$22&gt;0, 'W3'!D48, ""))</f>
        <v/>
      </c>
      <c r="D30" s="441" t="str">
        <f>IF('W2'!$G$11&gt;0, 'W2'!I17, IF('W3'!$G$22&gt;0, 'W3'!I48, ""))</f>
        <v/>
      </c>
      <c r="E30" s="343"/>
      <c r="F30" s="343"/>
      <c r="G30" s="343"/>
      <c r="H30" s="343"/>
      <c r="I30" s="258"/>
      <c r="J30" s="382"/>
      <c r="K30" s="461" t="str">
        <f>IF(COUNT(C30,E30)=2, CONCATENATE(ROUND(E30/C30*1000, 2), " (", ROUND(E30/C30*1000/EXP(1.96/SQRT(E30)), 2),"-",ROUND(E30/C30*1000*EXP(1.96/SQRT(E30)), 2),")"),"")</f>
        <v/>
      </c>
      <c r="L30" s="167" t="str">
        <f t="shared" si="14"/>
        <v/>
      </c>
      <c r="M30" s="462" t="str">
        <f t="shared" si="15"/>
        <v/>
      </c>
      <c r="N30" s="461" t="str">
        <f t="shared" si="9"/>
        <v/>
      </c>
      <c r="O30" s="462" t="str">
        <f t="shared" si="10"/>
        <v/>
      </c>
      <c r="P30" s="463" t="str">
        <f t="shared" ref="P30:P39" si="16">IF(COUNT(C30:D30,G30:H30)=4, CONCATENATE(ROUND(SUM(G30:H30)/SUM(C30:D30)*1000, 2), " (", ROUND(SUM(G30:H30)/SUM(C30:D30)*1000/EXP(1.96/SQRT(SUM(G30:H30))), 2),"-",ROUND(SUM(G30:H30)/SUM(C30:D30)*1000*EXP(1.96/SQRT(SUM(G30:H30))), 2),")"),"")</f>
        <v/>
      </c>
      <c r="Q30" s="461" t="str">
        <f t="shared" si="11"/>
        <v/>
      </c>
      <c r="R30" s="462" t="str">
        <f t="shared" si="12"/>
        <v/>
      </c>
      <c r="S30" s="463" t="str">
        <f t="shared" si="13"/>
        <v/>
      </c>
      <c r="T30" s="7"/>
    </row>
    <row r="31" spans="1:20" s="167" customFormat="1" ht="12.75" customHeight="1" x14ac:dyDescent="0.25">
      <c r="A31" s="576"/>
      <c r="B31" s="14" t="s">
        <v>9</v>
      </c>
      <c r="C31" s="431" t="str">
        <f>IF('W2'!$G$11&gt;0, 'W2'!D18, IF('W3'!$G$22&gt;0, 'W3'!D49, ""))</f>
        <v/>
      </c>
      <c r="D31" s="441" t="str">
        <f>IF('W2'!$G$11&gt;0, 'W2'!I18, IF('W3'!$G$22&gt;0, 'W3'!I49, ""))</f>
        <v/>
      </c>
      <c r="E31" s="343"/>
      <c r="F31" s="343"/>
      <c r="G31" s="343"/>
      <c r="H31" s="343"/>
      <c r="I31" s="258"/>
      <c r="J31" s="382"/>
      <c r="K31" s="461" t="str">
        <f t="shared" si="14"/>
        <v/>
      </c>
      <c r="L31" s="451" t="str">
        <f t="shared" si="14"/>
        <v/>
      </c>
      <c r="M31" s="462" t="str">
        <f t="shared" si="15"/>
        <v/>
      </c>
      <c r="N31" s="461" t="str">
        <f t="shared" si="9"/>
        <v/>
      </c>
      <c r="O31" s="462" t="str">
        <f t="shared" si="10"/>
        <v/>
      </c>
      <c r="P31" s="463" t="str">
        <f t="shared" si="16"/>
        <v/>
      </c>
      <c r="Q31" s="461" t="str">
        <f t="shared" si="11"/>
        <v/>
      </c>
      <c r="R31" s="462" t="str">
        <f t="shared" si="12"/>
        <v/>
      </c>
      <c r="S31" s="463" t="str">
        <f t="shared" si="13"/>
        <v/>
      </c>
      <c r="T31" s="7"/>
    </row>
    <row r="32" spans="1:20" s="167" customFormat="1" ht="12.75" customHeight="1" x14ac:dyDescent="0.25">
      <c r="A32" s="576"/>
      <c r="B32" s="14" t="s">
        <v>10</v>
      </c>
      <c r="C32" s="431" t="str">
        <f>IF('W2'!$G$11&gt;0, 'W2'!D19, IF('W3'!$G$22&gt;0, 'W3'!D50, ""))</f>
        <v/>
      </c>
      <c r="D32" s="441" t="str">
        <f>IF('W2'!$G$11&gt;0, 'W2'!I19, IF('W3'!$G$22&gt;0, 'W3'!I50, ""))</f>
        <v/>
      </c>
      <c r="E32" s="343"/>
      <c r="F32" s="343"/>
      <c r="G32" s="343"/>
      <c r="H32" s="343"/>
      <c r="I32" s="258"/>
      <c r="J32" s="382"/>
      <c r="K32" s="461" t="str">
        <f t="shared" si="14"/>
        <v/>
      </c>
      <c r="L32" s="451" t="str">
        <f t="shared" si="14"/>
        <v/>
      </c>
      <c r="M32" s="462" t="str">
        <f t="shared" si="15"/>
        <v/>
      </c>
      <c r="N32" s="461" t="str">
        <f t="shared" si="9"/>
        <v/>
      </c>
      <c r="O32" s="462" t="str">
        <f t="shared" si="10"/>
        <v/>
      </c>
      <c r="P32" s="463" t="str">
        <f t="shared" si="16"/>
        <v/>
      </c>
      <c r="Q32" s="461" t="str">
        <f t="shared" si="11"/>
        <v/>
      </c>
      <c r="R32" s="462" t="str">
        <f t="shared" si="12"/>
        <v/>
      </c>
      <c r="S32" s="463" t="str">
        <f t="shared" si="13"/>
        <v/>
      </c>
      <c r="T32" s="7"/>
    </row>
    <row r="33" spans="1:20" s="167" customFormat="1" ht="12.75" customHeight="1" x14ac:dyDescent="0.25">
      <c r="A33" s="576"/>
      <c r="B33" s="14" t="s">
        <v>11</v>
      </c>
      <c r="C33" s="431" t="str">
        <f>IF('W2'!$G$11&gt;0, 'W2'!D20, IF('W3'!$G$22&gt;0, 'W3'!D51, ""))</f>
        <v/>
      </c>
      <c r="D33" s="441" t="str">
        <f>IF('W2'!$G$11&gt;0, 'W2'!I20, IF('W3'!$G$22&gt;0, 'W3'!I51, ""))</f>
        <v/>
      </c>
      <c r="E33" s="343"/>
      <c r="F33" s="343"/>
      <c r="G33" s="343"/>
      <c r="H33" s="343"/>
      <c r="I33" s="258"/>
      <c r="J33" s="382"/>
      <c r="K33" s="461" t="str">
        <f t="shared" si="14"/>
        <v/>
      </c>
      <c r="L33" s="167" t="str">
        <f t="shared" si="14"/>
        <v/>
      </c>
      <c r="M33" s="462" t="str">
        <f t="shared" si="15"/>
        <v/>
      </c>
      <c r="N33" s="461" t="str">
        <f t="shared" si="9"/>
        <v/>
      </c>
      <c r="O33" s="462" t="str">
        <f t="shared" si="10"/>
        <v/>
      </c>
      <c r="P33" s="463" t="str">
        <f t="shared" si="16"/>
        <v/>
      </c>
      <c r="Q33" s="461" t="str">
        <f t="shared" si="11"/>
        <v/>
      </c>
      <c r="R33" s="462" t="str">
        <f t="shared" si="12"/>
        <v/>
      </c>
      <c r="S33" s="463" t="str">
        <f t="shared" si="13"/>
        <v/>
      </c>
      <c r="T33" s="7"/>
    </row>
    <row r="34" spans="1:20" s="167" customFormat="1" ht="12.75" customHeight="1" x14ac:dyDescent="0.25">
      <c r="A34" s="576"/>
      <c r="B34" s="14" t="s">
        <v>12</v>
      </c>
      <c r="C34" s="431" t="str">
        <f>IF('W2'!$G$11&gt;0, 'W2'!D21, IF('W3'!$G$22&gt;0, 'W3'!D52, ""))</f>
        <v/>
      </c>
      <c r="D34" s="441" t="str">
        <f>IF('W2'!$G$11&gt;0, 'W2'!I21, IF('W3'!$G$22&gt;0, 'W3'!I52, ""))</f>
        <v/>
      </c>
      <c r="E34" s="343"/>
      <c r="F34" s="343"/>
      <c r="G34" s="343"/>
      <c r="H34" s="343"/>
      <c r="I34" s="258"/>
      <c r="J34" s="382"/>
      <c r="K34" s="461" t="str">
        <f t="shared" si="14"/>
        <v/>
      </c>
      <c r="L34" s="451" t="str">
        <f t="shared" si="14"/>
        <v/>
      </c>
      <c r="M34" s="462" t="str">
        <f t="shared" si="15"/>
        <v/>
      </c>
      <c r="N34" s="461" t="str">
        <f t="shared" si="9"/>
        <v/>
      </c>
      <c r="O34" s="462" t="str">
        <f t="shared" si="10"/>
        <v/>
      </c>
      <c r="P34" s="463" t="str">
        <f t="shared" si="16"/>
        <v/>
      </c>
      <c r="Q34" s="461" t="str">
        <f t="shared" si="11"/>
        <v/>
      </c>
      <c r="R34" s="462" t="str">
        <f t="shared" si="12"/>
        <v/>
      </c>
      <c r="S34" s="463" t="str">
        <f t="shared" si="13"/>
        <v/>
      </c>
      <c r="T34" s="7"/>
    </row>
    <row r="35" spans="1:20" s="167" customFormat="1" ht="12.75" customHeight="1" x14ac:dyDescent="0.25">
      <c r="A35" s="576"/>
      <c r="B35" s="14" t="s">
        <v>13</v>
      </c>
      <c r="C35" s="431" t="str">
        <f>IF('W2'!$G$11&gt;0, 'W2'!D22, IF('W3'!$G$22&gt;0, 'W3'!D53, ""))</f>
        <v/>
      </c>
      <c r="D35" s="441" t="str">
        <f>IF('W2'!$G$11&gt;0, 'W2'!I22, IF('W3'!$G$22&gt;0, 'W3'!I53, ""))</f>
        <v/>
      </c>
      <c r="E35" s="343"/>
      <c r="F35" s="343"/>
      <c r="G35" s="343"/>
      <c r="H35" s="343"/>
      <c r="I35" s="258"/>
      <c r="J35" s="382"/>
      <c r="K35" s="461" t="str">
        <f t="shared" si="14"/>
        <v/>
      </c>
      <c r="L35" s="451" t="str">
        <f t="shared" si="14"/>
        <v/>
      </c>
      <c r="M35" s="462" t="str">
        <f t="shared" si="15"/>
        <v/>
      </c>
      <c r="N35" s="461" t="str">
        <f t="shared" si="9"/>
        <v/>
      </c>
      <c r="O35" s="462" t="str">
        <f t="shared" si="10"/>
        <v/>
      </c>
      <c r="P35" s="463" t="str">
        <f t="shared" si="16"/>
        <v/>
      </c>
      <c r="Q35" s="461" t="str">
        <f t="shared" si="11"/>
        <v/>
      </c>
      <c r="R35" s="462" t="str">
        <f t="shared" si="12"/>
        <v/>
      </c>
      <c r="S35" s="463" t="str">
        <f t="shared" si="13"/>
        <v/>
      </c>
      <c r="T35" s="7"/>
    </row>
    <row r="36" spans="1:20" s="167" customFormat="1" ht="12.75" customHeight="1" x14ac:dyDescent="0.25">
      <c r="A36" s="576"/>
      <c r="B36" s="14" t="s">
        <v>14</v>
      </c>
      <c r="C36" s="431" t="str">
        <f>IF('W2'!$G$11&gt;0, 'W2'!D23, IF('W3'!$G$22&gt;0, 'W3'!D54, ""))</f>
        <v/>
      </c>
      <c r="D36" s="441" t="str">
        <f>IF('W2'!$G$11&gt;0, 'W2'!I23, IF('W3'!$G$22&gt;0, 'W3'!I54, ""))</f>
        <v/>
      </c>
      <c r="E36" s="343"/>
      <c r="F36" s="343"/>
      <c r="G36" s="343"/>
      <c r="H36" s="343"/>
      <c r="I36" s="258"/>
      <c r="J36" s="382"/>
      <c r="K36" s="461" t="str">
        <f t="shared" si="14"/>
        <v/>
      </c>
      <c r="L36" s="167" t="str">
        <f t="shared" si="14"/>
        <v/>
      </c>
      <c r="M36" s="462" t="str">
        <f t="shared" si="15"/>
        <v/>
      </c>
      <c r="N36" s="461" t="str">
        <f t="shared" si="9"/>
        <v/>
      </c>
      <c r="O36" s="462" t="str">
        <f t="shared" si="10"/>
        <v/>
      </c>
      <c r="P36" s="463" t="str">
        <f t="shared" si="16"/>
        <v/>
      </c>
      <c r="Q36" s="461" t="str">
        <f t="shared" si="11"/>
        <v/>
      </c>
      <c r="R36" s="462" t="str">
        <f t="shared" si="12"/>
        <v/>
      </c>
      <c r="S36" s="463" t="str">
        <f t="shared" si="13"/>
        <v/>
      </c>
      <c r="T36" s="7"/>
    </row>
    <row r="37" spans="1:20" s="167" customFormat="1" ht="12.75" customHeight="1" x14ac:dyDescent="0.25">
      <c r="A37" s="576"/>
      <c r="B37" s="14" t="s">
        <v>15</v>
      </c>
      <c r="C37" s="431" t="str">
        <f>IF('W2'!$G$11&gt;0, 'W2'!D24, IF('W3'!$G$22&gt;0, 'W3'!D55, ""))</f>
        <v/>
      </c>
      <c r="D37" s="441" t="str">
        <f>IF('W2'!$G$11&gt;0, 'W2'!I24, IF('W3'!$G$22&gt;0, 'W3'!I55, ""))</f>
        <v/>
      </c>
      <c r="E37" s="343"/>
      <c r="F37" s="343"/>
      <c r="G37" s="343"/>
      <c r="H37" s="343"/>
      <c r="I37" s="258"/>
      <c r="J37" s="382"/>
      <c r="K37" s="461" t="str">
        <f t="shared" si="14"/>
        <v/>
      </c>
      <c r="L37" s="451" t="str">
        <f t="shared" si="14"/>
        <v/>
      </c>
      <c r="M37" s="462" t="str">
        <f t="shared" si="15"/>
        <v/>
      </c>
      <c r="N37" s="461" t="str">
        <f t="shared" si="9"/>
        <v/>
      </c>
      <c r="O37" s="462" t="str">
        <f t="shared" si="10"/>
        <v/>
      </c>
      <c r="P37" s="463" t="str">
        <f t="shared" si="16"/>
        <v/>
      </c>
      <c r="Q37" s="461" t="str">
        <f t="shared" si="11"/>
        <v/>
      </c>
      <c r="R37" s="462" t="str">
        <f t="shared" si="12"/>
        <v/>
      </c>
      <c r="S37" s="463" t="str">
        <f t="shared" si="13"/>
        <v/>
      </c>
      <c r="T37" s="7"/>
    </row>
    <row r="38" spans="1:20" s="167" customFormat="1" ht="12.75" customHeight="1" x14ac:dyDescent="0.25">
      <c r="A38" s="576"/>
      <c r="B38" s="14" t="s">
        <v>16</v>
      </c>
      <c r="C38" s="431" t="str">
        <f>IF('W2'!$G$11&gt;0, 'W2'!D25, IF('W3'!$G$22&gt;0, 'W3'!D56, ""))</f>
        <v/>
      </c>
      <c r="D38" s="441" t="str">
        <f>IF('W2'!$G$11&gt;0, 'W2'!I25, IF('W3'!$G$22&gt;0, 'W3'!I56, ""))</f>
        <v/>
      </c>
      <c r="E38" s="343"/>
      <c r="F38" s="343"/>
      <c r="G38" s="343"/>
      <c r="H38" s="343"/>
      <c r="I38" s="258"/>
      <c r="J38" s="382"/>
      <c r="K38" s="461" t="str">
        <f t="shared" si="14"/>
        <v/>
      </c>
      <c r="L38" s="451" t="str">
        <f t="shared" si="14"/>
        <v/>
      </c>
      <c r="M38" s="462" t="str">
        <f t="shared" si="15"/>
        <v/>
      </c>
      <c r="N38" s="461" t="str">
        <f t="shared" si="9"/>
        <v/>
      </c>
      <c r="O38" s="462" t="str">
        <f t="shared" si="10"/>
        <v/>
      </c>
      <c r="P38" s="463" t="str">
        <f t="shared" si="16"/>
        <v/>
      </c>
      <c r="Q38" s="461" t="str">
        <f t="shared" si="11"/>
        <v/>
      </c>
      <c r="R38" s="462" t="str">
        <f t="shared" si="12"/>
        <v/>
      </c>
      <c r="S38" s="463" t="str">
        <f t="shared" si="13"/>
        <v/>
      </c>
      <c r="T38" s="7"/>
    </row>
    <row r="39" spans="1:20" s="167" customFormat="1" ht="12.75" customHeight="1" x14ac:dyDescent="0.25">
      <c r="A39" s="576"/>
      <c r="B39" s="14" t="s">
        <v>17</v>
      </c>
      <c r="C39" s="433" t="str">
        <f>IF('W2'!$G$11&gt;0, 'W2'!D26, IF('W3'!$G$22&gt;0, 'W3'!D57, ""))</f>
        <v/>
      </c>
      <c r="D39" s="443" t="str">
        <f>IF('W2'!$G$11&gt;0, 'W2'!I26, IF('W3'!$G$22&gt;0, 'W3'!I57, ""))</f>
        <v/>
      </c>
      <c r="E39" s="444"/>
      <c r="F39" s="444"/>
      <c r="G39" s="444"/>
      <c r="H39" s="444"/>
      <c r="I39" s="434"/>
      <c r="J39" s="448"/>
      <c r="K39" s="461" t="str">
        <f t="shared" si="14"/>
        <v/>
      </c>
      <c r="L39" s="167" t="str">
        <f t="shared" si="14"/>
        <v/>
      </c>
      <c r="M39" s="462" t="str">
        <f>IF(COUNT(C39:F39)=4, CONCATENATE(ROUND(SUM(E39:F39)/SUM(C39:D39)*1000, 2), " (", ROUND(SUM(E39:F39)/SUM(C39:D39)*1000/EXP(1.96/SQRT(SUM(E39:F39))), 2),"-",ROUND(SUM(E39:F39)/SUM(C39:D39)*1000*EXP(1.96/SQRT(SUM(E39:F39))), 2),")"),"")</f>
        <v/>
      </c>
      <c r="N39" s="461" t="str">
        <f t="shared" si="9"/>
        <v/>
      </c>
      <c r="O39" s="462" t="str">
        <f t="shared" si="10"/>
        <v/>
      </c>
      <c r="P39" s="463" t="str">
        <f t="shared" si="16"/>
        <v/>
      </c>
      <c r="Q39" s="461" t="str">
        <f t="shared" si="11"/>
        <v/>
      </c>
      <c r="R39" s="462" t="str">
        <f t="shared" si="12"/>
        <v/>
      </c>
      <c r="S39" s="463" t="str">
        <f t="shared" si="13"/>
        <v/>
      </c>
      <c r="T39" s="7"/>
    </row>
    <row r="40" spans="1:20" s="167" customFormat="1" ht="12.75" customHeight="1" x14ac:dyDescent="0.25">
      <c r="A40" s="415"/>
      <c r="B40" s="14"/>
      <c r="C40" s="340" t="s">
        <v>2</v>
      </c>
      <c r="D40" s="341" t="s">
        <v>0</v>
      </c>
      <c r="E40" s="340" t="s">
        <v>2</v>
      </c>
      <c r="F40" s="340" t="s">
        <v>0</v>
      </c>
      <c r="G40" s="340" t="s">
        <v>2</v>
      </c>
      <c r="H40" s="340" t="s">
        <v>0</v>
      </c>
      <c r="I40" s="340" t="s">
        <v>2</v>
      </c>
      <c r="J40" s="341" t="s">
        <v>0</v>
      </c>
      <c r="K40" s="340" t="s">
        <v>2</v>
      </c>
      <c r="L40" s="340" t="s">
        <v>0</v>
      </c>
      <c r="M40" s="341" t="s">
        <v>26</v>
      </c>
      <c r="N40" s="340" t="s">
        <v>2</v>
      </c>
      <c r="O40" s="340" t="s">
        <v>0</v>
      </c>
      <c r="P40" s="341" t="s">
        <v>26</v>
      </c>
      <c r="Q40" s="340" t="s">
        <v>2</v>
      </c>
      <c r="R40" s="340" t="s">
        <v>0</v>
      </c>
      <c r="S40" s="341" t="s">
        <v>26</v>
      </c>
      <c r="T40" s="7"/>
    </row>
    <row r="41" spans="1:20" s="167" customFormat="1" ht="12.75" customHeight="1" x14ac:dyDescent="0.25">
      <c r="A41" s="575" t="s">
        <v>22</v>
      </c>
      <c r="B41" s="14" t="s">
        <v>6</v>
      </c>
      <c r="C41" s="431" t="str">
        <f>IF('W2'!$G$11&gt;0, 'W2'!E15, IF('W3'!$G$22&gt;0, 'W3'!E46, ""))</f>
        <v/>
      </c>
      <c r="D41" s="441" t="str">
        <f>IF('W2'!$G$11&gt;0, 'W2'!J15, IF('W3'!$G$22&gt;0, 'W3'!J46, ""))</f>
        <v/>
      </c>
      <c r="E41" s="258"/>
      <c r="F41" s="258"/>
      <c r="G41" s="258"/>
      <c r="H41" s="258"/>
      <c r="I41" s="258"/>
      <c r="J41" s="382"/>
      <c r="K41" s="458" t="str">
        <f>IF(COUNT(C41,E41)=2, CONCATENATE(ROUND(E41/C41*1000, 2), " (", ROUND(E41/C41*1000/EXP(1.96/SQRT(E41)), 2),"-",ROUND(E41/C41*1000*EXP(1.96/SQRT(E41)), 2),")"),"")</f>
        <v/>
      </c>
      <c r="L41" s="450" t="str">
        <f>IF(COUNT(D41,F41)=2, CONCATENATE(ROUND(F41/D41*1000, 2), " (", ROUND(F41/D41*1000/EXP(1.96/SQRT(F41)), 2),"-",ROUND(F41/D41*1000*EXP(1.96/SQRT(F41)), 2),")"),"")</f>
        <v/>
      </c>
      <c r="M41" s="459" t="str">
        <f>IF(COUNT(C41:F41)=4, CONCATENATE(ROUND(SUM(E41:F41)/SUM(C41:D41)*1000, 2), " (", ROUND(SUM(E41:F41)/SUM(C41:D41)*1000/EXP(1.96/SQRT(SUM(E41:F41))), 2),"-",ROUND(SUM(E41:F41)/SUM(C41:D41)*1000*EXP(1.96/SQRT(SUM(E41:F41))), 2),")"),"")</f>
        <v/>
      </c>
      <c r="N41" s="458" t="str">
        <f t="shared" ref="N41:N52" si="17">IF(COUNT(C41,G41)=2, CONCATENATE(ROUND(G41/C41*1000, 2), " (", ROUND(G41/C41*1000/EXP(1.96/SQRT(G41)), 2),"-",ROUND(G41/C41*1000*EXP(1.96/SQRT(G41)), 2),")"),"")</f>
        <v/>
      </c>
      <c r="O41" s="459" t="str">
        <f t="shared" ref="O41:O52" si="18">IF(COUNT(D41,H41)=2, CONCATENATE(ROUND(H41/D41*1000, 2), " (", ROUND(H41/D41*1000/EXP(1.96/SQRT(H41)), 2),"-",ROUND(H41/D41*1000*EXP(1.96/SQRT(H41)), 2),")"),"")</f>
        <v/>
      </c>
      <c r="P41" s="459" t="str">
        <f>IF(COUNT(C41:D41,G41:H41)=4, CONCATENATE(ROUND(SUM(G41:H41)/SUM(C41:D41)*1000, 2), " (", ROUND(SUM(G41:H41)/SUM(C41:D41)*1000/EXP(1.96/SQRT(SUM(G41:H41))), 2),"-",ROUND(SUM(G41:H41)/SUM(C41:D41)*1000*EXP(1.96/SQRT(SUM(G41:H41))), 2),")"),"")</f>
        <v/>
      </c>
      <c r="Q41" s="458" t="str">
        <f t="shared" ref="Q41:Q52" si="19">IF(COUNT(C41,I41)=2, CONCATENATE(ROUND(I41/C41*1000, 2), " (", ROUND(I41/C41*1000/EXP(1.96/SQRT(I41)), 2),"-",ROUND(I41/C41*1000*EXP(1.96/SQRT(I41)), 2),")"),"")</f>
        <v/>
      </c>
      <c r="R41" s="459" t="str">
        <f t="shared" ref="R41:R52" si="20">IF(COUNT(D41,J41)=2, CONCATENATE(ROUND(J41/D41*1000, 2), " (", ROUND(J41/D41*1000/EXP(1.96/SQRT(J41)), 2),"-",ROUND(J41/D41*1000*EXP(1.96/SQRT(J41)), 2),")"),"")</f>
        <v/>
      </c>
      <c r="S41" s="460" t="str">
        <f t="shared" ref="S41:S52" si="21">IF(COUNT(C41:D41,I41:J41)=4, CONCATENATE(ROUND(SUM(I41:J41)/SUM(C41:D41)*1000, 2), " (", ROUND(SUM(I41:J41)/SUM(C41:D41)*1000/EXP(1.96/SQRT(SUM(I41:J41))), 2),"-",ROUND(SUM(I41:J41)/SUM(C41:D41)*1000*EXP(1.96/SQRT(SUM(I41:J41))), 2),")"),"")</f>
        <v/>
      </c>
      <c r="T41" s="7"/>
    </row>
    <row r="42" spans="1:20" s="167" customFormat="1" ht="12.75" customHeight="1" x14ac:dyDescent="0.25">
      <c r="A42" s="576"/>
      <c r="B42" s="14" t="s">
        <v>7</v>
      </c>
      <c r="C42" s="431" t="str">
        <f>IF('W2'!$G$11&gt;0, 'W2'!E16, IF('W3'!$G$22&gt;0, 'W3'!E47, ""))</f>
        <v/>
      </c>
      <c r="D42" s="441" t="str">
        <f>IF('W2'!$G$11&gt;0, 'W2'!J16, IF('W3'!$G$22&gt;0, 'W3'!J47, ""))</f>
        <v/>
      </c>
      <c r="E42" s="258"/>
      <c r="F42" s="258"/>
      <c r="G42" s="258"/>
      <c r="H42" s="258"/>
      <c r="I42" s="258"/>
      <c r="J42" s="382"/>
      <c r="K42" s="461" t="str">
        <f t="shared" ref="K42:L52" si="22">IF(COUNT(C42,E42)=2, CONCATENATE(ROUND(E42/C42*1000, 2), " (", ROUND(E42/C42*1000/EXP(1.96/SQRT(E42)), 2),"-",ROUND(E42/C42*1000*EXP(1.96/SQRT(E42)), 2),")"),"")</f>
        <v/>
      </c>
      <c r="L42" s="451" t="str">
        <f t="shared" si="22"/>
        <v/>
      </c>
      <c r="M42" s="462" t="str">
        <f t="shared" ref="M42:M51" si="23">IF(COUNT(C42:F42)=4, CONCATENATE(ROUND(SUM(E42:F42)/SUM(C42:D42)*1000, 2), " (", ROUND(SUM(E42:F42)/SUM(C42:D42)*1000/EXP(1.96/SQRT(SUM(E42:F42))), 2),"-",ROUND(SUM(E42:F42)/SUM(C42:D42)*1000*EXP(1.96/SQRT(SUM(E42:F42))), 2),")"),"")</f>
        <v/>
      </c>
      <c r="N42" s="461" t="str">
        <f t="shared" si="17"/>
        <v/>
      </c>
      <c r="O42" s="462" t="str">
        <f t="shared" si="18"/>
        <v/>
      </c>
      <c r="P42" s="463" t="str">
        <f>IF(COUNT(C42:D42,G42:H42)=4, CONCATENATE(ROUND(SUM(G42:H42)/SUM(C42:D42)*1000, 2), " (", ROUND(SUM(G42:H42)/SUM(C42:D42)*1000/EXP(1.96/SQRT(SUM(G42:H42))), 2),"-",ROUND(SUM(G42:H42)/SUM(C42:D42)*1000*EXP(1.96/SQRT(SUM(G42:H42))), 2),")"),"")</f>
        <v/>
      </c>
      <c r="Q42" s="461" t="str">
        <f t="shared" si="19"/>
        <v/>
      </c>
      <c r="R42" s="462" t="str">
        <f t="shared" si="20"/>
        <v/>
      </c>
      <c r="S42" s="463" t="str">
        <f t="shared" si="21"/>
        <v/>
      </c>
      <c r="T42" s="7"/>
    </row>
    <row r="43" spans="1:20" s="167" customFormat="1" ht="12.75" customHeight="1" x14ac:dyDescent="0.25">
      <c r="A43" s="576"/>
      <c r="B43" s="14" t="s">
        <v>8</v>
      </c>
      <c r="C43" s="431" t="str">
        <f>IF('W2'!$G$11&gt;0, 'W2'!E17, IF('W3'!$G$22&gt;0, 'W3'!E48, ""))</f>
        <v/>
      </c>
      <c r="D43" s="441" t="str">
        <f>IF('W2'!$G$11&gt;0, 'W2'!J17, IF('W3'!$G$22&gt;0, 'W3'!J48, ""))</f>
        <v/>
      </c>
      <c r="E43" s="343"/>
      <c r="F43" s="343"/>
      <c r="G43" s="343"/>
      <c r="H43" s="343"/>
      <c r="I43" s="258"/>
      <c r="J43" s="382"/>
      <c r="K43" s="461" t="str">
        <f>IF(COUNT(C43,E43)=2, CONCATENATE(ROUND(E43/C43*1000, 2), " (", ROUND(E43/C43*1000/EXP(1.96/SQRT(E43)), 2),"-",ROUND(E43/C43*1000*EXP(1.96/SQRT(E43)), 2),")"),"")</f>
        <v/>
      </c>
      <c r="L43" s="167" t="str">
        <f t="shared" si="22"/>
        <v/>
      </c>
      <c r="M43" s="462" t="str">
        <f t="shared" si="23"/>
        <v/>
      </c>
      <c r="N43" s="461" t="str">
        <f t="shared" si="17"/>
        <v/>
      </c>
      <c r="O43" s="462" t="str">
        <f t="shared" si="18"/>
        <v/>
      </c>
      <c r="P43" s="463" t="str">
        <f t="shared" ref="P43:P52" si="24">IF(COUNT(C43:D43,G43:H43)=4, CONCATENATE(ROUND(SUM(G43:H43)/SUM(C43:D43)*1000, 2), " (", ROUND(SUM(G43:H43)/SUM(C43:D43)*1000/EXP(1.96/SQRT(SUM(G43:H43))), 2),"-",ROUND(SUM(G43:H43)/SUM(C43:D43)*1000*EXP(1.96/SQRT(SUM(G43:H43))), 2),")"),"")</f>
        <v/>
      </c>
      <c r="Q43" s="461" t="str">
        <f t="shared" si="19"/>
        <v/>
      </c>
      <c r="R43" s="462" t="str">
        <f t="shared" si="20"/>
        <v/>
      </c>
      <c r="S43" s="463" t="str">
        <f t="shared" si="21"/>
        <v/>
      </c>
      <c r="T43" s="7"/>
    </row>
    <row r="44" spans="1:20" s="167" customFormat="1" ht="12.75" customHeight="1" x14ac:dyDescent="0.25">
      <c r="A44" s="576"/>
      <c r="B44" s="14" t="s">
        <v>9</v>
      </c>
      <c r="C44" s="431" t="str">
        <f>IF('W2'!$G$11&gt;0, 'W2'!E18, IF('W3'!$G$22&gt;0, 'W3'!E49, ""))</f>
        <v/>
      </c>
      <c r="D44" s="441" t="str">
        <f>IF('W2'!$G$11&gt;0, 'W2'!J18, IF('W3'!$G$22&gt;0, 'W3'!J49, ""))</f>
        <v/>
      </c>
      <c r="E44" s="343"/>
      <c r="F44" s="343"/>
      <c r="G44" s="343"/>
      <c r="H44" s="343"/>
      <c r="I44" s="258"/>
      <c r="J44" s="382"/>
      <c r="K44" s="461" t="str">
        <f t="shared" si="22"/>
        <v/>
      </c>
      <c r="L44" s="451" t="str">
        <f t="shared" si="22"/>
        <v/>
      </c>
      <c r="M44" s="462" t="str">
        <f t="shared" si="23"/>
        <v/>
      </c>
      <c r="N44" s="461" t="str">
        <f t="shared" si="17"/>
        <v/>
      </c>
      <c r="O44" s="462" t="str">
        <f t="shared" si="18"/>
        <v/>
      </c>
      <c r="P44" s="463" t="str">
        <f t="shared" si="24"/>
        <v/>
      </c>
      <c r="Q44" s="461" t="str">
        <f t="shared" si="19"/>
        <v/>
      </c>
      <c r="R44" s="462" t="str">
        <f t="shared" si="20"/>
        <v/>
      </c>
      <c r="S44" s="463" t="str">
        <f t="shared" si="21"/>
        <v/>
      </c>
      <c r="T44" s="7"/>
    </row>
    <row r="45" spans="1:20" s="167" customFormat="1" ht="12.75" customHeight="1" x14ac:dyDescent="0.25">
      <c r="A45" s="576"/>
      <c r="B45" s="14" t="s">
        <v>10</v>
      </c>
      <c r="C45" s="431" t="str">
        <f>IF('W2'!$G$11&gt;0, 'W2'!E19, IF('W3'!$G$22&gt;0, 'W3'!E50, ""))</f>
        <v/>
      </c>
      <c r="D45" s="441" t="str">
        <f>IF('W2'!$G$11&gt;0, 'W2'!J19, IF('W3'!$G$22&gt;0, 'W3'!J50, ""))</f>
        <v/>
      </c>
      <c r="E45" s="343"/>
      <c r="F45" s="343"/>
      <c r="G45" s="343"/>
      <c r="H45" s="343"/>
      <c r="I45" s="258"/>
      <c r="J45" s="382"/>
      <c r="K45" s="461" t="str">
        <f t="shared" si="22"/>
        <v/>
      </c>
      <c r="L45" s="451" t="str">
        <f t="shared" si="22"/>
        <v/>
      </c>
      <c r="M45" s="462" t="str">
        <f t="shared" si="23"/>
        <v/>
      </c>
      <c r="N45" s="461" t="str">
        <f t="shared" si="17"/>
        <v/>
      </c>
      <c r="O45" s="462" t="str">
        <f t="shared" si="18"/>
        <v/>
      </c>
      <c r="P45" s="463" t="str">
        <f t="shared" si="24"/>
        <v/>
      </c>
      <c r="Q45" s="461" t="str">
        <f t="shared" si="19"/>
        <v/>
      </c>
      <c r="R45" s="462" t="str">
        <f t="shared" si="20"/>
        <v/>
      </c>
      <c r="S45" s="463" t="str">
        <f t="shared" si="21"/>
        <v/>
      </c>
      <c r="T45" s="7"/>
    </row>
    <row r="46" spans="1:20" s="167" customFormat="1" ht="12.75" customHeight="1" x14ac:dyDescent="0.25">
      <c r="A46" s="576"/>
      <c r="B46" s="14" t="s">
        <v>11</v>
      </c>
      <c r="C46" s="431" t="str">
        <f>IF('W2'!$G$11&gt;0, 'W2'!E20, IF('W3'!$G$22&gt;0, 'W3'!E51, ""))</f>
        <v/>
      </c>
      <c r="D46" s="441" t="str">
        <f>IF('W2'!$G$11&gt;0, 'W2'!J20, IF('W3'!$G$22&gt;0, 'W3'!J51, ""))</f>
        <v/>
      </c>
      <c r="E46" s="343"/>
      <c r="F46" s="343"/>
      <c r="G46" s="343"/>
      <c r="H46" s="343"/>
      <c r="I46" s="258"/>
      <c r="J46" s="382"/>
      <c r="K46" s="461" t="str">
        <f t="shared" si="22"/>
        <v/>
      </c>
      <c r="L46" s="167" t="str">
        <f t="shared" si="22"/>
        <v/>
      </c>
      <c r="M46" s="462" t="str">
        <f t="shared" si="23"/>
        <v/>
      </c>
      <c r="N46" s="461" t="str">
        <f t="shared" si="17"/>
        <v/>
      </c>
      <c r="O46" s="462" t="str">
        <f t="shared" si="18"/>
        <v/>
      </c>
      <c r="P46" s="463" t="str">
        <f t="shared" si="24"/>
        <v/>
      </c>
      <c r="Q46" s="461" t="str">
        <f t="shared" si="19"/>
        <v/>
      </c>
      <c r="R46" s="462" t="str">
        <f t="shared" si="20"/>
        <v/>
      </c>
      <c r="S46" s="463" t="str">
        <f t="shared" si="21"/>
        <v/>
      </c>
      <c r="T46" s="7"/>
    </row>
    <row r="47" spans="1:20" s="167" customFormat="1" ht="12.75" customHeight="1" x14ac:dyDescent="0.25">
      <c r="A47" s="576"/>
      <c r="B47" s="14" t="s">
        <v>12</v>
      </c>
      <c r="C47" s="431" t="str">
        <f>IF('W2'!$G$11&gt;0, 'W2'!E21, IF('W3'!$G$22&gt;0, 'W3'!E52, ""))</f>
        <v/>
      </c>
      <c r="D47" s="441" t="str">
        <f>IF('W2'!$G$11&gt;0, 'W2'!J21, IF('W3'!$G$22&gt;0, 'W3'!J52, ""))</f>
        <v/>
      </c>
      <c r="E47" s="343"/>
      <c r="F47" s="343"/>
      <c r="G47" s="343"/>
      <c r="H47" s="343"/>
      <c r="I47" s="258"/>
      <c r="J47" s="382"/>
      <c r="K47" s="461" t="str">
        <f t="shared" si="22"/>
        <v/>
      </c>
      <c r="L47" s="451" t="str">
        <f t="shared" si="22"/>
        <v/>
      </c>
      <c r="M47" s="462" t="str">
        <f t="shared" si="23"/>
        <v/>
      </c>
      <c r="N47" s="461" t="str">
        <f t="shared" si="17"/>
        <v/>
      </c>
      <c r="O47" s="462" t="str">
        <f t="shared" si="18"/>
        <v/>
      </c>
      <c r="P47" s="463" t="str">
        <f t="shared" si="24"/>
        <v/>
      </c>
      <c r="Q47" s="461" t="str">
        <f t="shared" si="19"/>
        <v/>
      </c>
      <c r="R47" s="462" t="str">
        <f t="shared" si="20"/>
        <v/>
      </c>
      <c r="S47" s="463" t="str">
        <f t="shared" si="21"/>
        <v/>
      </c>
      <c r="T47" s="7"/>
    </row>
    <row r="48" spans="1:20" s="167" customFormat="1" ht="12.75" customHeight="1" x14ac:dyDescent="0.25">
      <c r="A48" s="576"/>
      <c r="B48" s="14" t="s">
        <v>13</v>
      </c>
      <c r="C48" s="431" t="str">
        <f>IF('W2'!$G$11&gt;0, 'W2'!E22, IF('W3'!$G$22&gt;0, 'W3'!E53, ""))</f>
        <v/>
      </c>
      <c r="D48" s="441" t="str">
        <f>IF('W2'!$G$11&gt;0, 'W2'!J22, IF('W3'!$G$22&gt;0, 'W3'!J53, ""))</f>
        <v/>
      </c>
      <c r="E48" s="343"/>
      <c r="F48" s="343"/>
      <c r="G48" s="343"/>
      <c r="H48" s="343"/>
      <c r="I48" s="258"/>
      <c r="J48" s="382"/>
      <c r="K48" s="461" t="str">
        <f t="shared" si="22"/>
        <v/>
      </c>
      <c r="L48" s="451" t="str">
        <f t="shared" si="22"/>
        <v/>
      </c>
      <c r="M48" s="462" t="str">
        <f t="shared" si="23"/>
        <v/>
      </c>
      <c r="N48" s="461" t="str">
        <f t="shared" si="17"/>
        <v/>
      </c>
      <c r="O48" s="462" t="str">
        <f t="shared" si="18"/>
        <v/>
      </c>
      <c r="P48" s="463" t="str">
        <f t="shared" si="24"/>
        <v/>
      </c>
      <c r="Q48" s="461" t="str">
        <f t="shared" si="19"/>
        <v/>
      </c>
      <c r="R48" s="462" t="str">
        <f t="shared" si="20"/>
        <v/>
      </c>
      <c r="S48" s="463" t="str">
        <f t="shared" si="21"/>
        <v/>
      </c>
      <c r="T48" s="7"/>
    </row>
    <row r="49" spans="1:20" s="167" customFormat="1" ht="12.75" customHeight="1" x14ac:dyDescent="0.25">
      <c r="A49" s="576"/>
      <c r="B49" s="14" t="s">
        <v>14</v>
      </c>
      <c r="C49" s="431" t="str">
        <f>IF('W2'!$G$11&gt;0, 'W2'!E23, IF('W3'!$G$22&gt;0, 'W3'!E54, ""))</f>
        <v/>
      </c>
      <c r="D49" s="441" t="str">
        <f>IF('W2'!$G$11&gt;0, 'W2'!J23, IF('W3'!$G$22&gt;0, 'W3'!J54, ""))</f>
        <v/>
      </c>
      <c r="E49" s="343"/>
      <c r="F49" s="343"/>
      <c r="G49" s="343"/>
      <c r="H49" s="343"/>
      <c r="I49" s="258"/>
      <c r="J49" s="382"/>
      <c r="K49" s="461" t="str">
        <f t="shared" si="22"/>
        <v/>
      </c>
      <c r="L49" s="167" t="str">
        <f t="shared" si="22"/>
        <v/>
      </c>
      <c r="M49" s="462" t="str">
        <f t="shared" si="23"/>
        <v/>
      </c>
      <c r="N49" s="461" t="str">
        <f t="shared" si="17"/>
        <v/>
      </c>
      <c r="O49" s="462" t="str">
        <f t="shared" si="18"/>
        <v/>
      </c>
      <c r="P49" s="463" t="str">
        <f t="shared" si="24"/>
        <v/>
      </c>
      <c r="Q49" s="461" t="str">
        <f t="shared" si="19"/>
        <v/>
      </c>
      <c r="R49" s="462" t="str">
        <f t="shared" si="20"/>
        <v/>
      </c>
      <c r="S49" s="463" t="str">
        <f t="shared" si="21"/>
        <v/>
      </c>
      <c r="T49" s="7"/>
    </row>
    <row r="50" spans="1:20" s="167" customFormat="1" ht="12.75" customHeight="1" x14ac:dyDescent="0.25">
      <c r="A50" s="576"/>
      <c r="B50" s="14" t="s">
        <v>15</v>
      </c>
      <c r="C50" s="431" t="str">
        <f>IF('W2'!$G$11&gt;0, 'W2'!E24, IF('W3'!$G$22&gt;0, 'W3'!E55, ""))</f>
        <v/>
      </c>
      <c r="D50" s="441" t="str">
        <f>IF('W2'!$G$11&gt;0, 'W2'!J24, IF('W3'!$G$22&gt;0, 'W3'!J55, ""))</f>
        <v/>
      </c>
      <c r="E50" s="343"/>
      <c r="F50" s="343"/>
      <c r="G50" s="343"/>
      <c r="H50" s="343"/>
      <c r="I50" s="258"/>
      <c r="J50" s="382"/>
      <c r="K50" s="461" t="str">
        <f t="shared" si="22"/>
        <v/>
      </c>
      <c r="L50" s="451" t="str">
        <f t="shared" si="22"/>
        <v/>
      </c>
      <c r="M50" s="462" t="str">
        <f t="shared" si="23"/>
        <v/>
      </c>
      <c r="N50" s="461" t="str">
        <f t="shared" si="17"/>
        <v/>
      </c>
      <c r="O50" s="462" t="str">
        <f t="shared" si="18"/>
        <v/>
      </c>
      <c r="P50" s="463" t="str">
        <f t="shared" si="24"/>
        <v/>
      </c>
      <c r="Q50" s="461" t="str">
        <f t="shared" si="19"/>
        <v/>
      </c>
      <c r="R50" s="462" t="str">
        <f t="shared" si="20"/>
        <v/>
      </c>
      <c r="S50" s="463" t="str">
        <f t="shared" si="21"/>
        <v/>
      </c>
      <c r="T50" s="7"/>
    </row>
    <row r="51" spans="1:20" s="167" customFormat="1" ht="12.75" customHeight="1" x14ac:dyDescent="0.25">
      <c r="A51" s="576"/>
      <c r="B51" s="14" t="s">
        <v>16</v>
      </c>
      <c r="C51" s="431" t="str">
        <f>IF('W2'!$G$11&gt;0, 'W2'!E25, IF('W3'!$G$22&gt;0, 'W3'!E56, ""))</f>
        <v/>
      </c>
      <c r="D51" s="441" t="str">
        <f>IF('W2'!$G$11&gt;0, 'W2'!J25, IF('W3'!$G$22&gt;0, 'W3'!J56, ""))</f>
        <v/>
      </c>
      <c r="E51" s="343"/>
      <c r="F51" s="343"/>
      <c r="G51" s="343"/>
      <c r="H51" s="343"/>
      <c r="I51" s="258"/>
      <c r="J51" s="382"/>
      <c r="K51" s="461" t="str">
        <f t="shared" si="22"/>
        <v/>
      </c>
      <c r="L51" s="451" t="str">
        <f t="shared" si="22"/>
        <v/>
      </c>
      <c r="M51" s="462" t="str">
        <f t="shared" si="23"/>
        <v/>
      </c>
      <c r="N51" s="461" t="str">
        <f t="shared" si="17"/>
        <v/>
      </c>
      <c r="O51" s="462" t="str">
        <f t="shared" si="18"/>
        <v/>
      </c>
      <c r="P51" s="463" t="str">
        <f t="shared" si="24"/>
        <v/>
      </c>
      <c r="Q51" s="461" t="str">
        <f t="shared" si="19"/>
        <v/>
      </c>
      <c r="R51" s="462" t="str">
        <f t="shared" si="20"/>
        <v/>
      </c>
      <c r="S51" s="463" t="str">
        <f t="shared" si="21"/>
        <v/>
      </c>
      <c r="T51" s="7"/>
    </row>
    <row r="52" spans="1:20" s="167" customFormat="1" ht="12.75" customHeight="1" x14ac:dyDescent="0.25">
      <c r="A52" s="577"/>
      <c r="B52" s="14" t="s">
        <v>17</v>
      </c>
      <c r="C52" s="431" t="str">
        <f>IF('W2'!$G$11&gt;0, 'W2'!E26, IF('W3'!$G$22&gt;0, 'W3'!E57, ""))</f>
        <v/>
      </c>
      <c r="D52" s="441" t="str">
        <f>IF('W2'!$G$11&gt;0, 'W2'!J26, IF('W3'!$G$22&gt;0, 'W3'!J57, ""))</f>
        <v/>
      </c>
      <c r="E52" s="444"/>
      <c r="F52" s="444"/>
      <c r="G52" s="444"/>
      <c r="H52" s="444"/>
      <c r="I52" s="258"/>
      <c r="J52" s="382"/>
      <c r="K52" s="461" t="str">
        <f t="shared" si="22"/>
        <v/>
      </c>
      <c r="L52" s="167" t="str">
        <f t="shared" si="22"/>
        <v/>
      </c>
      <c r="M52" s="462" t="str">
        <f>IF(COUNT(C52:F52)=4, CONCATENATE(ROUND(SUM(E52:F52)/SUM(C52:D52)*1000, 2), " (", ROUND(SUM(E52:F52)/SUM(C52:D52)*1000/EXP(1.96/SQRT(SUM(E52:F52))), 2),"-",ROUND(SUM(E52:F52)/SUM(C52:D52)*1000*EXP(1.96/SQRT(SUM(E52:F52))), 2),")"),"")</f>
        <v/>
      </c>
      <c r="N52" s="461" t="str">
        <f t="shared" si="17"/>
        <v/>
      </c>
      <c r="O52" s="462" t="str">
        <f t="shared" si="18"/>
        <v/>
      </c>
      <c r="P52" s="463" t="str">
        <f t="shared" si="24"/>
        <v/>
      </c>
      <c r="Q52" s="461" t="str">
        <f t="shared" si="19"/>
        <v/>
      </c>
      <c r="R52" s="462" t="str">
        <f t="shared" si="20"/>
        <v/>
      </c>
      <c r="S52" s="463" t="str">
        <f t="shared" si="21"/>
        <v/>
      </c>
      <c r="T52" s="7"/>
    </row>
    <row r="53" spans="1:20" s="167" customFormat="1" ht="12.75" customHeight="1" x14ac:dyDescent="0.25">
      <c r="A53" s="415"/>
      <c r="B53" s="14"/>
      <c r="C53" s="340" t="s">
        <v>2</v>
      </c>
      <c r="D53" s="341" t="s">
        <v>0</v>
      </c>
      <c r="E53" s="340" t="s">
        <v>2</v>
      </c>
      <c r="F53" s="340" t="s">
        <v>0</v>
      </c>
      <c r="G53" s="340" t="s">
        <v>2</v>
      </c>
      <c r="H53" s="340" t="s">
        <v>0</v>
      </c>
      <c r="I53" s="340" t="s">
        <v>2</v>
      </c>
      <c r="J53" s="341" t="s">
        <v>0</v>
      </c>
      <c r="K53" s="340" t="s">
        <v>2</v>
      </c>
      <c r="L53" s="340" t="s">
        <v>0</v>
      </c>
      <c r="M53" s="341" t="s">
        <v>26</v>
      </c>
      <c r="N53" s="340" t="s">
        <v>2</v>
      </c>
      <c r="O53" s="340" t="s">
        <v>0</v>
      </c>
      <c r="P53" s="341" t="s">
        <v>26</v>
      </c>
      <c r="Q53" s="340" t="s">
        <v>2</v>
      </c>
      <c r="R53" s="340" t="s">
        <v>0</v>
      </c>
      <c r="S53" s="341" t="s">
        <v>26</v>
      </c>
      <c r="T53" s="7"/>
    </row>
    <row r="54" spans="1:20" s="167" customFormat="1" ht="12.75" customHeight="1" x14ac:dyDescent="0.25">
      <c r="A54" s="575" t="s">
        <v>23</v>
      </c>
      <c r="B54" s="14" t="s">
        <v>6</v>
      </c>
      <c r="C54" s="431" t="str">
        <f>IF('W2'!$G$11&gt;0, 'W2'!F15, IF('W3'!$G$22&gt;0, 'W3'!F46, ""))</f>
        <v/>
      </c>
      <c r="D54" s="441" t="str">
        <f>IF('W2'!$G$11&gt;0, 'W2'!K15, IF('W3'!$G$22&gt;0, 'W3'!K46, ""))</f>
        <v/>
      </c>
      <c r="E54" s="258"/>
      <c r="F54" s="258"/>
      <c r="G54" s="258"/>
      <c r="H54" s="258"/>
      <c r="I54" s="258"/>
      <c r="J54" s="382"/>
      <c r="K54" s="458" t="str">
        <f>IF(COUNT(C54,E54)=2, CONCATENATE(ROUND(E54/C54*1000, 2), " (", ROUND(E54/C54*1000/EXP(1.96/SQRT(E54)), 2),"-",ROUND(E54/C54*1000*EXP(1.96/SQRT(E54)), 2),")"),"")</f>
        <v/>
      </c>
      <c r="L54" s="450" t="str">
        <f>IF(COUNT(D54,F54)=2, CONCATENATE(ROUND(F54/D54*1000, 2), " (", ROUND(F54/D54*1000/EXP(1.96/SQRT(F54)), 2),"-",ROUND(F54/D54*1000*EXP(1.96/SQRT(F54)), 2),")"),"")</f>
        <v/>
      </c>
      <c r="M54" s="459" t="str">
        <f>IF(COUNT(C54:F54)=4, CONCATENATE(ROUND(SUM(E54:F54)/SUM(C54:D54)*1000, 2), " (", ROUND(SUM(E54:F54)/SUM(C54:D54)*1000/EXP(1.96/SQRT(SUM(E54:F54))), 2),"-",ROUND(SUM(E54:F54)/SUM(C54:D54)*1000*EXP(1.96/SQRT(SUM(E54:F54))), 2),")"),"")</f>
        <v/>
      </c>
      <c r="N54" s="458" t="str">
        <f t="shared" ref="N54:N65" si="25">IF(COUNT(C54,G54)=2, CONCATENATE(ROUND(G54/C54*1000, 2), " (", ROUND(G54/C54*1000/EXP(1.96/SQRT(G54)), 2),"-",ROUND(G54/C54*1000*EXP(1.96/SQRT(G54)), 2),")"),"")</f>
        <v/>
      </c>
      <c r="O54" s="459" t="str">
        <f t="shared" ref="O54:O65" si="26">IF(COUNT(D54,H54)=2, CONCATENATE(ROUND(H54/D54*1000, 2), " (", ROUND(H54/D54*1000/EXP(1.96/SQRT(H54)), 2),"-",ROUND(H54/D54*1000*EXP(1.96/SQRT(H54)), 2),")"),"")</f>
        <v/>
      </c>
      <c r="P54" s="459" t="str">
        <f>IF(COUNT(C54:D54,G54:H54)=4, CONCATENATE(ROUND(SUM(G54:H54)/SUM(C54:D54)*1000, 2), " (", ROUND(SUM(G54:H54)/SUM(C54:D54)*1000/EXP(1.96/SQRT(SUM(G54:H54))), 2),"-",ROUND(SUM(G54:H54)/SUM(C54:D54)*1000*EXP(1.96/SQRT(SUM(G54:H54))), 2),")"),"")</f>
        <v/>
      </c>
      <c r="Q54" s="458" t="str">
        <f t="shared" ref="Q54:Q65" si="27">IF(COUNT(C54,I54)=2, CONCATENATE(ROUND(I54/C54*1000, 2), " (", ROUND(I54/C54*1000/EXP(1.96/SQRT(I54)), 2),"-",ROUND(I54/C54*1000*EXP(1.96/SQRT(I54)), 2),")"),"")</f>
        <v/>
      </c>
      <c r="R54" s="459" t="str">
        <f t="shared" ref="R54:R65" si="28">IF(COUNT(D54,J54)=2, CONCATENATE(ROUND(J54/D54*1000, 2), " (", ROUND(J54/D54*1000/EXP(1.96/SQRT(J54)), 2),"-",ROUND(J54/D54*1000*EXP(1.96/SQRT(J54)), 2),")"),"")</f>
        <v/>
      </c>
      <c r="S54" s="460" t="str">
        <f t="shared" ref="S54:S65" si="29">IF(COUNT(C54:D54,I54:J54)=4, CONCATENATE(ROUND(SUM(I54:J54)/SUM(C54:D54)*1000, 2), " (", ROUND(SUM(I54:J54)/SUM(C54:D54)*1000/EXP(1.96/SQRT(SUM(I54:J54))), 2),"-",ROUND(SUM(I54:J54)/SUM(C54:D54)*1000*EXP(1.96/SQRT(SUM(I54:J54))), 2),")"),"")</f>
        <v/>
      </c>
      <c r="T54" s="7"/>
    </row>
    <row r="55" spans="1:20" s="167" customFormat="1" ht="12.75" customHeight="1" x14ac:dyDescent="0.25">
      <c r="A55" s="576"/>
      <c r="B55" s="14" t="s">
        <v>7</v>
      </c>
      <c r="C55" s="431" t="str">
        <f>IF('W2'!$G$11&gt;0, 'W2'!F16, IF('W3'!$G$22&gt;0, 'W3'!F47, ""))</f>
        <v/>
      </c>
      <c r="D55" s="441" t="str">
        <f>IF('W2'!$G$11&gt;0, 'W2'!K16, IF('W3'!$G$22&gt;0, 'W3'!K47, ""))</f>
        <v/>
      </c>
      <c r="E55" s="258"/>
      <c r="F55" s="258"/>
      <c r="G55" s="258"/>
      <c r="H55" s="258"/>
      <c r="I55" s="258"/>
      <c r="J55" s="382"/>
      <c r="K55" s="461" t="str">
        <f t="shared" ref="K55:L65" si="30">IF(COUNT(C55,E55)=2, CONCATENATE(ROUND(E55/C55*1000, 2), " (", ROUND(E55/C55*1000/EXP(1.96/SQRT(E55)), 2),"-",ROUND(E55/C55*1000*EXP(1.96/SQRT(E55)), 2),")"),"")</f>
        <v/>
      </c>
      <c r="L55" s="451" t="str">
        <f t="shared" si="30"/>
        <v/>
      </c>
      <c r="M55" s="462" t="str">
        <f t="shared" ref="M55:M64" si="31">IF(COUNT(C55:F55)=4, CONCATENATE(ROUND(SUM(E55:F55)/SUM(C55:D55)*1000, 2), " (", ROUND(SUM(E55:F55)/SUM(C55:D55)*1000/EXP(1.96/SQRT(SUM(E55:F55))), 2),"-",ROUND(SUM(E55:F55)/SUM(C55:D55)*1000*EXP(1.96/SQRT(SUM(E55:F55))), 2),")"),"")</f>
        <v/>
      </c>
      <c r="N55" s="461" t="str">
        <f t="shared" si="25"/>
        <v/>
      </c>
      <c r="O55" s="462" t="str">
        <f t="shared" si="26"/>
        <v/>
      </c>
      <c r="P55" s="463" t="str">
        <f>IF(COUNT(C55:D55,G55:H55)=4, CONCATENATE(ROUND(SUM(G55:H55)/SUM(C55:D55)*1000, 2), " (", ROUND(SUM(G55:H55)/SUM(C55:D55)*1000/EXP(1.96/SQRT(SUM(G55:H55))), 2),"-",ROUND(SUM(G55:H55)/SUM(C55:D55)*1000*EXP(1.96/SQRT(SUM(G55:H55))), 2),")"),"")</f>
        <v/>
      </c>
      <c r="Q55" s="461" t="str">
        <f t="shared" si="27"/>
        <v/>
      </c>
      <c r="R55" s="462" t="str">
        <f t="shared" si="28"/>
        <v/>
      </c>
      <c r="S55" s="463" t="str">
        <f t="shared" si="29"/>
        <v/>
      </c>
      <c r="T55" s="7"/>
    </row>
    <row r="56" spans="1:20" s="167" customFormat="1" ht="12.75" customHeight="1" x14ac:dyDescent="0.25">
      <c r="A56" s="576"/>
      <c r="B56" s="14" t="s">
        <v>8</v>
      </c>
      <c r="C56" s="431" t="str">
        <f>IF('W2'!$G$11&gt;0, 'W2'!F17, IF('W3'!$G$22&gt;0, 'W3'!F48, ""))</f>
        <v/>
      </c>
      <c r="D56" s="441" t="str">
        <f>IF('W2'!$G$11&gt;0, 'W2'!K17, IF('W3'!$G$22&gt;0, 'W3'!K48, ""))</f>
        <v/>
      </c>
      <c r="E56" s="343"/>
      <c r="F56" s="343"/>
      <c r="G56" s="343"/>
      <c r="H56" s="343"/>
      <c r="I56" s="258"/>
      <c r="J56" s="382"/>
      <c r="K56" s="461" t="str">
        <f>IF(COUNT(C56,E56)=2, CONCATENATE(ROUND(E56/C56*1000, 2), " (", ROUND(E56/C56*1000/EXP(1.96/SQRT(E56)), 2),"-",ROUND(E56/C56*1000*EXP(1.96/SQRT(E56)), 2),")"),"")</f>
        <v/>
      </c>
      <c r="L56" s="167" t="str">
        <f t="shared" si="30"/>
        <v/>
      </c>
      <c r="M56" s="462" t="str">
        <f t="shared" si="31"/>
        <v/>
      </c>
      <c r="N56" s="461" t="str">
        <f t="shared" si="25"/>
        <v/>
      </c>
      <c r="O56" s="462" t="str">
        <f t="shared" si="26"/>
        <v/>
      </c>
      <c r="P56" s="463" t="str">
        <f t="shared" ref="P56:P65" si="32">IF(COUNT(C56:D56,G56:H56)=4, CONCATENATE(ROUND(SUM(G56:H56)/SUM(C56:D56)*1000, 2), " (", ROUND(SUM(G56:H56)/SUM(C56:D56)*1000/EXP(1.96/SQRT(SUM(G56:H56))), 2),"-",ROUND(SUM(G56:H56)/SUM(C56:D56)*1000*EXP(1.96/SQRT(SUM(G56:H56))), 2),")"),"")</f>
        <v/>
      </c>
      <c r="Q56" s="461" t="str">
        <f t="shared" si="27"/>
        <v/>
      </c>
      <c r="R56" s="462" t="str">
        <f t="shared" si="28"/>
        <v/>
      </c>
      <c r="S56" s="463" t="str">
        <f t="shared" si="29"/>
        <v/>
      </c>
      <c r="T56" s="7"/>
    </row>
    <row r="57" spans="1:20" s="167" customFormat="1" ht="12.75" customHeight="1" x14ac:dyDescent="0.25">
      <c r="A57" s="576"/>
      <c r="B57" s="14" t="s">
        <v>9</v>
      </c>
      <c r="C57" s="431" t="str">
        <f>IF('W2'!$G$11&gt;0, 'W2'!F18, IF('W3'!$G$22&gt;0, 'W3'!F49, ""))</f>
        <v/>
      </c>
      <c r="D57" s="441" t="str">
        <f>IF('W2'!$G$11&gt;0, 'W2'!K18, IF('W3'!$G$22&gt;0, 'W3'!K49, ""))</f>
        <v/>
      </c>
      <c r="E57" s="343"/>
      <c r="F57" s="343"/>
      <c r="G57" s="343"/>
      <c r="H57" s="343"/>
      <c r="I57" s="258"/>
      <c r="J57" s="382"/>
      <c r="K57" s="461" t="str">
        <f t="shared" si="30"/>
        <v/>
      </c>
      <c r="L57" s="451" t="str">
        <f t="shared" si="30"/>
        <v/>
      </c>
      <c r="M57" s="462" t="str">
        <f t="shared" si="31"/>
        <v/>
      </c>
      <c r="N57" s="461" t="str">
        <f t="shared" si="25"/>
        <v/>
      </c>
      <c r="O57" s="462" t="str">
        <f t="shared" si="26"/>
        <v/>
      </c>
      <c r="P57" s="463" t="str">
        <f t="shared" si="32"/>
        <v/>
      </c>
      <c r="Q57" s="461" t="str">
        <f t="shared" si="27"/>
        <v/>
      </c>
      <c r="R57" s="462" t="str">
        <f t="shared" si="28"/>
        <v/>
      </c>
      <c r="S57" s="463" t="str">
        <f t="shared" si="29"/>
        <v/>
      </c>
      <c r="T57" s="7"/>
    </row>
    <row r="58" spans="1:20" s="167" customFormat="1" ht="12.75" customHeight="1" x14ac:dyDescent="0.25">
      <c r="A58" s="576"/>
      <c r="B58" s="14" t="s">
        <v>10</v>
      </c>
      <c r="C58" s="431" t="str">
        <f>IF('W2'!$G$11&gt;0, 'W2'!F19, IF('W3'!$G$22&gt;0, 'W3'!F50, ""))</f>
        <v/>
      </c>
      <c r="D58" s="441" t="str">
        <f>IF('W2'!$G$11&gt;0, 'W2'!K19, IF('W3'!$G$22&gt;0, 'W3'!K50, ""))</f>
        <v/>
      </c>
      <c r="E58" s="343"/>
      <c r="F58" s="343"/>
      <c r="G58" s="343"/>
      <c r="H58" s="343"/>
      <c r="I58" s="258"/>
      <c r="J58" s="382"/>
      <c r="K58" s="461" t="str">
        <f t="shared" si="30"/>
        <v/>
      </c>
      <c r="L58" s="451" t="str">
        <f t="shared" si="30"/>
        <v/>
      </c>
      <c r="M58" s="462" t="str">
        <f t="shared" si="31"/>
        <v/>
      </c>
      <c r="N58" s="461" t="str">
        <f t="shared" si="25"/>
        <v/>
      </c>
      <c r="O58" s="462" t="str">
        <f t="shared" si="26"/>
        <v/>
      </c>
      <c r="P58" s="463" t="str">
        <f t="shared" si="32"/>
        <v/>
      </c>
      <c r="Q58" s="461" t="str">
        <f t="shared" si="27"/>
        <v/>
      </c>
      <c r="R58" s="462" t="str">
        <f t="shared" si="28"/>
        <v/>
      </c>
      <c r="S58" s="463" t="str">
        <f t="shared" si="29"/>
        <v/>
      </c>
      <c r="T58" s="7"/>
    </row>
    <row r="59" spans="1:20" s="167" customFormat="1" ht="12.75" customHeight="1" x14ac:dyDescent="0.25">
      <c r="A59" s="576"/>
      <c r="B59" s="14" t="s">
        <v>11</v>
      </c>
      <c r="C59" s="431" t="str">
        <f>IF('W2'!$G$11&gt;0, 'W2'!F20, IF('W3'!$G$22&gt;0, 'W3'!F51, ""))</f>
        <v/>
      </c>
      <c r="D59" s="441" t="str">
        <f>IF('W2'!$G$11&gt;0, 'W2'!K20, IF('W3'!$G$22&gt;0, 'W3'!K51, ""))</f>
        <v/>
      </c>
      <c r="E59" s="343"/>
      <c r="F59" s="343"/>
      <c r="G59" s="343"/>
      <c r="H59" s="343"/>
      <c r="I59" s="258"/>
      <c r="J59" s="382"/>
      <c r="K59" s="461" t="str">
        <f t="shared" si="30"/>
        <v/>
      </c>
      <c r="L59" s="167" t="str">
        <f t="shared" si="30"/>
        <v/>
      </c>
      <c r="M59" s="462" t="str">
        <f t="shared" si="31"/>
        <v/>
      </c>
      <c r="N59" s="461" t="str">
        <f t="shared" si="25"/>
        <v/>
      </c>
      <c r="O59" s="462" t="str">
        <f t="shared" si="26"/>
        <v/>
      </c>
      <c r="P59" s="463" t="str">
        <f t="shared" si="32"/>
        <v/>
      </c>
      <c r="Q59" s="461" t="str">
        <f t="shared" si="27"/>
        <v/>
      </c>
      <c r="R59" s="462" t="str">
        <f t="shared" si="28"/>
        <v/>
      </c>
      <c r="S59" s="463" t="str">
        <f t="shared" si="29"/>
        <v/>
      </c>
      <c r="T59" s="7"/>
    </row>
    <row r="60" spans="1:20" s="167" customFormat="1" ht="12.75" customHeight="1" x14ac:dyDescent="0.25">
      <c r="A60" s="576"/>
      <c r="B60" s="14" t="s">
        <v>12</v>
      </c>
      <c r="C60" s="431" t="str">
        <f>IF('W2'!$G$11&gt;0, 'W2'!F21, IF('W3'!$G$22&gt;0, 'W3'!F52, ""))</f>
        <v/>
      </c>
      <c r="D60" s="441" t="str">
        <f>IF('W2'!$G$11&gt;0, 'W2'!K21, IF('W3'!$G$22&gt;0, 'W3'!K52, ""))</f>
        <v/>
      </c>
      <c r="E60" s="343"/>
      <c r="F60" s="343"/>
      <c r="G60" s="343"/>
      <c r="H60" s="343"/>
      <c r="I60" s="258"/>
      <c r="J60" s="382"/>
      <c r="K60" s="461" t="str">
        <f t="shared" si="30"/>
        <v/>
      </c>
      <c r="L60" s="451" t="str">
        <f t="shared" si="30"/>
        <v/>
      </c>
      <c r="M60" s="462" t="str">
        <f t="shared" si="31"/>
        <v/>
      </c>
      <c r="N60" s="461" t="str">
        <f t="shared" si="25"/>
        <v/>
      </c>
      <c r="O60" s="462" t="str">
        <f t="shared" si="26"/>
        <v/>
      </c>
      <c r="P60" s="463" t="str">
        <f t="shared" si="32"/>
        <v/>
      </c>
      <c r="Q60" s="461" t="str">
        <f t="shared" si="27"/>
        <v/>
      </c>
      <c r="R60" s="462" t="str">
        <f t="shared" si="28"/>
        <v/>
      </c>
      <c r="S60" s="463" t="str">
        <f t="shared" si="29"/>
        <v/>
      </c>
      <c r="T60" s="7"/>
    </row>
    <row r="61" spans="1:20" s="167" customFormat="1" ht="12.75" customHeight="1" x14ac:dyDescent="0.25">
      <c r="A61" s="576"/>
      <c r="B61" s="14" t="s">
        <v>13</v>
      </c>
      <c r="C61" s="431" t="str">
        <f>IF('W2'!$G$11&gt;0, 'W2'!F22, IF('W3'!$G$22&gt;0, 'W3'!F53, ""))</f>
        <v/>
      </c>
      <c r="D61" s="441" t="str">
        <f>IF('W2'!$G$11&gt;0, 'W2'!K22, IF('W3'!$G$22&gt;0, 'W3'!K53, ""))</f>
        <v/>
      </c>
      <c r="E61" s="343"/>
      <c r="F61" s="343"/>
      <c r="G61" s="343"/>
      <c r="H61" s="343"/>
      <c r="I61" s="258"/>
      <c r="J61" s="382"/>
      <c r="K61" s="461" t="str">
        <f t="shared" si="30"/>
        <v/>
      </c>
      <c r="L61" s="451" t="str">
        <f t="shared" si="30"/>
        <v/>
      </c>
      <c r="M61" s="462" t="str">
        <f t="shared" si="31"/>
        <v/>
      </c>
      <c r="N61" s="461" t="str">
        <f t="shared" si="25"/>
        <v/>
      </c>
      <c r="O61" s="462" t="str">
        <f t="shared" si="26"/>
        <v/>
      </c>
      <c r="P61" s="463" t="str">
        <f t="shared" si="32"/>
        <v/>
      </c>
      <c r="Q61" s="461" t="str">
        <f t="shared" si="27"/>
        <v/>
      </c>
      <c r="R61" s="462" t="str">
        <f t="shared" si="28"/>
        <v/>
      </c>
      <c r="S61" s="463" t="str">
        <f t="shared" si="29"/>
        <v/>
      </c>
      <c r="T61" s="7"/>
    </row>
    <row r="62" spans="1:20" s="167" customFormat="1" ht="12.75" customHeight="1" x14ac:dyDescent="0.25">
      <c r="A62" s="576"/>
      <c r="B62" s="14" t="s">
        <v>14</v>
      </c>
      <c r="C62" s="431" t="str">
        <f>IF('W2'!$G$11&gt;0, 'W2'!F23, IF('W3'!$G$22&gt;0, 'W3'!F54, ""))</f>
        <v/>
      </c>
      <c r="D62" s="441" t="str">
        <f>IF('W2'!$G$11&gt;0, 'W2'!K23, IF('W3'!$G$22&gt;0, 'W3'!K54, ""))</f>
        <v/>
      </c>
      <c r="E62" s="343"/>
      <c r="F62" s="343"/>
      <c r="G62" s="343"/>
      <c r="H62" s="343"/>
      <c r="I62" s="258"/>
      <c r="J62" s="382"/>
      <c r="K62" s="461" t="str">
        <f t="shared" si="30"/>
        <v/>
      </c>
      <c r="L62" s="167" t="str">
        <f t="shared" si="30"/>
        <v/>
      </c>
      <c r="M62" s="462" t="str">
        <f t="shared" si="31"/>
        <v/>
      </c>
      <c r="N62" s="461" t="str">
        <f t="shared" si="25"/>
        <v/>
      </c>
      <c r="O62" s="462" t="str">
        <f t="shared" si="26"/>
        <v/>
      </c>
      <c r="P62" s="463" t="str">
        <f t="shared" si="32"/>
        <v/>
      </c>
      <c r="Q62" s="461" t="str">
        <f t="shared" si="27"/>
        <v/>
      </c>
      <c r="R62" s="462" t="str">
        <f t="shared" si="28"/>
        <v/>
      </c>
      <c r="S62" s="463" t="str">
        <f t="shared" si="29"/>
        <v/>
      </c>
      <c r="T62" s="7"/>
    </row>
    <row r="63" spans="1:20" s="167" customFormat="1" ht="12.75" customHeight="1" x14ac:dyDescent="0.25">
      <c r="A63" s="576"/>
      <c r="B63" s="14" t="s">
        <v>15</v>
      </c>
      <c r="C63" s="431" t="str">
        <f>IF('W2'!$G$11&gt;0, 'W2'!F24, IF('W3'!$G$22&gt;0, 'W3'!F55, ""))</f>
        <v/>
      </c>
      <c r="D63" s="441" t="str">
        <f>IF('W2'!$G$11&gt;0, 'W2'!K24, IF('W3'!$G$22&gt;0, 'W3'!K55, ""))</f>
        <v/>
      </c>
      <c r="E63" s="343"/>
      <c r="F63" s="343"/>
      <c r="G63" s="343"/>
      <c r="H63" s="343"/>
      <c r="I63" s="258"/>
      <c r="J63" s="382"/>
      <c r="K63" s="461" t="str">
        <f t="shared" si="30"/>
        <v/>
      </c>
      <c r="L63" s="451" t="str">
        <f t="shared" si="30"/>
        <v/>
      </c>
      <c r="M63" s="462" t="str">
        <f t="shared" si="31"/>
        <v/>
      </c>
      <c r="N63" s="461" t="str">
        <f t="shared" si="25"/>
        <v/>
      </c>
      <c r="O63" s="462" t="str">
        <f t="shared" si="26"/>
        <v/>
      </c>
      <c r="P63" s="463" t="str">
        <f t="shared" si="32"/>
        <v/>
      </c>
      <c r="Q63" s="461" t="str">
        <f t="shared" si="27"/>
        <v/>
      </c>
      <c r="R63" s="462" t="str">
        <f t="shared" si="28"/>
        <v/>
      </c>
      <c r="S63" s="463" t="str">
        <f t="shared" si="29"/>
        <v/>
      </c>
      <c r="T63" s="7"/>
    </row>
    <row r="64" spans="1:20" s="167" customFormat="1" ht="12.75" customHeight="1" x14ac:dyDescent="0.25">
      <c r="A64" s="576"/>
      <c r="B64" s="14" t="s">
        <v>16</v>
      </c>
      <c r="C64" s="431" t="str">
        <f>IF('W2'!$G$11&gt;0, 'W2'!F25, IF('W3'!$G$22&gt;0, 'W3'!F56, ""))</f>
        <v/>
      </c>
      <c r="D64" s="441" t="str">
        <f>IF('W2'!$G$11&gt;0, 'W2'!K25, IF('W3'!$G$22&gt;0, 'W3'!K56, ""))</f>
        <v/>
      </c>
      <c r="E64" s="343"/>
      <c r="F64" s="343"/>
      <c r="G64" s="343"/>
      <c r="H64" s="343"/>
      <c r="I64" s="258"/>
      <c r="J64" s="382"/>
      <c r="K64" s="461" t="str">
        <f t="shared" si="30"/>
        <v/>
      </c>
      <c r="L64" s="451" t="str">
        <f t="shared" si="30"/>
        <v/>
      </c>
      <c r="M64" s="462" t="str">
        <f t="shared" si="31"/>
        <v/>
      </c>
      <c r="N64" s="461" t="str">
        <f t="shared" si="25"/>
        <v/>
      </c>
      <c r="O64" s="462" t="str">
        <f t="shared" si="26"/>
        <v/>
      </c>
      <c r="P64" s="463" t="str">
        <f t="shared" si="32"/>
        <v/>
      </c>
      <c r="Q64" s="461" t="str">
        <f t="shared" si="27"/>
        <v/>
      </c>
      <c r="R64" s="462" t="str">
        <f t="shared" si="28"/>
        <v/>
      </c>
      <c r="S64" s="463" t="str">
        <f t="shared" si="29"/>
        <v/>
      </c>
      <c r="T64" s="7"/>
    </row>
    <row r="65" spans="1:20" s="167" customFormat="1" ht="12.75" customHeight="1" x14ac:dyDescent="0.25">
      <c r="A65" s="577"/>
      <c r="B65" s="14" t="s">
        <v>17</v>
      </c>
      <c r="C65" s="431" t="str">
        <f>IF('W2'!$G$11&gt;0, 'W2'!F26, IF('W3'!$G$22&gt;0, 'W3'!F57, ""))</f>
        <v/>
      </c>
      <c r="D65" s="441" t="str">
        <f>IF('W2'!$G$11&gt;0, 'W2'!K26, IF('W3'!$G$22&gt;0, 'W3'!K57, ""))</f>
        <v/>
      </c>
      <c r="E65" s="444"/>
      <c r="F65" s="444"/>
      <c r="G65" s="444"/>
      <c r="H65" s="444"/>
      <c r="I65" s="258"/>
      <c r="J65" s="382"/>
      <c r="K65" s="461" t="str">
        <f t="shared" si="30"/>
        <v/>
      </c>
      <c r="L65" s="167" t="str">
        <f t="shared" si="30"/>
        <v/>
      </c>
      <c r="M65" s="462" t="str">
        <f>IF(COUNT(C65:F65)=4, CONCATENATE(ROUND(SUM(E65:F65)/SUM(C65:D65)*1000, 2), " (", ROUND(SUM(E65:F65)/SUM(C65:D65)*1000/EXP(1.96/SQRT(SUM(E65:F65))), 2),"-",ROUND(SUM(E65:F65)/SUM(C65:D65)*1000*EXP(1.96/SQRT(SUM(E65:F65))), 2),")"),"")</f>
        <v/>
      </c>
      <c r="N65" s="461" t="str">
        <f t="shared" si="25"/>
        <v/>
      </c>
      <c r="O65" s="462" t="str">
        <f t="shared" si="26"/>
        <v/>
      </c>
      <c r="P65" s="463" t="str">
        <f t="shared" si="32"/>
        <v/>
      </c>
      <c r="Q65" s="461" t="str">
        <f t="shared" si="27"/>
        <v/>
      </c>
      <c r="R65" s="462" t="str">
        <f t="shared" si="28"/>
        <v/>
      </c>
      <c r="S65" s="463" t="str">
        <f t="shared" si="29"/>
        <v/>
      </c>
      <c r="T65" s="7"/>
    </row>
    <row r="66" spans="1:20" s="167" customFormat="1" ht="12.75" customHeight="1" x14ac:dyDescent="0.25">
      <c r="A66" s="415"/>
      <c r="B66" s="14"/>
      <c r="C66" s="340" t="s">
        <v>2</v>
      </c>
      <c r="D66" s="341" t="s">
        <v>0</v>
      </c>
      <c r="E66" s="340" t="s">
        <v>2</v>
      </c>
      <c r="F66" s="340" t="s">
        <v>0</v>
      </c>
      <c r="G66" s="340" t="s">
        <v>2</v>
      </c>
      <c r="H66" s="340" t="s">
        <v>0</v>
      </c>
      <c r="I66" s="340" t="s">
        <v>2</v>
      </c>
      <c r="J66" s="341" t="s">
        <v>0</v>
      </c>
      <c r="K66" s="340" t="s">
        <v>2</v>
      </c>
      <c r="L66" s="340" t="s">
        <v>0</v>
      </c>
      <c r="M66" s="341" t="s">
        <v>26</v>
      </c>
      <c r="N66" s="340" t="s">
        <v>2</v>
      </c>
      <c r="O66" s="340" t="s">
        <v>0</v>
      </c>
      <c r="P66" s="341" t="s">
        <v>26</v>
      </c>
      <c r="Q66" s="340" t="s">
        <v>2</v>
      </c>
      <c r="R66" s="340" t="s">
        <v>0</v>
      </c>
      <c r="S66" s="341" t="s">
        <v>26</v>
      </c>
      <c r="T66" s="7"/>
    </row>
    <row r="67" spans="1:20" s="167" customFormat="1" ht="12.75" customHeight="1" x14ac:dyDescent="0.25">
      <c r="A67" s="575" t="s">
        <v>3</v>
      </c>
      <c r="B67" s="14" t="s">
        <v>6</v>
      </c>
      <c r="C67" s="431" t="str">
        <f>IF('W2'!$G$11&gt;0, 'W2'!G15, IF('W3'!$G$22&gt;0, 'W3'!G46, ""))</f>
        <v/>
      </c>
      <c r="D67" s="441" t="str">
        <f>IF('W2'!$G$11&gt;0, 'W2'!L15, IF('W3'!$G$22&gt;0, 'W3'!L46, ""))</f>
        <v/>
      </c>
      <c r="E67" s="258"/>
      <c r="F67" s="258"/>
      <c r="G67" s="258"/>
      <c r="H67" s="258"/>
      <c r="I67" s="258"/>
      <c r="J67" s="382"/>
      <c r="K67" s="458" t="str">
        <f>IF(COUNT(C67,E67)=2, CONCATENATE(ROUND(E67/C67*1000, 2), " (", ROUND(E67/C67*1000/EXP(1.96/SQRT(E67)), 2),"-",ROUND(E67/C67*1000*EXP(1.96/SQRT(E67)), 2),")"),"")</f>
        <v/>
      </c>
      <c r="L67" s="450" t="str">
        <f>IF(COUNT(D67,F67)=2, CONCATENATE(ROUND(F67/D67*1000, 2), " (", ROUND(F67/D67*1000/EXP(1.96/SQRT(F67)), 2),"-",ROUND(F67/D67*1000*EXP(1.96/SQRT(F67)), 2),")"),"")</f>
        <v/>
      </c>
      <c r="M67" s="459" t="str">
        <f>IF(COUNT(C67:F67)=4, CONCATENATE(ROUND(SUM(E67:F67)/SUM(C67:D67)*1000, 2), " (", ROUND(SUM(E67:F67)/SUM(C67:D67)*1000/EXP(1.96/SQRT(SUM(E67:F67))), 2),"-",ROUND(SUM(E67:F67)/SUM(C67:D67)*1000*EXP(1.96/SQRT(SUM(E67:F67))), 2),")"),"")</f>
        <v/>
      </c>
      <c r="N67" s="458" t="str">
        <f t="shared" ref="N67:N78" si="33">IF(COUNT(C67,G67)=2, CONCATENATE(ROUND(G67/C67*1000, 2), " (", ROUND(G67/C67*1000/EXP(1.96/SQRT(G67)), 2),"-",ROUND(G67/C67*1000*EXP(1.96/SQRT(G67)), 2),")"),"")</f>
        <v/>
      </c>
      <c r="O67" s="459" t="str">
        <f t="shared" ref="O67:O78" si="34">IF(COUNT(D67,H67)=2, CONCATENATE(ROUND(H67/D67*1000, 2), " (", ROUND(H67/D67*1000/EXP(1.96/SQRT(H67)), 2),"-",ROUND(H67/D67*1000*EXP(1.96/SQRT(H67)), 2),")"),"")</f>
        <v/>
      </c>
      <c r="P67" s="459" t="str">
        <f>IF(COUNT(C67:D67,G67:H67)=4, CONCATENATE(ROUND(SUM(G67:H67)/SUM(C67:D67)*1000, 2), " (", ROUND(SUM(G67:H67)/SUM(C67:D67)*1000/EXP(1.96/SQRT(SUM(G67:H67))), 2),"-",ROUND(SUM(G67:H67)/SUM(C67:D67)*1000*EXP(1.96/SQRT(SUM(G67:H67))), 2),")"),"")</f>
        <v/>
      </c>
      <c r="Q67" s="458" t="str">
        <f t="shared" ref="Q67:Q78" si="35">IF(COUNT(C67,I67)=2, CONCATENATE(ROUND(I67/C67*1000, 2), " (", ROUND(I67/C67*1000/EXP(1.96/SQRT(I67)), 2),"-",ROUND(I67/C67*1000*EXP(1.96/SQRT(I67)), 2),")"),"")</f>
        <v/>
      </c>
      <c r="R67" s="459" t="str">
        <f t="shared" ref="R67:R78" si="36">IF(COUNT(D67,J67)=2, CONCATENATE(ROUND(J67/D67*1000, 2), " (", ROUND(J67/D67*1000/EXP(1.96/SQRT(J67)), 2),"-",ROUND(J67/D67*1000*EXP(1.96/SQRT(J67)), 2),")"),"")</f>
        <v/>
      </c>
      <c r="S67" s="460" t="str">
        <f>IF(COUNT(C67:D67,I67:J67)=4, CONCATENATE(ROUND(SUM(I67:J67)/SUM(C67:D67)*1000, 2), " (", ROUND(SUM(I67:J67)/SUM(C67:D67)*1000/EXP(1.96/SQRT(SUM(I67:J67))), 2),"-",ROUND(SUM(I67:J67)/SUM(C67:D67)*1000*EXP(1.96/SQRT(SUM(I67:J67))), 2),")"),"")</f>
        <v/>
      </c>
      <c r="T67" s="7"/>
    </row>
    <row r="68" spans="1:20" s="167" customFormat="1" ht="12.75" customHeight="1" x14ac:dyDescent="0.25">
      <c r="A68" s="576"/>
      <c r="B68" s="14" t="s">
        <v>7</v>
      </c>
      <c r="C68" s="431" t="str">
        <f>IF('W2'!$G$11&gt;0, 'W2'!G16, IF('W3'!$G$22&gt;0, 'W3'!G47, ""))</f>
        <v/>
      </c>
      <c r="D68" s="441" t="str">
        <f>IF('W2'!$G$11&gt;0, 'W2'!L16, IF('W3'!$G$22&gt;0, 'W3'!L47, ""))</f>
        <v/>
      </c>
      <c r="E68" s="258"/>
      <c r="F68" s="258"/>
      <c r="G68" s="258"/>
      <c r="H68" s="258"/>
      <c r="I68" s="258"/>
      <c r="J68" s="382"/>
      <c r="K68" s="461" t="str">
        <f t="shared" ref="K68:L78" si="37">IF(COUNT(C68,E68)=2, CONCATENATE(ROUND(E68/C68*1000, 2), " (", ROUND(E68/C68*1000/EXP(1.96/SQRT(E68)), 2),"-",ROUND(E68/C68*1000*EXP(1.96/SQRT(E68)), 2),")"),"")</f>
        <v/>
      </c>
      <c r="L68" s="451" t="str">
        <f t="shared" si="37"/>
        <v/>
      </c>
      <c r="M68" s="462" t="str">
        <f t="shared" ref="M68:M77" si="38">IF(COUNT(C68:F68)=4, CONCATENATE(ROUND(SUM(E68:F68)/SUM(C68:D68)*1000, 2), " (", ROUND(SUM(E68:F68)/SUM(C68:D68)*1000/EXP(1.96/SQRT(SUM(E68:F68))), 2),"-",ROUND(SUM(E68:F68)/SUM(C68:D68)*1000*EXP(1.96/SQRT(SUM(E68:F68))), 2),")"),"")</f>
        <v/>
      </c>
      <c r="N68" s="461" t="str">
        <f t="shared" si="33"/>
        <v/>
      </c>
      <c r="O68" s="462" t="str">
        <f t="shared" si="34"/>
        <v/>
      </c>
      <c r="P68" s="463" t="str">
        <f>IF(COUNT(C68:D68,G68:H68)=4, CONCATENATE(ROUND(SUM(G68:H68)/SUM(C68:D68)*1000, 2), " (", ROUND(SUM(G68:H68)/SUM(C68:D68)*1000/EXP(1.96/SQRT(SUM(G68:H68))), 2),"-",ROUND(SUM(G68:H68)/SUM(C68:D68)*1000*EXP(1.96/SQRT(SUM(G68:H68))), 2),")"),"")</f>
        <v/>
      </c>
      <c r="Q68" s="461" t="str">
        <f t="shared" si="35"/>
        <v/>
      </c>
      <c r="R68" s="462" t="str">
        <f t="shared" si="36"/>
        <v/>
      </c>
      <c r="S68" s="463" t="str">
        <f t="shared" ref="S68:S78" si="39">IF(COUNT(C68:D68,I68:J68)=4, CONCATENATE(ROUND(SUM(I68:J68)/SUM(C68:D68)*1000, 2), " (", ROUND(SUM(I68:J68)/SUM(C68:D68)*1000/EXP(1.96/SQRT(SUM(I68:J68))), 2),"-",ROUND(SUM(I68:J68)/SUM(C68:D68)*1000*EXP(1.96/SQRT(SUM(I68:J68))), 2),")"),"")</f>
        <v/>
      </c>
      <c r="T68" s="7"/>
    </row>
    <row r="69" spans="1:20" s="167" customFormat="1" ht="12.75" customHeight="1" x14ac:dyDescent="0.25">
      <c r="A69" s="576"/>
      <c r="B69" s="14" t="s">
        <v>8</v>
      </c>
      <c r="C69" s="431" t="str">
        <f>IF('W2'!$G$11&gt;0, 'W2'!G17, IF('W3'!$G$22&gt;0, 'W3'!G48, ""))</f>
        <v/>
      </c>
      <c r="D69" s="441" t="str">
        <f>IF('W2'!$G$11&gt;0, 'W2'!L17, IF('W3'!$G$22&gt;0, 'W3'!L48, ""))</f>
        <v/>
      </c>
      <c r="E69" s="343"/>
      <c r="F69" s="343"/>
      <c r="G69" s="343"/>
      <c r="H69" s="343"/>
      <c r="I69" s="258"/>
      <c r="J69" s="382"/>
      <c r="K69" s="461" t="str">
        <f>IF(COUNT(C69,E69)=2, CONCATENATE(ROUND(E69/C69*1000, 2), " (", ROUND(E69/C69*1000/EXP(1.96/SQRT(E69)), 2),"-",ROUND(E69/C69*1000*EXP(1.96/SQRT(E69)), 2),")"),"")</f>
        <v/>
      </c>
      <c r="L69" s="167" t="str">
        <f t="shared" si="37"/>
        <v/>
      </c>
      <c r="M69" s="462" t="str">
        <f t="shared" si="38"/>
        <v/>
      </c>
      <c r="N69" s="461" t="str">
        <f t="shared" si="33"/>
        <v/>
      </c>
      <c r="O69" s="462" t="str">
        <f t="shared" si="34"/>
        <v/>
      </c>
      <c r="P69" s="463" t="str">
        <f t="shared" ref="P69:P78" si="40">IF(COUNT(C69:D69,G69:H69)=4, CONCATENATE(ROUND(SUM(G69:H69)/SUM(C69:D69)*1000, 2), " (", ROUND(SUM(G69:H69)/SUM(C69:D69)*1000/EXP(1.96/SQRT(SUM(G69:H69))), 2),"-",ROUND(SUM(G69:H69)/SUM(C69:D69)*1000*EXP(1.96/SQRT(SUM(G69:H69))), 2),")"),"")</f>
        <v/>
      </c>
      <c r="Q69" s="461" t="str">
        <f t="shared" si="35"/>
        <v/>
      </c>
      <c r="R69" s="462" t="str">
        <f t="shared" si="36"/>
        <v/>
      </c>
      <c r="S69" s="463" t="str">
        <f t="shared" si="39"/>
        <v/>
      </c>
      <c r="T69" s="7"/>
    </row>
    <row r="70" spans="1:20" s="167" customFormat="1" ht="12.75" customHeight="1" x14ac:dyDescent="0.25">
      <c r="A70" s="576"/>
      <c r="B70" s="14" t="s">
        <v>9</v>
      </c>
      <c r="C70" s="431" t="str">
        <f>IF('W2'!$G$11&gt;0, 'W2'!G18, IF('W3'!$G$22&gt;0, 'W3'!G49, ""))</f>
        <v/>
      </c>
      <c r="D70" s="441" t="str">
        <f>IF('W2'!$G$11&gt;0, 'W2'!L18, IF('W3'!$G$22&gt;0, 'W3'!L49, ""))</f>
        <v/>
      </c>
      <c r="E70" s="343"/>
      <c r="F70" s="343"/>
      <c r="G70" s="343"/>
      <c r="H70" s="343"/>
      <c r="I70" s="258"/>
      <c r="J70" s="382"/>
      <c r="K70" s="461" t="str">
        <f t="shared" si="37"/>
        <v/>
      </c>
      <c r="L70" s="451" t="str">
        <f t="shared" si="37"/>
        <v/>
      </c>
      <c r="M70" s="462" t="str">
        <f t="shared" si="38"/>
        <v/>
      </c>
      <c r="N70" s="461" t="str">
        <f t="shared" si="33"/>
        <v/>
      </c>
      <c r="O70" s="462" t="str">
        <f t="shared" si="34"/>
        <v/>
      </c>
      <c r="P70" s="463" t="str">
        <f t="shared" si="40"/>
        <v/>
      </c>
      <c r="Q70" s="461" t="str">
        <f t="shared" si="35"/>
        <v/>
      </c>
      <c r="R70" s="462" t="str">
        <f t="shared" si="36"/>
        <v/>
      </c>
      <c r="S70" s="463" t="str">
        <f t="shared" si="39"/>
        <v/>
      </c>
      <c r="T70" s="7"/>
    </row>
    <row r="71" spans="1:20" s="167" customFormat="1" ht="12.75" customHeight="1" x14ac:dyDescent="0.25">
      <c r="A71" s="576"/>
      <c r="B71" s="14" t="s">
        <v>10</v>
      </c>
      <c r="C71" s="431" t="str">
        <f>IF('W2'!$G$11&gt;0, 'W2'!G19, IF('W3'!$G$22&gt;0, 'W3'!G50, ""))</f>
        <v/>
      </c>
      <c r="D71" s="441" t="str">
        <f>IF('W2'!$G$11&gt;0, 'W2'!L19, IF('W3'!$G$22&gt;0, 'W3'!L50, ""))</f>
        <v/>
      </c>
      <c r="E71" s="343"/>
      <c r="F71" s="343"/>
      <c r="G71" s="343"/>
      <c r="H71" s="343"/>
      <c r="I71" s="258"/>
      <c r="J71" s="382"/>
      <c r="K71" s="461" t="str">
        <f t="shared" si="37"/>
        <v/>
      </c>
      <c r="L71" s="451" t="str">
        <f t="shared" si="37"/>
        <v/>
      </c>
      <c r="M71" s="462" t="str">
        <f t="shared" si="38"/>
        <v/>
      </c>
      <c r="N71" s="461" t="str">
        <f t="shared" si="33"/>
        <v/>
      </c>
      <c r="O71" s="462" t="str">
        <f t="shared" si="34"/>
        <v/>
      </c>
      <c r="P71" s="463" t="str">
        <f t="shared" si="40"/>
        <v/>
      </c>
      <c r="Q71" s="461" t="str">
        <f t="shared" si="35"/>
        <v/>
      </c>
      <c r="R71" s="462" t="str">
        <f t="shared" si="36"/>
        <v/>
      </c>
      <c r="S71" s="463" t="str">
        <f t="shared" si="39"/>
        <v/>
      </c>
      <c r="T71" s="7"/>
    </row>
    <row r="72" spans="1:20" s="167" customFormat="1" ht="12.75" customHeight="1" x14ac:dyDescent="0.25">
      <c r="A72" s="576"/>
      <c r="B72" s="14" t="s">
        <v>11</v>
      </c>
      <c r="C72" s="431" t="str">
        <f>IF('W2'!$G$11&gt;0, 'W2'!G20, IF('W3'!$G$22&gt;0, 'W3'!G51, ""))</f>
        <v/>
      </c>
      <c r="D72" s="441" t="str">
        <f>IF('W2'!$G$11&gt;0, 'W2'!L20, IF('W3'!$G$22&gt;0, 'W3'!L51, ""))</f>
        <v/>
      </c>
      <c r="E72" s="343"/>
      <c r="F72" s="343"/>
      <c r="G72" s="343"/>
      <c r="H72" s="343"/>
      <c r="I72" s="258"/>
      <c r="J72" s="382"/>
      <c r="K72" s="461" t="str">
        <f t="shared" si="37"/>
        <v/>
      </c>
      <c r="L72" s="167" t="str">
        <f t="shared" si="37"/>
        <v/>
      </c>
      <c r="M72" s="462" t="str">
        <f t="shared" si="38"/>
        <v/>
      </c>
      <c r="N72" s="461" t="str">
        <f t="shared" si="33"/>
        <v/>
      </c>
      <c r="O72" s="462" t="str">
        <f t="shared" si="34"/>
        <v/>
      </c>
      <c r="P72" s="463" t="str">
        <f t="shared" si="40"/>
        <v/>
      </c>
      <c r="Q72" s="461" t="str">
        <f t="shared" si="35"/>
        <v/>
      </c>
      <c r="R72" s="462" t="str">
        <f t="shared" si="36"/>
        <v/>
      </c>
      <c r="S72" s="463" t="str">
        <f t="shared" si="39"/>
        <v/>
      </c>
      <c r="T72" s="7"/>
    </row>
    <row r="73" spans="1:20" s="167" customFormat="1" ht="12.75" customHeight="1" x14ac:dyDescent="0.25">
      <c r="A73" s="576"/>
      <c r="B73" s="14" t="s">
        <v>12</v>
      </c>
      <c r="C73" s="431" t="str">
        <f>IF('W2'!$G$11&gt;0, 'W2'!G21, IF('W3'!$G$22&gt;0, 'W3'!G52, ""))</f>
        <v/>
      </c>
      <c r="D73" s="441" t="str">
        <f>IF('W2'!$G$11&gt;0, 'W2'!L21, IF('W3'!$G$22&gt;0, 'W3'!L52, ""))</f>
        <v/>
      </c>
      <c r="E73" s="343"/>
      <c r="F73" s="343"/>
      <c r="G73" s="343"/>
      <c r="H73" s="343"/>
      <c r="I73" s="258"/>
      <c r="J73" s="382"/>
      <c r="K73" s="461" t="str">
        <f t="shared" si="37"/>
        <v/>
      </c>
      <c r="L73" s="451" t="str">
        <f t="shared" si="37"/>
        <v/>
      </c>
      <c r="M73" s="462" t="str">
        <f t="shared" si="38"/>
        <v/>
      </c>
      <c r="N73" s="461" t="str">
        <f t="shared" si="33"/>
        <v/>
      </c>
      <c r="O73" s="462" t="str">
        <f t="shared" si="34"/>
        <v/>
      </c>
      <c r="P73" s="463" t="str">
        <f t="shared" si="40"/>
        <v/>
      </c>
      <c r="Q73" s="461" t="str">
        <f t="shared" si="35"/>
        <v/>
      </c>
      <c r="R73" s="462" t="str">
        <f t="shared" si="36"/>
        <v/>
      </c>
      <c r="S73" s="463" t="str">
        <f t="shared" si="39"/>
        <v/>
      </c>
      <c r="T73" s="7"/>
    </row>
    <row r="74" spans="1:20" s="167" customFormat="1" ht="12.75" customHeight="1" x14ac:dyDescent="0.25">
      <c r="A74" s="576"/>
      <c r="B74" s="14" t="s">
        <v>13</v>
      </c>
      <c r="C74" s="431" t="str">
        <f>IF('W2'!$G$11&gt;0, 'W2'!G22, IF('W3'!$G$22&gt;0, 'W3'!G53, ""))</f>
        <v/>
      </c>
      <c r="D74" s="441" t="str">
        <f>IF('W2'!$G$11&gt;0, 'W2'!L22, IF('W3'!$G$22&gt;0, 'W3'!L53, ""))</f>
        <v/>
      </c>
      <c r="E74" s="343"/>
      <c r="F74" s="343"/>
      <c r="G74" s="343"/>
      <c r="H74" s="343"/>
      <c r="I74" s="258"/>
      <c r="J74" s="382"/>
      <c r="K74" s="461" t="str">
        <f t="shared" si="37"/>
        <v/>
      </c>
      <c r="L74" s="451" t="str">
        <f t="shared" si="37"/>
        <v/>
      </c>
      <c r="M74" s="462" t="str">
        <f t="shared" si="38"/>
        <v/>
      </c>
      <c r="N74" s="461" t="str">
        <f t="shared" si="33"/>
        <v/>
      </c>
      <c r="O74" s="462" t="str">
        <f t="shared" si="34"/>
        <v/>
      </c>
      <c r="P74" s="463" t="str">
        <f t="shared" si="40"/>
        <v/>
      </c>
      <c r="Q74" s="461" t="str">
        <f t="shared" si="35"/>
        <v/>
      </c>
      <c r="R74" s="462" t="str">
        <f t="shared" si="36"/>
        <v/>
      </c>
      <c r="S74" s="463" t="str">
        <f t="shared" si="39"/>
        <v/>
      </c>
      <c r="T74" s="7"/>
    </row>
    <row r="75" spans="1:20" s="167" customFormat="1" ht="12.75" customHeight="1" x14ac:dyDescent="0.25">
      <c r="A75" s="576"/>
      <c r="B75" s="14" t="s">
        <v>14</v>
      </c>
      <c r="C75" s="431" t="str">
        <f>IF('W2'!$G$11&gt;0, 'W2'!G23, IF('W3'!$G$22&gt;0, 'W3'!G54, ""))</f>
        <v/>
      </c>
      <c r="D75" s="441" t="str">
        <f>IF('W2'!$G$11&gt;0, 'W2'!L23, IF('W3'!$G$22&gt;0, 'W3'!L54, ""))</f>
        <v/>
      </c>
      <c r="E75" s="343"/>
      <c r="F75" s="343"/>
      <c r="G75" s="343"/>
      <c r="H75" s="343"/>
      <c r="I75" s="258"/>
      <c r="J75" s="382"/>
      <c r="K75" s="461" t="str">
        <f t="shared" si="37"/>
        <v/>
      </c>
      <c r="L75" s="167" t="str">
        <f t="shared" si="37"/>
        <v/>
      </c>
      <c r="M75" s="462" t="str">
        <f t="shared" si="38"/>
        <v/>
      </c>
      <c r="N75" s="461" t="str">
        <f t="shared" si="33"/>
        <v/>
      </c>
      <c r="O75" s="462" t="str">
        <f t="shared" si="34"/>
        <v/>
      </c>
      <c r="P75" s="463" t="str">
        <f t="shared" si="40"/>
        <v/>
      </c>
      <c r="Q75" s="461" t="str">
        <f t="shared" si="35"/>
        <v/>
      </c>
      <c r="R75" s="462" t="str">
        <f t="shared" si="36"/>
        <v/>
      </c>
      <c r="S75" s="463" t="str">
        <f t="shared" si="39"/>
        <v/>
      </c>
      <c r="T75" s="7"/>
    </row>
    <row r="76" spans="1:20" s="167" customFormat="1" ht="12.75" customHeight="1" x14ac:dyDescent="0.25">
      <c r="A76" s="576"/>
      <c r="B76" s="14" t="s">
        <v>15</v>
      </c>
      <c r="C76" s="431" t="str">
        <f>IF('W2'!$G$11&gt;0, 'W2'!G24, IF('W3'!$G$22&gt;0, 'W3'!G55, ""))</f>
        <v/>
      </c>
      <c r="D76" s="441" t="str">
        <f>IF('W2'!$G$11&gt;0, 'W2'!L24, IF('W3'!$G$22&gt;0, 'W3'!L55, ""))</f>
        <v/>
      </c>
      <c r="E76" s="343"/>
      <c r="F76" s="343"/>
      <c r="G76" s="343"/>
      <c r="H76" s="343"/>
      <c r="I76" s="258"/>
      <c r="J76" s="382"/>
      <c r="K76" s="461" t="str">
        <f t="shared" si="37"/>
        <v/>
      </c>
      <c r="L76" s="451" t="str">
        <f t="shared" si="37"/>
        <v/>
      </c>
      <c r="M76" s="462" t="str">
        <f t="shared" si="38"/>
        <v/>
      </c>
      <c r="N76" s="461" t="str">
        <f t="shared" si="33"/>
        <v/>
      </c>
      <c r="O76" s="462" t="str">
        <f t="shared" si="34"/>
        <v/>
      </c>
      <c r="P76" s="463" t="str">
        <f t="shared" si="40"/>
        <v/>
      </c>
      <c r="Q76" s="461" t="str">
        <f t="shared" si="35"/>
        <v/>
      </c>
      <c r="R76" s="462" t="str">
        <f t="shared" si="36"/>
        <v/>
      </c>
      <c r="S76" s="463" t="str">
        <f t="shared" si="39"/>
        <v/>
      </c>
      <c r="T76" s="7"/>
    </row>
    <row r="77" spans="1:20" s="167" customFormat="1" ht="12.75" customHeight="1" x14ac:dyDescent="0.25">
      <c r="A77" s="576"/>
      <c r="B77" s="14" t="s">
        <v>16</v>
      </c>
      <c r="C77" s="431" t="str">
        <f>IF('W2'!$G$11&gt;0, 'W2'!G25, IF('W3'!$G$22&gt;0, 'W3'!G56, ""))</f>
        <v/>
      </c>
      <c r="D77" s="441" t="str">
        <f>IF('W2'!$G$11&gt;0, 'W2'!L25, IF('W3'!$G$22&gt;0, 'W3'!L56, ""))</f>
        <v/>
      </c>
      <c r="E77" s="343"/>
      <c r="F77" s="343"/>
      <c r="G77" s="343"/>
      <c r="H77" s="343"/>
      <c r="I77" s="258"/>
      <c r="J77" s="382"/>
      <c r="K77" s="461" t="str">
        <f t="shared" si="37"/>
        <v/>
      </c>
      <c r="L77" s="451" t="str">
        <f t="shared" si="37"/>
        <v/>
      </c>
      <c r="M77" s="462" t="str">
        <f t="shared" si="38"/>
        <v/>
      </c>
      <c r="N77" s="461" t="str">
        <f t="shared" si="33"/>
        <v/>
      </c>
      <c r="O77" s="462" t="str">
        <f t="shared" si="34"/>
        <v/>
      </c>
      <c r="P77" s="463" t="str">
        <f t="shared" si="40"/>
        <v/>
      </c>
      <c r="Q77" s="461" t="str">
        <f t="shared" si="35"/>
        <v/>
      </c>
      <c r="R77" s="462" t="str">
        <f t="shared" si="36"/>
        <v/>
      </c>
      <c r="S77" s="463" t="str">
        <f t="shared" si="39"/>
        <v/>
      </c>
      <c r="T77" s="7"/>
    </row>
    <row r="78" spans="1:20" s="167" customFormat="1" ht="12.75" customHeight="1" x14ac:dyDescent="0.25">
      <c r="A78" s="578"/>
      <c r="B78" s="156" t="s">
        <v>17</v>
      </c>
      <c r="C78" s="435" t="str">
        <f>IF('W2'!$G$11&gt;0, 'W2'!G26, IF('W3'!$G$22&gt;0, 'W3'!G57, ""))</f>
        <v/>
      </c>
      <c r="D78" s="442" t="str">
        <f>IF('W2'!$G$11&gt;0, 'W2'!L26, IF('W3'!$G$22&gt;0, 'W3'!L57, ""))</f>
        <v/>
      </c>
      <c r="E78" s="445"/>
      <c r="F78" s="446"/>
      <c r="G78" s="446"/>
      <c r="H78" s="446"/>
      <c r="I78" s="436"/>
      <c r="J78" s="449"/>
      <c r="K78" s="465" t="str">
        <f t="shared" si="37"/>
        <v/>
      </c>
      <c r="L78" s="452" t="str">
        <f t="shared" si="37"/>
        <v/>
      </c>
      <c r="M78" s="464" t="str">
        <f>IF(COUNT(C78:F78)=4, CONCATENATE(ROUND(SUM(E78:F78)/SUM(C78:D78)*1000, 2), " (", ROUND(SUM(E78:F78)/SUM(C78:D78)*1000/EXP(1.96/SQRT(SUM(E78:F78))), 2),"-",ROUND(SUM(E78:F78)/SUM(C78:D78)*1000*EXP(1.96/SQRT(SUM(E78:F78))), 2),")"),"")</f>
        <v/>
      </c>
      <c r="N78" s="465" t="str">
        <f t="shared" si="33"/>
        <v/>
      </c>
      <c r="O78" s="464" t="str">
        <f t="shared" si="34"/>
        <v/>
      </c>
      <c r="P78" s="466" t="str">
        <f t="shared" si="40"/>
        <v/>
      </c>
      <c r="Q78" s="465" t="str">
        <f t="shared" si="35"/>
        <v/>
      </c>
      <c r="R78" s="464" t="str">
        <f t="shared" si="36"/>
        <v/>
      </c>
      <c r="S78" s="466"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480" t="s">
        <v>200</v>
      </c>
      <c r="J81" s="480"/>
      <c r="K81" s="432"/>
      <c r="L81" s="481" t="str">
        <f>IF('W2'!G11&gt;0, 'W2'!G11, IF('W3'!$G$22&gt;0, 'W3'!$G$22, ""))</f>
        <v/>
      </c>
      <c r="M81" s="454" t="s">
        <v>29</v>
      </c>
      <c r="N81" s="454"/>
      <c r="O81" s="454"/>
      <c r="P81" s="454"/>
      <c r="Q81" s="168"/>
      <c r="R81" s="482"/>
      <c r="S81" s="483"/>
      <c r="T81" s="10"/>
    </row>
    <row r="82" spans="1:20" s="1" customFormat="1" ht="12.75" customHeight="1" x14ac:dyDescent="0.2">
      <c r="I82" s="567"/>
      <c r="J82" s="568"/>
      <c r="K82" s="561" t="s">
        <v>31</v>
      </c>
      <c r="L82" s="562"/>
      <c r="M82" s="563"/>
      <c r="N82" s="561" t="s">
        <v>30</v>
      </c>
      <c r="O82" s="562"/>
      <c r="P82" s="563"/>
      <c r="Q82" s="564" t="s">
        <v>32</v>
      </c>
      <c r="R82" s="565"/>
      <c r="S82" s="566"/>
      <c r="T82" s="10"/>
    </row>
    <row r="83" spans="1:20" s="1" customFormat="1" ht="12.75" customHeight="1" x14ac:dyDescent="0.2">
      <c r="I83" s="569"/>
      <c r="J83" s="570"/>
      <c r="K83" s="490" t="s">
        <v>2</v>
      </c>
      <c r="L83" s="491" t="s">
        <v>0</v>
      </c>
      <c r="M83" s="486" t="s">
        <v>26</v>
      </c>
      <c r="N83" s="340" t="s">
        <v>2</v>
      </c>
      <c r="O83" s="340" t="s">
        <v>0</v>
      </c>
      <c r="P83" s="340" t="s">
        <v>26</v>
      </c>
      <c r="Q83" s="484" t="s">
        <v>2</v>
      </c>
      <c r="R83" s="485" t="s">
        <v>0</v>
      </c>
      <c r="S83" s="486" t="s">
        <v>26</v>
      </c>
      <c r="T83" s="10"/>
    </row>
    <row r="84" spans="1:20" s="1" customFormat="1" ht="12.75" customHeight="1" x14ac:dyDescent="0.2">
      <c r="I84" s="591" t="s">
        <v>225</v>
      </c>
      <c r="J84" s="592"/>
      <c r="K84" s="459" t="str">
        <f>IF(COUNT(E15:E26)=$L$81, CONCATENATE(ROUND(SUM(E15:E26)*$L$81/SUM(C15:C26)*1000, 2), " (", ROUND(SUM(E15:E26)*$L$81/SUM(C15:C26)*1000/EXP(1.96/SQRT(SUM(E15:E26))), 2),"-",ROUND(SUM(E15:E26)*$L$81/SUM(C15:C26)*1000*EXP(1.96/SQRT(SUM(E15:E26))), 2),")"),"")</f>
        <v/>
      </c>
      <c r="L84" s="459" t="str">
        <f>IF(COUNT(F15:F26)=$L$81, CONCATENATE(ROUND(SUM(F15:F26)*$L$81/SUM(D15:D26)*1000, 2), " (", ROUND(SUM(F15:F26)*$L$81/SUM(D15:D26)*1000/EXP(1.96/SQRT(SUM(F15:F26))), 2),"-",ROUND(SUM(F15:F26)*$L$81/SUM(D15:D26)*1000*EXP(1.96/SQRT(SUM(F15:F26))), 2),")"),"")</f>
        <v/>
      </c>
      <c r="M84" s="460" t="str">
        <f>IF(COUNT(E15:F26)/2=L81, CONCATENATE(ROUND(SUM(E15:F26)*L81/SUM(C15:D26)*1000, 2), " (", ROUND(SUM(E15:F26)*L81/SUM(C15:D26)*1000/EXP(1.96/SQRT(SUM(E15:F26))), 2),"-",ROUND(SUM(E15:F26)*L81/SUM(C15:D26)*1000*EXP(1.96/SQRT(SUM(E15:F26))), 2),")"),"")</f>
        <v/>
      </c>
      <c r="N84" s="458" t="str">
        <f>IF(COUNT(G15:G26)=L81, CONCATENATE(ROUND(SUM(G15:G26)*L81/SUM(C15:C26)*1000, 2), " (", ROUND(SUM(G15:G26)*L81/SUM(C15:C26)*1000/EXP(1.96/SQRT(SUM(G15:G26))), 2),"-",ROUND(SUM(G15:G26)*L81/SUM(C15:C26)*1000*EXP(1.96/SQRT(SUM(G15:G26))), 2),")"),"")</f>
        <v/>
      </c>
      <c r="O84" s="459" t="str">
        <f>IF(COUNT(H15:H26)=L81, CONCATENATE(ROUND(SUM(H15:H26)*L81/SUM(D15:D26)*1000, 2), " (", ROUND(SUM(H15:H26)*L81/SUM(D15:D26)*1000/EXP(1.96/SQRT(SUM(H15:H26))), 2),"-",ROUND(SUM(H15:H26)*L81/SUM(D15:D26)*1000*EXP(1.96/SQRT(SUM(H15:H26))), 2),")"),"")</f>
        <v/>
      </c>
      <c r="P84" s="460" t="str">
        <f>IF(COUNT(G15:H26)/2=L81, CONCATENATE(ROUND(SUM(G15:H26)*L81/SUM(C15:D26)*1000, 2), " (", ROUND(SUM(G15:H26)*L81/SUM(C15:D26)*1000/EXP(1.96/SQRT(SUM(G15:H26))), 2),"-",ROUND(SUM(G15:H26)*L81/SUM(C15:D26)*1000*EXP(1.96/SQRT(SUM(G15:H26))), 2),")"),"")</f>
        <v/>
      </c>
      <c r="Q84" s="459" t="str">
        <f>IF(COUNT(I15:I26)=L81, CONCATENATE(ROUND(SUM(I15:I26)*L81/SUM(C15:C26)*1000, 2), " (", ROUND(SUM(I15:I26)*L81/SUM(C15:C26)*1000/EXP(1.96/SQRT(SUM(I15:I26))), 2),"-",ROUND(SUM(I15:I26)*L81/SUM(C15:C26)*1000*EXP(1.96/SQRT(SUM(I15:I26))), 2),")"),"")</f>
        <v/>
      </c>
      <c r="R84" s="459" t="str">
        <f>IF(COUNT(J15:J26)=L81, CONCATENATE(ROUND(SUM(J15:J26)*L81/SUM(D15:D26)*1000, 2), " (", ROUND(SUM(J15:J26)*L81/SUM(D15:D26)*1000/EXP(1.96/SQRT(SUM(J15:J26))), 2),"-",ROUND(SUM(J15:J26)*L81/SUM(D15:D26)*1000*EXP(1.96/SQRT(SUM(J15:J26))), 2),")"),"")</f>
        <v/>
      </c>
      <c r="S84" s="460" t="str">
        <f>IF(COUNT(I15:J26)/2=L81, CONCATENATE(ROUND(SUM(I15:J26)*L81/SUM(C15:D26)*1000, 2), " (", ROUND(SUM(I15:J26)*L81/SUM(C15:D26)*1000/EXP(1.96/SQRT(SUM(I15:J26))), 2),"-",ROUND(SUM(I15:J26)*L81/SUM(C15:D26)*1000*EXP(1.96/SQRT(SUM(I15:J26))), 2),")"),"")</f>
        <v/>
      </c>
      <c r="T84" s="10"/>
    </row>
    <row r="85" spans="1:20" s="1" customFormat="1" ht="12.75" customHeight="1" x14ac:dyDescent="0.2">
      <c r="I85" s="558" t="s">
        <v>21</v>
      </c>
      <c r="J85" s="593"/>
      <c r="K85" s="462" t="str">
        <f>IF(COUNT(E28:E39)=$L$81, CONCATENATE(ROUND(SUM(E28:E39)*$L$81/SUM(C28:C39)*1000, 2), " (", ROUND(SUM(E28:E39)*$L$81/SUM(C28:C39)*1000/EXP(1.96/SQRT(SUM(E28:E39))), 2),"-",ROUND(SUM(E28:E39)*$L$81/SUM(C28:C39)*1000*EXP(1.96/SQRT(SUM(E28:E39))), 2),")"),"")</f>
        <v/>
      </c>
      <c r="L85" s="462" t="str">
        <f>IF(COUNT(F28:F39)=$L$81, CONCATENATE(ROUND(SUM(F28:F39)*$L$81/SUM(D28:D39)*1000, 2), " (", ROUND(SUM(F28:F39)*$L$81/SUM(D28:D39)*1000/EXP(1.96/SQRT(SUM(F28:F39))), 2),"-",ROUND(SUM(F28:F39)*$L$81/SUM(D28:D39)*1000*EXP(1.96/SQRT(SUM(F28:F39))), 2),")"),"")</f>
        <v/>
      </c>
      <c r="M85" s="463" t="str">
        <f>IF(COUNT(E28:F39)/2=L81, CONCATENATE(ROUND(SUM(E28:F39)*L81/SUM(C28:D39)*1000, 2), " (", ROUND(SUM(E28:F39)*L81/SUM(C28:D39)*1000/EXP(1.96/SQRT(SUM(E28:F39))), 2),"-",ROUND(SUM(E28:F39)*L81/SUM(C28:D39)*1000*EXP(1.96/SQRT(SUM(E28:F39))), 2),")"),"")</f>
        <v/>
      </c>
      <c r="N85" s="461" t="str">
        <f>IF(COUNT(G28:G39)=L81, CONCATENATE(ROUND(SUM(G28:G39)*L81/SUM(C28:C39)*1000, 2), " (", ROUND(SUM(G28:G39)*L81/SUM(C28:C39)*1000/EXP(1.96/SQRT(SUM(G28:G39))), 2),"-",ROUND(SUM(G28:G39)*L81/SUM(C28:C39)*1000*EXP(1.96/SQRT(SUM(G28:G39))), 2),")"),"")</f>
        <v/>
      </c>
      <c r="O85" s="462" t="str">
        <f>IF(COUNT(H28:H39)=L81, CONCATENATE(ROUND(SUM(H28:H39)*L81/SUM(D28:D39)*1000, 2), " (", ROUND(SUM(H28:H39)*L81/SUM(D28:D39)*1000/EXP(1.96/SQRT(SUM(H28:H39))), 2),"-",ROUND(SUM(H28:H39)*L81/SUM(D28:D39)*1000*EXP(1.96/SQRT(SUM(H28:H39))), 2),")"),"")</f>
        <v/>
      </c>
      <c r="P85" s="463" t="str">
        <f>IF(COUNT(G28:H39)/2=L81, CONCATENATE(ROUND(SUM(G28:H39)*L81/SUM(C28:D39)*1000, 2), " (", ROUND(SUM(G28:H39)*L81/SUM(C28:D39)*1000/EXP(1.96/SQRT(SUM(G28:H39))), 2),"-",ROUND(SUM(G28:H39)*L81/SUM(C28:D39)*1000*EXP(1.96/SQRT(SUM(G28:H39))), 2),")"),"")</f>
        <v/>
      </c>
      <c r="Q85" s="462" t="str">
        <f>IF(COUNT(I28:I39)=L81, CONCATENATE(ROUND(SUM(I28:I39)*L81/SUM(C28:C39)*1000, 2), " (", ROUND(SUM(I28:I39)*L81/SUM(C28:C39)*1000/EXP(1.96/SQRT(SUM(I28:I39))), 2),"-",ROUND(SUM(I28:I39)*L81/SUM(C28:C39)*1000*EXP(1.96/SQRT(SUM(I28:I39))), 2),")"),"")</f>
        <v/>
      </c>
      <c r="R85" s="462" t="str">
        <f>IF(COUNT(J28:J39)=L81, CONCATENATE(ROUND(SUM(J28:J39)*L81/SUM(D28:D39)*1000, 2), " (", ROUND(SUM(J28:J39)*L81/SUM(D28:D39)*1000/EXP(1.96/SQRT(SUM(J28:J39))), 2),"-",ROUND(SUM(J28:J39)*L81/SUM(D28:D39)*1000*EXP(1.96/SQRT(SUM(J28:J39))), 2),")"),"")</f>
        <v/>
      </c>
      <c r="S85" s="463" t="str">
        <f>IF(COUNT(I28:J39)/2=L81, CONCATENATE(ROUND(SUM(I28:J39)*L81/SUM(C28:D39)*1000, 2), " (", ROUND(SUM(I28:J39)*L81/SUM(C28:D39)*1000/EXP(1.96/SQRT(SUM(I28:J39))), 2),"-",ROUND(SUM(I28:J39)*L81/SUM(C28:D39)*1000*EXP(1.96/SQRT(SUM(I28:J39))), 2),")"),"")</f>
        <v/>
      </c>
      <c r="T85" s="10"/>
    </row>
    <row r="86" spans="1:20" s="1" customFormat="1" ht="12.75" customHeight="1" x14ac:dyDescent="0.2">
      <c r="I86" s="558" t="s">
        <v>22</v>
      </c>
      <c r="J86" s="593"/>
      <c r="K86" s="462" t="str">
        <f>IF(COUNT(E41:E52)=$L$81, CONCATENATE(ROUND(SUM(E41:E52)*$L$81/SUM(C41:C52)*1000, 2), " (", ROUND(SUM(E41:E52)*$L$81/SUM(C41:C52)*1000/EXP(1.96/SQRT(SUM(E41:E52))), 2),"-",ROUND(SUM(E41:E52)*$L$81/SUM(C41:C52)*1000*EXP(1.96/SQRT(SUM(E41:E52))), 2),")"),"")</f>
        <v/>
      </c>
      <c r="L86" s="462" t="str">
        <f>IF(COUNT(F41:F52)=$L$81, CONCATENATE(ROUND(SUM(F41:F52)*$L$81/SUM(D41:D52)*1000, 2), " (", ROUND(SUM(F41:F52)*$L$81/SUM(D41:D52)*1000/EXP(1.96/SQRT(SUM(F41:F52))), 2),"-",ROUND(SUM(F41:F52)*$L$81/SUM(D41:D52)*1000*EXP(1.96/SQRT(SUM(F41:F52))), 2),")"),"")</f>
        <v/>
      </c>
      <c r="M86" s="463" t="str">
        <f>IF(COUNT(E41:F52)/2=L81, CONCATENATE(ROUND(SUM(E41:F52)*L81/SUM(C41:D52)*1000, 2), " (", ROUND(SUM(E41:F52)*L81/SUM(C41:D52)*1000/EXP(1.96/SQRT(SUM(E41:F52))), 2),"-",ROUND(SUM(E41:F52)*L81/SUM(C41:D52)*1000*EXP(1.96/SQRT(SUM(E41:F52))), 2),")"),"")</f>
        <v/>
      </c>
      <c r="N86" s="461" t="str">
        <f>IF(COUNT(G41:G52)=L81, CONCATENATE(ROUND(SUM(G41:G52)*L81/SUM(C41:C52)*1000, 2), " (", ROUND(SUM(G41:G52)*L81/SUM(C41:C52)*1000/EXP(1.96/SQRT(SUM(G41:G52))), 2),"-",ROUND(SUM(G41:G52)*L81/SUM(C41:C52)*1000*EXP(1.96/SQRT(SUM(G41:G52))), 2),")"),"")</f>
        <v/>
      </c>
      <c r="O86" s="462" t="str">
        <f>IF(COUNT(H41:H52)=L81, CONCATENATE(ROUND(SUM(H41:H52)*L81/SUM(D41:D52)*1000, 2), " (", ROUND(SUM(H41:H52)*L81/SUM(D41:D52)*1000/EXP(1.96/SQRT(SUM(H41:H52))), 2),"-",ROUND(SUM(H41:H52)*L81/SUM(D41:D52)*1000*EXP(1.96/SQRT(SUM(H41:H52))), 2),")"),"")</f>
        <v/>
      </c>
      <c r="P86" s="463" t="str">
        <f>IF(COUNT(G41:H52)/2=L81, CONCATENATE(ROUND(SUM(G41:H52)*L81/SUM(C41:D52)*1000, 2), " (", ROUND(SUM(G41:H52)*L81/SUM(C41:D52)*1000/EXP(1.96/SQRT(SUM(G41:H52))), 2),"-",ROUND(SUM(G41:H52)*L81/SUM(C41:D52)*1000*EXP(1.96/SQRT(SUM(G41:H52))), 2),")"),"")</f>
        <v/>
      </c>
      <c r="Q86" s="462" t="str">
        <f>IF(COUNT(I41:I52)=L81, CONCATENATE(ROUND(SUM(I41:I52)*L81/SUM(C41:C52)*1000, 2), " (", ROUND(SUM(I41:I52)*L81/SUM(C41:C52)*1000/EXP(1.96/SQRT(SUM(I41:I52))), 2),"-",ROUND(SUM(I41:I52)*L81/SUM(C41:C52)*1000*EXP(1.96/SQRT(SUM(I41:I52))), 2),")"),"")</f>
        <v/>
      </c>
      <c r="R86" s="462" t="str">
        <f>IF(COUNT(J41:J52)=L81, CONCATENATE(ROUND(SUM(J41:J52)*L81/SUM(D41:D52)*1000, 2), " (", ROUND(SUM(J41:J52)*L81/SUM(D41:D52)*1000/EXP(1.96/SQRT(SUM(J41:J52))), 2),"-",ROUND(SUM(J41:J52)*L81/SUM(D41:D52)*1000*EXP(1.96/SQRT(SUM(J41:J52))), 2),")"),"")</f>
        <v/>
      </c>
      <c r="S86" s="463" t="str">
        <f>IF(COUNT(I41:J52)/2=L81, CONCATENATE(ROUND(SUM(I41:J52)*L81/SUM(C41:D52)*1000, 2), " (", ROUND(SUM(I41:J52)*L81/SUM(C41:D52)*1000/EXP(1.96/SQRT(SUM(I41:J52))), 2),"-",ROUND(SUM(I41:J52)*L81/SUM(C41:D52)*1000*EXP(1.96/SQRT(SUM(I41:J52))), 2),")"),"")</f>
        <v/>
      </c>
      <c r="T86" s="10"/>
    </row>
    <row r="87" spans="1:20" s="1" customFormat="1" ht="12.75" customHeight="1" x14ac:dyDescent="0.2">
      <c r="I87" s="558" t="s">
        <v>23</v>
      </c>
      <c r="J87" s="593"/>
      <c r="K87" s="462" t="str">
        <f>IF(COUNT(E54:E65)=$L$81, CONCATENATE(ROUND(SUM(E54:E65)*$L$81/SUM(C54:C65)*1000, 2), " (", ROUND(SUM(E54:E65)*$L$81/SUM(C54:C65)*1000/EXP(1.96/SQRT(SUM(E54:E65))), 2),"-",ROUND(SUM(E54:E65)*$L$81/SUM(C54:C65)*1000*EXP(1.96/SQRT(SUM(E54:E65))), 2),")"),"")</f>
        <v/>
      </c>
      <c r="L87" s="462" t="str">
        <f>IF(COUNT(F54:F65)=$L$81, CONCATENATE(ROUND(SUM(F54:F65)*$L$81/SUM(D54:D65)*1000, 2), " (", ROUND(SUM(F54:F65)*$L$81/SUM(D54:D65)*1000/EXP(1.96/SQRT(SUM(F54:F65))), 2),"-",ROUND(SUM(F54:F65)*$L$81/SUM(D54:D65)*1000*EXP(1.96/SQRT(SUM(F54:F65))), 2),")"),"")</f>
        <v/>
      </c>
      <c r="M87" s="463" t="str">
        <f>IF(COUNT(E54:F65)/2=L81, CONCATENATE(ROUND(SUM(E54:F65)*L81/SUM(C54:D65)*1000, 2), " (", ROUND(SUM(E54:F65)*L81/SUM(C54:D65)*1000/EXP(1.96/SQRT(SUM(E54:F65))), 2),"-",ROUND(SUM(E54:F65)*L81/SUM(C54:D65)*1000*EXP(1.96/SQRT(SUM(E54:F65))), 2),")"),"")</f>
        <v/>
      </c>
      <c r="N87" s="461" t="str">
        <f>IF(COUNT(G54:G65)=L81, CONCATENATE(ROUND(SUM(G54:G65)*L81/SUM(C54:C65)*1000, 2), " (", ROUND(SUM(G54:G65)*L81/SUM(C54:C65)*1000/EXP(1.96/SQRT(SUM(G54:G65))), 2),"-",ROUND(SUM(G54:G65)*L81/SUM(C54:C65)*1000*EXP(1.96/SQRT(SUM(G54:G65))), 2),")"),"")</f>
        <v/>
      </c>
      <c r="O87" s="462" t="str">
        <f>IF(COUNT(H54:H65)=L81, CONCATENATE(ROUND(SUM(H54:H65)*L81/SUM(D54:D65)*1000, 2), " (", ROUND(SUM(H54:H65)*L81/SUM(D54:D65)*1000/EXP(1.96/SQRT(SUM(H54:H65))), 2),"-",ROUND(SUM(H54:H65)*L81/SUM(D54:D65)*1000*EXP(1.96/SQRT(SUM(H54:H65))), 2),")"),"")</f>
        <v/>
      </c>
      <c r="P87" s="463" t="str">
        <f>IF(COUNT(G54:H65)/2=L81, CONCATENATE(ROUND(SUM(G54:H65)*L81/SUM(C54:D65)*1000, 2), " (", ROUND(SUM(G54:H65)*L81/SUM(C54:D65)*1000/EXP(1.96/SQRT(SUM(G54:H65))), 2),"-",ROUND(SUM(G54:H65)*L81/SUM(C54:D65)*1000*EXP(1.96/SQRT(SUM(G54:H65))), 2),")"),"")</f>
        <v/>
      </c>
      <c r="Q87" s="462" t="str">
        <f>IF(COUNT(I54:I65)=L81, CONCATENATE(ROUND(SUM(I54:I65)*L81/SUM(C54:C65)*1000, 2), " (", ROUND(SUM(I54:I65)*L81/SUM(C54:C65)*1000/EXP(1.96/SQRT(SUM(I54:I65))), 2),"-",ROUND(SUM(I54:I65)*L81/SUM(C54:C65)*1000*EXP(1.96/SQRT(SUM(I54:I65))), 2),")"),"")</f>
        <v/>
      </c>
      <c r="R87" s="462" t="str">
        <f>IF(COUNT(J54:J65)=L81, CONCATENATE(ROUND(SUM(J54:J65)*L81/SUM(D54:D65)*1000, 2), " (", ROUND(SUM(J54:J65)*L81/SUM(D54:D65)*1000/EXP(1.96/SQRT(SUM(J54:J65))), 2),"-",ROUND(SUM(J54:J65)*L81/SUM(D54:D65)*1000*EXP(1.96/SQRT(SUM(J54:J65))), 2),")"),"")</f>
        <v/>
      </c>
      <c r="S87" s="463" t="str">
        <f>IF(COUNT(I54:J65)/2=L81, CONCATENATE(ROUND(SUM(I54:J65)*L81/SUM(C54:D65)*1000, 2), " (", ROUND(SUM(I54:J65)*L81/SUM(C54:D65)*1000/EXP(1.96/SQRT(SUM(I54:J65))), 2),"-",ROUND(SUM(I54:J65)*L81/SUM(C54:D65)*1000*EXP(1.96/SQRT(SUM(I54:J65))), 2),")"),"")</f>
        <v/>
      </c>
      <c r="T87" s="10"/>
    </row>
    <row r="88" spans="1:20" s="1" customFormat="1" ht="12.75" customHeight="1" x14ac:dyDescent="0.2">
      <c r="I88" s="558" t="s">
        <v>3</v>
      </c>
      <c r="J88" s="593"/>
      <c r="K88" s="462" t="str">
        <f>IF(COUNT(E67:E78)=$L$81, CONCATENATE(ROUND(SUM(E67:E78)*$L$81/SUM(C67:C78)*1000, 2), " (", ROUND(SUM(E67:E78)*$L$81/SUM(C67:C78)*1000/EXP(1.96/SQRT(SUM(E67:E78))), 2),"-",ROUND(SUM(E67:E78)*$L$81/SUM(C67:C78)*1000*EXP(1.96/SQRT(SUM(E67:E78))), 2),")"),"")</f>
        <v/>
      </c>
      <c r="L88" s="462" t="str">
        <f>IF(COUNT(F67:F78)=$L$81, CONCATENATE(ROUND(SUM(F67:F78)*$L$81/SUM(D67:D78)*1000, 2), " (", ROUND(SUM(F67:F78)*$L$81/SUM(D67:D78)*1000/EXP(1.96/SQRT(SUM(F67:F78))), 2),"-",ROUND(SUM(F67:F78)*$L$81/SUM(D67:D78)*1000*EXP(1.96/SQRT(SUM(F67:F78))), 2),")"),"")</f>
        <v/>
      </c>
      <c r="M88" s="463" t="str">
        <f>IF(COUNT(E67:F78)/2=L81, CONCATENATE(ROUND(SUM(E67:F78)*L81/SUM(C67:D78)*1000, 2), " (", ROUND(SUM(E67:F78)*L81/SUM(C67:D78)*1000/EXP(1.96/SQRT(SUM(E67:F78))), 2),"-",ROUND(SUM(E67:F78)*L81/SUM(C67:D78)*1000*EXP(1.96/SQRT(SUM(E67:F78))), 2),")"),"")</f>
        <v/>
      </c>
      <c r="N88" s="461" t="str">
        <f>IF(COUNT(G67:G78)=L81, CONCATENATE(ROUND(SUM(G67:G78)*L81/SUM(C67:C78)*1000, 2), " (", ROUND(SUM(G67:G78)*L81/SUM(C67:C78)*1000/EXP(1.96/SQRT(SUM(G67:G78))), 2),"-",ROUND(SUM(G67:G78)*L81/SUM(C67:C78)*1000*EXP(1.96/SQRT(SUM(G67:G78))), 2),")"),"")</f>
        <v/>
      </c>
      <c r="O88" s="462" t="str">
        <f>IF(COUNT(H67:H78)=L81, CONCATENATE(ROUND(SUM(H67:H78)*L81/SUM(D67:D78)*1000, 2), " (", ROUND(SUM(H67:H78)*L81/SUM(D67:D78)*1000/EXP(1.96/SQRT(SUM(H67:H78))), 2),"-",ROUND(SUM(H67:H78)*L81/SUM(D67:D78)*1000*EXP(1.96/SQRT(SUM(H67:H78))), 2),")"),"")</f>
        <v/>
      </c>
      <c r="P88" s="463" t="str">
        <f>IF(COUNT(G67:H78)/2=L81, CONCATENATE(ROUND(SUM(G67:H78)*L81/SUM(C67:D78)*1000, 2), " (", ROUND(SUM(G67:H78)*L81/SUM(C67:D78)*1000/EXP(1.96/SQRT(SUM(G67:H78))), 2),"-",ROUND(SUM(G67:H78)*L81/SUM(C67:D78)*1000*EXP(1.96/SQRT(SUM(G67:H78))), 2),")"),"")</f>
        <v/>
      </c>
      <c r="Q88" s="462" t="str">
        <f>IF(COUNT(I67:I78)=L81, CONCATENATE(ROUND(SUM(I67:I78)*L81/SUM(C67:C78)*1000, 2), " (", ROUND(SUM(I67:I78)*L81/SUM(C67:C78)*1000/EXP(1.96/SQRT(SUM(I67:I78))), 2),"-",ROUND(SUM(I67:I78)*L81/SUM(C67:C78)*1000*EXP(1.96/SQRT(SUM(I67:I78))), 2),")"),"")</f>
        <v/>
      </c>
      <c r="R88" s="462" t="str">
        <f>IF(COUNT(J67:J78)=L81, CONCATENATE(ROUND(SUM(J67:J78)*L81/SUM(D67:D78)*1000, 2), " (", ROUND(SUM(J67:J78)*L81/SUM(D67:D78)*1000/EXP(1.96/SQRT(SUM(J67:J78))), 2),"-",ROUND(SUM(J67:J78)*L81/SUM(D67:D78)*1000*EXP(1.96/SQRT(SUM(J67:J78))), 2),")"),"")</f>
        <v/>
      </c>
      <c r="S88" s="463" t="str">
        <f>IF(COUNT(I67:J78)/2=L81, CONCATENATE(ROUND(SUM(I67:J78)*L81/SUM(C67:D78)*1000, 2), " (", ROUND(SUM(I67:J78)*L81/SUM(C67:D78)*1000/EXP(1.96/SQRT(SUM(I67:J78))), 2),"-",ROUND(SUM(I67:J78)*L81/SUM(C67:D78)*1000*EXP(1.96/SQRT(SUM(I67:J78))), 2),")"),"")</f>
        <v/>
      </c>
      <c r="T88" s="10"/>
    </row>
    <row r="89" spans="1:20" s="1" customFormat="1" ht="12.75" customHeight="1" x14ac:dyDescent="0.2">
      <c r="I89" s="554" t="s">
        <v>1</v>
      </c>
      <c r="J89" s="594"/>
      <c r="K89" s="488"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488"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489"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487"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488"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489"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488"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488"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489"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I86:J86"/>
    <mergeCell ref="I87:J87"/>
    <mergeCell ref="I88:J88"/>
    <mergeCell ref="I89:J89"/>
    <mergeCell ref="E11:J11"/>
    <mergeCell ref="E12:G12"/>
    <mergeCell ref="E13:F13"/>
    <mergeCell ref="I85:J85"/>
    <mergeCell ref="A67:A78"/>
    <mergeCell ref="I82:J83"/>
    <mergeCell ref="K82:M82"/>
    <mergeCell ref="Q82:S82"/>
    <mergeCell ref="I84:J84"/>
    <mergeCell ref="N82:P82"/>
    <mergeCell ref="A15:A26"/>
    <mergeCell ref="A28:A39"/>
    <mergeCell ref="A41:A52"/>
    <mergeCell ref="A54:A65"/>
    <mergeCell ref="N13:P13"/>
    <mergeCell ref="A8:C8"/>
    <mergeCell ref="C9:H9"/>
    <mergeCell ref="C12:D13"/>
    <mergeCell ref="K12:S12"/>
    <mergeCell ref="G13:H13"/>
    <mergeCell ref="I13:J13"/>
    <mergeCell ref="K13:M13"/>
    <mergeCell ref="Q13:S13"/>
  </mergeCells>
  <conditionalFormatting sqref="A91:J1048576 T11 A80:I80 T1:XFD9 J90 A81:H81 H12:I12 E12 K83:M83 Q83:S83 U11:XFD1048576 T30:T1048576">
    <cfRule type="containsErrors" dxfId="401" priority="178">
      <formula>ISERROR(A1)</formula>
    </cfRule>
  </conditionalFormatting>
  <conditionalFormatting sqref="A53:B53">
    <cfRule type="containsErrors" dxfId="400" priority="108">
      <formula>ISERROR(A53)</formula>
    </cfRule>
  </conditionalFormatting>
  <conditionalFormatting sqref="A66:B66">
    <cfRule type="containsErrors" dxfId="399" priority="107">
      <formula>ISERROR(A66)</formula>
    </cfRule>
  </conditionalFormatting>
  <conditionalFormatting sqref="J12">
    <cfRule type="containsErrors" dxfId="398" priority="102">
      <formula>ISERROR(J12)</formula>
    </cfRule>
  </conditionalFormatting>
  <conditionalFormatting sqref="G15:J15 G16:H16 I16:J26">
    <cfRule type="containsBlanks" dxfId="397" priority="69">
      <formula>LEN(TRIM(G15))=0</formula>
    </cfRule>
  </conditionalFormatting>
  <conditionalFormatting sqref="B7 B9">
    <cfRule type="containsErrors" dxfId="396" priority="61">
      <formula>ISERROR(B7)</formula>
    </cfRule>
  </conditionalFormatting>
  <conditionalFormatting sqref="G41:J41 G42:H42 I42:J52">
    <cfRule type="containsBlanks" dxfId="395" priority="57">
      <formula>LEN(TRIM(G41))=0</formula>
    </cfRule>
  </conditionalFormatting>
  <conditionalFormatting sqref="G43:H52">
    <cfRule type="containsBlanks" dxfId="394" priority="58">
      <formula>LEN(TRIM(G43))=0</formula>
    </cfRule>
  </conditionalFormatting>
  <conditionalFormatting sqref="G30:H39">
    <cfRule type="containsBlanks" dxfId="393" priority="56">
      <formula>LEN(TRIM(G30))=0</formula>
    </cfRule>
  </conditionalFormatting>
  <conditionalFormatting sqref="G28:J28 G29:H29 I29:J39">
    <cfRule type="containsBlanks" dxfId="392" priority="54">
      <formula>LEN(TRIM(G28))=0</formula>
    </cfRule>
  </conditionalFormatting>
  <conditionalFormatting sqref="G30:H39">
    <cfRule type="containsBlanks" dxfId="391" priority="55">
      <formula>LEN(TRIM(G30))=0</formula>
    </cfRule>
  </conditionalFormatting>
  <conditionalFormatting sqref="G56:H65">
    <cfRule type="containsBlanks" dxfId="390" priority="53">
      <formula>LEN(TRIM(G56))=0</formula>
    </cfRule>
  </conditionalFormatting>
  <conditionalFormatting sqref="G54:J54 G55:H55 I55:J65">
    <cfRule type="containsBlanks" dxfId="389" priority="51">
      <formula>LEN(TRIM(G54))=0</formula>
    </cfRule>
  </conditionalFormatting>
  <conditionalFormatting sqref="G56:H65">
    <cfRule type="containsBlanks" dxfId="388" priority="52">
      <formula>LEN(TRIM(G56))=0</formula>
    </cfRule>
  </conditionalFormatting>
  <conditionalFormatting sqref="G69:H78">
    <cfRule type="containsBlanks" dxfId="387" priority="50">
      <formula>LEN(TRIM(G69))=0</formula>
    </cfRule>
  </conditionalFormatting>
  <conditionalFormatting sqref="G67:J67 G68:H68 I68:J78">
    <cfRule type="containsBlanks" dxfId="386" priority="48">
      <formula>LEN(TRIM(G67))=0</formula>
    </cfRule>
  </conditionalFormatting>
  <conditionalFormatting sqref="G69:H78">
    <cfRule type="containsBlanks" dxfId="385" priority="49">
      <formula>LEN(TRIM(G69))=0</formula>
    </cfRule>
  </conditionalFormatting>
  <conditionalFormatting sqref="A15:B39 A41:B52 A54:B65 A67:B78 A12:C12 I13 C1:J2 C3:I3 C4:J7 E11 A13:B13 G13 A1:A10 C9:C10 D8:J8 I9:J9 A14:J14">
    <cfRule type="containsErrors" dxfId="384" priority="110">
      <formula>ISERROR(A1)</formula>
    </cfRule>
  </conditionalFormatting>
  <conditionalFormatting sqref="A40:B40">
    <cfRule type="containsErrors" dxfId="383" priority="109">
      <formula>ISERROR(A40)</formula>
    </cfRule>
  </conditionalFormatting>
  <conditionalFormatting sqref="G17:H26">
    <cfRule type="containsBlanks" dxfId="382" priority="70">
      <formula>LEN(TRIM(G17))=0</formula>
    </cfRule>
  </conditionalFormatting>
  <conditionalFormatting sqref="G17:H26">
    <cfRule type="containsBlanks" dxfId="381" priority="111">
      <formula>LEN(TRIM(G17))=0</formula>
    </cfRule>
  </conditionalFormatting>
  <conditionalFormatting sqref="M4:P4">
    <cfRule type="containsErrors" dxfId="380" priority="65">
      <formula>ISERROR(#REF!)</formula>
    </cfRule>
  </conditionalFormatting>
  <conditionalFormatting sqref="B4:B5">
    <cfRule type="containsErrors" dxfId="379" priority="62">
      <formula>ISERROR(B4)</formula>
    </cfRule>
  </conditionalFormatting>
  <conditionalFormatting sqref="C9">
    <cfRule type="expression" dxfId="378" priority="60">
      <formula>$C$9="No. Please complete W2 or W3 first"</formula>
    </cfRule>
  </conditionalFormatting>
  <conditionalFormatting sqref="G43:H52">
    <cfRule type="containsBlanks" dxfId="377" priority="59">
      <formula>LEN(TRIM(G43))=0</formula>
    </cfRule>
  </conditionalFormatting>
  <conditionalFormatting sqref="K82 Q82">
    <cfRule type="containsErrors" dxfId="376" priority="47">
      <formula>ISERROR(K82)</formula>
    </cfRule>
  </conditionalFormatting>
  <conditionalFormatting sqref="E13">
    <cfRule type="containsErrors" dxfId="375" priority="46">
      <formula>ISERROR(E13)</formula>
    </cfRule>
  </conditionalFormatting>
  <conditionalFormatting sqref="E15:F16">
    <cfRule type="containsBlanks" dxfId="374" priority="39">
      <formula>LEN(TRIM(E15))=0</formula>
    </cfRule>
  </conditionalFormatting>
  <conditionalFormatting sqref="E17:F26">
    <cfRule type="containsBlanks" dxfId="373" priority="40">
      <formula>LEN(TRIM(E17))=0</formula>
    </cfRule>
  </conditionalFormatting>
  <conditionalFormatting sqref="E17:F26">
    <cfRule type="containsBlanks" dxfId="372" priority="41">
      <formula>LEN(TRIM(E17))=0</formula>
    </cfRule>
  </conditionalFormatting>
  <conditionalFormatting sqref="E28:F29">
    <cfRule type="containsBlanks" dxfId="371" priority="36">
      <formula>LEN(TRIM(E28))=0</formula>
    </cfRule>
  </conditionalFormatting>
  <conditionalFormatting sqref="E30:F39">
    <cfRule type="containsBlanks" dxfId="370" priority="37">
      <formula>LEN(TRIM(E30))=0</formula>
    </cfRule>
  </conditionalFormatting>
  <conditionalFormatting sqref="E30:F39">
    <cfRule type="containsBlanks" dxfId="369" priority="38">
      <formula>LEN(TRIM(E30))=0</formula>
    </cfRule>
  </conditionalFormatting>
  <conditionalFormatting sqref="E41:F42">
    <cfRule type="containsBlanks" dxfId="368" priority="33">
      <formula>LEN(TRIM(E41))=0</formula>
    </cfRule>
  </conditionalFormatting>
  <conditionalFormatting sqref="E43:F52">
    <cfRule type="containsBlanks" dxfId="367" priority="34">
      <formula>LEN(TRIM(E43))=0</formula>
    </cfRule>
  </conditionalFormatting>
  <conditionalFormatting sqref="E43:F52">
    <cfRule type="containsBlanks" dxfId="366" priority="35">
      <formula>LEN(TRIM(E43))=0</formula>
    </cfRule>
  </conditionalFormatting>
  <conditionalFormatting sqref="E54:F55">
    <cfRule type="containsBlanks" dxfId="365" priority="30">
      <formula>LEN(TRIM(E54))=0</formula>
    </cfRule>
  </conditionalFormatting>
  <conditionalFormatting sqref="E56:F65">
    <cfRule type="containsBlanks" dxfId="364" priority="31">
      <formula>LEN(TRIM(E56))=0</formula>
    </cfRule>
  </conditionalFormatting>
  <conditionalFormatting sqref="E56:F65">
    <cfRule type="containsBlanks" dxfId="363" priority="32">
      <formula>LEN(TRIM(E56))=0</formula>
    </cfRule>
  </conditionalFormatting>
  <conditionalFormatting sqref="E67:F68">
    <cfRule type="containsBlanks" dxfId="362" priority="27">
      <formula>LEN(TRIM(E67))=0</formula>
    </cfRule>
  </conditionalFormatting>
  <conditionalFormatting sqref="E69:F78">
    <cfRule type="containsBlanks" dxfId="361" priority="28">
      <formula>LEN(TRIM(E69))=0</formula>
    </cfRule>
  </conditionalFormatting>
  <conditionalFormatting sqref="E69:F78">
    <cfRule type="containsBlanks" dxfId="360" priority="29">
      <formula>LEN(TRIM(E69))=0</formula>
    </cfRule>
  </conditionalFormatting>
  <conditionalFormatting sqref="M2:P3">
    <cfRule type="containsErrors" dxfId="359" priority="6112">
      <formula>ISERROR(#REF!)</formula>
    </cfRule>
  </conditionalFormatting>
  <conditionalFormatting sqref="M5:P5">
    <cfRule type="containsErrors" dxfId="358" priority="6113">
      <formula>ISERROR(#REF!)</formula>
    </cfRule>
  </conditionalFormatting>
  <conditionalFormatting sqref="Q66:R66">
    <cfRule type="containsErrors" dxfId="357" priority="2">
      <formula>ISERROR(Q66)</formula>
    </cfRule>
  </conditionalFormatting>
  <conditionalFormatting sqref="K14:L14">
    <cfRule type="containsErrors" dxfId="356" priority="20">
      <formula>ISERROR(K14)</formula>
    </cfRule>
  </conditionalFormatting>
  <conditionalFormatting sqref="N14:O14">
    <cfRule type="containsErrors" dxfId="355" priority="19">
      <formula>ISERROR(N14)</formula>
    </cfRule>
  </conditionalFormatting>
  <conditionalFormatting sqref="Q14:R14">
    <cfRule type="containsErrors" dxfId="354" priority="18">
      <formula>ISERROR(Q14)</formula>
    </cfRule>
  </conditionalFormatting>
  <conditionalFormatting sqref="C27:J27">
    <cfRule type="containsErrors" dxfId="353" priority="17">
      <formula>ISERROR(C27)</formula>
    </cfRule>
  </conditionalFormatting>
  <conditionalFormatting sqref="K27:L27">
    <cfRule type="containsErrors" dxfId="352" priority="16">
      <formula>ISERROR(K27)</formula>
    </cfRule>
  </conditionalFormatting>
  <conditionalFormatting sqref="N27:O27">
    <cfRule type="containsErrors" dxfId="351" priority="15">
      <formula>ISERROR(N27)</formula>
    </cfRule>
  </conditionalFormatting>
  <conditionalFormatting sqref="Q27:R27">
    <cfRule type="containsErrors" dxfId="350" priority="14">
      <formula>ISERROR(Q27)</formula>
    </cfRule>
  </conditionalFormatting>
  <conditionalFormatting sqref="C40:J40">
    <cfRule type="containsErrors" dxfId="349" priority="13">
      <formula>ISERROR(C40)</formula>
    </cfRule>
  </conditionalFormatting>
  <conditionalFormatting sqref="K40:L40">
    <cfRule type="containsErrors" dxfId="348" priority="12">
      <formula>ISERROR(K40)</formula>
    </cfRule>
  </conditionalFormatting>
  <conditionalFormatting sqref="N40:O40">
    <cfRule type="containsErrors" dxfId="347" priority="11">
      <formula>ISERROR(N40)</formula>
    </cfRule>
  </conditionalFormatting>
  <conditionalFormatting sqref="Q40:R40">
    <cfRule type="containsErrors" dxfId="346" priority="10">
      <formula>ISERROR(Q40)</formula>
    </cfRule>
  </conditionalFormatting>
  <conditionalFormatting sqref="C53:J53">
    <cfRule type="containsErrors" dxfId="345" priority="9">
      <formula>ISERROR(C53)</formula>
    </cfRule>
  </conditionalFormatting>
  <conditionalFormatting sqref="K53:L53">
    <cfRule type="containsErrors" dxfId="344" priority="8">
      <formula>ISERROR(K53)</formula>
    </cfRule>
  </conditionalFormatting>
  <conditionalFormatting sqref="N53:O53">
    <cfRule type="containsErrors" dxfId="343" priority="7">
      <formula>ISERROR(N53)</formula>
    </cfRule>
  </conditionalFormatting>
  <conditionalFormatting sqref="Q53:R53">
    <cfRule type="containsErrors" dxfId="342" priority="6">
      <formula>ISERROR(Q53)</formula>
    </cfRule>
  </conditionalFormatting>
  <conditionalFormatting sqref="C66:J66">
    <cfRule type="containsErrors" dxfId="341" priority="5">
      <formula>ISERROR(C66)</formula>
    </cfRule>
  </conditionalFormatting>
  <conditionalFormatting sqref="K66:L66">
    <cfRule type="containsErrors" dxfId="340" priority="4">
      <formula>ISERROR(K66)</formula>
    </cfRule>
  </conditionalFormatting>
  <conditionalFormatting sqref="N66:O66">
    <cfRule type="containsErrors" dxfId="339" priority="3">
      <formula>ISERROR(N66)</formula>
    </cfRule>
  </conditionalFormatting>
  <conditionalFormatting sqref="Q11">
    <cfRule type="containsErrors" dxfId="338" priority="132">
      <formula>ISERROR(#REF!)</formula>
    </cfRule>
  </conditionalFormatting>
  <conditionalFormatting sqref="M6:P8">
    <cfRule type="containsErrors" dxfId="337" priority="63">
      <formula>ISERROR(#REF!)</formula>
    </cfRule>
  </conditionalFormatting>
  <conditionalFormatting sqref="K12">
    <cfRule type="containsErrors" dxfId="336" priority="112">
      <formula>ISERROR(#REF!)</formula>
    </cfRule>
  </conditionalFormatting>
  <conditionalFormatting sqref="N11:P11">
    <cfRule type="containsErrors" dxfId="335" priority="113">
      <formula>ISERROR(#REF!)</formula>
    </cfRule>
  </conditionalFormatting>
  <conditionalFormatting sqref="M9:P9">
    <cfRule type="containsErrors" dxfId="334" priority="115">
      <formula>ISERROR(#REF!)</formula>
    </cfRule>
  </conditionalFormatting>
  <conditionalFormatting sqref="M90:P1048576 M10:P10">
    <cfRule type="containsErrors" dxfId="333" priority="5884">
      <formula>ISERROR(#REF!)</formula>
    </cfRule>
  </conditionalFormatting>
  <conditionalFormatting sqref="M79:P79 M1:P1 K11">
    <cfRule type="containsErrors" dxfId="332" priority="5895">
      <formula>ISERROR(#REF!)</formula>
    </cfRule>
  </conditionalFormatting>
  <conditionalFormatting sqref="N83:O83">
    <cfRule type="containsErrors" dxfId="331"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57" customWidth="1"/>
    <col min="5" max="6" width="7.7109375" style="457" customWidth="1"/>
    <col min="7" max="8" width="24.7109375" style="16" customWidth="1"/>
    <col min="9" max="9" width="24.7109375" style="1" customWidth="1"/>
    <col min="10" max="10" width="2.28515625" style="66" customWidth="1"/>
    <col min="11" max="16384" width="7.28515625" style="65"/>
  </cols>
  <sheetData>
    <row r="1" spans="1:10" s="334" customFormat="1" ht="18.75" x14ac:dyDescent="0.3">
      <c r="A1" s="312" t="s">
        <v>229</v>
      </c>
      <c r="B1" s="331"/>
      <c r="C1" s="332"/>
      <c r="D1" s="332"/>
      <c r="E1" s="332"/>
      <c r="F1" s="332"/>
      <c r="G1" s="333"/>
      <c r="H1" s="333"/>
      <c r="J1" s="335"/>
    </row>
    <row r="2" spans="1:10" s="70" customFormat="1" x14ac:dyDescent="0.25">
      <c r="A2" s="67"/>
      <c r="B2" s="398" t="s">
        <v>44</v>
      </c>
      <c r="C2" s="68"/>
      <c r="D2" s="68"/>
      <c r="E2" s="69"/>
      <c r="F2" s="69"/>
      <c r="G2" s="64"/>
      <c r="H2" s="64"/>
    </row>
    <row r="3" spans="1:10" s="70" customFormat="1" x14ac:dyDescent="0.25">
      <c r="A3" s="67"/>
      <c r="B3" s="401" t="s">
        <v>222</v>
      </c>
      <c r="C3" s="68"/>
      <c r="D3" s="68"/>
      <c r="E3" s="69"/>
      <c r="F3" s="69"/>
      <c r="G3" s="73"/>
      <c r="H3" s="64"/>
    </row>
    <row r="4" spans="1:10" s="70" customFormat="1" x14ac:dyDescent="0.25">
      <c r="A4" s="67"/>
      <c r="B4" s="402" t="s">
        <v>66</v>
      </c>
      <c r="C4" s="68"/>
      <c r="D4" s="68"/>
      <c r="E4" s="69"/>
      <c r="F4" s="69"/>
      <c r="G4" s="64"/>
      <c r="H4" s="64"/>
    </row>
    <row r="5" spans="1:10" s="70" customFormat="1" x14ac:dyDescent="0.25">
      <c r="A5" s="67"/>
      <c r="B5" s="400" t="s">
        <v>228</v>
      </c>
      <c r="C5" s="68"/>
      <c r="D5" s="68"/>
      <c r="E5" s="69"/>
      <c r="F5" s="69"/>
      <c r="G5" s="64"/>
      <c r="H5" s="64"/>
    </row>
    <row r="6" spans="1:10" s="71" customFormat="1" x14ac:dyDescent="0.25">
      <c r="A6" s="67"/>
      <c r="B6" s="403" t="s">
        <v>240</v>
      </c>
      <c r="C6" s="68"/>
      <c r="D6" s="68"/>
      <c r="E6" s="69"/>
      <c r="F6" s="69"/>
      <c r="G6" s="150"/>
      <c r="H6" s="19"/>
      <c r="I6" s="12"/>
    </row>
    <row r="7" spans="1:10" s="71" customFormat="1" x14ac:dyDescent="0.25">
      <c r="A7" s="67"/>
      <c r="B7" s="29"/>
      <c r="C7" s="68"/>
      <c r="D7" s="68"/>
      <c r="E7" s="69"/>
      <c r="F7" s="69"/>
      <c r="G7" s="150"/>
      <c r="H7" s="19"/>
      <c r="I7" s="12"/>
    </row>
    <row r="8" spans="1:10" s="71" customFormat="1" ht="12.75" customHeight="1" x14ac:dyDescent="0.25">
      <c r="A8" s="560" t="s">
        <v>223</v>
      </c>
      <c r="B8" s="560"/>
      <c r="C8" s="560"/>
      <c r="D8" s="68"/>
      <c r="E8" s="69"/>
      <c r="F8" s="69"/>
      <c r="G8" s="150"/>
      <c r="H8" s="19"/>
      <c r="I8" s="12"/>
    </row>
    <row r="9" spans="1:10" s="71" customFormat="1" ht="12.75" customHeight="1" x14ac:dyDescent="0.25">
      <c r="A9" s="430" t="s">
        <v>226</v>
      </c>
      <c r="B9" s="29"/>
      <c r="C9" s="583" t="str">
        <f>IF('W2'!G11+'W3'!$G$22&gt;0,"Yes","No. Please complete W2 or W3 first")</f>
        <v>No. Please complete W2 or W3 first</v>
      </c>
      <c r="D9" s="583"/>
      <c r="E9" s="583"/>
      <c r="F9" s="583"/>
      <c r="G9" s="150"/>
      <c r="H9" s="19"/>
      <c r="I9" s="12"/>
    </row>
    <row r="10" spans="1:10" s="1" customFormat="1" ht="12.75" customHeight="1" x14ac:dyDescent="0.2">
      <c r="A10" s="430" t="s">
        <v>227</v>
      </c>
      <c r="B10" s="3"/>
      <c r="C10" s="12" t="str">
        <f>IF('W2'!G11&gt;0, "W2", IF('W3'!$G$22&gt;0, "W3", ""))</f>
        <v/>
      </c>
      <c r="D10" s="6"/>
      <c r="E10" s="6"/>
      <c r="F10" s="6"/>
      <c r="G10" s="16"/>
      <c r="H10" s="16"/>
      <c r="I10" s="15"/>
      <c r="J10" s="10"/>
    </row>
    <row r="11" spans="1:10" s="5" customFormat="1" ht="12.75" customHeight="1" x14ac:dyDescent="0.2">
      <c r="E11" s="151" t="s">
        <v>90</v>
      </c>
      <c r="F11" s="152"/>
      <c r="G11" s="375" t="s">
        <v>224</v>
      </c>
      <c r="H11" s="157"/>
      <c r="I11" s="339"/>
      <c r="J11" s="438"/>
    </row>
    <row r="12" spans="1:10" s="4" customFormat="1" ht="12.75" customHeight="1" x14ac:dyDescent="0.2">
      <c r="A12" s="428"/>
      <c r="B12" s="429"/>
      <c r="C12" s="579" t="s">
        <v>28</v>
      </c>
      <c r="D12" s="580"/>
      <c r="E12" s="454" t="s">
        <v>27</v>
      </c>
      <c r="F12" s="168"/>
      <c r="G12" s="571" t="s">
        <v>201</v>
      </c>
      <c r="H12" s="572"/>
      <c r="I12" s="573"/>
      <c r="J12" s="439"/>
    </row>
    <row r="13" spans="1:10" s="1" customFormat="1" ht="12.75" customHeight="1" x14ac:dyDescent="0.2">
      <c r="A13" s="154"/>
      <c r="B13" s="3"/>
      <c r="C13" s="581"/>
      <c r="D13" s="582"/>
      <c r="E13" s="574" t="s">
        <v>33</v>
      </c>
      <c r="F13" s="574"/>
      <c r="G13" s="589" t="s">
        <v>33</v>
      </c>
      <c r="H13" s="574"/>
      <c r="I13" s="590"/>
    </row>
    <row r="14" spans="1:10" s="13" customFormat="1" ht="12.75" customHeight="1" x14ac:dyDescent="0.2">
      <c r="A14" s="344" t="s">
        <v>19</v>
      </c>
      <c r="B14" s="340" t="s">
        <v>18</v>
      </c>
      <c r="C14" s="340" t="s">
        <v>2</v>
      </c>
      <c r="D14" s="341" t="s">
        <v>0</v>
      </c>
      <c r="E14" s="340" t="s">
        <v>2</v>
      </c>
      <c r="F14" s="341" t="s">
        <v>0</v>
      </c>
      <c r="G14" s="340" t="s">
        <v>2</v>
      </c>
      <c r="H14" s="340" t="s">
        <v>0</v>
      </c>
      <c r="I14" s="341" t="s">
        <v>26</v>
      </c>
    </row>
    <row r="15" spans="1:10" s="167" customFormat="1" ht="12.75" customHeight="1" x14ac:dyDescent="0.25">
      <c r="A15" s="576" t="s">
        <v>20</v>
      </c>
      <c r="B15" s="17" t="s">
        <v>6</v>
      </c>
      <c r="C15" s="431" t="str">
        <f>IF('W2'!$G$11&gt;0, 'W2'!C15, IF('W3'!$G$22&gt;0, 'W3'!C46, ""))</f>
        <v/>
      </c>
      <c r="D15" s="440" t="str">
        <f>IF('W2'!$G$11&gt;0, 'W2'!H15, IF('W3'!$G$22&gt;0, 'W3'!H46, ""))</f>
        <v/>
      </c>
      <c r="E15" s="258"/>
      <c r="F15" s="258"/>
      <c r="G15" s="458" t="str">
        <f t="shared" ref="G15:G26" si="0">IF(COUNT(C15,E15)=2, CONCATENATE(ROUND(E15/C15*1000, 2), " (", ROUND(E15/C15*1000/EXP(1.96/SQRT(E15)), 2),"-",ROUND(E15/C15*1000*EXP(1.96/SQRT(E15)), 2),")"),"")</f>
        <v/>
      </c>
      <c r="H15" s="459" t="str">
        <f t="shared" ref="H15:H26" si="1">IF(COUNT(D15,F15)=2, CONCATENATE(ROUND(F15/D15*1000, 2), " (", ROUND(F15/D15*1000/EXP(1.96/SQRT(F15)), 2),"-",ROUND(F15/D15*1000*EXP(1.96/SQRT(F15)), 2),")"),"")</f>
        <v/>
      </c>
      <c r="I15" s="460" t="str">
        <f t="shared" ref="I15:I26" si="2">IF(COUNT(C15:F15)=4, CONCATENATE(ROUND(SUM(E15:F15)/SUM(C15:D15)*1000, 2), " (", ROUND(SUM(E15:F15)/SUM(C15:D15)*1000/EXP(1.96/SQRT(SUM(E15:F15))), 2),"-",ROUND(SUM(E15:F15)/SUM(C15:D15)*1000*EXP(1.96/SQRT(SUM(E15:F15))), 2),")"),"")</f>
        <v/>
      </c>
    </row>
    <row r="16" spans="1:10" s="167" customFormat="1" ht="12.75" customHeight="1" x14ac:dyDescent="0.25">
      <c r="A16" s="576"/>
      <c r="B16" s="14" t="s">
        <v>7</v>
      </c>
      <c r="C16" s="431" t="str">
        <f>IF('W2'!$G$11&gt;0, 'W2'!C16, IF('W3'!$G$22&gt;0, 'W3'!C47, ""))</f>
        <v/>
      </c>
      <c r="D16" s="441" t="str">
        <f>IF('W2'!$G$11&gt;0, 'W2'!H16, IF('W3'!$G$22&gt;0, 'W3'!H47, ""))</f>
        <v/>
      </c>
      <c r="E16" s="258"/>
      <c r="F16" s="258"/>
      <c r="G16" s="461" t="str">
        <f t="shared" si="0"/>
        <v/>
      </c>
      <c r="H16" s="462" t="str">
        <f t="shared" si="1"/>
        <v/>
      </c>
      <c r="I16" s="463" t="str">
        <f t="shared" si="2"/>
        <v/>
      </c>
    </row>
    <row r="17" spans="1:10" s="167" customFormat="1" ht="12.75" customHeight="1" x14ac:dyDescent="0.25">
      <c r="A17" s="576"/>
      <c r="B17" s="14" t="s">
        <v>8</v>
      </c>
      <c r="C17" s="431" t="str">
        <f>IF('W2'!$G$11&gt;0, 'W2'!C17, IF('W3'!$G$22&gt;0, 'W3'!C48, ""))</f>
        <v/>
      </c>
      <c r="D17" s="441" t="str">
        <f>IF('W2'!$G$11&gt;0, 'W2'!H17, IF('W3'!$G$22&gt;0, 'W3'!H48, ""))</f>
        <v/>
      </c>
      <c r="E17" s="258"/>
      <c r="F17" s="258"/>
      <c r="G17" s="461" t="str">
        <f t="shared" si="0"/>
        <v/>
      </c>
      <c r="H17" s="462" t="str">
        <f t="shared" si="1"/>
        <v/>
      </c>
      <c r="I17" s="463" t="str">
        <f t="shared" si="2"/>
        <v/>
      </c>
    </row>
    <row r="18" spans="1:10" s="167" customFormat="1" ht="12.75" customHeight="1" x14ac:dyDescent="0.25">
      <c r="A18" s="576"/>
      <c r="B18" s="14" t="s">
        <v>9</v>
      </c>
      <c r="C18" s="431" t="str">
        <f>IF('W2'!$G$11&gt;0, 'W2'!C18, IF('W3'!$G$22&gt;0, 'W3'!C49, ""))</f>
        <v/>
      </c>
      <c r="D18" s="441" t="str">
        <f>IF('W2'!$G$11&gt;0, 'W2'!H18, IF('W3'!$G$22&gt;0, 'W3'!H49, ""))</f>
        <v/>
      </c>
      <c r="E18" s="258"/>
      <c r="F18" s="258"/>
      <c r="G18" s="461" t="str">
        <f t="shared" si="0"/>
        <v/>
      </c>
      <c r="H18" s="462" t="str">
        <f t="shared" si="1"/>
        <v/>
      </c>
      <c r="I18" s="463" t="str">
        <f t="shared" si="2"/>
        <v/>
      </c>
    </row>
    <row r="19" spans="1:10" s="167" customFormat="1" ht="12.75" customHeight="1" x14ac:dyDescent="0.25">
      <c r="A19" s="576"/>
      <c r="B19" s="14" t="s">
        <v>10</v>
      </c>
      <c r="C19" s="431" t="str">
        <f>IF('W2'!$G$11&gt;0, 'W2'!C19, IF('W3'!$G$22&gt;0, 'W3'!C50, ""))</f>
        <v/>
      </c>
      <c r="D19" s="441" t="str">
        <f>IF('W2'!$G$11&gt;0, 'W2'!H19, IF('W3'!$G$22&gt;0, 'W3'!H50, ""))</f>
        <v/>
      </c>
      <c r="E19" s="258"/>
      <c r="F19" s="258"/>
      <c r="G19" s="461" t="str">
        <f t="shared" si="0"/>
        <v/>
      </c>
      <c r="H19" s="462" t="str">
        <f t="shared" si="1"/>
        <v/>
      </c>
      <c r="I19" s="463" t="str">
        <f t="shared" si="2"/>
        <v/>
      </c>
    </row>
    <row r="20" spans="1:10" s="167" customFormat="1" ht="12.75" customHeight="1" x14ac:dyDescent="0.25">
      <c r="A20" s="576"/>
      <c r="B20" s="14" t="s">
        <v>11</v>
      </c>
      <c r="C20" s="431" t="str">
        <f>IF('W2'!$G$11&gt;0, 'W2'!C20, IF('W3'!$G$22&gt;0, 'W3'!C51, ""))</f>
        <v/>
      </c>
      <c r="D20" s="441" t="str">
        <f>IF('W2'!$G$11&gt;0, 'W2'!H20, IF('W3'!$G$22&gt;0, 'W3'!H51, ""))</f>
        <v/>
      </c>
      <c r="E20" s="258"/>
      <c r="F20" s="258"/>
      <c r="G20" s="461" t="str">
        <f t="shared" si="0"/>
        <v/>
      </c>
      <c r="H20" s="462" t="str">
        <f t="shared" si="1"/>
        <v/>
      </c>
      <c r="I20" s="463" t="str">
        <f t="shared" si="2"/>
        <v/>
      </c>
    </row>
    <row r="21" spans="1:10" s="167" customFormat="1" ht="12.75" customHeight="1" x14ac:dyDescent="0.25">
      <c r="A21" s="576"/>
      <c r="B21" s="14" t="s">
        <v>12</v>
      </c>
      <c r="C21" s="431" t="str">
        <f>IF('W2'!$G$11&gt;0, 'W2'!C21, IF('W3'!$G$22&gt;0, 'W3'!C52, ""))</f>
        <v/>
      </c>
      <c r="D21" s="441" t="str">
        <f>IF('W2'!$G$11&gt;0, 'W2'!H21, IF('W3'!$G$22&gt;0, 'W3'!H52, ""))</f>
        <v/>
      </c>
      <c r="E21" s="258"/>
      <c r="F21" s="258"/>
      <c r="G21" s="461" t="str">
        <f t="shared" si="0"/>
        <v/>
      </c>
      <c r="H21" s="462" t="str">
        <f t="shared" si="1"/>
        <v/>
      </c>
      <c r="I21" s="463" t="str">
        <f t="shared" si="2"/>
        <v/>
      </c>
    </row>
    <row r="22" spans="1:10" s="167" customFormat="1" ht="12.75" customHeight="1" x14ac:dyDescent="0.25">
      <c r="A22" s="576"/>
      <c r="B22" s="14" t="s">
        <v>13</v>
      </c>
      <c r="C22" s="431" t="str">
        <f>IF('W2'!$G$11&gt;0, 'W2'!C22, IF('W3'!$G$22&gt;0, 'W3'!C53, ""))</f>
        <v/>
      </c>
      <c r="D22" s="441" t="str">
        <f>IF('W2'!$G$11&gt;0, 'W2'!H22, IF('W3'!$G$22&gt;0, 'W3'!H53, ""))</f>
        <v/>
      </c>
      <c r="E22" s="258"/>
      <c r="F22" s="258"/>
      <c r="G22" s="461" t="str">
        <f t="shared" si="0"/>
        <v/>
      </c>
      <c r="H22" s="462" t="str">
        <f t="shared" si="1"/>
        <v/>
      </c>
      <c r="I22" s="463" t="str">
        <f t="shared" si="2"/>
        <v/>
      </c>
    </row>
    <row r="23" spans="1:10" s="167" customFormat="1" ht="12.75" customHeight="1" x14ac:dyDescent="0.25">
      <c r="A23" s="576"/>
      <c r="B23" s="14" t="s">
        <v>14</v>
      </c>
      <c r="C23" s="431" t="str">
        <f>IF('W2'!$G$11&gt;0, 'W2'!C23, IF('W3'!$G$22&gt;0, 'W3'!C54, ""))</f>
        <v/>
      </c>
      <c r="D23" s="441" t="str">
        <f>IF('W2'!$G$11&gt;0, 'W2'!H23, IF('W3'!$G$22&gt;0, 'W3'!H54, ""))</f>
        <v/>
      </c>
      <c r="E23" s="258"/>
      <c r="F23" s="258"/>
      <c r="G23" s="461" t="str">
        <f t="shared" si="0"/>
        <v/>
      </c>
      <c r="H23" s="462" t="str">
        <f t="shared" si="1"/>
        <v/>
      </c>
      <c r="I23" s="463" t="str">
        <f t="shared" si="2"/>
        <v/>
      </c>
    </row>
    <row r="24" spans="1:10" s="167" customFormat="1" ht="12.75" customHeight="1" x14ac:dyDescent="0.25">
      <c r="A24" s="576"/>
      <c r="B24" s="14" t="s">
        <v>15</v>
      </c>
      <c r="C24" s="431" t="str">
        <f>IF('W2'!$G$11&gt;0, 'W2'!C24, IF('W3'!$G$22&gt;0, 'W3'!C55, ""))</f>
        <v/>
      </c>
      <c r="D24" s="441" t="str">
        <f>IF('W2'!$G$11&gt;0, 'W2'!H24, IF('W3'!$G$22&gt;0, 'W3'!H55, ""))</f>
        <v/>
      </c>
      <c r="E24" s="258"/>
      <c r="F24" s="258"/>
      <c r="G24" s="461" t="str">
        <f t="shared" si="0"/>
        <v/>
      </c>
      <c r="H24" s="462" t="str">
        <f t="shared" si="1"/>
        <v/>
      </c>
      <c r="I24" s="463" t="str">
        <f t="shared" si="2"/>
        <v/>
      </c>
    </row>
    <row r="25" spans="1:10" s="167" customFormat="1" ht="12.75" customHeight="1" x14ac:dyDescent="0.25">
      <c r="A25" s="576"/>
      <c r="B25" s="14" t="s">
        <v>16</v>
      </c>
      <c r="C25" s="431" t="str">
        <f>IF('W2'!$G$11&gt;0, 'W2'!C25, IF('W3'!$G$22&gt;0, 'W3'!C56, ""))</f>
        <v/>
      </c>
      <c r="D25" s="441" t="str">
        <f>IF('W2'!$G$11&gt;0, 'W2'!H25, IF('W3'!$G$22&gt;0, 'W3'!H56, ""))</f>
        <v/>
      </c>
      <c r="E25" s="258"/>
      <c r="F25" s="258"/>
      <c r="G25" s="461" t="str">
        <f t="shared" si="0"/>
        <v/>
      </c>
      <c r="H25" s="462" t="str">
        <f t="shared" si="1"/>
        <v/>
      </c>
      <c r="I25" s="463" t="str">
        <f t="shared" si="2"/>
        <v/>
      </c>
    </row>
    <row r="26" spans="1:10" s="167" customFormat="1" ht="12.75" customHeight="1" x14ac:dyDescent="0.25">
      <c r="A26" s="577"/>
      <c r="B26" s="14" t="s">
        <v>17</v>
      </c>
      <c r="C26" s="431" t="str">
        <f>IF('W2'!$G$11&gt;0, 'W2'!C26, IF('W3'!$G$22&gt;0, 'W3'!C57, ""))</f>
        <v/>
      </c>
      <c r="D26" s="442" t="str">
        <f>IF('W2'!$G$11&gt;0, 'W2'!H26, IF('W3'!$G$22&gt;0, 'W3'!H57, ""))</f>
        <v/>
      </c>
      <c r="E26" s="258"/>
      <c r="F26" s="258"/>
      <c r="G26" s="461" t="str">
        <f t="shared" si="0"/>
        <v/>
      </c>
      <c r="H26" s="462" t="str">
        <f t="shared" si="1"/>
        <v/>
      </c>
      <c r="I26" s="463" t="str">
        <f t="shared" si="2"/>
        <v/>
      </c>
    </row>
    <row r="27" spans="1:10" s="167" customFormat="1" ht="12.75" customHeight="1" x14ac:dyDescent="0.25">
      <c r="A27" s="456"/>
      <c r="B27" s="14"/>
      <c r="C27" s="340" t="s">
        <v>2</v>
      </c>
      <c r="D27" s="341" t="s">
        <v>0</v>
      </c>
      <c r="E27" s="340" t="s">
        <v>2</v>
      </c>
      <c r="F27" s="341" t="s">
        <v>0</v>
      </c>
      <c r="G27" s="340" t="s">
        <v>2</v>
      </c>
      <c r="H27" s="340" t="s">
        <v>0</v>
      </c>
      <c r="I27" s="341" t="s">
        <v>26</v>
      </c>
    </row>
    <row r="28" spans="1:10" s="167" customFormat="1" ht="12.75" customHeight="1" x14ac:dyDescent="0.25">
      <c r="A28" s="576" t="s">
        <v>21</v>
      </c>
      <c r="B28" s="14" t="s">
        <v>6</v>
      </c>
      <c r="C28" s="431" t="str">
        <f>IF('W2'!$G$11&gt;0, 'W2'!D15, IF('W3'!$G$22&gt;0, 'W3'!D46, ""))</f>
        <v/>
      </c>
      <c r="D28" s="441" t="str">
        <f>IF('W2'!$G$11&gt;0, 'W2'!I15, IF('W3'!$G$22&gt;0, 'W3'!I46, ""))</f>
        <v/>
      </c>
      <c r="E28" s="258"/>
      <c r="F28" s="258"/>
      <c r="G28" s="461" t="str">
        <f t="shared" ref="G28:G39" si="3">IF(COUNT(C28,E28)=2, CONCATENATE(ROUND(E28/C28*1000, 2), " (", ROUND(E28/C28*1000/EXP(1.96/SQRT(E28)), 2),"-",ROUND(E28/C28*1000*EXP(1.96/SQRT(E28)), 2),")"),"")</f>
        <v/>
      </c>
      <c r="H28" s="459" t="str">
        <f t="shared" ref="H28:H39" si="4">IF(COUNT(D28,F28)=2, CONCATENATE(ROUND(F28/D28*1000, 2), " (", ROUND(F28/D28*1000/EXP(1.96/SQRT(F28)), 2),"-",ROUND(F28/D28*1000*EXP(1.96/SQRT(F28)), 2),")"),"")</f>
        <v/>
      </c>
      <c r="I28" s="460" t="str">
        <f t="shared" ref="I28:I39" si="5">IF(COUNT(C28:F28)=4, CONCATENATE(ROUND(SUM(E28:F28)/SUM(C28:D28)*1000, 2), " (", ROUND(SUM(E28:F28)/SUM(C28:D28)*1000/EXP(1.96/SQRT(SUM(E28:F28))), 2),"-",ROUND(SUM(E28:F28)/SUM(C28:D28)*1000*EXP(1.96/SQRT(SUM(E28:F28))), 2),")"),"")</f>
        <v/>
      </c>
    </row>
    <row r="29" spans="1:10" s="167" customFormat="1" ht="12.75" customHeight="1" x14ac:dyDescent="0.25">
      <c r="A29" s="576"/>
      <c r="B29" s="14" t="s">
        <v>7</v>
      </c>
      <c r="C29" s="431" t="str">
        <f>IF('W2'!$G$11&gt;0, 'W2'!D16, IF('W3'!$G$22&gt;0, 'W3'!D47, ""))</f>
        <v/>
      </c>
      <c r="D29" s="441" t="str">
        <f>IF('W2'!$G$11&gt;0, 'W2'!I16, IF('W3'!$G$22&gt;0, 'W3'!I47, ""))</f>
        <v/>
      </c>
      <c r="E29" s="258"/>
      <c r="F29" s="258"/>
      <c r="G29" s="461" t="str">
        <f t="shared" si="3"/>
        <v/>
      </c>
      <c r="H29" s="462" t="str">
        <f t="shared" si="4"/>
        <v/>
      </c>
      <c r="I29" s="463" t="str">
        <f t="shared" si="5"/>
        <v/>
      </c>
    </row>
    <row r="30" spans="1:10" s="167" customFormat="1" ht="12.75" customHeight="1" x14ac:dyDescent="0.25">
      <c r="A30" s="576"/>
      <c r="B30" s="14" t="s">
        <v>8</v>
      </c>
      <c r="C30" s="431" t="str">
        <f>IF('W2'!$G$11&gt;0, 'W2'!D17, IF('W3'!$G$22&gt;0, 'W3'!D48, ""))</f>
        <v/>
      </c>
      <c r="D30" s="441" t="str">
        <f>IF('W2'!$G$11&gt;0, 'W2'!I17, IF('W3'!$G$22&gt;0, 'W3'!I48, ""))</f>
        <v/>
      </c>
      <c r="E30" s="258"/>
      <c r="F30" s="258"/>
      <c r="G30" s="461" t="str">
        <f t="shared" si="3"/>
        <v/>
      </c>
      <c r="H30" s="462" t="str">
        <f t="shared" si="4"/>
        <v/>
      </c>
      <c r="I30" s="463" t="str">
        <f t="shared" si="5"/>
        <v/>
      </c>
      <c r="J30" s="7"/>
    </row>
    <row r="31" spans="1:10" s="167" customFormat="1" ht="12.75" customHeight="1" x14ac:dyDescent="0.25">
      <c r="A31" s="576"/>
      <c r="B31" s="14" t="s">
        <v>9</v>
      </c>
      <c r="C31" s="431" t="str">
        <f>IF('W2'!$G$11&gt;0, 'W2'!D18, IF('W3'!$G$22&gt;0, 'W3'!D49, ""))</f>
        <v/>
      </c>
      <c r="D31" s="441" t="str">
        <f>IF('W2'!$G$11&gt;0, 'W2'!I18, IF('W3'!$G$22&gt;0, 'W3'!I49, ""))</f>
        <v/>
      </c>
      <c r="E31" s="258"/>
      <c r="F31" s="258"/>
      <c r="G31" s="461" t="str">
        <f t="shared" si="3"/>
        <v/>
      </c>
      <c r="H31" s="462" t="str">
        <f t="shared" si="4"/>
        <v/>
      </c>
      <c r="I31" s="463" t="str">
        <f t="shared" si="5"/>
        <v/>
      </c>
      <c r="J31" s="7"/>
    </row>
    <row r="32" spans="1:10" s="167" customFormat="1" ht="12.75" customHeight="1" x14ac:dyDescent="0.25">
      <c r="A32" s="576"/>
      <c r="B32" s="14" t="s">
        <v>10</v>
      </c>
      <c r="C32" s="431" t="str">
        <f>IF('W2'!$G$11&gt;0, 'W2'!D19, IF('W3'!$G$22&gt;0, 'W3'!D50, ""))</f>
        <v/>
      </c>
      <c r="D32" s="441" t="str">
        <f>IF('W2'!$G$11&gt;0, 'W2'!I19, IF('W3'!$G$22&gt;0, 'W3'!I50, ""))</f>
        <v/>
      </c>
      <c r="E32" s="258"/>
      <c r="F32" s="258"/>
      <c r="G32" s="461" t="str">
        <f t="shared" si="3"/>
        <v/>
      </c>
      <c r="H32" s="462" t="str">
        <f t="shared" si="4"/>
        <v/>
      </c>
      <c r="I32" s="463" t="str">
        <f t="shared" si="5"/>
        <v/>
      </c>
      <c r="J32" s="7"/>
    </row>
    <row r="33" spans="1:10" s="167" customFormat="1" ht="12.75" customHeight="1" x14ac:dyDescent="0.25">
      <c r="A33" s="576"/>
      <c r="B33" s="14" t="s">
        <v>11</v>
      </c>
      <c r="C33" s="431" t="str">
        <f>IF('W2'!$G$11&gt;0, 'W2'!D20, IF('W3'!$G$22&gt;0, 'W3'!D51, ""))</f>
        <v/>
      </c>
      <c r="D33" s="441" t="str">
        <f>IF('W2'!$G$11&gt;0, 'W2'!I20, IF('W3'!$G$22&gt;0, 'W3'!I51, ""))</f>
        <v/>
      </c>
      <c r="E33" s="258"/>
      <c r="F33" s="258"/>
      <c r="G33" s="461" t="str">
        <f t="shared" si="3"/>
        <v/>
      </c>
      <c r="H33" s="462" t="str">
        <f t="shared" si="4"/>
        <v/>
      </c>
      <c r="I33" s="463" t="str">
        <f t="shared" si="5"/>
        <v/>
      </c>
      <c r="J33" s="7"/>
    </row>
    <row r="34" spans="1:10" s="167" customFormat="1" ht="12.75" customHeight="1" x14ac:dyDescent="0.25">
      <c r="A34" s="576"/>
      <c r="B34" s="14" t="s">
        <v>12</v>
      </c>
      <c r="C34" s="431" t="str">
        <f>IF('W2'!$G$11&gt;0, 'W2'!D21, IF('W3'!$G$22&gt;0, 'W3'!D52, ""))</f>
        <v/>
      </c>
      <c r="D34" s="441" t="str">
        <f>IF('W2'!$G$11&gt;0, 'W2'!I21, IF('W3'!$G$22&gt;0, 'W3'!I52, ""))</f>
        <v/>
      </c>
      <c r="E34" s="258"/>
      <c r="F34" s="258"/>
      <c r="G34" s="461" t="str">
        <f t="shared" si="3"/>
        <v/>
      </c>
      <c r="H34" s="462" t="str">
        <f t="shared" si="4"/>
        <v/>
      </c>
      <c r="I34" s="463" t="str">
        <f t="shared" si="5"/>
        <v/>
      </c>
      <c r="J34" s="7"/>
    </row>
    <row r="35" spans="1:10" s="167" customFormat="1" ht="12.75" customHeight="1" x14ac:dyDescent="0.25">
      <c r="A35" s="576"/>
      <c r="B35" s="14" t="s">
        <v>13</v>
      </c>
      <c r="C35" s="431" t="str">
        <f>IF('W2'!$G$11&gt;0, 'W2'!D22, IF('W3'!$G$22&gt;0, 'W3'!D53, ""))</f>
        <v/>
      </c>
      <c r="D35" s="441" t="str">
        <f>IF('W2'!$G$11&gt;0, 'W2'!I22, IF('W3'!$G$22&gt;0, 'W3'!I53, ""))</f>
        <v/>
      </c>
      <c r="E35" s="258"/>
      <c r="F35" s="258"/>
      <c r="G35" s="461" t="str">
        <f t="shared" si="3"/>
        <v/>
      </c>
      <c r="H35" s="462" t="str">
        <f t="shared" si="4"/>
        <v/>
      </c>
      <c r="I35" s="463" t="str">
        <f t="shared" si="5"/>
        <v/>
      </c>
      <c r="J35" s="7"/>
    </row>
    <row r="36" spans="1:10" s="167" customFormat="1" ht="12.75" customHeight="1" x14ac:dyDescent="0.25">
      <c r="A36" s="576"/>
      <c r="B36" s="14" t="s">
        <v>14</v>
      </c>
      <c r="C36" s="431" t="str">
        <f>IF('W2'!$G$11&gt;0, 'W2'!D23, IF('W3'!$G$22&gt;0, 'W3'!D54, ""))</f>
        <v/>
      </c>
      <c r="D36" s="441" t="str">
        <f>IF('W2'!$G$11&gt;0, 'W2'!I23, IF('W3'!$G$22&gt;0, 'W3'!I54, ""))</f>
        <v/>
      </c>
      <c r="E36" s="258"/>
      <c r="F36" s="258"/>
      <c r="G36" s="461" t="str">
        <f t="shared" si="3"/>
        <v/>
      </c>
      <c r="H36" s="462" t="str">
        <f t="shared" si="4"/>
        <v/>
      </c>
      <c r="I36" s="463" t="str">
        <f t="shared" si="5"/>
        <v/>
      </c>
      <c r="J36" s="7"/>
    </row>
    <row r="37" spans="1:10" s="167" customFormat="1" ht="12.75" customHeight="1" x14ac:dyDescent="0.25">
      <c r="A37" s="576"/>
      <c r="B37" s="14" t="s">
        <v>15</v>
      </c>
      <c r="C37" s="431" t="str">
        <f>IF('W2'!$G$11&gt;0, 'W2'!D24, IF('W3'!$G$22&gt;0, 'W3'!D55, ""))</f>
        <v/>
      </c>
      <c r="D37" s="441" t="str">
        <f>IF('W2'!$G$11&gt;0, 'W2'!I24, IF('W3'!$G$22&gt;0, 'W3'!I55, ""))</f>
        <v/>
      </c>
      <c r="E37" s="258"/>
      <c r="F37" s="258"/>
      <c r="G37" s="461" t="str">
        <f t="shared" si="3"/>
        <v/>
      </c>
      <c r="H37" s="462" t="str">
        <f t="shared" si="4"/>
        <v/>
      </c>
      <c r="I37" s="463" t="str">
        <f t="shared" si="5"/>
        <v/>
      </c>
      <c r="J37" s="7"/>
    </row>
    <row r="38" spans="1:10" s="167" customFormat="1" ht="12.75" customHeight="1" x14ac:dyDescent="0.25">
      <c r="A38" s="576"/>
      <c r="B38" s="14" t="s">
        <v>16</v>
      </c>
      <c r="C38" s="431" t="str">
        <f>IF('W2'!$G$11&gt;0, 'W2'!D25, IF('W3'!$G$22&gt;0, 'W3'!D56, ""))</f>
        <v/>
      </c>
      <c r="D38" s="441" t="str">
        <f>IF('W2'!$G$11&gt;0, 'W2'!I25, IF('W3'!$G$22&gt;0, 'W3'!I56, ""))</f>
        <v/>
      </c>
      <c r="E38" s="258"/>
      <c r="F38" s="258"/>
      <c r="G38" s="461" t="str">
        <f t="shared" si="3"/>
        <v/>
      </c>
      <c r="H38" s="462" t="str">
        <f t="shared" si="4"/>
        <v/>
      </c>
      <c r="I38" s="463" t="str">
        <f t="shared" si="5"/>
        <v/>
      </c>
      <c r="J38" s="7"/>
    </row>
    <row r="39" spans="1:10" s="167" customFormat="1" ht="12.75" customHeight="1" x14ac:dyDescent="0.25">
      <c r="A39" s="576"/>
      <c r="B39" s="14" t="s">
        <v>17</v>
      </c>
      <c r="C39" s="433" t="str">
        <f>IF('W2'!$G$11&gt;0, 'W2'!D26, IF('W3'!$G$22&gt;0, 'W3'!D57, ""))</f>
        <v/>
      </c>
      <c r="D39" s="443" t="str">
        <f>IF('W2'!$G$11&gt;0, 'W2'!I26, IF('W3'!$G$22&gt;0, 'W3'!I57, ""))</f>
        <v/>
      </c>
      <c r="E39" s="258"/>
      <c r="F39" s="258"/>
      <c r="G39" s="461" t="str">
        <f t="shared" si="3"/>
        <v/>
      </c>
      <c r="H39" s="462" t="str">
        <f t="shared" si="4"/>
        <v/>
      </c>
      <c r="I39" s="463" t="str">
        <f t="shared" si="5"/>
        <v/>
      </c>
      <c r="J39" s="7"/>
    </row>
    <row r="40" spans="1:10" s="167" customFormat="1" ht="12.75" customHeight="1" x14ac:dyDescent="0.25">
      <c r="A40" s="456"/>
      <c r="B40" s="14"/>
      <c r="C40" s="340" t="s">
        <v>2</v>
      </c>
      <c r="D40" s="341" t="s">
        <v>0</v>
      </c>
      <c r="E40" s="340" t="s">
        <v>2</v>
      </c>
      <c r="F40" s="341" t="s">
        <v>0</v>
      </c>
      <c r="G40" s="340" t="s">
        <v>2</v>
      </c>
      <c r="H40" s="340" t="s">
        <v>0</v>
      </c>
      <c r="I40" s="341" t="s">
        <v>26</v>
      </c>
      <c r="J40" s="7"/>
    </row>
    <row r="41" spans="1:10" s="167" customFormat="1" ht="12.75" customHeight="1" x14ac:dyDescent="0.25">
      <c r="A41" s="575" t="s">
        <v>22</v>
      </c>
      <c r="B41" s="14" t="s">
        <v>6</v>
      </c>
      <c r="C41" s="431" t="str">
        <f>IF('W2'!$G$11&gt;0, 'W2'!E15, IF('W3'!$G$22&gt;0, 'W3'!E46, ""))</f>
        <v/>
      </c>
      <c r="D41" s="441" t="str">
        <f>IF('W2'!$G$11&gt;0, 'W2'!J15, IF('W3'!$G$22&gt;0, 'W3'!J46, ""))</f>
        <v/>
      </c>
      <c r="E41" s="258"/>
      <c r="F41" s="258"/>
      <c r="G41" s="458" t="str">
        <f t="shared" ref="G41:G52" si="6">IF(COUNT(C41,E41)=2, CONCATENATE(ROUND(E41/C41*1000, 2), " (", ROUND(E41/C41*1000/EXP(1.96/SQRT(E41)), 2),"-",ROUND(E41/C41*1000*EXP(1.96/SQRT(E41)), 2),")"),"")</f>
        <v/>
      </c>
      <c r="H41" s="459" t="str">
        <f t="shared" ref="H41:H52" si="7">IF(COUNT(D41,F41)=2, CONCATENATE(ROUND(F41/D41*1000, 2), " (", ROUND(F41/D41*1000/EXP(1.96/SQRT(F41)), 2),"-",ROUND(F41/D41*1000*EXP(1.96/SQRT(F41)), 2),")"),"")</f>
        <v/>
      </c>
      <c r="I41" s="460" t="str">
        <f t="shared" ref="I41:I52" si="8">IF(COUNT(C41:F41)=4, CONCATENATE(ROUND(SUM(E41:F41)/SUM(C41:D41)*1000, 2), " (", ROUND(SUM(E41:F41)/SUM(C41:D41)*1000/EXP(1.96/SQRT(SUM(E41:F41))), 2),"-",ROUND(SUM(E41:F41)/SUM(C41:D41)*1000*EXP(1.96/SQRT(SUM(E41:F41))), 2),")"),"")</f>
        <v/>
      </c>
      <c r="J41" s="7"/>
    </row>
    <row r="42" spans="1:10" s="167" customFormat="1" ht="12.75" customHeight="1" x14ac:dyDescent="0.25">
      <c r="A42" s="576"/>
      <c r="B42" s="14" t="s">
        <v>7</v>
      </c>
      <c r="C42" s="431" t="str">
        <f>IF('W2'!$G$11&gt;0, 'W2'!E16, IF('W3'!$G$22&gt;0, 'W3'!E47, ""))</f>
        <v/>
      </c>
      <c r="D42" s="441" t="str">
        <f>IF('W2'!$G$11&gt;0, 'W2'!J16, IF('W3'!$G$22&gt;0, 'W3'!J47, ""))</f>
        <v/>
      </c>
      <c r="E42" s="258"/>
      <c r="F42" s="258"/>
      <c r="G42" s="461" t="str">
        <f t="shared" si="6"/>
        <v/>
      </c>
      <c r="H42" s="462" t="str">
        <f t="shared" si="7"/>
        <v/>
      </c>
      <c r="I42" s="463" t="str">
        <f t="shared" si="8"/>
        <v/>
      </c>
      <c r="J42" s="7"/>
    </row>
    <row r="43" spans="1:10" s="167" customFormat="1" ht="12.75" customHeight="1" x14ac:dyDescent="0.25">
      <c r="A43" s="576"/>
      <c r="B43" s="14" t="s">
        <v>8</v>
      </c>
      <c r="C43" s="431" t="str">
        <f>IF('W2'!$G$11&gt;0, 'W2'!E17, IF('W3'!$G$22&gt;0, 'W3'!E48, ""))</f>
        <v/>
      </c>
      <c r="D43" s="441" t="str">
        <f>IF('W2'!$G$11&gt;0, 'W2'!J17, IF('W3'!$G$22&gt;0, 'W3'!J48, ""))</f>
        <v/>
      </c>
      <c r="E43" s="258"/>
      <c r="F43" s="258"/>
      <c r="G43" s="461" t="str">
        <f t="shared" si="6"/>
        <v/>
      </c>
      <c r="H43" s="462" t="str">
        <f t="shared" si="7"/>
        <v/>
      </c>
      <c r="I43" s="463" t="str">
        <f t="shared" si="8"/>
        <v/>
      </c>
      <c r="J43" s="7"/>
    </row>
    <row r="44" spans="1:10" s="167" customFormat="1" ht="12.75" customHeight="1" x14ac:dyDescent="0.25">
      <c r="A44" s="576"/>
      <c r="B44" s="14" t="s">
        <v>9</v>
      </c>
      <c r="C44" s="431" t="str">
        <f>IF('W2'!$G$11&gt;0, 'W2'!E18, IF('W3'!$G$22&gt;0, 'W3'!E49, ""))</f>
        <v/>
      </c>
      <c r="D44" s="441" t="str">
        <f>IF('W2'!$G$11&gt;0, 'W2'!J18, IF('W3'!$G$22&gt;0, 'W3'!J49, ""))</f>
        <v/>
      </c>
      <c r="E44" s="258"/>
      <c r="F44" s="258"/>
      <c r="G44" s="461" t="str">
        <f t="shared" si="6"/>
        <v/>
      </c>
      <c r="H44" s="462" t="str">
        <f t="shared" si="7"/>
        <v/>
      </c>
      <c r="I44" s="463" t="str">
        <f t="shared" si="8"/>
        <v/>
      </c>
      <c r="J44" s="7"/>
    </row>
    <row r="45" spans="1:10" s="167" customFormat="1" ht="12.75" customHeight="1" x14ac:dyDescent="0.25">
      <c r="A45" s="576"/>
      <c r="B45" s="14" t="s">
        <v>10</v>
      </c>
      <c r="C45" s="431" t="str">
        <f>IF('W2'!$G$11&gt;0, 'W2'!E19, IF('W3'!$G$22&gt;0, 'W3'!E50, ""))</f>
        <v/>
      </c>
      <c r="D45" s="441" t="str">
        <f>IF('W2'!$G$11&gt;0, 'W2'!J19, IF('W3'!$G$22&gt;0, 'W3'!J50, ""))</f>
        <v/>
      </c>
      <c r="E45" s="258"/>
      <c r="F45" s="258"/>
      <c r="G45" s="461" t="str">
        <f t="shared" si="6"/>
        <v/>
      </c>
      <c r="H45" s="462" t="str">
        <f t="shared" si="7"/>
        <v/>
      </c>
      <c r="I45" s="463" t="str">
        <f t="shared" si="8"/>
        <v/>
      </c>
      <c r="J45" s="7"/>
    </row>
    <row r="46" spans="1:10" s="167" customFormat="1" ht="12.75" customHeight="1" x14ac:dyDescent="0.25">
      <c r="A46" s="576"/>
      <c r="B46" s="14" t="s">
        <v>11</v>
      </c>
      <c r="C46" s="431" t="str">
        <f>IF('W2'!$G$11&gt;0, 'W2'!E20, IF('W3'!$G$22&gt;0, 'W3'!E51, ""))</f>
        <v/>
      </c>
      <c r="D46" s="441" t="str">
        <f>IF('W2'!$G$11&gt;0, 'W2'!J20, IF('W3'!$G$22&gt;0, 'W3'!J51, ""))</f>
        <v/>
      </c>
      <c r="E46" s="258"/>
      <c r="F46" s="258"/>
      <c r="G46" s="461" t="str">
        <f t="shared" si="6"/>
        <v/>
      </c>
      <c r="H46" s="462" t="str">
        <f t="shared" si="7"/>
        <v/>
      </c>
      <c r="I46" s="463" t="str">
        <f t="shared" si="8"/>
        <v/>
      </c>
      <c r="J46" s="7"/>
    </row>
    <row r="47" spans="1:10" s="167" customFormat="1" ht="12.75" customHeight="1" x14ac:dyDescent="0.25">
      <c r="A47" s="576"/>
      <c r="B47" s="14" t="s">
        <v>12</v>
      </c>
      <c r="C47" s="431" t="str">
        <f>IF('W2'!$G$11&gt;0, 'W2'!E21, IF('W3'!$G$22&gt;0, 'W3'!E52, ""))</f>
        <v/>
      </c>
      <c r="D47" s="441" t="str">
        <f>IF('W2'!$G$11&gt;0, 'W2'!J21, IF('W3'!$G$22&gt;0, 'W3'!J52, ""))</f>
        <v/>
      </c>
      <c r="E47" s="258"/>
      <c r="F47" s="258"/>
      <c r="G47" s="461" t="str">
        <f t="shared" si="6"/>
        <v/>
      </c>
      <c r="H47" s="462" t="str">
        <f t="shared" si="7"/>
        <v/>
      </c>
      <c r="I47" s="463" t="str">
        <f t="shared" si="8"/>
        <v/>
      </c>
      <c r="J47" s="7"/>
    </row>
    <row r="48" spans="1:10" s="167" customFormat="1" ht="12.75" customHeight="1" x14ac:dyDescent="0.25">
      <c r="A48" s="576"/>
      <c r="B48" s="14" t="s">
        <v>13</v>
      </c>
      <c r="C48" s="431" t="str">
        <f>IF('W2'!$G$11&gt;0, 'W2'!E22, IF('W3'!$G$22&gt;0, 'W3'!E53, ""))</f>
        <v/>
      </c>
      <c r="D48" s="441" t="str">
        <f>IF('W2'!$G$11&gt;0, 'W2'!J22, IF('W3'!$G$22&gt;0, 'W3'!J53, ""))</f>
        <v/>
      </c>
      <c r="E48" s="258"/>
      <c r="F48" s="258"/>
      <c r="G48" s="461" t="str">
        <f t="shared" si="6"/>
        <v/>
      </c>
      <c r="H48" s="462" t="str">
        <f t="shared" si="7"/>
        <v/>
      </c>
      <c r="I48" s="463" t="str">
        <f t="shared" si="8"/>
        <v/>
      </c>
      <c r="J48" s="7"/>
    </row>
    <row r="49" spans="1:10" s="167" customFormat="1" ht="12.75" customHeight="1" x14ac:dyDescent="0.25">
      <c r="A49" s="576"/>
      <c r="B49" s="14" t="s">
        <v>14</v>
      </c>
      <c r="C49" s="431" t="str">
        <f>IF('W2'!$G$11&gt;0, 'W2'!E23, IF('W3'!$G$22&gt;0, 'W3'!E54, ""))</f>
        <v/>
      </c>
      <c r="D49" s="441" t="str">
        <f>IF('W2'!$G$11&gt;0, 'W2'!J23, IF('W3'!$G$22&gt;0, 'W3'!J54, ""))</f>
        <v/>
      </c>
      <c r="E49" s="258"/>
      <c r="F49" s="258"/>
      <c r="G49" s="461" t="str">
        <f t="shared" si="6"/>
        <v/>
      </c>
      <c r="H49" s="462" t="str">
        <f t="shared" si="7"/>
        <v/>
      </c>
      <c r="I49" s="463" t="str">
        <f t="shared" si="8"/>
        <v/>
      </c>
      <c r="J49" s="7"/>
    </row>
    <row r="50" spans="1:10" s="167" customFormat="1" ht="12.75" customHeight="1" x14ac:dyDescent="0.25">
      <c r="A50" s="576"/>
      <c r="B50" s="14" t="s">
        <v>15</v>
      </c>
      <c r="C50" s="431" t="str">
        <f>IF('W2'!$G$11&gt;0, 'W2'!E24, IF('W3'!$G$22&gt;0, 'W3'!E55, ""))</f>
        <v/>
      </c>
      <c r="D50" s="441" t="str">
        <f>IF('W2'!$G$11&gt;0, 'W2'!J24, IF('W3'!$G$22&gt;0, 'W3'!J55, ""))</f>
        <v/>
      </c>
      <c r="E50" s="258"/>
      <c r="F50" s="258"/>
      <c r="G50" s="461" t="str">
        <f t="shared" si="6"/>
        <v/>
      </c>
      <c r="H50" s="462" t="str">
        <f t="shared" si="7"/>
        <v/>
      </c>
      <c r="I50" s="463" t="str">
        <f t="shared" si="8"/>
        <v/>
      </c>
      <c r="J50" s="7"/>
    </row>
    <row r="51" spans="1:10" s="167" customFormat="1" ht="12.75" customHeight="1" x14ac:dyDescent="0.25">
      <c r="A51" s="576"/>
      <c r="B51" s="14" t="s">
        <v>16</v>
      </c>
      <c r="C51" s="431" t="str">
        <f>IF('W2'!$G$11&gt;0, 'W2'!E25, IF('W3'!$G$22&gt;0, 'W3'!E56, ""))</f>
        <v/>
      </c>
      <c r="D51" s="441" t="str">
        <f>IF('W2'!$G$11&gt;0, 'W2'!J25, IF('W3'!$G$22&gt;0, 'W3'!J56, ""))</f>
        <v/>
      </c>
      <c r="E51" s="258"/>
      <c r="F51" s="258"/>
      <c r="G51" s="461" t="str">
        <f t="shared" si="6"/>
        <v/>
      </c>
      <c r="H51" s="462" t="str">
        <f t="shared" si="7"/>
        <v/>
      </c>
      <c r="I51" s="463" t="str">
        <f t="shared" si="8"/>
        <v/>
      </c>
      <c r="J51" s="7"/>
    </row>
    <row r="52" spans="1:10" s="167" customFormat="1" ht="12.75" customHeight="1" x14ac:dyDescent="0.25">
      <c r="A52" s="577"/>
      <c r="B52" s="14" t="s">
        <v>17</v>
      </c>
      <c r="C52" s="431" t="str">
        <f>IF('W2'!$G$11&gt;0, 'W2'!E26, IF('W3'!$G$22&gt;0, 'W3'!E57, ""))</f>
        <v/>
      </c>
      <c r="D52" s="441" t="str">
        <f>IF('W2'!$G$11&gt;0, 'W2'!J26, IF('W3'!$G$22&gt;0, 'W3'!J57, ""))</f>
        <v/>
      </c>
      <c r="E52" s="258"/>
      <c r="F52" s="258"/>
      <c r="G52" s="461" t="str">
        <f t="shared" si="6"/>
        <v/>
      </c>
      <c r="H52" s="462" t="str">
        <f t="shared" si="7"/>
        <v/>
      </c>
      <c r="I52" s="463" t="str">
        <f t="shared" si="8"/>
        <v/>
      </c>
      <c r="J52" s="7"/>
    </row>
    <row r="53" spans="1:10" s="167" customFormat="1" ht="12.75" customHeight="1" x14ac:dyDescent="0.25">
      <c r="A53" s="456"/>
      <c r="B53" s="14"/>
      <c r="C53" s="340" t="s">
        <v>2</v>
      </c>
      <c r="D53" s="341" t="s">
        <v>0</v>
      </c>
      <c r="E53" s="340" t="s">
        <v>2</v>
      </c>
      <c r="F53" s="341" t="s">
        <v>0</v>
      </c>
      <c r="G53" s="340" t="s">
        <v>2</v>
      </c>
      <c r="H53" s="340" t="s">
        <v>0</v>
      </c>
      <c r="I53" s="341" t="s">
        <v>26</v>
      </c>
      <c r="J53" s="7"/>
    </row>
    <row r="54" spans="1:10" s="167" customFormat="1" ht="12.75" customHeight="1" x14ac:dyDescent="0.25">
      <c r="A54" s="575" t="s">
        <v>23</v>
      </c>
      <c r="B54" s="14" t="s">
        <v>6</v>
      </c>
      <c r="C54" s="431" t="str">
        <f>IF('W2'!$G$11&gt;0, 'W2'!F15, IF('W3'!$G$22&gt;0, 'W3'!F46, ""))</f>
        <v/>
      </c>
      <c r="D54" s="441" t="str">
        <f>IF('W2'!$G$11&gt;0, 'W2'!K15, IF('W3'!$G$22&gt;0, 'W3'!K46, ""))</f>
        <v/>
      </c>
      <c r="E54" s="258"/>
      <c r="F54" s="258"/>
      <c r="G54" s="458" t="str">
        <f t="shared" ref="G54:G65" si="9">IF(COUNT(C54,E54)=2, CONCATENATE(ROUND(E54/C54*1000, 2), " (", ROUND(E54/C54*1000/EXP(1.96/SQRT(E54)), 2),"-",ROUND(E54/C54*1000*EXP(1.96/SQRT(E54)), 2),")"),"")</f>
        <v/>
      </c>
      <c r="H54" s="459" t="str">
        <f t="shared" ref="H54:H65" si="10">IF(COUNT(D54,F54)=2, CONCATENATE(ROUND(F54/D54*1000, 2), " (", ROUND(F54/D54*1000/EXP(1.96/SQRT(F54)), 2),"-",ROUND(F54/D54*1000*EXP(1.96/SQRT(F54)), 2),")"),"")</f>
        <v/>
      </c>
      <c r="I54" s="460" t="str">
        <f t="shared" ref="I54:I65" si="11">IF(COUNT(C54:F54)=4, CONCATENATE(ROUND(SUM(E54:F54)/SUM(C54:D54)*1000, 2), " (", ROUND(SUM(E54:F54)/SUM(C54:D54)*1000/EXP(1.96/SQRT(SUM(E54:F54))), 2),"-",ROUND(SUM(E54:F54)/SUM(C54:D54)*1000*EXP(1.96/SQRT(SUM(E54:F54))), 2),")"),"")</f>
        <v/>
      </c>
      <c r="J54" s="7"/>
    </row>
    <row r="55" spans="1:10" s="167" customFormat="1" ht="12.75" customHeight="1" x14ac:dyDescent="0.25">
      <c r="A55" s="576"/>
      <c r="B55" s="14" t="s">
        <v>7</v>
      </c>
      <c r="C55" s="431" t="str">
        <f>IF('W2'!$G$11&gt;0, 'W2'!F16, IF('W3'!$G$22&gt;0, 'W3'!F47, ""))</f>
        <v/>
      </c>
      <c r="D55" s="441" t="str">
        <f>IF('W2'!$G$11&gt;0, 'W2'!K16, IF('W3'!$G$22&gt;0, 'W3'!K47, ""))</f>
        <v/>
      </c>
      <c r="E55" s="258"/>
      <c r="F55" s="258"/>
      <c r="G55" s="461" t="str">
        <f t="shared" si="9"/>
        <v/>
      </c>
      <c r="H55" s="462" t="str">
        <f t="shared" si="10"/>
        <v/>
      </c>
      <c r="I55" s="463" t="str">
        <f t="shared" si="11"/>
        <v/>
      </c>
      <c r="J55" s="7"/>
    </row>
    <row r="56" spans="1:10" s="167" customFormat="1" ht="12.75" customHeight="1" x14ac:dyDescent="0.25">
      <c r="A56" s="576"/>
      <c r="B56" s="14" t="s">
        <v>8</v>
      </c>
      <c r="C56" s="431" t="str">
        <f>IF('W2'!$G$11&gt;0, 'W2'!F17, IF('W3'!$G$22&gt;0, 'W3'!F48, ""))</f>
        <v/>
      </c>
      <c r="D56" s="441" t="str">
        <f>IF('W2'!$G$11&gt;0, 'W2'!K17, IF('W3'!$G$22&gt;0, 'W3'!K48, ""))</f>
        <v/>
      </c>
      <c r="E56" s="258"/>
      <c r="F56" s="258"/>
      <c r="G56" s="461" t="str">
        <f t="shared" si="9"/>
        <v/>
      </c>
      <c r="H56" s="462" t="str">
        <f t="shared" si="10"/>
        <v/>
      </c>
      <c r="I56" s="463" t="str">
        <f t="shared" si="11"/>
        <v/>
      </c>
      <c r="J56" s="7"/>
    </row>
    <row r="57" spans="1:10" s="167" customFormat="1" ht="12.75" customHeight="1" x14ac:dyDescent="0.25">
      <c r="A57" s="576"/>
      <c r="B57" s="14" t="s">
        <v>9</v>
      </c>
      <c r="C57" s="431" t="str">
        <f>IF('W2'!$G$11&gt;0, 'W2'!F18, IF('W3'!$G$22&gt;0, 'W3'!F49, ""))</f>
        <v/>
      </c>
      <c r="D57" s="441" t="str">
        <f>IF('W2'!$G$11&gt;0, 'W2'!K18, IF('W3'!$G$22&gt;0, 'W3'!K49, ""))</f>
        <v/>
      </c>
      <c r="E57" s="258"/>
      <c r="F57" s="258"/>
      <c r="G57" s="461" t="str">
        <f t="shared" si="9"/>
        <v/>
      </c>
      <c r="H57" s="462" t="str">
        <f t="shared" si="10"/>
        <v/>
      </c>
      <c r="I57" s="463" t="str">
        <f t="shared" si="11"/>
        <v/>
      </c>
      <c r="J57" s="7"/>
    </row>
    <row r="58" spans="1:10" s="167" customFormat="1" ht="12.75" customHeight="1" x14ac:dyDescent="0.25">
      <c r="A58" s="576"/>
      <c r="B58" s="14" t="s">
        <v>10</v>
      </c>
      <c r="C58" s="431" t="str">
        <f>IF('W2'!$G$11&gt;0, 'W2'!F19, IF('W3'!$G$22&gt;0, 'W3'!F50, ""))</f>
        <v/>
      </c>
      <c r="D58" s="441" t="str">
        <f>IF('W2'!$G$11&gt;0, 'W2'!K19, IF('W3'!$G$22&gt;0, 'W3'!K50, ""))</f>
        <v/>
      </c>
      <c r="E58" s="258"/>
      <c r="F58" s="258"/>
      <c r="G58" s="461" t="str">
        <f t="shared" si="9"/>
        <v/>
      </c>
      <c r="H58" s="462" t="str">
        <f t="shared" si="10"/>
        <v/>
      </c>
      <c r="I58" s="463" t="str">
        <f t="shared" si="11"/>
        <v/>
      </c>
      <c r="J58" s="7"/>
    </row>
    <row r="59" spans="1:10" s="167" customFormat="1" ht="12.75" customHeight="1" x14ac:dyDescent="0.25">
      <c r="A59" s="576"/>
      <c r="B59" s="14" t="s">
        <v>11</v>
      </c>
      <c r="C59" s="431" t="str">
        <f>IF('W2'!$G$11&gt;0, 'W2'!F20, IF('W3'!$G$22&gt;0, 'W3'!F51, ""))</f>
        <v/>
      </c>
      <c r="D59" s="441" t="str">
        <f>IF('W2'!$G$11&gt;0, 'W2'!K20, IF('W3'!$G$22&gt;0, 'W3'!K51, ""))</f>
        <v/>
      </c>
      <c r="E59" s="258"/>
      <c r="F59" s="258"/>
      <c r="G59" s="461" t="str">
        <f t="shared" si="9"/>
        <v/>
      </c>
      <c r="H59" s="462" t="str">
        <f t="shared" si="10"/>
        <v/>
      </c>
      <c r="I59" s="463" t="str">
        <f t="shared" si="11"/>
        <v/>
      </c>
      <c r="J59" s="7"/>
    </row>
    <row r="60" spans="1:10" s="167" customFormat="1" ht="12.75" customHeight="1" x14ac:dyDescent="0.25">
      <c r="A60" s="576"/>
      <c r="B60" s="14" t="s">
        <v>12</v>
      </c>
      <c r="C60" s="431" t="str">
        <f>IF('W2'!$G$11&gt;0, 'W2'!F21, IF('W3'!$G$22&gt;0, 'W3'!F52, ""))</f>
        <v/>
      </c>
      <c r="D60" s="441" t="str">
        <f>IF('W2'!$G$11&gt;0, 'W2'!K21, IF('W3'!$G$22&gt;0, 'W3'!K52, ""))</f>
        <v/>
      </c>
      <c r="E60" s="258"/>
      <c r="F60" s="258"/>
      <c r="G60" s="461" t="str">
        <f t="shared" si="9"/>
        <v/>
      </c>
      <c r="H60" s="462" t="str">
        <f t="shared" si="10"/>
        <v/>
      </c>
      <c r="I60" s="463" t="str">
        <f t="shared" si="11"/>
        <v/>
      </c>
      <c r="J60" s="7"/>
    </row>
    <row r="61" spans="1:10" s="167" customFormat="1" ht="12.75" customHeight="1" x14ac:dyDescent="0.25">
      <c r="A61" s="576"/>
      <c r="B61" s="14" t="s">
        <v>13</v>
      </c>
      <c r="C61" s="431" t="str">
        <f>IF('W2'!$G$11&gt;0, 'W2'!F22, IF('W3'!$G$22&gt;0, 'W3'!F53, ""))</f>
        <v/>
      </c>
      <c r="D61" s="441" t="str">
        <f>IF('W2'!$G$11&gt;0, 'W2'!K22, IF('W3'!$G$22&gt;0, 'W3'!K53, ""))</f>
        <v/>
      </c>
      <c r="E61" s="258"/>
      <c r="F61" s="258"/>
      <c r="G61" s="461" t="str">
        <f t="shared" si="9"/>
        <v/>
      </c>
      <c r="H61" s="462" t="str">
        <f t="shared" si="10"/>
        <v/>
      </c>
      <c r="I61" s="463" t="str">
        <f t="shared" si="11"/>
        <v/>
      </c>
      <c r="J61" s="7"/>
    </row>
    <row r="62" spans="1:10" s="167" customFormat="1" ht="12.75" customHeight="1" x14ac:dyDescent="0.25">
      <c r="A62" s="576"/>
      <c r="B62" s="14" t="s">
        <v>14</v>
      </c>
      <c r="C62" s="431" t="str">
        <f>IF('W2'!$G$11&gt;0, 'W2'!F23, IF('W3'!$G$22&gt;0, 'W3'!F54, ""))</f>
        <v/>
      </c>
      <c r="D62" s="441" t="str">
        <f>IF('W2'!$G$11&gt;0, 'W2'!K23, IF('W3'!$G$22&gt;0, 'W3'!K54, ""))</f>
        <v/>
      </c>
      <c r="E62" s="258"/>
      <c r="F62" s="258"/>
      <c r="G62" s="461" t="str">
        <f t="shared" si="9"/>
        <v/>
      </c>
      <c r="H62" s="462" t="str">
        <f t="shared" si="10"/>
        <v/>
      </c>
      <c r="I62" s="463" t="str">
        <f t="shared" si="11"/>
        <v/>
      </c>
      <c r="J62" s="7"/>
    </row>
    <row r="63" spans="1:10" s="167" customFormat="1" ht="12.75" customHeight="1" x14ac:dyDescent="0.25">
      <c r="A63" s="576"/>
      <c r="B63" s="14" t="s">
        <v>15</v>
      </c>
      <c r="C63" s="431" t="str">
        <f>IF('W2'!$G$11&gt;0, 'W2'!F24, IF('W3'!$G$22&gt;0, 'W3'!F55, ""))</f>
        <v/>
      </c>
      <c r="D63" s="441" t="str">
        <f>IF('W2'!$G$11&gt;0, 'W2'!K24, IF('W3'!$G$22&gt;0, 'W3'!K55, ""))</f>
        <v/>
      </c>
      <c r="E63" s="258"/>
      <c r="F63" s="258"/>
      <c r="G63" s="461" t="str">
        <f t="shared" si="9"/>
        <v/>
      </c>
      <c r="H63" s="462" t="str">
        <f t="shared" si="10"/>
        <v/>
      </c>
      <c r="I63" s="463" t="str">
        <f t="shared" si="11"/>
        <v/>
      </c>
      <c r="J63" s="7"/>
    </row>
    <row r="64" spans="1:10" s="167" customFormat="1" ht="12.75" customHeight="1" x14ac:dyDescent="0.25">
      <c r="A64" s="576"/>
      <c r="B64" s="14" t="s">
        <v>16</v>
      </c>
      <c r="C64" s="431" t="str">
        <f>IF('W2'!$G$11&gt;0, 'W2'!F25, IF('W3'!$G$22&gt;0, 'W3'!F56, ""))</f>
        <v/>
      </c>
      <c r="D64" s="441" t="str">
        <f>IF('W2'!$G$11&gt;0, 'W2'!K25, IF('W3'!$G$22&gt;0, 'W3'!K56, ""))</f>
        <v/>
      </c>
      <c r="E64" s="258"/>
      <c r="F64" s="258"/>
      <c r="G64" s="461" t="str">
        <f t="shared" si="9"/>
        <v/>
      </c>
      <c r="H64" s="462" t="str">
        <f t="shared" si="10"/>
        <v/>
      </c>
      <c r="I64" s="463" t="str">
        <f t="shared" si="11"/>
        <v/>
      </c>
      <c r="J64" s="7"/>
    </row>
    <row r="65" spans="1:10" s="167" customFormat="1" ht="12.75" customHeight="1" x14ac:dyDescent="0.25">
      <c r="A65" s="577"/>
      <c r="B65" s="14" t="s">
        <v>17</v>
      </c>
      <c r="C65" s="431" t="str">
        <f>IF('W2'!$G$11&gt;0, 'W2'!F26, IF('W3'!$G$22&gt;0, 'W3'!F57, ""))</f>
        <v/>
      </c>
      <c r="D65" s="441" t="str">
        <f>IF('W2'!$G$11&gt;0, 'W2'!K26, IF('W3'!$G$22&gt;0, 'W3'!K57, ""))</f>
        <v/>
      </c>
      <c r="E65" s="258"/>
      <c r="F65" s="258"/>
      <c r="G65" s="461" t="str">
        <f t="shared" si="9"/>
        <v/>
      </c>
      <c r="H65" s="462" t="str">
        <f t="shared" si="10"/>
        <v/>
      </c>
      <c r="I65" s="463" t="str">
        <f t="shared" si="11"/>
        <v/>
      </c>
      <c r="J65" s="7"/>
    </row>
    <row r="66" spans="1:10" s="167" customFormat="1" ht="12.75" customHeight="1" x14ac:dyDescent="0.25">
      <c r="A66" s="456"/>
      <c r="B66" s="14"/>
      <c r="C66" s="340" t="s">
        <v>2</v>
      </c>
      <c r="D66" s="341" t="s">
        <v>0</v>
      </c>
      <c r="E66" s="340" t="s">
        <v>2</v>
      </c>
      <c r="F66" s="341" t="s">
        <v>0</v>
      </c>
      <c r="G66" s="340" t="s">
        <v>2</v>
      </c>
      <c r="H66" s="340" t="s">
        <v>0</v>
      </c>
      <c r="I66" s="341" t="s">
        <v>26</v>
      </c>
      <c r="J66" s="7"/>
    </row>
    <row r="67" spans="1:10" s="167" customFormat="1" ht="12.75" customHeight="1" x14ac:dyDescent="0.25">
      <c r="A67" s="575" t="s">
        <v>3</v>
      </c>
      <c r="B67" s="14" t="s">
        <v>6</v>
      </c>
      <c r="C67" s="431" t="str">
        <f>IF('W2'!$G$11&gt;0, 'W2'!G15, IF('W3'!$G$22&gt;0, 'W3'!G46, ""))</f>
        <v/>
      </c>
      <c r="D67" s="441" t="str">
        <f>IF('W2'!$G$11&gt;0, 'W2'!L15, IF('W3'!$G$22&gt;0, 'W3'!L46, ""))</f>
        <v/>
      </c>
      <c r="E67" s="258"/>
      <c r="F67" s="258"/>
      <c r="G67" s="458" t="str">
        <f t="shared" ref="G67:G78" si="12">IF(COUNT(C67,E67)=2, CONCATENATE(ROUND(E67/C67*1000, 2), " (", ROUND(E67/C67*1000/EXP(1.96/SQRT(E67)), 2),"-",ROUND(E67/C67*1000*EXP(1.96/SQRT(E67)), 2),")"),"")</f>
        <v/>
      </c>
      <c r="H67" s="459" t="str">
        <f t="shared" ref="H67:H78" si="13">IF(COUNT(D67,F67)=2, CONCATENATE(ROUND(F67/D67*1000, 2), " (", ROUND(F67/D67*1000/EXP(1.96/SQRT(F67)), 2),"-",ROUND(F67/D67*1000*EXP(1.96/SQRT(F67)), 2),")"),"")</f>
        <v/>
      </c>
      <c r="I67" s="460" t="str">
        <f t="shared" ref="I67:I78" si="14">IF(COUNT(C67:F67)=4, CONCATENATE(ROUND(SUM(E67:F67)/SUM(C67:D67)*1000, 2), " (", ROUND(SUM(E67:F67)/SUM(C67:D67)*1000/EXP(1.96/SQRT(SUM(E67:F67))), 2),"-",ROUND(SUM(E67:F67)/SUM(C67:D67)*1000*EXP(1.96/SQRT(SUM(E67:F67))), 2),")"),"")</f>
        <v/>
      </c>
      <c r="J67" s="7"/>
    </row>
    <row r="68" spans="1:10" s="167" customFormat="1" ht="12.75" customHeight="1" x14ac:dyDescent="0.25">
      <c r="A68" s="576"/>
      <c r="B68" s="14" t="s">
        <v>7</v>
      </c>
      <c r="C68" s="431" t="str">
        <f>IF('W2'!$G$11&gt;0, 'W2'!G16, IF('W3'!$G$22&gt;0, 'W3'!G47, ""))</f>
        <v/>
      </c>
      <c r="D68" s="441" t="str">
        <f>IF('W2'!$G$11&gt;0, 'W2'!L16, IF('W3'!$G$22&gt;0, 'W3'!L47, ""))</f>
        <v/>
      </c>
      <c r="E68" s="258"/>
      <c r="F68" s="258"/>
      <c r="G68" s="461" t="str">
        <f t="shared" si="12"/>
        <v/>
      </c>
      <c r="H68" s="462" t="str">
        <f t="shared" si="13"/>
        <v/>
      </c>
      <c r="I68" s="463" t="str">
        <f t="shared" si="14"/>
        <v/>
      </c>
      <c r="J68" s="7"/>
    </row>
    <row r="69" spans="1:10" s="167" customFormat="1" ht="12.75" customHeight="1" x14ac:dyDescent="0.25">
      <c r="A69" s="576"/>
      <c r="B69" s="14" t="s">
        <v>8</v>
      </c>
      <c r="C69" s="431" t="str">
        <f>IF('W2'!$G$11&gt;0, 'W2'!G17, IF('W3'!$G$22&gt;0, 'W3'!G48, ""))</f>
        <v/>
      </c>
      <c r="D69" s="441" t="str">
        <f>IF('W2'!$G$11&gt;0, 'W2'!L17, IF('W3'!$G$22&gt;0, 'W3'!L48, ""))</f>
        <v/>
      </c>
      <c r="E69" s="258"/>
      <c r="F69" s="258"/>
      <c r="G69" s="461" t="str">
        <f t="shared" si="12"/>
        <v/>
      </c>
      <c r="H69" s="462" t="str">
        <f t="shared" si="13"/>
        <v/>
      </c>
      <c r="I69" s="463" t="str">
        <f t="shared" si="14"/>
        <v/>
      </c>
      <c r="J69" s="7"/>
    </row>
    <row r="70" spans="1:10" s="167" customFormat="1" ht="12.75" customHeight="1" x14ac:dyDescent="0.25">
      <c r="A70" s="576"/>
      <c r="B70" s="14" t="s">
        <v>9</v>
      </c>
      <c r="C70" s="431" t="str">
        <f>IF('W2'!$G$11&gt;0, 'W2'!G18, IF('W3'!$G$22&gt;0, 'W3'!G49, ""))</f>
        <v/>
      </c>
      <c r="D70" s="441" t="str">
        <f>IF('W2'!$G$11&gt;0, 'W2'!L18, IF('W3'!$G$22&gt;0, 'W3'!L49, ""))</f>
        <v/>
      </c>
      <c r="E70" s="258"/>
      <c r="F70" s="258"/>
      <c r="G70" s="461" t="str">
        <f t="shared" si="12"/>
        <v/>
      </c>
      <c r="H70" s="462" t="str">
        <f t="shared" si="13"/>
        <v/>
      </c>
      <c r="I70" s="463" t="str">
        <f t="shared" si="14"/>
        <v/>
      </c>
      <c r="J70" s="7"/>
    </row>
    <row r="71" spans="1:10" s="167" customFormat="1" ht="12.75" customHeight="1" x14ac:dyDescent="0.25">
      <c r="A71" s="576"/>
      <c r="B71" s="14" t="s">
        <v>10</v>
      </c>
      <c r="C71" s="431" t="str">
        <f>IF('W2'!$G$11&gt;0, 'W2'!G19, IF('W3'!$G$22&gt;0, 'W3'!G50, ""))</f>
        <v/>
      </c>
      <c r="D71" s="441" t="str">
        <f>IF('W2'!$G$11&gt;0, 'W2'!L19, IF('W3'!$G$22&gt;0, 'W3'!L50, ""))</f>
        <v/>
      </c>
      <c r="E71" s="258"/>
      <c r="F71" s="258"/>
      <c r="G71" s="461" t="str">
        <f t="shared" si="12"/>
        <v/>
      </c>
      <c r="H71" s="462" t="str">
        <f t="shared" si="13"/>
        <v/>
      </c>
      <c r="I71" s="463" t="str">
        <f t="shared" si="14"/>
        <v/>
      </c>
      <c r="J71" s="7"/>
    </row>
    <row r="72" spans="1:10" s="167" customFormat="1" ht="12.75" customHeight="1" x14ac:dyDescent="0.25">
      <c r="A72" s="576"/>
      <c r="B72" s="14" t="s">
        <v>11</v>
      </c>
      <c r="C72" s="431" t="str">
        <f>IF('W2'!$G$11&gt;0, 'W2'!G20, IF('W3'!$G$22&gt;0, 'W3'!G51, ""))</f>
        <v/>
      </c>
      <c r="D72" s="441" t="str">
        <f>IF('W2'!$G$11&gt;0, 'W2'!L20, IF('W3'!$G$22&gt;0, 'W3'!L51, ""))</f>
        <v/>
      </c>
      <c r="E72" s="258"/>
      <c r="F72" s="258"/>
      <c r="G72" s="461" t="str">
        <f t="shared" si="12"/>
        <v/>
      </c>
      <c r="H72" s="462" t="str">
        <f t="shared" si="13"/>
        <v/>
      </c>
      <c r="I72" s="463" t="str">
        <f t="shared" si="14"/>
        <v/>
      </c>
      <c r="J72" s="7"/>
    </row>
    <row r="73" spans="1:10" s="167" customFormat="1" ht="12.75" customHeight="1" x14ac:dyDescent="0.25">
      <c r="A73" s="576"/>
      <c r="B73" s="14" t="s">
        <v>12</v>
      </c>
      <c r="C73" s="431" t="str">
        <f>IF('W2'!$G$11&gt;0, 'W2'!G21, IF('W3'!$G$22&gt;0, 'W3'!G52, ""))</f>
        <v/>
      </c>
      <c r="D73" s="441" t="str">
        <f>IF('W2'!$G$11&gt;0, 'W2'!L21, IF('W3'!$G$22&gt;0, 'W3'!L52, ""))</f>
        <v/>
      </c>
      <c r="E73" s="258"/>
      <c r="F73" s="258"/>
      <c r="G73" s="461" t="str">
        <f t="shared" si="12"/>
        <v/>
      </c>
      <c r="H73" s="462" t="str">
        <f t="shared" si="13"/>
        <v/>
      </c>
      <c r="I73" s="463" t="str">
        <f t="shared" si="14"/>
        <v/>
      </c>
      <c r="J73" s="7"/>
    </row>
    <row r="74" spans="1:10" s="167" customFormat="1" ht="12.75" customHeight="1" x14ac:dyDescent="0.25">
      <c r="A74" s="576"/>
      <c r="B74" s="14" t="s">
        <v>13</v>
      </c>
      <c r="C74" s="431" t="str">
        <f>IF('W2'!$G$11&gt;0, 'W2'!G22, IF('W3'!$G$22&gt;0, 'W3'!G53, ""))</f>
        <v/>
      </c>
      <c r="D74" s="441" t="str">
        <f>IF('W2'!$G$11&gt;0, 'W2'!L22, IF('W3'!$G$22&gt;0, 'W3'!L53, ""))</f>
        <v/>
      </c>
      <c r="E74" s="258"/>
      <c r="F74" s="258"/>
      <c r="G74" s="461" t="str">
        <f t="shared" si="12"/>
        <v/>
      </c>
      <c r="H74" s="462" t="str">
        <f t="shared" si="13"/>
        <v/>
      </c>
      <c r="I74" s="463" t="str">
        <f t="shared" si="14"/>
        <v/>
      </c>
      <c r="J74" s="7"/>
    </row>
    <row r="75" spans="1:10" s="167" customFormat="1" ht="12.75" customHeight="1" x14ac:dyDescent="0.25">
      <c r="A75" s="576"/>
      <c r="B75" s="14" t="s">
        <v>14</v>
      </c>
      <c r="C75" s="431" t="str">
        <f>IF('W2'!$G$11&gt;0, 'W2'!G23, IF('W3'!$G$22&gt;0, 'W3'!G54, ""))</f>
        <v/>
      </c>
      <c r="D75" s="441" t="str">
        <f>IF('W2'!$G$11&gt;0, 'W2'!L23, IF('W3'!$G$22&gt;0, 'W3'!L54, ""))</f>
        <v/>
      </c>
      <c r="E75" s="258"/>
      <c r="F75" s="258"/>
      <c r="G75" s="461" t="str">
        <f t="shared" si="12"/>
        <v/>
      </c>
      <c r="H75" s="462" t="str">
        <f t="shared" si="13"/>
        <v/>
      </c>
      <c r="I75" s="463" t="str">
        <f t="shared" si="14"/>
        <v/>
      </c>
      <c r="J75" s="7"/>
    </row>
    <row r="76" spans="1:10" s="167" customFormat="1" ht="12.75" customHeight="1" x14ac:dyDescent="0.25">
      <c r="A76" s="576"/>
      <c r="B76" s="14" t="s">
        <v>15</v>
      </c>
      <c r="C76" s="431" t="str">
        <f>IF('W2'!$G$11&gt;0, 'W2'!G24, IF('W3'!$G$22&gt;0, 'W3'!G55, ""))</f>
        <v/>
      </c>
      <c r="D76" s="441" t="str">
        <f>IF('W2'!$G$11&gt;0, 'W2'!L24, IF('W3'!$G$22&gt;0, 'W3'!L55, ""))</f>
        <v/>
      </c>
      <c r="E76" s="258"/>
      <c r="F76" s="258"/>
      <c r="G76" s="461" t="str">
        <f t="shared" si="12"/>
        <v/>
      </c>
      <c r="H76" s="462" t="str">
        <f t="shared" si="13"/>
        <v/>
      </c>
      <c r="I76" s="463" t="str">
        <f t="shared" si="14"/>
        <v/>
      </c>
      <c r="J76" s="7"/>
    </row>
    <row r="77" spans="1:10" s="167" customFormat="1" ht="12.75" customHeight="1" x14ac:dyDescent="0.25">
      <c r="A77" s="576"/>
      <c r="B77" s="14" t="s">
        <v>16</v>
      </c>
      <c r="C77" s="431" t="str">
        <f>IF('W2'!$G$11&gt;0, 'W2'!G25, IF('W3'!$G$22&gt;0, 'W3'!G56, ""))</f>
        <v/>
      </c>
      <c r="D77" s="441" t="str">
        <f>IF('W2'!$G$11&gt;0, 'W2'!L25, IF('W3'!$G$22&gt;0, 'W3'!L56, ""))</f>
        <v/>
      </c>
      <c r="E77" s="258"/>
      <c r="F77" s="258"/>
      <c r="G77" s="461" t="str">
        <f t="shared" si="12"/>
        <v/>
      </c>
      <c r="H77" s="462" t="str">
        <f t="shared" si="13"/>
        <v/>
      </c>
      <c r="I77" s="463" t="str">
        <f t="shared" si="14"/>
        <v/>
      </c>
      <c r="J77" s="7"/>
    </row>
    <row r="78" spans="1:10" s="167" customFormat="1" ht="12.75" customHeight="1" x14ac:dyDescent="0.25">
      <c r="A78" s="578"/>
      <c r="B78" s="156" t="s">
        <v>17</v>
      </c>
      <c r="C78" s="435" t="str">
        <f>IF('W2'!$G$11&gt;0, 'W2'!G26, IF('W3'!$G$22&gt;0, 'W3'!G57, ""))</f>
        <v/>
      </c>
      <c r="D78" s="442" t="str">
        <f>IF('W2'!$G$11&gt;0, 'W2'!L26, IF('W3'!$G$22&gt;0, 'W3'!L57, ""))</f>
        <v/>
      </c>
      <c r="E78" s="445"/>
      <c r="F78" s="467"/>
      <c r="G78" s="465" t="str">
        <f t="shared" si="12"/>
        <v/>
      </c>
      <c r="H78" s="464" t="str">
        <f t="shared" si="13"/>
        <v/>
      </c>
      <c r="I78" s="46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480" t="s">
        <v>200</v>
      </c>
      <c r="F81" s="480"/>
      <c r="G81" s="432"/>
      <c r="H81" s="481" t="str">
        <f>IF('W2'!G11&gt;0, 'W2'!G11, IF('W3'!$G$22&gt;0, 'W3'!$G$22, ""))</f>
        <v/>
      </c>
      <c r="I81" s="454" t="s">
        <v>29</v>
      </c>
      <c r="J81" s="10"/>
    </row>
    <row r="82" spans="1:10" s="1" customFormat="1" ht="12.75" customHeight="1" x14ac:dyDescent="0.2">
      <c r="E82" s="567"/>
      <c r="F82" s="568"/>
      <c r="G82" s="561" t="s">
        <v>33</v>
      </c>
      <c r="H82" s="562"/>
      <c r="I82" s="563"/>
      <c r="J82" s="10"/>
    </row>
    <row r="83" spans="1:10" s="1" customFormat="1" ht="12.75" customHeight="1" x14ac:dyDescent="0.2">
      <c r="E83" s="569"/>
      <c r="F83" s="570"/>
      <c r="G83" s="484" t="s">
        <v>2</v>
      </c>
      <c r="H83" s="485" t="s">
        <v>0</v>
      </c>
      <c r="I83" s="486" t="s">
        <v>26</v>
      </c>
      <c r="J83" s="10"/>
    </row>
    <row r="84" spans="1:10" s="1" customFormat="1" ht="12.75" customHeight="1" x14ac:dyDescent="0.2">
      <c r="E84" s="556" t="s">
        <v>225</v>
      </c>
      <c r="F84" s="557"/>
      <c r="G84" s="458" t="str">
        <f>IF(COUNT(E15:E26)=H81, CONCATENATE(ROUND(SUM(E15:E26)*H81/SUM(C15:C26)*1000, 2), " (", ROUND(SUM(E15:E26)*H81/SUM(C15:C26)*1000/EXP(1.96/SQRT(SUM(E15:E26))), 2),"-",ROUND(SUM(E15:E26)*H81/SUM(C15:C26)*1000*EXP(1.96/SQRT(SUM(E15:E26))), 2),")"),"")</f>
        <v/>
      </c>
      <c r="H84" s="459" t="str">
        <f>IF(COUNT(F15:F26)=H81, CONCATENATE(ROUND(SUM(F15:F26)*H81/SUM(D15:D26)*1000, 2), " (", ROUND(SUM(F15:F26)*H81/SUM(D15:D26)*1000/EXP(1.96/SQRT(SUM(F15:F26))), 2),"-",ROUND(SUM(F15:F26)*H81/SUM(D15:D26)*1000*EXP(1.96/SQRT(SUM(F15:F26))), 2),")"),"")</f>
        <v/>
      </c>
      <c r="I84" s="460" t="str">
        <f>IF(COUNT(E15:F26)/2=H81, CONCATENATE(ROUND(SUM(E15:F26)*H81/SUM(C15:D26)*1000, 2), " (", ROUND(SUM(E15:F26)*H81/SUM(C15:D26)*1000/EXP(1.96/SQRT(SUM(E15:F26))), 2),"-",ROUND(SUM(E15:F26)*H81/SUM(C15:D26)*1000*EXP(1.96/SQRT(SUM(E15:F26))), 2),")"),"")</f>
        <v/>
      </c>
      <c r="J84" s="10"/>
    </row>
    <row r="85" spans="1:10" s="1" customFormat="1" ht="12.75" customHeight="1" x14ac:dyDescent="0.2">
      <c r="E85" s="558" t="s">
        <v>21</v>
      </c>
      <c r="F85" s="559"/>
      <c r="G85" s="461" t="str">
        <f>IF(COUNT(E28:E39)=H81, CONCATENATE(ROUND(SUM(E28:E39)*H81/SUM(C28:C39)*1000, 2), " (", ROUND(SUM(E28:E39)*H81/SUM(C28:C39)*1000/EXP(1.96/SQRT(SUM(E28:E39))), 2),"-",ROUND(SUM(E28:E39)*H81/SUM(C28:C39)*1000*EXP(1.96/SQRT(SUM(E28:E39))), 2),")"),"")</f>
        <v/>
      </c>
      <c r="H85" s="462" t="str">
        <f>IF(COUNT(F28:F39)=H81, CONCATENATE(ROUND(SUM(F28:F39)*H81/SUM(D28:D39)*1000, 2), " (", ROUND(SUM(F28:F39)*H81/SUM(D28:D39)*1000/EXP(1.96/SQRT(SUM(F28:F39))), 2),"-",ROUND(SUM(F28:F39)*H81/SUM(D28:D39)*1000*EXP(1.96/SQRT(SUM(F28:F39))), 2),")"),"")</f>
        <v/>
      </c>
      <c r="I85" s="463" t="str">
        <f>IF(COUNT(E28:F39)/2=H81, CONCATENATE(ROUND(SUM(E28:F39)*H81/SUM(C28:D39)*1000, 2), " (", ROUND(SUM(E28:F39)*H81/SUM(C28:D39)*1000/EXP(1.96/SQRT(SUM(E28:F39))), 2),"-",ROUND(SUM(E28:F39)*H81/SUM(C28:D39)*1000*EXP(1.96/SQRT(SUM(E28:F39))), 2),")"),"")</f>
        <v/>
      </c>
      <c r="J85" s="10"/>
    </row>
    <row r="86" spans="1:10" s="1" customFormat="1" ht="12.75" customHeight="1" x14ac:dyDescent="0.2">
      <c r="E86" s="558" t="s">
        <v>22</v>
      </c>
      <c r="F86" s="559"/>
      <c r="G86" s="461" t="str">
        <f>IF(COUNT(E41:E52)=H81, CONCATENATE(ROUND(SUM(E41:E52)*H81/SUM(C41:C52)*1000, 2), " (", ROUND(SUM(E41:E52)*H81/SUM(C41:C52)*1000/EXP(1.96/SQRT(SUM(E41:E52))), 2),"-",ROUND(SUM(E41:E52)*H81/SUM(C41:C52)*1000*EXP(1.96/SQRT(SUM(E41:E52))), 2),")"),"")</f>
        <v/>
      </c>
      <c r="H86" s="462" t="str">
        <f>IF(COUNT(F41:F52)=H81, CONCATENATE(ROUND(SUM(F41:F52)*H81/SUM(D41:D52)*1000, 2), " (", ROUND(SUM(F41:F52)*H81/SUM(D41:D52)*1000/EXP(1.96/SQRT(SUM(F41:F52))), 2),"-",ROUND(SUM(F41:F52)*H81/SUM(D41:D52)*1000*EXP(1.96/SQRT(SUM(F41:F52))), 2),")"),"")</f>
        <v/>
      </c>
      <c r="I86" s="463" t="str">
        <f>IF(COUNT(E41:F52)/2=H81, CONCATENATE(ROUND(SUM(E41:F52)*H81/SUM(C41:D52)*1000, 2), " (", ROUND(SUM(E41:F52)*H81/SUM(C41:D52)*1000/EXP(1.96/SQRT(SUM(E41:F52))), 2),"-",ROUND(SUM(E41:F52)*H81/SUM(C41:D52)*1000*EXP(1.96/SQRT(SUM(E41:F52))), 2),")"),"")</f>
        <v/>
      </c>
      <c r="J86" s="10"/>
    </row>
    <row r="87" spans="1:10" s="1" customFormat="1" ht="12.75" customHeight="1" x14ac:dyDescent="0.2">
      <c r="E87" s="558" t="s">
        <v>23</v>
      </c>
      <c r="F87" s="559"/>
      <c r="G87" s="461" t="str">
        <f>IF(COUNT(E54:E65)=H81, CONCATENATE(ROUND(SUM(E54:E65)*H81/SUM(C54:C65)*1000, 2), " (", ROUND(SUM(E54:E65)*H81/SUM(C54:C65)*1000/EXP(1.96/SQRT(SUM(E54:E65))), 2),"-",ROUND(SUM(E54:E65)*H81/SUM(C54:C65)*1000*EXP(1.96/SQRT(SUM(E54:E65))), 2),")"),"")</f>
        <v/>
      </c>
      <c r="H87" s="462" t="str">
        <f>IF(COUNT(F54:F65)=H81, CONCATENATE(ROUND(SUM(F54:F65)*H81/SUM(D54:D65)*1000, 2), " (", ROUND(SUM(F54:F65)*H81/SUM(D54:D65)*1000/EXP(1.96/SQRT(SUM(F54:F65))), 2),"-",ROUND(SUM(F54:F65)*H81/SUM(D54:D65)*1000*EXP(1.96/SQRT(SUM(F54:F65))), 2),")"),"")</f>
        <v/>
      </c>
      <c r="I87" s="463" t="str">
        <f>IF(COUNT(E54:F65)/2=H81, CONCATENATE(ROUND(SUM(E54:F65)*H81/SUM(C54:D65)*1000, 2), " (", ROUND(SUM(E54:F65)*H81/SUM(C54:D65)*1000/EXP(1.96/SQRT(SUM(E54:F65))), 2),"-",ROUND(SUM(E54:F65)*H81/SUM(C54:D65)*1000*EXP(1.96/SQRT(SUM(E54:F65))), 2),")"),"")</f>
        <v/>
      </c>
      <c r="J87" s="10"/>
    </row>
    <row r="88" spans="1:10" s="1" customFormat="1" ht="12.75" customHeight="1" x14ac:dyDescent="0.2">
      <c r="E88" s="558" t="s">
        <v>3</v>
      </c>
      <c r="F88" s="559"/>
      <c r="G88" s="461" t="str">
        <f>IF(COUNT(E67:E78)=H81, CONCATENATE(ROUND(SUM(E67:E78)*H81/SUM(C67:C78)*1000, 2), " (", ROUND(SUM(E67:E78)*H81/SUM(C67:C78)*1000/EXP(1.96/SQRT(SUM(E67:E78))), 2),"-",ROUND(SUM(E67:E78)*H81/SUM(C67:C78)*1000*EXP(1.96/SQRT(SUM(E67:E78))), 2),")"),"")</f>
        <v/>
      </c>
      <c r="H88" s="462" t="str">
        <f>IF(COUNT(F67:F78)=H81, CONCATENATE(ROUND(SUM(F67:F78)*H81/SUM(D67:D78)*1000, 2), " (", ROUND(SUM(F67:F78)*H81/SUM(D67:D78)*1000/EXP(1.96/SQRT(SUM(F67:F78))), 2),"-",ROUND(SUM(F67:F78)*H81/SUM(D67:D78)*1000*EXP(1.96/SQRT(SUM(F67:F78))), 2),")"),"")</f>
        <v/>
      </c>
      <c r="I88" s="463" t="str">
        <f>IF(COUNT(E67:F78)/2=H81, CONCATENATE(ROUND(SUM(E67:F78)*H81/SUM(C67:D78)*1000, 2), " (", ROUND(SUM(E67:F78)*H81/SUM(C67:D78)*1000/EXP(1.96/SQRT(SUM(E67:F78))), 2),"-",ROUND(SUM(E67:F78)*H81/SUM(C67:D78)*1000*EXP(1.96/SQRT(SUM(E67:F78))), 2),")"),"")</f>
        <v/>
      </c>
      <c r="J88" s="10"/>
    </row>
    <row r="89" spans="1:10" s="1" customFormat="1" ht="12.75" customHeight="1" x14ac:dyDescent="0.2">
      <c r="E89" s="554" t="s">
        <v>1</v>
      </c>
      <c r="F89" s="555"/>
      <c r="G89" s="487"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488"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489"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E82:F83"/>
    <mergeCell ref="E84:F84"/>
    <mergeCell ref="E85:F85"/>
    <mergeCell ref="E86:F86"/>
    <mergeCell ref="E87:F87"/>
    <mergeCell ref="E88:F88"/>
    <mergeCell ref="A67:A78"/>
    <mergeCell ref="G82:I82"/>
    <mergeCell ref="A15:A26"/>
    <mergeCell ref="A28:A39"/>
    <mergeCell ref="A41:A52"/>
    <mergeCell ref="A54:A65"/>
    <mergeCell ref="A8:C8"/>
    <mergeCell ref="C9:F9"/>
    <mergeCell ref="C12:D13"/>
    <mergeCell ref="G12:I12"/>
    <mergeCell ref="E13:F13"/>
    <mergeCell ref="G13:I13"/>
  </mergeCells>
  <conditionalFormatting sqref="A15:B39 A91:F1048576 A41:B52 A54:B65 A67:B78 A12:C12 A14:F14 C1:F7 E11 E12:F12 A13:B13 E13 A1:A10 C9:C10 D8:F8 G82 A80:F80 G83:I83 A81:D81 K11:XFD1048576 J11 J1:XFD9 J30:J1048576">
    <cfRule type="containsErrors" dxfId="330" priority="68">
      <formula>ISERROR(A1)</formula>
    </cfRule>
  </conditionalFormatting>
  <conditionalFormatting sqref="A40:B40">
    <cfRule type="containsErrors" dxfId="329" priority="67">
      <formula>ISERROR(A40)</formula>
    </cfRule>
  </conditionalFormatting>
  <conditionalFormatting sqref="A53:B53">
    <cfRule type="containsErrors" dxfId="328" priority="66">
      <formula>ISERROR(A53)</formula>
    </cfRule>
  </conditionalFormatting>
  <conditionalFormatting sqref="A66:B66">
    <cfRule type="containsErrors" dxfId="327" priority="65">
      <formula>ISERROR(A66)</formula>
    </cfRule>
  </conditionalFormatting>
  <conditionalFormatting sqref="E15:F26">
    <cfRule type="containsBlanks" dxfId="326" priority="27">
      <formula>LEN(TRIM(E15))=0</formula>
    </cfRule>
  </conditionalFormatting>
  <conditionalFormatting sqref="I4">
    <cfRule type="containsErrors" dxfId="325" priority="23">
      <formula>ISERROR(#REF!)</formula>
    </cfRule>
  </conditionalFormatting>
  <conditionalFormatting sqref="B4:B5">
    <cfRule type="containsErrors" dxfId="324" priority="20">
      <formula>ISERROR(B4)</formula>
    </cfRule>
  </conditionalFormatting>
  <conditionalFormatting sqref="B7 B9">
    <cfRule type="containsErrors" dxfId="323" priority="19">
      <formula>ISERROR(B7)</formula>
    </cfRule>
  </conditionalFormatting>
  <conditionalFormatting sqref="C9">
    <cfRule type="expression" dxfId="322" priority="18">
      <formula>$C$9="No. Please complete W2 or W3 first"</formula>
    </cfRule>
  </conditionalFormatting>
  <conditionalFormatting sqref="E28:F39">
    <cfRule type="containsBlanks" dxfId="321" priority="13">
      <formula>LEN(TRIM(E28))=0</formula>
    </cfRule>
  </conditionalFormatting>
  <conditionalFormatting sqref="E41:F52">
    <cfRule type="containsBlanks" dxfId="320" priority="12">
      <formula>LEN(TRIM(E41))=0</formula>
    </cfRule>
  </conditionalFormatting>
  <conditionalFormatting sqref="E54:F65">
    <cfRule type="containsBlanks" dxfId="319" priority="11">
      <formula>LEN(TRIM(E54))=0</formula>
    </cfRule>
  </conditionalFormatting>
  <conditionalFormatting sqref="E67:F78">
    <cfRule type="containsBlanks" dxfId="318" priority="10">
      <formula>LEN(TRIM(E67))=0</formula>
    </cfRule>
  </conditionalFormatting>
  <conditionalFormatting sqref="I2:I3">
    <cfRule type="containsErrors" dxfId="317" priority="6080">
      <formula>ISERROR(#REF!)</formula>
    </cfRule>
  </conditionalFormatting>
  <conditionalFormatting sqref="I5">
    <cfRule type="containsErrors" dxfId="316" priority="6081">
      <formula>ISERROR(#REF!)</formula>
    </cfRule>
  </conditionalFormatting>
  <conditionalFormatting sqref="G66:H66">
    <cfRule type="containsErrors" dxfId="315" priority="1">
      <formula>ISERROR(G66)</formula>
    </cfRule>
  </conditionalFormatting>
  <conditionalFormatting sqref="G14:H14">
    <cfRule type="containsErrors" dxfId="314" priority="9">
      <formula>ISERROR(G14)</formula>
    </cfRule>
  </conditionalFormatting>
  <conditionalFormatting sqref="C27:F27">
    <cfRule type="containsErrors" dxfId="313" priority="8">
      <formula>ISERROR(C27)</formula>
    </cfRule>
  </conditionalFormatting>
  <conditionalFormatting sqref="G27:H27">
    <cfRule type="containsErrors" dxfId="312" priority="7">
      <formula>ISERROR(G27)</formula>
    </cfRule>
  </conditionalFormatting>
  <conditionalFormatting sqref="C40:F40">
    <cfRule type="containsErrors" dxfId="311" priority="6">
      <formula>ISERROR(C40)</formula>
    </cfRule>
  </conditionalFormatting>
  <conditionalFormatting sqref="G40:H40">
    <cfRule type="containsErrors" dxfId="310" priority="5">
      <formula>ISERROR(G40)</formula>
    </cfRule>
  </conditionalFormatting>
  <conditionalFormatting sqref="C53:F53">
    <cfRule type="containsErrors" dxfId="309" priority="4">
      <formula>ISERROR(C53)</formula>
    </cfRule>
  </conditionalFormatting>
  <conditionalFormatting sqref="G53:H53">
    <cfRule type="containsErrors" dxfId="308" priority="3">
      <formula>ISERROR(G53)</formula>
    </cfRule>
  </conditionalFormatting>
  <conditionalFormatting sqref="C66:F66">
    <cfRule type="containsErrors" dxfId="307" priority="2">
      <formula>ISERROR(C66)</formula>
    </cfRule>
  </conditionalFormatting>
  <conditionalFormatting sqref="I90:I1048576 I10">
    <cfRule type="containsErrors" dxfId="306" priority="22">
      <formula>ISERROR(#REF!)</formula>
    </cfRule>
  </conditionalFormatting>
  <conditionalFormatting sqref="I6:I8">
    <cfRule type="containsErrors" dxfId="305" priority="21">
      <formula>ISERROR(#REF!)</formula>
    </cfRule>
  </conditionalFormatting>
  <conditionalFormatting sqref="G12">
    <cfRule type="containsErrors" dxfId="304" priority="69">
      <formula>ISERROR(#REF!)</formula>
    </cfRule>
  </conditionalFormatting>
  <conditionalFormatting sqref="I11">
    <cfRule type="containsErrors" dxfId="303" priority="70">
      <formula>ISERROR(#REF!)</formula>
    </cfRule>
  </conditionalFormatting>
  <conditionalFormatting sqref="I79 I1 G11">
    <cfRule type="containsErrors" dxfId="302" priority="71">
      <formula>ISERROR(#REF!)</formula>
    </cfRule>
  </conditionalFormatting>
  <conditionalFormatting sqref="I9">
    <cfRule type="containsErrors" dxfId="301"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workbookViewId="0">
      <selection activeCell="H75" sqref="H75"/>
    </sheetView>
  </sheetViews>
  <sheetFormatPr defaultColWidth="7.28515625" defaultRowHeight="15" x14ac:dyDescent="0.25"/>
  <cols>
    <col min="1" max="1" width="8.7109375" style="72" customWidth="1"/>
    <col min="2" max="2" width="10.7109375" style="62" customWidth="1"/>
    <col min="3" max="4" width="10.7109375" style="457" customWidth="1"/>
    <col min="5" max="8" width="7.7109375" style="457"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34" customFormat="1" ht="18.75" x14ac:dyDescent="0.3">
      <c r="A1" s="312" t="s">
        <v>96</v>
      </c>
      <c r="B1" s="331"/>
      <c r="C1" s="332"/>
      <c r="D1" s="332"/>
      <c r="E1" s="332"/>
      <c r="F1" s="332"/>
      <c r="G1" s="332"/>
      <c r="H1" s="332"/>
      <c r="I1" s="333"/>
      <c r="J1" s="333"/>
      <c r="L1" s="336"/>
      <c r="M1" s="336"/>
      <c r="N1" s="336"/>
      <c r="O1" s="335"/>
    </row>
    <row r="2" spans="1:15" s="70" customFormat="1" x14ac:dyDescent="0.25">
      <c r="A2" s="67"/>
      <c r="B2" s="398" t="s">
        <v>44</v>
      </c>
      <c r="C2" s="68"/>
      <c r="D2" s="68"/>
      <c r="E2" s="69"/>
      <c r="F2" s="69"/>
      <c r="G2" s="69"/>
      <c r="H2" s="69"/>
      <c r="I2" s="64"/>
      <c r="J2" s="64"/>
      <c r="L2" s="71"/>
      <c r="M2" s="71"/>
      <c r="N2" s="71"/>
    </row>
    <row r="3" spans="1:15" s="70" customFormat="1" x14ac:dyDescent="0.25">
      <c r="A3" s="67"/>
      <c r="B3" s="401" t="s">
        <v>222</v>
      </c>
      <c r="C3" s="68"/>
      <c r="D3" s="68"/>
      <c r="E3" s="69"/>
      <c r="F3" s="69"/>
      <c r="G3" s="69"/>
      <c r="I3" s="73"/>
      <c r="J3" s="64"/>
      <c r="L3" s="71"/>
      <c r="M3" s="71"/>
      <c r="N3" s="71"/>
    </row>
    <row r="4" spans="1:15" s="70" customFormat="1" x14ac:dyDescent="0.25">
      <c r="A4" s="67"/>
      <c r="B4" s="402" t="s">
        <v>66</v>
      </c>
      <c r="C4" s="68"/>
      <c r="D4" s="68"/>
      <c r="E4" s="69"/>
      <c r="F4" s="69"/>
      <c r="G4" s="69"/>
      <c r="H4" s="69"/>
      <c r="I4" s="64"/>
      <c r="J4" s="64"/>
      <c r="L4" s="71"/>
      <c r="M4" s="71"/>
      <c r="N4" s="71"/>
    </row>
    <row r="5" spans="1:15" s="70" customFormat="1" x14ac:dyDescent="0.25">
      <c r="A5" s="67"/>
      <c r="B5" s="400" t="s">
        <v>228</v>
      </c>
      <c r="C5" s="68"/>
      <c r="D5" s="68"/>
      <c r="E5" s="69"/>
      <c r="F5" s="69"/>
      <c r="G5" s="69"/>
      <c r="H5" s="69"/>
      <c r="I5" s="64"/>
      <c r="J5" s="64"/>
      <c r="L5" s="71"/>
      <c r="M5" s="71"/>
      <c r="N5" s="71"/>
    </row>
    <row r="6" spans="1:15" s="71" customFormat="1" x14ac:dyDescent="0.25">
      <c r="A6" s="67"/>
      <c r="B6" s="403" t="s">
        <v>240</v>
      </c>
      <c r="C6" s="68"/>
      <c r="D6" s="68"/>
      <c r="E6" s="69"/>
      <c r="F6" s="69"/>
      <c r="G6" s="69"/>
      <c r="H6" s="69"/>
      <c r="I6" s="150"/>
      <c r="J6" s="19"/>
      <c r="K6" s="12"/>
      <c r="L6" s="12"/>
      <c r="M6" s="12"/>
      <c r="N6" s="12"/>
    </row>
    <row r="7" spans="1:15" s="71" customFormat="1" x14ac:dyDescent="0.25">
      <c r="A7" s="67"/>
      <c r="B7" s="29"/>
      <c r="C7" s="68"/>
      <c r="D7" s="68"/>
      <c r="E7" s="69"/>
      <c r="F7" s="69"/>
      <c r="G7" s="69"/>
      <c r="H7" s="69"/>
      <c r="I7" s="150"/>
      <c r="J7" s="19"/>
      <c r="K7" s="12"/>
      <c r="L7" s="12"/>
      <c r="M7" s="12"/>
      <c r="N7" s="12"/>
    </row>
    <row r="8" spans="1:15" s="71" customFormat="1" ht="12.75" customHeight="1" x14ac:dyDescent="0.25">
      <c r="A8" s="560" t="s">
        <v>223</v>
      </c>
      <c r="B8" s="560"/>
      <c r="C8" s="560"/>
      <c r="D8" s="68"/>
      <c r="E8" s="69"/>
      <c r="F8" s="69"/>
      <c r="G8" s="69"/>
      <c r="H8" s="69"/>
      <c r="I8" s="150"/>
      <c r="J8" s="19"/>
      <c r="K8" s="12"/>
      <c r="L8" s="12"/>
      <c r="M8" s="12"/>
      <c r="N8" s="12"/>
    </row>
    <row r="9" spans="1:15" s="71" customFormat="1" ht="12.75" customHeight="1" x14ac:dyDescent="0.25">
      <c r="A9" s="430" t="s">
        <v>226</v>
      </c>
      <c r="B9" s="29"/>
      <c r="C9" s="583" t="str">
        <f>IF('W2'!G11+'W3'!$G$22&gt;0,"Yes","No. Please complete W2 or W3 first")</f>
        <v>No. Please complete W2 or W3 first</v>
      </c>
      <c r="D9" s="583"/>
      <c r="E9" s="583"/>
      <c r="F9" s="583"/>
      <c r="G9" s="69"/>
      <c r="H9" s="69"/>
      <c r="I9" s="150"/>
      <c r="J9" s="19"/>
      <c r="K9" s="12"/>
      <c r="L9" s="12"/>
      <c r="M9" s="12"/>
      <c r="N9" s="12"/>
    </row>
    <row r="10" spans="1:15" s="1" customFormat="1" ht="12.75" customHeight="1" x14ac:dyDescent="0.2">
      <c r="A10" s="430" t="s">
        <v>227</v>
      </c>
      <c r="B10" s="3"/>
      <c r="C10" s="12" t="str">
        <f>IF('W2'!G11&gt;0, "W2", IF('W3'!$G$22&gt;0, "W3", ""))</f>
        <v/>
      </c>
      <c r="D10" s="6"/>
      <c r="E10" s="6"/>
      <c r="F10" s="6"/>
      <c r="G10" s="6"/>
      <c r="H10" s="6"/>
      <c r="I10" s="16"/>
      <c r="J10" s="16"/>
      <c r="K10" s="15"/>
      <c r="L10" s="11"/>
      <c r="M10" s="15"/>
      <c r="N10" s="15"/>
      <c r="O10" s="10"/>
    </row>
    <row r="11" spans="1:15" s="5" customFormat="1" ht="12.75" customHeight="1" x14ac:dyDescent="0.2">
      <c r="E11" s="151" t="s">
        <v>90</v>
      </c>
      <c r="F11" s="152"/>
      <c r="G11" s="153"/>
      <c r="H11" s="153"/>
      <c r="I11" s="375" t="s">
        <v>224</v>
      </c>
      <c r="J11" s="157"/>
      <c r="K11" s="338"/>
      <c r="L11" s="338"/>
      <c r="M11" s="337"/>
      <c r="N11" s="454"/>
      <c r="O11" s="438"/>
    </row>
    <row r="12" spans="1:15" s="4" customFormat="1" ht="12.75" customHeight="1" x14ac:dyDescent="0.2">
      <c r="A12" s="428"/>
      <c r="B12" s="429"/>
      <c r="C12" s="579" t="s">
        <v>28</v>
      </c>
      <c r="D12" s="580"/>
      <c r="E12" s="454" t="s">
        <v>27</v>
      </c>
      <c r="F12" s="168"/>
      <c r="G12" s="168"/>
      <c r="H12" s="168"/>
      <c r="I12" s="571" t="s">
        <v>201</v>
      </c>
      <c r="J12" s="572"/>
      <c r="K12" s="572"/>
      <c r="L12" s="572"/>
      <c r="M12" s="572"/>
      <c r="N12" s="573"/>
      <c r="O12" s="439"/>
    </row>
    <row r="13" spans="1:15" s="1" customFormat="1" ht="12.75" customHeight="1" x14ac:dyDescent="0.2">
      <c r="A13" s="154"/>
      <c r="B13" s="3"/>
      <c r="C13" s="581"/>
      <c r="D13" s="582"/>
      <c r="E13" s="574" t="s">
        <v>35</v>
      </c>
      <c r="F13" s="574"/>
      <c r="G13" s="574" t="s">
        <v>252</v>
      </c>
      <c r="H13" s="574"/>
      <c r="I13" s="587" t="s">
        <v>35</v>
      </c>
      <c r="J13" s="584"/>
      <c r="K13" s="584"/>
      <c r="L13" s="587" t="s">
        <v>34</v>
      </c>
      <c r="M13" s="584"/>
      <c r="N13" s="588"/>
    </row>
    <row r="14" spans="1:15" s="13" customFormat="1" ht="12.75" customHeight="1" x14ac:dyDescent="0.2">
      <c r="A14" s="344" t="s">
        <v>19</v>
      </c>
      <c r="B14" s="340" t="s">
        <v>18</v>
      </c>
      <c r="C14" s="340" t="s">
        <v>2</v>
      </c>
      <c r="D14" s="341" t="s">
        <v>0</v>
      </c>
      <c r="E14" s="340" t="s">
        <v>2</v>
      </c>
      <c r="F14" s="340" t="s">
        <v>0</v>
      </c>
      <c r="G14" s="340" t="s">
        <v>2</v>
      </c>
      <c r="H14" s="341" t="s">
        <v>0</v>
      </c>
      <c r="I14" s="340" t="s">
        <v>2</v>
      </c>
      <c r="J14" s="340" t="s">
        <v>0</v>
      </c>
      <c r="K14" s="341" t="s">
        <v>26</v>
      </c>
      <c r="L14" s="340" t="s">
        <v>2</v>
      </c>
      <c r="M14" s="340" t="s">
        <v>0</v>
      </c>
      <c r="N14" s="341" t="s">
        <v>26</v>
      </c>
    </row>
    <row r="15" spans="1:15" s="167" customFormat="1" ht="12.75" customHeight="1" x14ac:dyDescent="0.25">
      <c r="A15" s="576" t="s">
        <v>20</v>
      </c>
      <c r="B15" s="17" t="s">
        <v>6</v>
      </c>
      <c r="C15" s="431" t="str">
        <f>IF('W2'!$G$11&gt;0, 'W2'!C15, IF('W3'!$G$22&gt;0, 'W3'!C46, ""))</f>
        <v/>
      </c>
      <c r="D15" s="440" t="str">
        <f>IF('W2'!$G$11&gt;0, 'W2'!H15, IF('W3'!$G$22&gt;0, 'W3'!H46, ""))</f>
        <v/>
      </c>
      <c r="E15" s="258"/>
      <c r="F15" s="258"/>
      <c r="G15" s="258"/>
      <c r="H15" s="258"/>
      <c r="I15" s="458" t="str">
        <f>IF(COUNT(C15,E15)=2, CONCATENATE(ROUND(E15/C15*1000, 2), " (", ROUND(E15/C15*1000/EXP(1.96/SQRT(E15)), 2),"-",ROUND(E15/C15*1000*EXP(1.96/SQRT(E15)), 2),")"),"")</f>
        <v/>
      </c>
      <c r="J15" s="459" t="str">
        <f>IF(COUNT(D15,F15)=2, CONCATENATE(ROUND(F15/D15*1000, 2), " (", ROUND(F15/D15*1000/EXP(1.96/SQRT(F15)), 2),"-",ROUND(F15/D15*1000*EXP(1.96/SQRT(F15)), 2),")"),"")</f>
        <v/>
      </c>
      <c r="K15" s="460" t="str">
        <f>IF(COUNT(C15:F15)=4, CONCATENATE(ROUND(SUM(E15:F15)/SUM(C15:D15)*1000, 2), " (", ROUND(SUM(E15:F15)/SUM(C15:D15)*1000/EXP(1.96/SQRT(SUM(E15:F15))), 2),"-",ROUND(SUM(E15:F15)/SUM(C15:D15)*1000*EXP(1.96/SQRT(SUM(E15:F15))), 2),")"),"")</f>
        <v/>
      </c>
      <c r="L15" s="459" t="str">
        <f>IF(COUNT(C15,G15)=2, CONCATENATE(ROUND(G15/C15*1000, 2), " (", ROUND(G15/C15*1000/EXP(1.96/SQRT(G15)), 2),"-",ROUND(G15/C15*1000*EXP(1.96/SQRT(G15)), 2),")"),"")</f>
        <v/>
      </c>
      <c r="M15" s="459" t="str">
        <f>IF(COUNT(D15,H15)=2, CONCATENATE(ROUND(H15/D15*1000, 2), " (", ROUND(H15/D15*1000/EXP(1.96/SQRT(H15)), 2),"-",ROUND(H15/D15*1000*EXP(1.96/SQRT(H15)), 2),")"),"")</f>
        <v/>
      </c>
      <c r="N15" s="460" t="str">
        <f>IF(COUNT(C15:D15,G15:H15)=4, CONCATENATE(ROUND(SUM(G15:H15)/SUM(C15:D15)*1000, 2), " (", ROUND(SUM(G15:H15)/SUM(C15:D15)*1000/EXP(1.96/SQRT(SUM(G15:H15))), 2),"-",ROUND(SUM(G15:H15)/SUM(C15:D15)*1000*EXP(1.96/SQRT(SUM(G15:H15))), 2),")"),"")</f>
        <v/>
      </c>
    </row>
    <row r="16" spans="1:15" s="167" customFormat="1" ht="12.75" customHeight="1" x14ac:dyDescent="0.25">
      <c r="A16" s="576"/>
      <c r="B16" s="14" t="s">
        <v>7</v>
      </c>
      <c r="C16" s="431" t="str">
        <f>IF('W2'!$G$11&gt;0, 'W2'!C16, IF('W3'!$G$22&gt;0, 'W3'!C47, ""))</f>
        <v/>
      </c>
      <c r="D16" s="441" t="str">
        <f>IF('W2'!$G$11&gt;0, 'W2'!H16, IF('W3'!$G$22&gt;0, 'W3'!H47, ""))</f>
        <v/>
      </c>
      <c r="E16" s="258"/>
      <c r="F16" s="258"/>
      <c r="G16" s="258"/>
      <c r="H16" s="258"/>
      <c r="I16" s="461" t="str">
        <f t="shared" ref="I16:J26" si="0">IF(COUNT(C16,E16)=2, CONCATENATE(ROUND(E16/C16*1000, 2), " (", ROUND(E16/C16*1000/EXP(1.96/SQRT(E16)), 2),"-",ROUND(E16/C16*1000*EXP(1.96/SQRT(E16)), 2),")"),"")</f>
        <v/>
      </c>
      <c r="J16" s="462" t="str">
        <f t="shared" si="0"/>
        <v/>
      </c>
      <c r="K16" s="463" t="str">
        <f t="shared" ref="K16:K25" si="1">IF(COUNT(C16:F16)=4, CONCATENATE(ROUND(SUM(E16:F16)/SUM(C16:D16)*1000, 2), " (", ROUND(SUM(E16:F16)/SUM(C16:D16)*1000/EXP(1.96/SQRT(SUM(E16:F16))), 2),"-",ROUND(SUM(E16:F16)/SUM(C16:D16)*1000*EXP(1.96/SQRT(SUM(E16:F16))), 2),")"),"")</f>
        <v/>
      </c>
      <c r="L16" s="462" t="str">
        <f t="shared" ref="L16:M26" si="2">IF(COUNT(C16,G16)=2, CONCATENATE(ROUND(G16/C16*1000, 2), " (", ROUND(G16/C16*1000/EXP(1.96/SQRT(G16)), 2),"-",ROUND(G16/C16*1000*EXP(1.96/SQRT(G16)), 2),")"),"")</f>
        <v/>
      </c>
      <c r="M16" s="462" t="str">
        <f t="shared" si="2"/>
        <v/>
      </c>
      <c r="N16" s="463" t="str">
        <f t="shared" ref="N16:N26" si="3">IF(COUNT(C16:D16,G16:H16)=4, CONCATENATE(ROUND(SUM(G16:H16)/SUM(C16:D16)*1000, 2), " (", ROUND(SUM(G16:H16)/SUM(C16:D16)*1000/EXP(1.96/SQRT(SUM(G16:H16))), 2),"-",ROUND(SUM(G16:H16)/SUM(C16:D16)*1000*EXP(1.96/SQRT(SUM(G16:H16))), 2),")"),"")</f>
        <v/>
      </c>
    </row>
    <row r="17" spans="1:15" s="167" customFormat="1" ht="12.75" customHeight="1" x14ac:dyDescent="0.25">
      <c r="A17" s="576"/>
      <c r="B17" s="14" t="s">
        <v>8</v>
      </c>
      <c r="C17" s="431" t="str">
        <f>IF('W2'!$G$11&gt;0, 'W2'!C17, IF('W3'!$G$22&gt;0, 'W3'!C48, ""))</f>
        <v/>
      </c>
      <c r="D17" s="441" t="str">
        <f>IF('W2'!$G$11&gt;0, 'W2'!H17, IF('W3'!$G$22&gt;0, 'W3'!H48, ""))</f>
        <v/>
      </c>
      <c r="E17" s="258"/>
      <c r="F17" s="258"/>
      <c r="G17" s="258"/>
      <c r="H17" s="258"/>
      <c r="I17" s="461" t="str">
        <f t="shared" si="0"/>
        <v/>
      </c>
      <c r="J17" s="462" t="str">
        <f t="shared" si="0"/>
        <v/>
      </c>
      <c r="K17" s="463" t="str">
        <f t="shared" si="1"/>
        <v/>
      </c>
      <c r="L17" s="462" t="str">
        <f t="shared" si="2"/>
        <v/>
      </c>
      <c r="M17" s="462" t="str">
        <f t="shared" si="2"/>
        <v/>
      </c>
      <c r="N17" s="463" t="str">
        <f t="shared" si="3"/>
        <v/>
      </c>
    </row>
    <row r="18" spans="1:15" s="167" customFormat="1" ht="12.75" customHeight="1" x14ac:dyDescent="0.25">
      <c r="A18" s="576"/>
      <c r="B18" s="14" t="s">
        <v>9</v>
      </c>
      <c r="C18" s="431" t="str">
        <f>IF('W2'!$G$11&gt;0, 'W2'!C18, IF('W3'!$G$22&gt;0, 'W3'!C49, ""))</f>
        <v/>
      </c>
      <c r="D18" s="441" t="str">
        <f>IF('W2'!$G$11&gt;0, 'W2'!H18, IF('W3'!$G$22&gt;0, 'W3'!H49, ""))</f>
        <v/>
      </c>
      <c r="E18" s="258"/>
      <c r="F18" s="258"/>
      <c r="G18" s="258"/>
      <c r="H18" s="258"/>
      <c r="I18" s="461" t="str">
        <f t="shared" si="0"/>
        <v/>
      </c>
      <c r="J18" s="462" t="str">
        <f t="shared" si="0"/>
        <v/>
      </c>
      <c r="K18" s="463" t="str">
        <f t="shared" si="1"/>
        <v/>
      </c>
      <c r="L18" s="462" t="str">
        <f t="shared" si="2"/>
        <v/>
      </c>
      <c r="M18" s="462" t="str">
        <f t="shared" si="2"/>
        <v/>
      </c>
      <c r="N18" s="463" t="str">
        <f t="shared" si="3"/>
        <v/>
      </c>
    </row>
    <row r="19" spans="1:15" s="167" customFormat="1" ht="12.75" customHeight="1" x14ac:dyDescent="0.25">
      <c r="A19" s="576"/>
      <c r="B19" s="14" t="s">
        <v>10</v>
      </c>
      <c r="C19" s="431" t="str">
        <f>IF('W2'!$G$11&gt;0, 'W2'!C19, IF('W3'!$G$22&gt;0, 'W3'!C50, ""))</f>
        <v/>
      </c>
      <c r="D19" s="441" t="str">
        <f>IF('W2'!$G$11&gt;0, 'W2'!H19, IF('W3'!$G$22&gt;0, 'W3'!H50, ""))</f>
        <v/>
      </c>
      <c r="E19" s="258"/>
      <c r="F19" s="258"/>
      <c r="G19" s="258"/>
      <c r="H19" s="258"/>
      <c r="I19" s="461" t="str">
        <f t="shared" si="0"/>
        <v/>
      </c>
      <c r="J19" s="462" t="str">
        <f t="shared" si="0"/>
        <v/>
      </c>
      <c r="K19" s="463" t="str">
        <f t="shared" si="1"/>
        <v/>
      </c>
      <c r="L19" s="462" t="str">
        <f t="shared" si="2"/>
        <v/>
      </c>
      <c r="M19" s="462" t="str">
        <f t="shared" si="2"/>
        <v/>
      </c>
      <c r="N19" s="463" t="str">
        <f t="shared" si="3"/>
        <v/>
      </c>
    </row>
    <row r="20" spans="1:15" s="167" customFormat="1" ht="12.75" customHeight="1" x14ac:dyDescent="0.25">
      <c r="A20" s="576"/>
      <c r="B20" s="14" t="s">
        <v>11</v>
      </c>
      <c r="C20" s="431" t="str">
        <f>IF('W2'!$G$11&gt;0, 'W2'!C20, IF('W3'!$G$22&gt;0, 'W3'!C51, ""))</f>
        <v/>
      </c>
      <c r="D20" s="441" t="str">
        <f>IF('W2'!$G$11&gt;0, 'W2'!H20, IF('W3'!$G$22&gt;0, 'W3'!H51, ""))</f>
        <v/>
      </c>
      <c r="E20" s="258"/>
      <c r="F20" s="258"/>
      <c r="G20" s="258"/>
      <c r="H20" s="258"/>
      <c r="I20" s="461" t="str">
        <f t="shared" si="0"/>
        <v/>
      </c>
      <c r="J20" s="462" t="str">
        <f t="shared" si="0"/>
        <v/>
      </c>
      <c r="K20" s="463" t="str">
        <f t="shared" si="1"/>
        <v/>
      </c>
      <c r="L20" s="462" t="str">
        <f t="shared" si="2"/>
        <v/>
      </c>
      <c r="M20" s="462" t="str">
        <f t="shared" si="2"/>
        <v/>
      </c>
      <c r="N20" s="463" t="str">
        <f t="shared" si="3"/>
        <v/>
      </c>
    </row>
    <row r="21" spans="1:15" s="167" customFormat="1" ht="12.75" customHeight="1" x14ac:dyDescent="0.25">
      <c r="A21" s="576"/>
      <c r="B21" s="14" t="s">
        <v>12</v>
      </c>
      <c r="C21" s="431" t="str">
        <f>IF('W2'!$G$11&gt;0, 'W2'!C21, IF('W3'!$G$22&gt;0, 'W3'!C52, ""))</f>
        <v/>
      </c>
      <c r="D21" s="441" t="str">
        <f>IF('W2'!$G$11&gt;0, 'W2'!H21, IF('W3'!$G$22&gt;0, 'W3'!H52, ""))</f>
        <v/>
      </c>
      <c r="E21" s="258"/>
      <c r="F21" s="258"/>
      <c r="G21" s="258"/>
      <c r="H21" s="258"/>
      <c r="I21" s="461" t="str">
        <f t="shared" si="0"/>
        <v/>
      </c>
      <c r="J21" s="462" t="str">
        <f t="shared" si="0"/>
        <v/>
      </c>
      <c r="K21" s="463" t="str">
        <f t="shared" si="1"/>
        <v/>
      </c>
      <c r="L21" s="462" t="str">
        <f t="shared" si="2"/>
        <v/>
      </c>
      <c r="M21" s="462" t="str">
        <f t="shared" si="2"/>
        <v/>
      </c>
      <c r="N21" s="463" t="str">
        <f t="shared" si="3"/>
        <v/>
      </c>
    </row>
    <row r="22" spans="1:15" s="167" customFormat="1" ht="12.75" customHeight="1" x14ac:dyDescent="0.25">
      <c r="A22" s="576"/>
      <c r="B22" s="14" t="s">
        <v>13</v>
      </c>
      <c r="C22" s="431" t="str">
        <f>IF('W2'!$G$11&gt;0, 'W2'!C22, IF('W3'!$G$22&gt;0, 'W3'!C53, ""))</f>
        <v/>
      </c>
      <c r="D22" s="441" t="str">
        <f>IF('W2'!$G$11&gt;0, 'W2'!H22, IF('W3'!$G$22&gt;0, 'W3'!H53, ""))</f>
        <v/>
      </c>
      <c r="E22" s="258"/>
      <c r="F22" s="258"/>
      <c r="G22" s="258"/>
      <c r="H22" s="258"/>
      <c r="I22" s="461" t="str">
        <f t="shared" si="0"/>
        <v/>
      </c>
      <c r="J22" s="462" t="str">
        <f t="shared" si="0"/>
        <v/>
      </c>
      <c r="K22" s="463" t="str">
        <f t="shared" si="1"/>
        <v/>
      </c>
      <c r="L22" s="462" t="str">
        <f t="shared" si="2"/>
        <v/>
      </c>
      <c r="M22" s="462" t="str">
        <f t="shared" si="2"/>
        <v/>
      </c>
      <c r="N22" s="463" t="str">
        <f t="shared" si="3"/>
        <v/>
      </c>
    </row>
    <row r="23" spans="1:15" s="167" customFormat="1" ht="12.75" customHeight="1" x14ac:dyDescent="0.25">
      <c r="A23" s="576"/>
      <c r="B23" s="14" t="s">
        <v>14</v>
      </c>
      <c r="C23" s="431" t="str">
        <f>IF('W2'!$G$11&gt;0, 'W2'!C23, IF('W3'!$G$22&gt;0, 'W3'!C54, ""))</f>
        <v/>
      </c>
      <c r="D23" s="441" t="str">
        <f>IF('W2'!$G$11&gt;0, 'W2'!H23, IF('W3'!$G$22&gt;0, 'W3'!H54, ""))</f>
        <v/>
      </c>
      <c r="E23" s="258"/>
      <c r="F23" s="258"/>
      <c r="G23" s="258"/>
      <c r="H23" s="258"/>
      <c r="I23" s="461" t="str">
        <f t="shared" si="0"/>
        <v/>
      </c>
      <c r="J23" s="462" t="str">
        <f t="shared" si="0"/>
        <v/>
      </c>
      <c r="K23" s="463" t="str">
        <f t="shared" si="1"/>
        <v/>
      </c>
      <c r="L23" s="462" t="str">
        <f t="shared" si="2"/>
        <v/>
      </c>
      <c r="M23" s="462" t="str">
        <f t="shared" si="2"/>
        <v/>
      </c>
      <c r="N23" s="463" t="str">
        <f t="shared" si="3"/>
        <v/>
      </c>
    </row>
    <row r="24" spans="1:15" s="167" customFormat="1" ht="12.75" customHeight="1" x14ac:dyDescent="0.25">
      <c r="A24" s="576"/>
      <c r="B24" s="14" t="s">
        <v>15</v>
      </c>
      <c r="C24" s="431" t="str">
        <f>IF('W2'!$G$11&gt;0, 'W2'!C24, IF('W3'!$G$22&gt;0, 'W3'!C55, ""))</f>
        <v/>
      </c>
      <c r="D24" s="441" t="str">
        <f>IF('W2'!$G$11&gt;0, 'W2'!H24, IF('W3'!$G$22&gt;0, 'W3'!H55, ""))</f>
        <v/>
      </c>
      <c r="E24" s="258"/>
      <c r="F24" s="258"/>
      <c r="G24" s="258"/>
      <c r="H24" s="258"/>
      <c r="I24" s="461" t="str">
        <f t="shared" si="0"/>
        <v/>
      </c>
      <c r="J24" s="462" t="str">
        <f t="shared" si="0"/>
        <v/>
      </c>
      <c r="K24" s="463" t="str">
        <f t="shared" si="1"/>
        <v/>
      </c>
      <c r="L24" s="462" t="str">
        <f t="shared" si="2"/>
        <v/>
      </c>
      <c r="M24" s="462" t="str">
        <f t="shared" si="2"/>
        <v/>
      </c>
      <c r="N24" s="463" t="str">
        <f t="shared" si="3"/>
        <v/>
      </c>
    </row>
    <row r="25" spans="1:15" s="167" customFormat="1" ht="12.75" customHeight="1" x14ac:dyDescent="0.25">
      <c r="A25" s="576"/>
      <c r="B25" s="14" t="s">
        <v>16</v>
      </c>
      <c r="C25" s="431" t="str">
        <f>IF('W2'!$G$11&gt;0, 'W2'!C25, IF('W3'!$G$22&gt;0, 'W3'!C56, ""))</f>
        <v/>
      </c>
      <c r="D25" s="441" t="str">
        <f>IF('W2'!$G$11&gt;0, 'W2'!H25, IF('W3'!$G$22&gt;0, 'W3'!H56, ""))</f>
        <v/>
      </c>
      <c r="E25" s="258"/>
      <c r="F25" s="258"/>
      <c r="G25" s="258"/>
      <c r="H25" s="258"/>
      <c r="I25" s="461" t="str">
        <f t="shared" si="0"/>
        <v/>
      </c>
      <c r="J25" s="462" t="str">
        <f t="shared" si="0"/>
        <v/>
      </c>
      <c r="K25" s="463" t="str">
        <f t="shared" si="1"/>
        <v/>
      </c>
      <c r="L25" s="462" t="str">
        <f t="shared" si="2"/>
        <v/>
      </c>
      <c r="M25" s="462" t="str">
        <f t="shared" si="2"/>
        <v/>
      </c>
      <c r="N25" s="463" t="str">
        <f t="shared" si="3"/>
        <v/>
      </c>
    </row>
    <row r="26" spans="1:15" s="167" customFormat="1" ht="12.75" customHeight="1" x14ac:dyDescent="0.25">
      <c r="A26" s="577"/>
      <c r="B26" s="14" t="s">
        <v>17</v>
      </c>
      <c r="C26" s="431" t="str">
        <f>IF('W2'!$G$11&gt;0, 'W2'!C26, IF('W3'!$G$22&gt;0, 'W3'!C57, ""))</f>
        <v/>
      </c>
      <c r="D26" s="442" t="str">
        <f>IF('W2'!$G$11&gt;0, 'W2'!H26, IF('W3'!$G$22&gt;0, 'W3'!H57, ""))</f>
        <v/>
      </c>
      <c r="E26" s="258"/>
      <c r="F26" s="258"/>
      <c r="G26" s="258"/>
      <c r="H26" s="258"/>
      <c r="I26" s="461" t="str">
        <f t="shared" si="0"/>
        <v/>
      </c>
      <c r="J26" s="462" t="str">
        <f t="shared" si="0"/>
        <v/>
      </c>
      <c r="K26" s="463" t="str">
        <f>IF(COUNT(C26:F26)=4, CONCATENATE(ROUND(SUM(E26:F26)/SUM(C26:D26)*1000, 2), " (", ROUND(SUM(E26:F26)/SUM(C26:D26)*1000/EXP(1.96/SQRT(SUM(E26:F26))), 2),"-",ROUND(SUM(E26:F26)/SUM(C26:D26)*1000*EXP(1.96/SQRT(SUM(E26:F26))), 2),")"),"")</f>
        <v/>
      </c>
      <c r="L26" s="462" t="str">
        <f t="shared" si="2"/>
        <v/>
      </c>
      <c r="M26" s="462" t="str">
        <f t="shared" si="2"/>
        <v/>
      </c>
      <c r="N26" s="463" t="str">
        <f t="shared" si="3"/>
        <v/>
      </c>
    </row>
    <row r="27" spans="1:15" s="167" customFormat="1" ht="12.75" customHeight="1" x14ac:dyDescent="0.25">
      <c r="A27" s="456"/>
      <c r="B27" s="14"/>
      <c r="C27" s="340" t="s">
        <v>2</v>
      </c>
      <c r="D27" s="341" t="s">
        <v>0</v>
      </c>
      <c r="E27" s="340" t="s">
        <v>2</v>
      </c>
      <c r="F27" s="340" t="s">
        <v>0</v>
      </c>
      <c r="G27" s="340" t="s">
        <v>2</v>
      </c>
      <c r="H27" s="341" t="s">
        <v>0</v>
      </c>
      <c r="I27" s="340" t="s">
        <v>2</v>
      </c>
      <c r="J27" s="340" t="s">
        <v>0</v>
      </c>
      <c r="K27" s="341" t="s">
        <v>26</v>
      </c>
      <c r="L27" s="340" t="s">
        <v>2</v>
      </c>
      <c r="M27" s="340" t="s">
        <v>0</v>
      </c>
      <c r="N27" s="341" t="s">
        <v>26</v>
      </c>
    </row>
    <row r="28" spans="1:15" s="167" customFormat="1" ht="12.75" customHeight="1" x14ac:dyDescent="0.25">
      <c r="A28" s="576" t="s">
        <v>21</v>
      </c>
      <c r="B28" s="14" t="s">
        <v>6</v>
      </c>
      <c r="C28" s="431" t="str">
        <f>IF('W2'!$G$11&gt;0, 'W2'!D15, IF('W3'!$G$22&gt;0, 'W3'!D46, ""))</f>
        <v/>
      </c>
      <c r="D28" s="441" t="str">
        <f>IF('W2'!$G$11&gt;0, 'W2'!I15, IF('W3'!$G$22&gt;0, 'W3'!I46, ""))</f>
        <v/>
      </c>
      <c r="E28" s="258"/>
      <c r="F28" s="258"/>
      <c r="G28" s="258"/>
      <c r="H28" s="258"/>
      <c r="I28" s="461" t="str">
        <f t="shared" ref="I28:J39" si="4">IF(COUNT(C28,E28)=2, CONCATENATE(ROUND(E28/C28*1000, 2), " (", ROUND(E28/C28*1000/EXP(1.96/SQRT(E28)), 2),"-",ROUND(E28/C28*1000*EXP(1.96/SQRT(E28)), 2),")"),"")</f>
        <v/>
      </c>
      <c r="J28" s="459" t="str">
        <f>IF(COUNT(D28,F28)=2, CONCATENATE(ROUND(F28/D28*1000, 2), " (", ROUND(F28/D28*1000/EXP(1.96/SQRT(F28)), 2),"-",ROUND(F28/D28*1000*EXP(1.96/SQRT(F28)), 2),")"),"")</f>
        <v/>
      </c>
      <c r="K28" s="460" t="str">
        <f>IF(COUNT(C28:F28)=4, CONCATENATE(ROUND(SUM(E28:F28)/SUM(C28:D28)*1000, 2), " (", ROUND(SUM(E28:F28)/SUM(C28:D28)*1000/EXP(1.96/SQRT(SUM(E28:F28))), 2),"-",ROUND(SUM(E28:F28)/SUM(C28:D28)*1000*EXP(1.96/SQRT(SUM(E28:F28))), 2),")"),"")</f>
        <v/>
      </c>
      <c r="L28" s="459" t="str">
        <f>IF(COUNT(C28,G28)=2, CONCATENATE(ROUND(G28/C28*1000, 2), " (", ROUND(G28/C28*1000/EXP(1.96/SQRT(G28)), 2),"-",ROUND(G28/C28*1000*EXP(1.96/SQRT(G28)), 2),")"),"")</f>
        <v/>
      </c>
      <c r="M28" s="459" t="str">
        <f>IF(COUNT(D28,H28)=2, CONCATENATE(ROUND(H28/D28*1000, 2), " (", ROUND(H28/D28*1000/EXP(1.96/SQRT(H28)), 2),"-",ROUND(H28/D28*1000*EXP(1.96/SQRT(H28)), 2),")"),"")</f>
        <v/>
      </c>
      <c r="N28" s="460" t="str">
        <f>IF(COUNT(C28:D28,G28:H28)=4, CONCATENATE(ROUND(SUM(G28:H28)/SUM(C28:D28)*1000, 2), " (", ROUND(SUM(G28:H28)/SUM(C28:D28)*1000/EXP(1.96/SQRT(SUM(G28:H28))), 2),"-",ROUND(SUM(G28:H28)/SUM(C28:D28)*1000*EXP(1.96/SQRT(SUM(G28:H28))), 2),")"),"")</f>
        <v/>
      </c>
    </row>
    <row r="29" spans="1:15" s="167" customFormat="1" ht="12.75" customHeight="1" x14ac:dyDescent="0.25">
      <c r="A29" s="576"/>
      <c r="B29" s="14" t="s">
        <v>7</v>
      </c>
      <c r="C29" s="431" t="str">
        <f>IF('W2'!$G$11&gt;0, 'W2'!D16, IF('W3'!$G$22&gt;0, 'W3'!D47, ""))</f>
        <v/>
      </c>
      <c r="D29" s="441" t="str">
        <f>IF('W2'!$G$11&gt;0, 'W2'!I16, IF('W3'!$G$22&gt;0, 'W3'!I47, ""))</f>
        <v/>
      </c>
      <c r="E29" s="258"/>
      <c r="F29" s="258"/>
      <c r="G29" s="258"/>
      <c r="H29" s="258"/>
      <c r="I29" s="461" t="str">
        <f t="shared" si="4"/>
        <v/>
      </c>
      <c r="J29" s="462" t="str">
        <f t="shared" si="4"/>
        <v/>
      </c>
      <c r="K29" s="463" t="str">
        <f t="shared" ref="K29:K38" si="5">IF(COUNT(C29:F29)=4, CONCATENATE(ROUND(SUM(E29:F29)/SUM(C29:D29)*1000, 2), " (", ROUND(SUM(E29:F29)/SUM(C29:D29)*1000/EXP(1.96/SQRT(SUM(E29:F29))), 2),"-",ROUND(SUM(E29:F29)/SUM(C29:D29)*1000*EXP(1.96/SQRT(SUM(E29:F29))), 2),")"),"")</f>
        <v/>
      </c>
      <c r="L29" s="462" t="str">
        <f t="shared" ref="L29:M39" si="6">IF(COUNT(C29,G29)=2, CONCATENATE(ROUND(G29/C29*1000, 2), " (", ROUND(G29/C29*1000/EXP(1.96/SQRT(G29)), 2),"-",ROUND(G29/C29*1000*EXP(1.96/SQRT(G29)), 2),")"),"")</f>
        <v/>
      </c>
      <c r="M29" s="462" t="str">
        <f t="shared" si="6"/>
        <v/>
      </c>
      <c r="N29" s="463" t="str">
        <f t="shared" ref="N29:N39" si="7">IF(COUNT(C29:D29,G29:H29)=4, CONCATENATE(ROUND(SUM(G29:H29)/SUM(C29:D29)*1000, 2), " (", ROUND(SUM(G29:H29)/SUM(C29:D29)*1000/EXP(1.96/SQRT(SUM(G29:H29))), 2),"-",ROUND(SUM(G29:H29)/SUM(C29:D29)*1000*EXP(1.96/SQRT(SUM(G29:H29))), 2),")"),"")</f>
        <v/>
      </c>
    </row>
    <row r="30" spans="1:15" s="167" customFormat="1" ht="12.75" customHeight="1" x14ac:dyDescent="0.25">
      <c r="A30" s="576"/>
      <c r="B30" s="14" t="s">
        <v>8</v>
      </c>
      <c r="C30" s="431" t="str">
        <f>IF('W2'!$G$11&gt;0, 'W2'!D17, IF('W3'!$G$22&gt;0, 'W3'!D48, ""))</f>
        <v/>
      </c>
      <c r="D30" s="441" t="str">
        <f>IF('W2'!$G$11&gt;0, 'W2'!I17, IF('W3'!$G$22&gt;0, 'W3'!I48, ""))</f>
        <v/>
      </c>
      <c r="E30" s="258"/>
      <c r="F30" s="258"/>
      <c r="G30" s="258"/>
      <c r="H30" s="258"/>
      <c r="I30" s="461" t="str">
        <f t="shared" si="4"/>
        <v/>
      </c>
      <c r="J30" s="462" t="str">
        <f t="shared" si="4"/>
        <v/>
      </c>
      <c r="K30" s="463" t="str">
        <f t="shared" si="5"/>
        <v/>
      </c>
      <c r="L30" s="462" t="str">
        <f t="shared" si="6"/>
        <v/>
      </c>
      <c r="M30" s="462" t="str">
        <f t="shared" si="6"/>
        <v/>
      </c>
      <c r="N30" s="463" t="str">
        <f t="shared" si="7"/>
        <v/>
      </c>
      <c r="O30" s="7"/>
    </row>
    <row r="31" spans="1:15" s="167" customFormat="1" ht="12.75" customHeight="1" x14ac:dyDescent="0.25">
      <c r="A31" s="576"/>
      <c r="B31" s="14" t="s">
        <v>9</v>
      </c>
      <c r="C31" s="431" t="str">
        <f>IF('W2'!$G$11&gt;0, 'W2'!D18, IF('W3'!$G$22&gt;0, 'W3'!D49, ""))</f>
        <v/>
      </c>
      <c r="D31" s="441" t="str">
        <f>IF('W2'!$G$11&gt;0, 'W2'!I18, IF('W3'!$G$22&gt;0, 'W3'!I49, ""))</f>
        <v/>
      </c>
      <c r="E31" s="258"/>
      <c r="F31" s="258"/>
      <c r="G31" s="258"/>
      <c r="H31" s="258"/>
      <c r="I31" s="461" t="str">
        <f t="shared" si="4"/>
        <v/>
      </c>
      <c r="J31" s="462" t="str">
        <f t="shared" si="4"/>
        <v/>
      </c>
      <c r="K31" s="463" t="str">
        <f t="shared" si="5"/>
        <v/>
      </c>
      <c r="L31" s="462" t="str">
        <f t="shared" si="6"/>
        <v/>
      </c>
      <c r="M31" s="462" t="str">
        <f t="shared" si="6"/>
        <v/>
      </c>
      <c r="N31" s="463" t="str">
        <f t="shared" si="7"/>
        <v/>
      </c>
      <c r="O31" s="7"/>
    </row>
    <row r="32" spans="1:15" s="167" customFormat="1" ht="12.75" customHeight="1" x14ac:dyDescent="0.25">
      <c r="A32" s="576"/>
      <c r="B32" s="14" t="s">
        <v>10</v>
      </c>
      <c r="C32" s="431" t="str">
        <f>IF('W2'!$G$11&gt;0, 'W2'!D19, IF('W3'!$G$22&gt;0, 'W3'!D50, ""))</f>
        <v/>
      </c>
      <c r="D32" s="441" t="str">
        <f>IF('W2'!$G$11&gt;0, 'W2'!I19, IF('W3'!$G$22&gt;0, 'W3'!I50, ""))</f>
        <v/>
      </c>
      <c r="E32" s="258"/>
      <c r="F32" s="258"/>
      <c r="G32" s="258"/>
      <c r="H32" s="258"/>
      <c r="I32" s="461" t="str">
        <f t="shared" si="4"/>
        <v/>
      </c>
      <c r="J32" s="462" t="str">
        <f t="shared" si="4"/>
        <v/>
      </c>
      <c r="K32" s="463" t="str">
        <f t="shared" si="5"/>
        <v/>
      </c>
      <c r="L32" s="462" t="str">
        <f t="shared" si="6"/>
        <v/>
      </c>
      <c r="M32" s="462" t="str">
        <f t="shared" si="6"/>
        <v/>
      </c>
      <c r="N32" s="463" t="str">
        <f t="shared" si="7"/>
        <v/>
      </c>
      <c r="O32" s="7"/>
    </row>
    <row r="33" spans="1:15" s="167" customFormat="1" ht="12.75" customHeight="1" x14ac:dyDescent="0.25">
      <c r="A33" s="576"/>
      <c r="B33" s="14" t="s">
        <v>11</v>
      </c>
      <c r="C33" s="431" t="str">
        <f>IF('W2'!$G$11&gt;0, 'W2'!D20, IF('W3'!$G$22&gt;0, 'W3'!D51, ""))</f>
        <v/>
      </c>
      <c r="D33" s="441" t="str">
        <f>IF('W2'!$G$11&gt;0, 'W2'!I20, IF('W3'!$G$22&gt;0, 'W3'!I51, ""))</f>
        <v/>
      </c>
      <c r="E33" s="258"/>
      <c r="F33" s="258"/>
      <c r="G33" s="258"/>
      <c r="H33" s="258"/>
      <c r="I33" s="461" t="str">
        <f t="shared" si="4"/>
        <v/>
      </c>
      <c r="J33" s="462" t="str">
        <f t="shared" si="4"/>
        <v/>
      </c>
      <c r="K33" s="463" t="str">
        <f t="shared" si="5"/>
        <v/>
      </c>
      <c r="L33" s="462" t="str">
        <f t="shared" si="6"/>
        <v/>
      </c>
      <c r="M33" s="462" t="str">
        <f t="shared" si="6"/>
        <v/>
      </c>
      <c r="N33" s="463" t="str">
        <f t="shared" si="7"/>
        <v/>
      </c>
      <c r="O33" s="7"/>
    </row>
    <row r="34" spans="1:15" s="167" customFormat="1" ht="12.75" customHeight="1" x14ac:dyDescent="0.25">
      <c r="A34" s="576"/>
      <c r="B34" s="14" t="s">
        <v>12</v>
      </c>
      <c r="C34" s="431" t="str">
        <f>IF('W2'!$G$11&gt;0, 'W2'!D21, IF('W3'!$G$22&gt;0, 'W3'!D52, ""))</f>
        <v/>
      </c>
      <c r="D34" s="441" t="str">
        <f>IF('W2'!$G$11&gt;0, 'W2'!I21, IF('W3'!$G$22&gt;0, 'W3'!I52, ""))</f>
        <v/>
      </c>
      <c r="E34" s="258"/>
      <c r="F34" s="258"/>
      <c r="G34" s="258"/>
      <c r="H34" s="258"/>
      <c r="I34" s="461" t="str">
        <f t="shared" si="4"/>
        <v/>
      </c>
      <c r="J34" s="462" t="str">
        <f t="shared" si="4"/>
        <v/>
      </c>
      <c r="K34" s="463" t="str">
        <f t="shared" si="5"/>
        <v/>
      </c>
      <c r="L34" s="462" t="str">
        <f t="shared" si="6"/>
        <v/>
      </c>
      <c r="M34" s="462" t="str">
        <f t="shared" si="6"/>
        <v/>
      </c>
      <c r="N34" s="463" t="str">
        <f t="shared" si="7"/>
        <v/>
      </c>
      <c r="O34" s="7"/>
    </row>
    <row r="35" spans="1:15" s="167" customFormat="1" ht="12.75" customHeight="1" x14ac:dyDescent="0.25">
      <c r="A35" s="576"/>
      <c r="B35" s="14" t="s">
        <v>13</v>
      </c>
      <c r="C35" s="431" t="str">
        <f>IF('W2'!$G$11&gt;0, 'W2'!D22, IF('W3'!$G$22&gt;0, 'W3'!D53, ""))</f>
        <v/>
      </c>
      <c r="D35" s="441" t="str">
        <f>IF('W2'!$G$11&gt;0, 'W2'!I22, IF('W3'!$G$22&gt;0, 'W3'!I53, ""))</f>
        <v/>
      </c>
      <c r="E35" s="258"/>
      <c r="F35" s="258"/>
      <c r="G35" s="258"/>
      <c r="H35" s="258"/>
      <c r="I35" s="461" t="str">
        <f t="shared" si="4"/>
        <v/>
      </c>
      <c r="J35" s="462" t="str">
        <f t="shared" si="4"/>
        <v/>
      </c>
      <c r="K35" s="463" t="str">
        <f t="shared" si="5"/>
        <v/>
      </c>
      <c r="L35" s="462" t="str">
        <f t="shared" si="6"/>
        <v/>
      </c>
      <c r="M35" s="462" t="str">
        <f t="shared" si="6"/>
        <v/>
      </c>
      <c r="N35" s="463" t="str">
        <f t="shared" si="7"/>
        <v/>
      </c>
      <c r="O35" s="7"/>
    </row>
    <row r="36" spans="1:15" s="167" customFormat="1" ht="12.75" customHeight="1" x14ac:dyDescent="0.25">
      <c r="A36" s="576"/>
      <c r="B36" s="14" t="s">
        <v>14</v>
      </c>
      <c r="C36" s="431" t="str">
        <f>IF('W2'!$G$11&gt;0, 'W2'!D23, IF('W3'!$G$22&gt;0, 'W3'!D54, ""))</f>
        <v/>
      </c>
      <c r="D36" s="441" t="str">
        <f>IF('W2'!$G$11&gt;0, 'W2'!I23, IF('W3'!$G$22&gt;0, 'W3'!I54, ""))</f>
        <v/>
      </c>
      <c r="E36" s="258"/>
      <c r="F36" s="258"/>
      <c r="G36" s="258"/>
      <c r="H36" s="258"/>
      <c r="I36" s="461" t="str">
        <f t="shared" si="4"/>
        <v/>
      </c>
      <c r="J36" s="462" t="str">
        <f t="shared" si="4"/>
        <v/>
      </c>
      <c r="K36" s="463" t="str">
        <f t="shared" si="5"/>
        <v/>
      </c>
      <c r="L36" s="462" t="str">
        <f t="shared" si="6"/>
        <v/>
      </c>
      <c r="M36" s="462" t="str">
        <f t="shared" si="6"/>
        <v/>
      </c>
      <c r="N36" s="463" t="str">
        <f t="shared" si="7"/>
        <v/>
      </c>
      <c r="O36" s="7"/>
    </row>
    <row r="37" spans="1:15" s="167" customFormat="1" ht="12.75" customHeight="1" x14ac:dyDescent="0.25">
      <c r="A37" s="576"/>
      <c r="B37" s="14" t="s">
        <v>15</v>
      </c>
      <c r="C37" s="431" t="str">
        <f>IF('W2'!$G$11&gt;0, 'W2'!D24, IF('W3'!$G$22&gt;0, 'W3'!D55, ""))</f>
        <v/>
      </c>
      <c r="D37" s="441" t="str">
        <f>IF('W2'!$G$11&gt;0, 'W2'!I24, IF('W3'!$G$22&gt;0, 'W3'!I55, ""))</f>
        <v/>
      </c>
      <c r="E37" s="258"/>
      <c r="F37" s="258"/>
      <c r="G37" s="258"/>
      <c r="H37" s="258"/>
      <c r="I37" s="461" t="str">
        <f t="shared" si="4"/>
        <v/>
      </c>
      <c r="J37" s="462" t="str">
        <f t="shared" si="4"/>
        <v/>
      </c>
      <c r="K37" s="463" t="str">
        <f t="shared" si="5"/>
        <v/>
      </c>
      <c r="L37" s="462" t="str">
        <f t="shared" si="6"/>
        <v/>
      </c>
      <c r="M37" s="462" t="str">
        <f t="shared" si="6"/>
        <v/>
      </c>
      <c r="N37" s="463" t="str">
        <f t="shared" si="7"/>
        <v/>
      </c>
      <c r="O37" s="7"/>
    </row>
    <row r="38" spans="1:15" s="167" customFormat="1" ht="12.75" customHeight="1" x14ac:dyDescent="0.25">
      <c r="A38" s="576"/>
      <c r="B38" s="14" t="s">
        <v>16</v>
      </c>
      <c r="C38" s="431" t="str">
        <f>IF('W2'!$G$11&gt;0, 'W2'!D25, IF('W3'!$G$22&gt;0, 'W3'!D56, ""))</f>
        <v/>
      </c>
      <c r="D38" s="441" t="str">
        <f>IF('W2'!$G$11&gt;0, 'W2'!I25, IF('W3'!$G$22&gt;0, 'W3'!I56, ""))</f>
        <v/>
      </c>
      <c r="E38" s="258"/>
      <c r="F38" s="258"/>
      <c r="G38" s="258"/>
      <c r="H38" s="258"/>
      <c r="I38" s="461" t="str">
        <f t="shared" si="4"/>
        <v/>
      </c>
      <c r="J38" s="462" t="str">
        <f t="shared" si="4"/>
        <v/>
      </c>
      <c r="K38" s="463" t="str">
        <f t="shared" si="5"/>
        <v/>
      </c>
      <c r="L38" s="462" t="str">
        <f t="shared" si="6"/>
        <v/>
      </c>
      <c r="M38" s="462" t="str">
        <f t="shared" si="6"/>
        <v/>
      </c>
      <c r="N38" s="463" t="str">
        <f t="shared" si="7"/>
        <v/>
      </c>
      <c r="O38" s="7"/>
    </row>
    <row r="39" spans="1:15" s="167" customFormat="1" ht="12.75" customHeight="1" x14ac:dyDescent="0.25">
      <c r="A39" s="576"/>
      <c r="B39" s="14" t="s">
        <v>17</v>
      </c>
      <c r="C39" s="433" t="str">
        <f>IF('W2'!$G$11&gt;0, 'W2'!D26, IF('W3'!$G$22&gt;0, 'W3'!D57, ""))</f>
        <v/>
      </c>
      <c r="D39" s="443" t="str">
        <f>IF('W2'!$G$11&gt;0, 'W2'!I26, IF('W3'!$G$22&gt;0, 'W3'!I57, ""))</f>
        <v/>
      </c>
      <c r="E39" s="258"/>
      <c r="F39" s="258"/>
      <c r="G39" s="258"/>
      <c r="H39" s="258"/>
      <c r="I39" s="461" t="str">
        <f t="shared" si="4"/>
        <v/>
      </c>
      <c r="J39" s="462" t="str">
        <f t="shared" si="4"/>
        <v/>
      </c>
      <c r="K39" s="463" t="str">
        <f>IF(COUNT(C39:F39)=4, CONCATENATE(ROUND(SUM(E39:F39)/SUM(C39:D39)*1000, 2), " (", ROUND(SUM(E39:F39)/SUM(C39:D39)*1000/EXP(1.96/SQRT(SUM(E39:F39))), 2),"-",ROUND(SUM(E39:F39)/SUM(C39:D39)*1000*EXP(1.96/SQRT(SUM(E39:F39))), 2),")"),"")</f>
        <v/>
      </c>
      <c r="L39" s="462" t="str">
        <f t="shared" si="6"/>
        <v/>
      </c>
      <c r="M39" s="462" t="str">
        <f t="shared" si="6"/>
        <v/>
      </c>
      <c r="N39" s="463" t="str">
        <f t="shared" si="7"/>
        <v/>
      </c>
      <c r="O39" s="7"/>
    </row>
    <row r="40" spans="1:15" s="167" customFormat="1" ht="12.75" customHeight="1" x14ac:dyDescent="0.25">
      <c r="A40" s="456"/>
      <c r="B40" s="14"/>
      <c r="C40" s="340" t="s">
        <v>2</v>
      </c>
      <c r="D40" s="341" t="s">
        <v>0</v>
      </c>
      <c r="E40" s="340" t="s">
        <v>2</v>
      </c>
      <c r="F40" s="340" t="s">
        <v>0</v>
      </c>
      <c r="G40" s="340" t="s">
        <v>2</v>
      </c>
      <c r="H40" s="341" t="s">
        <v>0</v>
      </c>
      <c r="I40" s="340" t="s">
        <v>2</v>
      </c>
      <c r="J40" s="340" t="s">
        <v>0</v>
      </c>
      <c r="K40" s="341" t="s">
        <v>26</v>
      </c>
      <c r="L40" s="340" t="s">
        <v>2</v>
      </c>
      <c r="M40" s="340" t="s">
        <v>0</v>
      </c>
      <c r="N40" s="341" t="s">
        <v>26</v>
      </c>
      <c r="O40" s="7"/>
    </row>
    <row r="41" spans="1:15" s="167" customFormat="1" ht="12.75" customHeight="1" x14ac:dyDescent="0.25">
      <c r="A41" s="575" t="s">
        <v>22</v>
      </c>
      <c r="B41" s="14" t="s">
        <v>6</v>
      </c>
      <c r="C41" s="431" t="str">
        <f>IF('W2'!$G$11&gt;0, 'W2'!E15, IF('W3'!$G$22&gt;0, 'W3'!E46, ""))</f>
        <v/>
      </c>
      <c r="D41" s="441" t="str">
        <f>IF('W2'!$G$11&gt;0, 'W2'!J15, IF('W3'!$G$22&gt;0, 'W3'!J46, ""))</f>
        <v/>
      </c>
      <c r="E41" s="258"/>
      <c r="F41" s="258"/>
      <c r="G41" s="258"/>
      <c r="H41" s="258"/>
      <c r="I41" s="458" t="str">
        <f>IF(COUNT(C41,E41)=2, CONCATENATE(ROUND(E41/C41*1000, 2), " (", ROUND(E41/C41*1000/EXP(1.96/SQRT(E41)), 2),"-",ROUND(E41/C41*1000*EXP(1.96/SQRT(E41)), 2),")"),"")</f>
        <v/>
      </c>
      <c r="J41" s="459" t="str">
        <f>IF(COUNT(D41,F41)=2, CONCATENATE(ROUND(F41/D41*1000, 2), " (", ROUND(F41/D41*1000/EXP(1.96/SQRT(F41)), 2),"-",ROUND(F41/D41*1000*EXP(1.96/SQRT(F41)), 2),")"),"")</f>
        <v/>
      </c>
      <c r="K41" s="460" t="str">
        <f>IF(COUNT(C41:F41)=4, CONCATENATE(ROUND(SUM(E41:F41)/SUM(C41:D41)*1000, 2), " (", ROUND(SUM(E41:F41)/SUM(C41:D41)*1000/EXP(1.96/SQRT(SUM(E41:F41))), 2),"-",ROUND(SUM(E41:F41)/SUM(C41:D41)*1000*EXP(1.96/SQRT(SUM(E41:F41))), 2),")"),"")</f>
        <v/>
      </c>
      <c r="L41" s="459" t="str">
        <f>IF(COUNT(C41,G41)=2, CONCATENATE(ROUND(G41/C41*1000, 2), " (", ROUND(G41/C41*1000/EXP(1.96/SQRT(G41)), 2),"-",ROUND(G41/C41*1000*EXP(1.96/SQRT(G41)), 2),")"),"")</f>
        <v/>
      </c>
      <c r="M41" s="459" t="str">
        <f>IF(COUNT(D41,H41)=2, CONCATENATE(ROUND(H41/D41*1000, 2), " (", ROUND(H41/D41*1000/EXP(1.96/SQRT(H41)), 2),"-",ROUND(H41/D41*1000*EXP(1.96/SQRT(H41)), 2),")"),"")</f>
        <v/>
      </c>
      <c r="N41" s="460" t="str">
        <f>IF(COUNT(C41:D41,G41:H41)=4, CONCATENATE(ROUND(SUM(G41:H41)/SUM(C41:D41)*1000, 2), " (", ROUND(SUM(G41:H41)/SUM(C41:D41)*1000/EXP(1.96/SQRT(SUM(G41:H41))), 2),"-",ROUND(SUM(G41:H41)/SUM(C41:D41)*1000*EXP(1.96/SQRT(SUM(G41:H41))), 2),")"),"")</f>
        <v/>
      </c>
      <c r="O41" s="7"/>
    </row>
    <row r="42" spans="1:15" s="167" customFormat="1" ht="12.75" customHeight="1" x14ac:dyDescent="0.25">
      <c r="A42" s="576"/>
      <c r="B42" s="14" t="s">
        <v>7</v>
      </c>
      <c r="C42" s="431" t="str">
        <f>IF('W2'!$G$11&gt;0, 'W2'!E16, IF('W3'!$G$22&gt;0, 'W3'!E47, ""))</f>
        <v/>
      </c>
      <c r="D42" s="441" t="str">
        <f>IF('W2'!$G$11&gt;0, 'W2'!J16, IF('W3'!$G$22&gt;0, 'W3'!J47, ""))</f>
        <v/>
      </c>
      <c r="E42" s="258"/>
      <c r="F42" s="258"/>
      <c r="G42" s="258"/>
      <c r="H42" s="258"/>
      <c r="I42" s="461" t="str">
        <f t="shared" ref="I42:J52" si="8">IF(COUNT(C42,E42)=2, CONCATENATE(ROUND(E42/C42*1000, 2), " (", ROUND(E42/C42*1000/EXP(1.96/SQRT(E42)), 2),"-",ROUND(E42/C42*1000*EXP(1.96/SQRT(E42)), 2),")"),"")</f>
        <v/>
      </c>
      <c r="J42" s="462" t="str">
        <f t="shared" si="8"/>
        <v/>
      </c>
      <c r="K42" s="463" t="str">
        <f t="shared" ref="K42:K51" si="9">IF(COUNT(C42:F42)=4, CONCATENATE(ROUND(SUM(E42:F42)/SUM(C42:D42)*1000, 2), " (", ROUND(SUM(E42:F42)/SUM(C42:D42)*1000/EXP(1.96/SQRT(SUM(E42:F42))), 2),"-",ROUND(SUM(E42:F42)/SUM(C42:D42)*1000*EXP(1.96/SQRT(SUM(E42:F42))), 2),")"),"")</f>
        <v/>
      </c>
      <c r="L42" s="462" t="str">
        <f t="shared" ref="L42:M52" si="10">IF(COUNT(C42,G42)=2, CONCATENATE(ROUND(G42/C42*1000, 2), " (", ROUND(G42/C42*1000/EXP(1.96/SQRT(G42)), 2),"-",ROUND(G42/C42*1000*EXP(1.96/SQRT(G42)), 2),")"),"")</f>
        <v/>
      </c>
      <c r="M42" s="462" t="str">
        <f t="shared" si="10"/>
        <v/>
      </c>
      <c r="N42" s="463" t="str">
        <f t="shared" ref="N42:N52" si="11">IF(COUNT(C42:D42,G42:H42)=4, CONCATENATE(ROUND(SUM(G42:H42)/SUM(C42:D42)*1000, 2), " (", ROUND(SUM(G42:H42)/SUM(C42:D42)*1000/EXP(1.96/SQRT(SUM(G42:H42))), 2),"-",ROUND(SUM(G42:H42)/SUM(C42:D42)*1000*EXP(1.96/SQRT(SUM(G42:H42))), 2),")"),"")</f>
        <v/>
      </c>
      <c r="O42" s="7"/>
    </row>
    <row r="43" spans="1:15" s="167" customFormat="1" ht="12.75" customHeight="1" x14ac:dyDescent="0.25">
      <c r="A43" s="576"/>
      <c r="B43" s="14" t="s">
        <v>8</v>
      </c>
      <c r="C43" s="431" t="str">
        <f>IF('W2'!$G$11&gt;0, 'W2'!E17, IF('W3'!$G$22&gt;0, 'W3'!E48, ""))</f>
        <v/>
      </c>
      <c r="D43" s="441" t="str">
        <f>IF('W2'!$G$11&gt;0, 'W2'!J17, IF('W3'!$G$22&gt;0, 'W3'!J48, ""))</f>
        <v/>
      </c>
      <c r="E43" s="258"/>
      <c r="F43" s="258"/>
      <c r="G43" s="258"/>
      <c r="H43" s="258"/>
      <c r="I43" s="461" t="str">
        <f t="shared" si="8"/>
        <v/>
      </c>
      <c r="J43" s="462" t="str">
        <f t="shared" si="8"/>
        <v/>
      </c>
      <c r="K43" s="463" t="str">
        <f t="shared" si="9"/>
        <v/>
      </c>
      <c r="L43" s="462" t="str">
        <f t="shared" si="10"/>
        <v/>
      </c>
      <c r="M43" s="462" t="str">
        <f t="shared" si="10"/>
        <v/>
      </c>
      <c r="N43" s="463" t="str">
        <f t="shared" si="11"/>
        <v/>
      </c>
      <c r="O43" s="7"/>
    </row>
    <row r="44" spans="1:15" s="167" customFormat="1" ht="12.75" customHeight="1" x14ac:dyDescent="0.25">
      <c r="A44" s="576"/>
      <c r="B44" s="14" t="s">
        <v>9</v>
      </c>
      <c r="C44" s="431" t="str">
        <f>IF('W2'!$G$11&gt;0, 'W2'!E18, IF('W3'!$G$22&gt;0, 'W3'!E49, ""))</f>
        <v/>
      </c>
      <c r="D44" s="441" t="str">
        <f>IF('W2'!$G$11&gt;0, 'W2'!J18, IF('W3'!$G$22&gt;0, 'W3'!J49, ""))</f>
        <v/>
      </c>
      <c r="E44" s="258"/>
      <c r="F44" s="258"/>
      <c r="G44" s="258"/>
      <c r="H44" s="258"/>
      <c r="I44" s="461" t="str">
        <f t="shared" si="8"/>
        <v/>
      </c>
      <c r="J44" s="462" t="str">
        <f t="shared" si="8"/>
        <v/>
      </c>
      <c r="K44" s="463" t="str">
        <f t="shared" si="9"/>
        <v/>
      </c>
      <c r="L44" s="462" t="str">
        <f t="shared" si="10"/>
        <v/>
      </c>
      <c r="M44" s="462" t="str">
        <f t="shared" si="10"/>
        <v/>
      </c>
      <c r="N44" s="463" t="str">
        <f t="shared" si="11"/>
        <v/>
      </c>
      <c r="O44" s="7"/>
    </row>
    <row r="45" spans="1:15" s="167" customFormat="1" ht="12.75" customHeight="1" x14ac:dyDescent="0.25">
      <c r="A45" s="576"/>
      <c r="B45" s="14" t="s">
        <v>10</v>
      </c>
      <c r="C45" s="431" t="str">
        <f>IF('W2'!$G$11&gt;0, 'W2'!E19, IF('W3'!$G$22&gt;0, 'W3'!E50, ""))</f>
        <v/>
      </c>
      <c r="D45" s="441" t="str">
        <f>IF('W2'!$G$11&gt;0, 'W2'!J19, IF('W3'!$G$22&gt;0, 'W3'!J50, ""))</f>
        <v/>
      </c>
      <c r="E45" s="258"/>
      <c r="F45" s="258"/>
      <c r="G45" s="258"/>
      <c r="H45" s="258"/>
      <c r="I45" s="461" t="str">
        <f t="shared" si="8"/>
        <v/>
      </c>
      <c r="J45" s="462" t="str">
        <f t="shared" si="8"/>
        <v/>
      </c>
      <c r="K45" s="463" t="str">
        <f t="shared" si="9"/>
        <v/>
      </c>
      <c r="L45" s="462" t="str">
        <f t="shared" si="10"/>
        <v/>
      </c>
      <c r="M45" s="462" t="str">
        <f t="shared" si="10"/>
        <v/>
      </c>
      <c r="N45" s="463" t="str">
        <f t="shared" si="11"/>
        <v/>
      </c>
      <c r="O45" s="7"/>
    </row>
    <row r="46" spans="1:15" s="167" customFormat="1" ht="12.75" customHeight="1" x14ac:dyDescent="0.25">
      <c r="A46" s="576"/>
      <c r="B46" s="14" t="s">
        <v>11</v>
      </c>
      <c r="C46" s="431" t="str">
        <f>IF('W2'!$G$11&gt;0, 'W2'!E20, IF('W3'!$G$22&gt;0, 'W3'!E51, ""))</f>
        <v/>
      </c>
      <c r="D46" s="441" t="str">
        <f>IF('W2'!$G$11&gt;0, 'W2'!J20, IF('W3'!$G$22&gt;0, 'W3'!J51, ""))</f>
        <v/>
      </c>
      <c r="E46" s="258"/>
      <c r="F46" s="258"/>
      <c r="G46" s="258"/>
      <c r="H46" s="258"/>
      <c r="I46" s="461" t="str">
        <f t="shared" si="8"/>
        <v/>
      </c>
      <c r="J46" s="462" t="str">
        <f t="shared" si="8"/>
        <v/>
      </c>
      <c r="K46" s="463" t="str">
        <f t="shared" si="9"/>
        <v/>
      </c>
      <c r="L46" s="462" t="str">
        <f t="shared" si="10"/>
        <v/>
      </c>
      <c r="M46" s="462" t="str">
        <f t="shared" si="10"/>
        <v/>
      </c>
      <c r="N46" s="463" t="str">
        <f t="shared" si="11"/>
        <v/>
      </c>
      <c r="O46" s="7"/>
    </row>
    <row r="47" spans="1:15" s="167" customFormat="1" ht="12.75" customHeight="1" x14ac:dyDescent="0.25">
      <c r="A47" s="576"/>
      <c r="B47" s="14" t="s">
        <v>12</v>
      </c>
      <c r="C47" s="431" t="str">
        <f>IF('W2'!$G$11&gt;0, 'W2'!E21, IF('W3'!$G$22&gt;0, 'W3'!E52, ""))</f>
        <v/>
      </c>
      <c r="D47" s="441" t="str">
        <f>IF('W2'!$G$11&gt;0, 'W2'!J21, IF('W3'!$G$22&gt;0, 'W3'!J52, ""))</f>
        <v/>
      </c>
      <c r="E47" s="258"/>
      <c r="F47" s="258"/>
      <c r="G47" s="258"/>
      <c r="H47" s="258"/>
      <c r="I47" s="461" t="str">
        <f t="shared" si="8"/>
        <v/>
      </c>
      <c r="J47" s="462" t="str">
        <f t="shared" si="8"/>
        <v/>
      </c>
      <c r="K47" s="463" t="str">
        <f t="shared" si="9"/>
        <v/>
      </c>
      <c r="L47" s="462" t="str">
        <f t="shared" si="10"/>
        <v/>
      </c>
      <c r="M47" s="462" t="str">
        <f t="shared" si="10"/>
        <v/>
      </c>
      <c r="N47" s="463" t="str">
        <f t="shared" si="11"/>
        <v/>
      </c>
      <c r="O47" s="7"/>
    </row>
    <row r="48" spans="1:15" s="167" customFormat="1" ht="12.75" customHeight="1" x14ac:dyDescent="0.25">
      <c r="A48" s="576"/>
      <c r="B48" s="14" t="s">
        <v>13</v>
      </c>
      <c r="C48" s="431" t="str">
        <f>IF('W2'!$G$11&gt;0, 'W2'!E22, IF('W3'!$G$22&gt;0, 'W3'!E53, ""))</f>
        <v/>
      </c>
      <c r="D48" s="441" t="str">
        <f>IF('W2'!$G$11&gt;0, 'W2'!J22, IF('W3'!$G$22&gt;0, 'W3'!J53, ""))</f>
        <v/>
      </c>
      <c r="E48" s="258"/>
      <c r="F48" s="258"/>
      <c r="G48" s="258"/>
      <c r="H48" s="258"/>
      <c r="I48" s="461" t="str">
        <f t="shared" si="8"/>
        <v/>
      </c>
      <c r="J48" s="462" t="str">
        <f t="shared" si="8"/>
        <v/>
      </c>
      <c r="K48" s="463" t="str">
        <f t="shared" si="9"/>
        <v/>
      </c>
      <c r="L48" s="462" t="str">
        <f t="shared" si="10"/>
        <v/>
      </c>
      <c r="M48" s="462" t="str">
        <f t="shared" si="10"/>
        <v/>
      </c>
      <c r="N48" s="463" t="str">
        <f t="shared" si="11"/>
        <v/>
      </c>
      <c r="O48" s="7"/>
    </row>
    <row r="49" spans="1:15" s="167" customFormat="1" ht="12.75" customHeight="1" x14ac:dyDescent="0.25">
      <c r="A49" s="576"/>
      <c r="B49" s="14" t="s">
        <v>14</v>
      </c>
      <c r="C49" s="431" t="str">
        <f>IF('W2'!$G$11&gt;0, 'W2'!E23, IF('W3'!$G$22&gt;0, 'W3'!E54, ""))</f>
        <v/>
      </c>
      <c r="D49" s="441" t="str">
        <f>IF('W2'!$G$11&gt;0, 'W2'!J23, IF('W3'!$G$22&gt;0, 'W3'!J54, ""))</f>
        <v/>
      </c>
      <c r="E49" s="258"/>
      <c r="F49" s="258"/>
      <c r="G49" s="258"/>
      <c r="H49" s="258"/>
      <c r="I49" s="461" t="str">
        <f t="shared" si="8"/>
        <v/>
      </c>
      <c r="J49" s="462" t="str">
        <f t="shared" si="8"/>
        <v/>
      </c>
      <c r="K49" s="463" t="str">
        <f t="shared" si="9"/>
        <v/>
      </c>
      <c r="L49" s="462" t="str">
        <f t="shared" si="10"/>
        <v/>
      </c>
      <c r="M49" s="462" t="str">
        <f t="shared" si="10"/>
        <v/>
      </c>
      <c r="N49" s="463" t="str">
        <f t="shared" si="11"/>
        <v/>
      </c>
      <c r="O49" s="7"/>
    </row>
    <row r="50" spans="1:15" s="167" customFormat="1" ht="12.75" customHeight="1" x14ac:dyDescent="0.25">
      <c r="A50" s="576"/>
      <c r="B50" s="14" t="s">
        <v>15</v>
      </c>
      <c r="C50" s="431" t="str">
        <f>IF('W2'!$G$11&gt;0, 'W2'!E24, IF('W3'!$G$22&gt;0, 'W3'!E55, ""))</f>
        <v/>
      </c>
      <c r="D50" s="441" t="str">
        <f>IF('W2'!$G$11&gt;0, 'W2'!J24, IF('W3'!$G$22&gt;0, 'W3'!J55, ""))</f>
        <v/>
      </c>
      <c r="E50" s="258"/>
      <c r="F50" s="258"/>
      <c r="G50" s="258"/>
      <c r="H50" s="258"/>
      <c r="I50" s="461" t="str">
        <f t="shared" si="8"/>
        <v/>
      </c>
      <c r="J50" s="462" t="str">
        <f t="shared" si="8"/>
        <v/>
      </c>
      <c r="K50" s="463" t="str">
        <f t="shared" si="9"/>
        <v/>
      </c>
      <c r="L50" s="462" t="str">
        <f t="shared" si="10"/>
        <v/>
      </c>
      <c r="M50" s="462" t="str">
        <f t="shared" si="10"/>
        <v/>
      </c>
      <c r="N50" s="463" t="str">
        <f t="shared" si="11"/>
        <v/>
      </c>
      <c r="O50" s="7"/>
    </row>
    <row r="51" spans="1:15" s="167" customFormat="1" ht="12.75" customHeight="1" x14ac:dyDescent="0.25">
      <c r="A51" s="576"/>
      <c r="B51" s="14" t="s">
        <v>16</v>
      </c>
      <c r="C51" s="431" t="str">
        <f>IF('W2'!$G$11&gt;0, 'W2'!E25, IF('W3'!$G$22&gt;0, 'W3'!E56, ""))</f>
        <v/>
      </c>
      <c r="D51" s="441" t="str">
        <f>IF('W2'!$G$11&gt;0, 'W2'!J25, IF('W3'!$G$22&gt;0, 'W3'!J56, ""))</f>
        <v/>
      </c>
      <c r="E51" s="258"/>
      <c r="F51" s="258"/>
      <c r="G51" s="258"/>
      <c r="H51" s="258"/>
      <c r="I51" s="461" t="str">
        <f t="shared" si="8"/>
        <v/>
      </c>
      <c r="J51" s="462" t="str">
        <f t="shared" si="8"/>
        <v/>
      </c>
      <c r="K51" s="463" t="str">
        <f t="shared" si="9"/>
        <v/>
      </c>
      <c r="L51" s="462" t="str">
        <f t="shared" si="10"/>
        <v/>
      </c>
      <c r="M51" s="462" t="str">
        <f t="shared" si="10"/>
        <v/>
      </c>
      <c r="N51" s="463" t="str">
        <f t="shared" si="11"/>
        <v/>
      </c>
      <c r="O51" s="7"/>
    </row>
    <row r="52" spans="1:15" s="167" customFormat="1" ht="12.75" customHeight="1" x14ac:dyDescent="0.25">
      <c r="A52" s="577"/>
      <c r="B52" s="14" t="s">
        <v>17</v>
      </c>
      <c r="C52" s="431" t="str">
        <f>IF('W2'!$G$11&gt;0, 'W2'!E26, IF('W3'!$G$22&gt;0, 'W3'!E57, ""))</f>
        <v/>
      </c>
      <c r="D52" s="441" t="str">
        <f>IF('W2'!$G$11&gt;0, 'W2'!J26, IF('W3'!$G$22&gt;0, 'W3'!J57, ""))</f>
        <v/>
      </c>
      <c r="E52" s="258"/>
      <c r="F52" s="258"/>
      <c r="G52" s="258"/>
      <c r="H52" s="258"/>
      <c r="I52" s="461" t="str">
        <f t="shared" si="8"/>
        <v/>
      </c>
      <c r="J52" s="462" t="str">
        <f t="shared" si="8"/>
        <v/>
      </c>
      <c r="K52" s="463" t="str">
        <f>IF(COUNT(C52:F52)=4, CONCATENATE(ROUND(SUM(E52:F52)/SUM(C52:D52)*1000, 2), " (", ROUND(SUM(E52:F52)/SUM(C52:D52)*1000/EXP(1.96/SQRT(SUM(E52:F52))), 2),"-",ROUND(SUM(E52:F52)/SUM(C52:D52)*1000*EXP(1.96/SQRT(SUM(E52:F52))), 2),")"),"")</f>
        <v/>
      </c>
      <c r="L52" s="462" t="str">
        <f t="shared" si="10"/>
        <v/>
      </c>
      <c r="M52" s="462" t="str">
        <f t="shared" si="10"/>
        <v/>
      </c>
      <c r="N52" s="463" t="str">
        <f t="shared" si="11"/>
        <v/>
      </c>
      <c r="O52" s="7"/>
    </row>
    <row r="53" spans="1:15" s="167" customFormat="1" ht="12.75" customHeight="1" x14ac:dyDescent="0.25">
      <c r="A53" s="456"/>
      <c r="B53" s="14"/>
      <c r="C53" s="340" t="s">
        <v>2</v>
      </c>
      <c r="D53" s="341" t="s">
        <v>0</v>
      </c>
      <c r="E53" s="340" t="s">
        <v>2</v>
      </c>
      <c r="F53" s="340" t="s">
        <v>0</v>
      </c>
      <c r="G53" s="340" t="s">
        <v>2</v>
      </c>
      <c r="H53" s="341" t="s">
        <v>0</v>
      </c>
      <c r="I53" s="340" t="s">
        <v>2</v>
      </c>
      <c r="J53" s="340" t="s">
        <v>0</v>
      </c>
      <c r="K53" s="341" t="s">
        <v>26</v>
      </c>
      <c r="L53" s="340" t="s">
        <v>2</v>
      </c>
      <c r="M53" s="340" t="s">
        <v>0</v>
      </c>
      <c r="N53" s="341" t="s">
        <v>26</v>
      </c>
      <c r="O53" s="7"/>
    </row>
    <row r="54" spans="1:15" s="167" customFormat="1" ht="12.75" customHeight="1" x14ac:dyDescent="0.25">
      <c r="A54" s="575" t="s">
        <v>23</v>
      </c>
      <c r="B54" s="14" t="s">
        <v>6</v>
      </c>
      <c r="C54" s="431" t="str">
        <f>IF('W2'!$G$11&gt;0, 'W2'!F15, IF('W3'!$G$22&gt;0, 'W3'!F46, ""))</f>
        <v/>
      </c>
      <c r="D54" s="441" t="str">
        <f>IF('W2'!$G$11&gt;0, 'W2'!K15, IF('W3'!$G$22&gt;0, 'W3'!K46, ""))</f>
        <v/>
      </c>
      <c r="E54" s="258"/>
      <c r="F54" s="258"/>
      <c r="G54" s="258"/>
      <c r="H54" s="258"/>
      <c r="I54" s="458" t="str">
        <f>IF(COUNT(C54,E54)=2, CONCATENATE(ROUND(E54/C54*1000, 2), " (", ROUND(E54/C54*1000/EXP(1.96/SQRT(E54)), 2),"-",ROUND(E54/C54*1000*EXP(1.96/SQRT(E54)), 2),")"),"")</f>
        <v/>
      </c>
      <c r="J54" s="459" t="str">
        <f>IF(COUNT(D54,F54)=2, CONCATENATE(ROUND(F54/D54*1000, 2), " (", ROUND(F54/D54*1000/EXP(1.96/SQRT(F54)), 2),"-",ROUND(F54/D54*1000*EXP(1.96/SQRT(F54)), 2),")"),"")</f>
        <v/>
      </c>
      <c r="K54" s="460" t="str">
        <f>IF(COUNT(C54:F54)=4, CONCATENATE(ROUND(SUM(E54:F54)/SUM(C54:D54)*1000, 2), " (", ROUND(SUM(E54:F54)/SUM(C54:D54)*1000/EXP(1.96/SQRT(SUM(E54:F54))), 2),"-",ROUND(SUM(E54:F54)/SUM(C54:D54)*1000*EXP(1.96/SQRT(SUM(E54:F54))), 2),")"),"")</f>
        <v/>
      </c>
      <c r="L54" s="459" t="str">
        <f>IF(COUNT(C54,G54)=2, CONCATENATE(ROUND(G54/C54*1000, 2), " (", ROUND(G54/C54*1000/EXP(1.96/SQRT(G54)), 2),"-",ROUND(G54/C54*1000*EXP(1.96/SQRT(G54)), 2),")"),"")</f>
        <v/>
      </c>
      <c r="M54" s="459" t="str">
        <f>IF(COUNT(D54,H54)=2, CONCATENATE(ROUND(H54/D54*1000, 2), " (", ROUND(H54/D54*1000/EXP(1.96/SQRT(H54)), 2),"-",ROUND(H54/D54*1000*EXP(1.96/SQRT(H54)), 2),")"),"")</f>
        <v/>
      </c>
      <c r="N54" s="460" t="str">
        <f>IF(COUNT(C54:D54,G54:H54)=4, CONCATENATE(ROUND(SUM(G54:H54)/SUM(C54:D54)*1000, 2), " (", ROUND(SUM(G54:H54)/SUM(C54:D54)*1000/EXP(1.96/SQRT(SUM(G54:H54))), 2),"-",ROUND(SUM(G54:H54)/SUM(C54:D54)*1000*EXP(1.96/SQRT(SUM(G54:H54))), 2),")"),"")</f>
        <v/>
      </c>
      <c r="O54" s="7"/>
    </row>
    <row r="55" spans="1:15" s="167" customFormat="1" ht="12.75" customHeight="1" x14ac:dyDescent="0.25">
      <c r="A55" s="576"/>
      <c r="B55" s="14" t="s">
        <v>7</v>
      </c>
      <c r="C55" s="431" t="str">
        <f>IF('W2'!$G$11&gt;0, 'W2'!F16, IF('W3'!$G$22&gt;0, 'W3'!F47, ""))</f>
        <v/>
      </c>
      <c r="D55" s="441" t="str">
        <f>IF('W2'!$G$11&gt;0, 'W2'!K16, IF('W3'!$G$22&gt;0, 'W3'!K47, ""))</f>
        <v/>
      </c>
      <c r="E55" s="258"/>
      <c r="F55" s="258"/>
      <c r="G55" s="258"/>
      <c r="H55" s="258"/>
      <c r="I55" s="461" t="str">
        <f t="shared" ref="I55:J65" si="12">IF(COUNT(C55,E55)=2, CONCATENATE(ROUND(E55/C55*1000, 2), " (", ROUND(E55/C55*1000/EXP(1.96/SQRT(E55)), 2),"-",ROUND(E55/C55*1000*EXP(1.96/SQRT(E55)), 2),")"),"")</f>
        <v/>
      </c>
      <c r="J55" s="462" t="str">
        <f t="shared" si="12"/>
        <v/>
      </c>
      <c r="K55" s="463" t="str">
        <f t="shared" ref="K55:K64" si="13">IF(COUNT(C55:F55)=4, CONCATENATE(ROUND(SUM(E55:F55)/SUM(C55:D55)*1000, 2), " (", ROUND(SUM(E55:F55)/SUM(C55:D55)*1000/EXP(1.96/SQRT(SUM(E55:F55))), 2),"-",ROUND(SUM(E55:F55)/SUM(C55:D55)*1000*EXP(1.96/SQRT(SUM(E55:F55))), 2),")"),"")</f>
        <v/>
      </c>
      <c r="L55" s="462" t="str">
        <f t="shared" ref="L55:M65" si="14">IF(COUNT(C55,G55)=2, CONCATENATE(ROUND(G55/C55*1000, 2), " (", ROUND(G55/C55*1000/EXP(1.96/SQRT(G55)), 2),"-",ROUND(G55/C55*1000*EXP(1.96/SQRT(G55)), 2),")"),"")</f>
        <v/>
      </c>
      <c r="M55" s="462" t="str">
        <f t="shared" si="14"/>
        <v/>
      </c>
      <c r="N55" s="463" t="str">
        <f t="shared" ref="N55:N65" si="15">IF(COUNT(C55:D55,G55:H55)=4, CONCATENATE(ROUND(SUM(G55:H55)/SUM(C55:D55)*1000, 2), " (", ROUND(SUM(G55:H55)/SUM(C55:D55)*1000/EXP(1.96/SQRT(SUM(G55:H55))), 2),"-",ROUND(SUM(G55:H55)/SUM(C55:D55)*1000*EXP(1.96/SQRT(SUM(G55:H55))), 2),")"),"")</f>
        <v/>
      </c>
      <c r="O55" s="7"/>
    </row>
    <row r="56" spans="1:15" s="167" customFormat="1" ht="12.75" customHeight="1" x14ac:dyDescent="0.25">
      <c r="A56" s="576"/>
      <c r="B56" s="14" t="s">
        <v>8</v>
      </c>
      <c r="C56" s="431" t="str">
        <f>IF('W2'!$G$11&gt;0, 'W2'!F17, IF('W3'!$G$22&gt;0, 'W3'!F48, ""))</f>
        <v/>
      </c>
      <c r="D56" s="441" t="str">
        <f>IF('W2'!$G$11&gt;0, 'W2'!K17, IF('W3'!$G$22&gt;0, 'W3'!K48, ""))</f>
        <v/>
      </c>
      <c r="E56" s="258"/>
      <c r="F56" s="258"/>
      <c r="G56" s="258"/>
      <c r="H56" s="258"/>
      <c r="I56" s="461" t="str">
        <f t="shared" si="12"/>
        <v/>
      </c>
      <c r="J56" s="462" t="str">
        <f t="shared" si="12"/>
        <v/>
      </c>
      <c r="K56" s="463" t="str">
        <f t="shared" si="13"/>
        <v/>
      </c>
      <c r="L56" s="462" t="str">
        <f t="shared" si="14"/>
        <v/>
      </c>
      <c r="M56" s="462" t="str">
        <f t="shared" si="14"/>
        <v/>
      </c>
      <c r="N56" s="463" t="str">
        <f t="shared" si="15"/>
        <v/>
      </c>
      <c r="O56" s="7"/>
    </row>
    <row r="57" spans="1:15" s="167" customFormat="1" ht="12.75" customHeight="1" x14ac:dyDescent="0.25">
      <c r="A57" s="576"/>
      <c r="B57" s="14" t="s">
        <v>9</v>
      </c>
      <c r="C57" s="431" t="str">
        <f>IF('W2'!$G$11&gt;0, 'W2'!F18, IF('W3'!$G$22&gt;0, 'W3'!F49, ""))</f>
        <v/>
      </c>
      <c r="D57" s="441" t="str">
        <f>IF('W2'!$G$11&gt;0, 'W2'!K18, IF('W3'!$G$22&gt;0, 'W3'!K49, ""))</f>
        <v/>
      </c>
      <c r="E57" s="258"/>
      <c r="F57" s="258"/>
      <c r="G57" s="258"/>
      <c r="H57" s="258"/>
      <c r="I57" s="461" t="str">
        <f t="shared" si="12"/>
        <v/>
      </c>
      <c r="J57" s="462" t="str">
        <f t="shared" si="12"/>
        <v/>
      </c>
      <c r="K57" s="463" t="str">
        <f t="shared" si="13"/>
        <v/>
      </c>
      <c r="L57" s="462" t="str">
        <f t="shared" si="14"/>
        <v/>
      </c>
      <c r="M57" s="462" t="str">
        <f t="shared" si="14"/>
        <v/>
      </c>
      <c r="N57" s="463" t="str">
        <f t="shared" si="15"/>
        <v/>
      </c>
      <c r="O57" s="7"/>
    </row>
    <row r="58" spans="1:15" s="167" customFormat="1" ht="12.75" customHeight="1" x14ac:dyDescent="0.25">
      <c r="A58" s="576"/>
      <c r="B58" s="14" t="s">
        <v>10</v>
      </c>
      <c r="C58" s="431" t="str">
        <f>IF('W2'!$G$11&gt;0, 'W2'!F19, IF('W3'!$G$22&gt;0, 'W3'!F50, ""))</f>
        <v/>
      </c>
      <c r="D58" s="441" t="str">
        <f>IF('W2'!$G$11&gt;0, 'W2'!K19, IF('W3'!$G$22&gt;0, 'W3'!K50, ""))</f>
        <v/>
      </c>
      <c r="E58" s="258"/>
      <c r="F58" s="258"/>
      <c r="G58" s="258"/>
      <c r="H58" s="258"/>
      <c r="I58" s="461" t="str">
        <f t="shared" si="12"/>
        <v/>
      </c>
      <c r="J58" s="462" t="str">
        <f t="shared" si="12"/>
        <v/>
      </c>
      <c r="K58" s="463" t="str">
        <f t="shared" si="13"/>
        <v/>
      </c>
      <c r="L58" s="462" t="str">
        <f t="shared" si="14"/>
        <v/>
      </c>
      <c r="M58" s="462" t="str">
        <f t="shared" si="14"/>
        <v/>
      </c>
      <c r="N58" s="463" t="str">
        <f t="shared" si="15"/>
        <v/>
      </c>
      <c r="O58" s="7"/>
    </row>
    <row r="59" spans="1:15" s="167" customFormat="1" ht="12.75" customHeight="1" x14ac:dyDescent="0.25">
      <c r="A59" s="576"/>
      <c r="B59" s="14" t="s">
        <v>11</v>
      </c>
      <c r="C59" s="431" t="str">
        <f>IF('W2'!$G$11&gt;0, 'W2'!F20, IF('W3'!$G$22&gt;0, 'W3'!F51, ""))</f>
        <v/>
      </c>
      <c r="D59" s="441" t="str">
        <f>IF('W2'!$G$11&gt;0, 'W2'!K20, IF('W3'!$G$22&gt;0, 'W3'!K51, ""))</f>
        <v/>
      </c>
      <c r="E59" s="258"/>
      <c r="F59" s="258"/>
      <c r="G59" s="258"/>
      <c r="H59" s="258"/>
      <c r="I59" s="461" t="str">
        <f t="shared" si="12"/>
        <v/>
      </c>
      <c r="J59" s="462" t="str">
        <f t="shared" si="12"/>
        <v/>
      </c>
      <c r="K59" s="463" t="str">
        <f t="shared" si="13"/>
        <v/>
      </c>
      <c r="L59" s="462" t="str">
        <f t="shared" si="14"/>
        <v/>
      </c>
      <c r="M59" s="462" t="str">
        <f t="shared" si="14"/>
        <v/>
      </c>
      <c r="N59" s="463" t="str">
        <f t="shared" si="15"/>
        <v/>
      </c>
      <c r="O59" s="7"/>
    </row>
    <row r="60" spans="1:15" s="167" customFormat="1" ht="12.75" customHeight="1" x14ac:dyDescent="0.25">
      <c r="A60" s="576"/>
      <c r="B60" s="14" t="s">
        <v>12</v>
      </c>
      <c r="C60" s="431" t="str">
        <f>IF('W2'!$G$11&gt;0, 'W2'!F21, IF('W3'!$G$22&gt;0, 'W3'!F52, ""))</f>
        <v/>
      </c>
      <c r="D60" s="441" t="str">
        <f>IF('W2'!$G$11&gt;0, 'W2'!K21, IF('W3'!$G$22&gt;0, 'W3'!K52, ""))</f>
        <v/>
      </c>
      <c r="E60" s="258"/>
      <c r="F60" s="258"/>
      <c r="G60" s="258"/>
      <c r="H60" s="258"/>
      <c r="I60" s="461" t="str">
        <f t="shared" si="12"/>
        <v/>
      </c>
      <c r="J60" s="462" t="str">
        <f t="shared" si="12"/>
        <v/>
      </c>
      <c r="K60" s="463" t="str">
        <f t="shared" si="13"/>
        <v/>
      </c>
      <c r="L60" s="462" t="str">
        <f t="shared" si="14"/>
        <v/>
      </c>
      <c r="M60" s="462" t="str">
        <f t="shared" si="14"/>
        <v/>
      </c>
      <c r="N60" s="463" t="str">
        <f t="shared" si="15"/>
        <v/>
      </c>
      <c r="O60" s="7"/>
    </row>
    <row r="61" spans="1:15" s="167" customFormat="1" ht="12.75" customHeight="1" x14ac:dyDescent="0.25">
      <c r="A61" s="576"/>
      <c r="B61" s="14" t="s">
        <v>13</v>
      </c>
      <c r="C61" s="431" t="str">
        <f>IF('W2'!$G$11&gt;0, 'W2'!F22, IF('W3'!$G$22&gt;0, 'W3'!F53, ""))</f>
        <v/>
      </c>
      <c r="D61" s="441" t="str">
        <f>IF('W2'!$G$11&gt;0, 'W2'!K22, IF('W3'!$G$22&gt;0, 'W3'!K53, ""))</f>
        <v/>
      </c>
      <c r="E61" s="258"/>
      <c r="F61" s="258"/>
      <c r="G61" s="258"/>
      <c r="H61" s="258"/>
      <c r="I61" s="461" t="str">
        <f t="shared" si="12"/>
        <v/>
      </c>
      <c r="J61" s="462" t="str">
        <f t="shared" si="12"/>
        <v/>
      </c>
      <c r="K61" s="463" t="str">
        <f t="shared" si="13"/>
        <v/>
      </c>
      <c r="L61" s="462" t="str">
        <f t="shared" si="14"/>
        <v/>
      </c>
      <c r="M61" s="462" t="str">
        <f t="shared" si="14"/>
        <v/>
      </c>
      <c r="N61" s="463" t="str">
        <f t="shared" si="15"/>
        <v/>
      </c>
      <c r="O61" s="7"/>
    </row>
    <row r="62" spans="1:15" s="167" customFormat="1" ht="12.75" customHeight="1" x14ac:dyDescent="0.25">
      <c r="A62" s="576"/>
      <c r="B62" s="14" t="s">
        <v>14</v>
      </c>
      <c r="C62" s="431" t="str">
        <f>IF('W2'!$G$11&gt;0, 'W2'!F23, IF('W3'!$G$22&gt;0, 'W3'!F54, ""))</f>
        <v/>
      </c>
      <c r="D62" s="441" t="str">
        <f>IF('W2'!$G$11&gt;0, 'W2'!K23, IF('W3'!$G$22&gt;0, 'W3'!K54, ""))</f>
        <v/>
      </c>
      <c r="E62" s="258"/>
      <c r="F62" s="258"/>
      <c r="G62" s="258"/>
      <c r="H62" s="258"/>
      <c r="I62" s="461" t="str">
        <f t="shared" si="12"/>
        <v/>
      </c>
      <c r="J62" s="462" t="str">
        <f t="shared" si="12"/>
        <v/>
      </c>
      <c r="K62" s="463" t="str">
        <f t="shared" si="13"/>
        <v/>
      </c>
      <c r="L62" s="462" t="str">
        <f t="shared" si="14"/>
        <v/>
      </c>
      <c r="M62" s="462" t="str">
        <f t="shared" si="14"/>
        <v/>
      </c>
      <c r="N62" s="463" t="str">
        <f t="shared" si="15"/>
        <v/>
      </c>
      <c r="O62" s="7"/>
    </row>
    <row r="63" spans="1:15" s="167" customFormat="1" ht="12.75" customHeight="1" x14ac:dyDescent="0.25">
      <c r="A63" s="576"/>
      <c r="B63" s="14" t="s">
        <v>15</v>
      </c>
      <c r="C63" s="431" t="str">
        <f>IF('W2'!$G$11&gt;0, 'W2'!F24, IF('W3'!$G$22&gt;0, 'W3'!F55, ""))</f>
        <v/>
      </c>
      <c r="D63" s="441" t="str">
        <f>IF('W2'!$G$11&gt;0, 'W2'!K24, IF('W3'!$G$22&gt;0, 'W3'!K55, ""))</f>
        <v/>
      </c>
      <c r="E63" s="258"/>
      <c r="F63" s="258"/>
      <c r="G63" s="258"/>
      <c r="H63" s="258"/>
      <c r="I63" s="461" t="str">
        <f t="shared" si="12"/>
        <v/>
      </c>
      <c r="J63" s="462" t="str">
        <f t="shared" si="12"/>
        <v/>
      </c>
      <c r="K63" s="463" t="str">
        <f t="shared" si="13"/>
        <v/>
      </c>
      <c r="L63" s="462" t="str">
        <f t="shared" si="14"/>
        <v/>
      </c>
      <c r="M63" s="462" t="str">
        <f t="shared" si="14"/>
        <v/>
      </c>
      <c r="N63" s="463" t="str">
        <f t="shared" si="15"/>
        <v/>
      </c>
      <c r="O63" s="7"/>
    </row>
    <row r="64" spans="1:15" s="167" customFormat="1" ht="12.75" customHeight="1" x14ac:dyDescent="0.25">
      <c r="A64" s="576"/>
      <c r="B64" s="14" t="s">
        <v>16</v>
      </c>
      <c r="C64" s="431" t="str">
        <f>IF('W2'!$G$11&gt;0, 'W2'!F25, IF('W3'!$G$22&gt;0, 'W3'!F56, ""))</f>
        <v/>
      </c>
      <c r="D64" s="441" t="str">
        <f>IF('W2'!$G$11&gt;0, 'W2'!K25, IF('W3'!$G$22&gt;0, 'W3'!K56, ""))</f>
        <v/>
      </c>
      <c r="E64" s="258"/>
      <c r="F64" s="258"/>
      <c r="G64" s="258"/>
      <c r="H64" s="258"/>
      <c r="I64" s="461" t="str">
        <f t="shared" si="12"/>
        <v/>
      </c>
      <c r="J64" s="462" t="str">
        <f t="shared" si="12"/>
        <v/>
      </c>
      <c r="K64" s="463" t="str">
        <f t="shared" si="13"/>
        <v/>
      </c>
      <c r="L64" s="462" t="str">
        <f t="shared" si="14"/>
        <v/>
      </c>
      <c r="M64" s="462" t="str">
        <f t="shared" si="14"/>
        <v/>
      </c>
      <c r="N64" s="463" t="str">
        <f t="shared" si="15"/>
        <v/>
      </c>
      <c r="O64" s="7"/>
    </row>
    <row r="65" spans="1:15" s="167" customFormat="1" ht="12.75" customHeight="1" x14ac:dyDescent="0.25">
      <c r="A65" s="577"/>
      <c r="B65" s="14" t="s">
        <v>17</v>
      </c>
      <c r="C65" s="431" t="str">
        <f>IF('W2'!$G$11&gt;0, 'W2'!F26, IF('W3'!$G$22&gt;0, 'W3'!F57, ""))</f>
        <v/>
      </c>
      <c r="D65" s="441" t="str">
        <f>IF('W2'!$G$11&gt;0, 'W2'!K26, IF('W3'!$G$22&gt;0, 'W3'!K57, ""))</f>
        <v/>
      </c>
      <c r="E65" s="258"/>
      <c r="F65" s="258"/>
      <c r="G65" s="258"/>
      <c r="H65" s="258"/>
      <c r="I65" s="461" t="str">
        <f t="shared" si="12"/>
        <v/>
      </c>
      <c r="J65" s="462" t="str">
        <f t="shared" si="12"/>
        <v/>
      </c>
      <c r="K65" s="463" t="str">
        <f>IF(COUNT(C65:F65)=4, CONCATENATE(ROUND(SUM(E65:F65)/SUM(C65:D65)*1000, 2), " (", ROUND(SUM(E65:F65)/SUM(C65:D65)*1000/EXP(1.96/SQRT(SUM(E65:F65))), 2),"-",ROUND(SUM(E65:F65)/SUM(C65:D65)*1000*EXP(1.96/SQRT(SUM(E65:F65))), 2),")"),"")</f>
        <v/>
      </c>
      <c r="L65" s="462" t="str">
        <f t="shared" si="14"/>
        <v/>
      </c>
      <c r="M65" s="462" t="str">
        <f t="shared" si="14"/>
        <v/>
      </c>
      <c r="N65" s="463" t="str">
        <f t="shared" si="15"/>
        <v/>
      </c>
      <c r="O65" s="7"/>
    </row>
    <row r="66" spans="1:15" s="167" customFormat="1" ht="12.75" customHeight="1" x14ac:dyDescent="0.25">
      <c r="A66" s="456"/>
      <c r="B66" s="14"/>
      <c r="C66" s="340" t="s">
        <v>2</v>
      </c>
      <c r="D66" s="341" t="s">
        <v>0</v>
      </c>
      <c r="E66" s="340" t="s">
        <v>2</v>
      </c>
      <c r="F66" s="340" t="s">
        <v>0</v>
      </c>
      <c r="G66" s="340" t="s">
        <v>2</v>
      </c>
      <c r="H66" s="341" t="s">
        <v>0</v>
      </c>
      <c r="I66" s="340" t="s">
        <v>2</v>
      </c>
      <c r="J66" s="340" t="s">
        <v>0</v>
      </c>
      <c r="K66" s="341" t="s">
        <v>26</v>
      </c>
      <c r="L66" s="340" t="s">
        <v>2</v>
      </c>
      <c r="M66" s="340" t="s">
        <v>0</v>
      </c>
      <c r="N66" s="341" t="s">
        <v>26</v>
      </c>
      <c r="O66" s="7"/>
    </row>
    <row r="67" spans="1:15" s="167" customFormat="1" ht="12.75" customHeight="1" x14ac:dyDescent="0.25">
      <c r="A67" s="575" t="s">
        <v>3</v>
      </c>
      <c r="B67" s="14" t="s">
        <v>6</v>
      </c>
      <c r="C67" s="431" t="str">
        <f>IF('W2'!$G$11&gt;0, 'W2'!G15, IF('W3'!$G$22&gt;0, 'W3'!G46, ""))</f>
        <v/>
      </c>
      <c r="D67" s="441" t="str">
        <f>IF('W2'!$G$11&gt;0, 'W2'!L15, IF('W3'!$G$22&gt;0, 'W3'!L46, ""))</f>
        <v/>
      </c>
      <c r="E67" s="258"/>
      <c r="F67" s="258"/>
      <c r="G67" s="258"/>
      <c r="H67" s="258"/>
      <c r="I67" s="458" t="str">
        <f>IF(COUNT(C67,E67)=2, CONCATENATE(ROUND(E67/C67*1000, 2), " (", ROUND(E67/C67*1000/EXP(1.96/SQRT(E67)), 2),"-",ROUND(E67/C67*1000*EXP(1.96/SQRT(E67)), 2),")"),"")</f>
        <v/>
      </c>
      <c r="J67" s="459" t="str">
        <f>IF(COUNT(D67,F67)=2, CONCATENATE(ROUND(F67/D67*1000, 2), " (", ROUND(F67/D67*1000/EXP(1.96/SQRT(F67)), 2),"-",ROUND(F67/D67*1000*EXP(1.96/SQRT(F67)), 2),")"),"")</f>
        <v/>
      </c>
      <c r="K67" s="460" t="str">
        <f>IF(COUNT(C67:F67)=4, CONCATENATE(ROUND(SUM(E67:F67)/SUM(C67:D67)*1000, 2), " (", ROUND(SUM(E67:F67)/SUM(C67:D67)*1000/EXP(1.96/SQRT(SUM(E67:F67))), 2),"-",ROUND(SUM(E67:F67)/SUM(C67:D67)*1000*EXP(1.96/SQRT(SUM(E67:F67))), 2),")"),"")</f>
        <v/>
      </c>
      <c r="L67" s="459" t="str">
        <f>IF(COUNT(C67,G67)=2, CONCATENATE(ROUND(G67/C67*1000, 2), " (", ROUND(G67/C67*1000/EXP(1.96/SQRT(G67)), 2),"-",ROUND(G67/C67*1000*EXP(1.96/SQRT(G67)), 2),")"),"")</f>
        <v/>
      </c>
      <c r="M67" s="459" t="str">
        <f>IF(COUNT(D67,H67)=2, CONCATENATE(ROUND(H67/D67*1000, 2), " (", ROUND(H67/D67*1000/EXP(1.96/SQRT(H67)), 2),"-",ROUND(H67/D67*1000*EXP(1.96/SQRT(H67)), 2),")"),"")</f>
        <v/>
      </c>
      <c r="N67" s="460" t="str">
        <f>IF(COUNT(C67:D67,G67:H67)=4, CONCATENATE(ROUND(SUM(G67:H67)/SUM(C67:D67)*1000, 2), " (", ROUND(SUM(G67:H67)/SUM(C67:D67)*1000/EXP(1.96/SQRT(SUM(G67:H67))), 2),"-",ROUND(SUM(G67:H67)/SUM(C67:D67)*1000*EXP(1.96/SQRT(SUM(G67:H67))), 2),")"),"")</f>
        <v/>
      </c>
      <c r="O67" s="7"/>
    </row>
    <row r="68" spans="1:15" s="167" customFormat="1" ht="12.75" customHeight="1" x14ac:dyDescent="0.25">
      <c r="A68" s="576"/>
      <c r="B68" s="14" t="s">
        <v>7</v>
      </c>
      <c r="C68" s="431" t="str">
        <f>IF('W2'!$G$11&gt;0, 'W2'!G16, IF('W3'!$G$22&gt;0, 'W3'!G47, ""))</f>
        <v/>
      </c>
      <c r="D68" s="441" t="str">
        <f>IF('W2'!$G$11&gt;0, 'W2'!L16, IF('W3'!$G$22&gt;0, 'W3'!L47, ""))</f>
        <v/>
      </c>
      <c r="E68" s="258"/>
      <c r="F68" s="258"/>
      <c r="G68" s="258"/>
      <c r="H68" s="258"/>
      <c r="I68" s="461" t="str">
        <f t="shared" ref="I68:J78" si="16">IF(COUNT(C68,E68)=2, CONCATENATE(ROUND(E68/C68*1000, 2), " (", ROUND(E68/C68*1000/EXP(1.96/SQRT(E68)), 2),"-",ROUND(E68/C68*1000*EXP(1.96/SQRT(E68)), 2),")"),"")</f>
        <v/>
      </c>
      <c r="J68" s="462" t="str">
        <f t="shared" si="16"/>
        <v/>
      </c>
      <c r="K68" s="463" t="str">
        <f t="shared" ref="K68:K77" si="17">IF(COUNT(C68:F68)=4, CONCATENATE(ROUND(SUM(E68:F68)/SUM(C68:D68)*1000, 2), " (", ROUND(SUM(E68:F68)/SUM(C68:D68)*1000/EXP(1.96/SQRT(SUM(E68:F68))), 2),"-",ROUND(SUM(E68:F68)/SUM(C68:D68)*1000*EXP(1.96/SQRT(SUM(E68:F68))), 2),")"),"")</f>
        <v/>
      </c>
      <c r="L68" s="462" t="str">
        <f t="shared" ref="L68:M78" si="18">IF(COUNT(C68,G68)=2, CONCATENATE(ROUND(G68/C68*1000, 2), " (", ROUND(G68/C68*1000/EXP(1.96/SQRT(G68)), 2),"-",ROUND(G68/C68*1000*EXP(1.96/SQRT(G68)), 2),")"),"")</f>
        <v/>
      </c>
      <c r="M68" s="462" t="str">
        <f t="shared" si="18"/>
        <v/>
      </c>
      <c r="N68" s="463" t="str">
        <f t="shared" ref="N68:N78" si="19">IF(COUNT(C68:D68,G68:H68)=4, CONCATENATE(ROUND(SUM(G68:H68)/SUM(C68:D68)*1000, 2), " (", ROUND(SUM(G68:H68)/SUM(C68:D68)*1000/EXP(1.96/SQRT(SUM(G68:H68))), 2),"-",ROUND(SUM(G68:H68)/SUM(C68:D68)*1000*EXP(1.96/SQRT(SUM(G68:H68))), 2),")"),"")</f>
        <v/>
      </c>
      <c r="O68" s="7"/>
    </row>
    <row r="69" spans="1:15" s="167" customFormat="1" ht="12.75" customHeight="1" x14ac:dyDescent="0.25">
      <c r="A69" s="576"/>
      <c r="B69" s="14" t="s">
        <v>8</v>
      </c>
      <c r="C69" s="431" t="str">
        <f>IF('W2'!$G$11&gt;0, 'W2'!G17, IF('W3'!$G$22&gt;0, 'W3'!G48, ""))</f>
        <v/>
      </c>
      <c r="D69" s="441" t="str">
        <f>IF('W2'!$G$11&gt;0, 'W2'!L17, IF('W3'!$G$22&gt;0, 'W3'!L48, ""))</f>
        <v/>
      </c>
      <c r="E69" s="258"/>
      <c r="F69" s="258"/>
      <c r="G69" s="258"/>
      <c r="H69" s="258"/>
      <c r="I69" s="461" t="str">
        <f t="shared" si="16"/>
        <v/>
      </c>
      <c r="J69" s="462" t="str">
        <f t="shared" si="16"/>
        <v/>
      </c>
      <c r="K69" s="463" t="str">
        <f t="shared" si="17"/>
        <v/>
      </c>
      <c r="L69" s="462" t="str">
        <f t="shared" si="18"/>
        <v/>
      </c>
      <c r="M69" s="462" t="str">
        <f t="shared" si="18"/>
        <v/>
      </c>
      <c r="N69" s="463" t="str">
        <f t="shared" si="19"/>
        <v/>
      </c>
      <c r="O69" s="7"/>
    </row>
    <row r="70" spans="1:15" s="167" customFormat="1" ht="12.75" customHeight="1" x14ac:dyDescent="0.25">
      <c r="A70" s="576"/>
      <c r="B70" s="14" t="s">
        <v>9</v>
      </c>
      <c r="C70" s="431" t="str">
        <f>IF('W2'!$G$11&gt;0, 'W2'!G18, IF('W3'!$G$22&gt;0, 'W3'!G49, ""))</f>
        <v/>
      </c>
      <c r="D70" s="441" t="str">
        <f>IF('W2'!$G$11&gt;0, 'W2'!L18, IF('W3'!$G$22&gt;0, 'W3'!L49, ""))</f>
        <v/>
      </c>
      <c r="E70" s="258"/>
      <c r="F70" s="258"/>
      <c r="G70" s="258"/>
      <c r="H70" s="258"/>
      <c r="I70" s="461" t="str">
        <f t="shared" si="16"/>
        <v/>
      </c>
      <c r="J70" s="462" t="str">
        <f t="shared" si="16"/>
        <v/>
      </c>
      <c r="K70" s="463" t="str">
        <f t="shared" si="17"/>
        <v/>
      </c>
      <c r="L70" s="462" t="str">
        <f t="shared" si="18"/>
        <v/>
      </c>
      <c r="M70" s="462" t="str">
        <f t="shared" si="18"/>
        <v/>
      </c>
      <c r="N70" s="463" t="str">
        <f t="shared" si="19"/>
        <v/>
      </c>
      <c r="O70" s="7"/>
    </row>
    <row r="71" spans="1:15" s="167" customFormat="1" ht="12.75" customHeight="1" x14ac:dyDescent="0.25">
      <c r="A71" s="576"/>
      <c r="B71" s="14" t="s">
        <v>10</v>
      </c>
      <c r="C71" s="431" t="str">
        <f>IF('W2'!$G$11&gt;0, 'W2'!G19, IF('W3'!$G$22&gt;0, 'W3'!G50, ""))</f>
        <v/>
      </c>
      <c r="D71" s="441" t="str">
        <f>IF('W2'!$G$11&gt;0, 'W2'!L19, IF('W3'!$G$22&gt;0, 'W3'!L50, ""))</f>
        <v/>
      </c>
      <c r="E71" s="258"/>
      <c r="F71" s="258"/>
      <c r="G71" s="258"/>
      <c r="H71" s="258"/>
      <c r="I71" s="461" t="str">
        <f t="shared" si="16"/>
        <v/>
      </c>
      <c r="J71" s="462" t="str">
        <f t="shared" si="16"/>
        <v/>
      </c>
      <c r="K71" s="463" t="str">
        <f t="shared" si="17"/>
        <v/>
      </c>
      <c r="L71" s="462" t="str">
        <f t="shared" si="18"/>
        <v/>
      </c>
      <c r="M71" s="462" t="str">
        <f t="shared" si="18"/>
        <v/>
      </c>
      <c r="N71" s="463" t="str">
        <f t="shared" si="19"/>
        <v/>
      </c>
      <c r="O71" s="7"/>
    </row>
    <row r="72" spans="1:15" s="167" customFormat="1" ht="12.75" customHeight="1" x14ac:dyDescent="0.25">
      <c r="A72" s="576"/>
      <c r="B72" s="14" t="s">
        <v>11</v>
      </c>
      <c r="C72" s="431" t="str">
        <f>IF('W2'!$G$11&gt;0, 'W2'!G20, IF('W3'!$G$22&gt;0, 'W3'!G51, ""))</f>
        <v/>
      </c>
      <c r="D72" s="441" t="str">
        <f>IF('W2'!$G$11&gt;0, 'W2'!L20, IF('W3'!$G$22&gt;0, 'W3'!L51, ""))</f>
        <v/>
      </c>
      <c r="E72" s="258"/>
      <c r="F72" s="258"/>
      <c r="G72" s="258"/>
      <c r="H72" s="258"/>
      <c r="I72" s="461" t="str">
        <f t="shared" si="16"/>
        <v/>
      </c>
      <c r="J72" s="462" t="str">
        <f t="shared" si="16"/>
        <v/>
      </c>
      <c r="K72" s="463" t="str">
        <f t="shared" si="17"/>
        <v/>
      </c>
      <c r="L72" s="462" t="str">
        <f t="shared" si="18"/>
        <v/>
      </c>
      <c r="M72" s="462" t="str">
        <f t="shared" si="18"/>
        <v/>
      </c>
      <c r="N72" s="463" t="str">
        <f t="shared" si="19"/>
        <v/>
      </c>
      <c r="O72" s="7"/>
    </row>
    <row r="73" spans="1:15" s="167" customFormat="1" ht="12.75" customHeight="1" x14ac:dyDescent="0.25">
      <c r="A73" s="576"/>
      <c r="B73" s="14" t="s">
        <v>12</v>
      </c>
      <c r="C73" s="431" t="str">
        <f>IF('W2'!$G$11&gt;0, 'W2'!G21, IF('W3'!$G$22&gt;0, 'W3'!G52, ""))</f>
        <v/>
      </c>
      <c r="D73" s="441" t="str">
        <f>IF('W2'!$G$11&gt;0, 'W2'!L21, IF('W3'!$G$22&gt;0, 'W3'!L52, ""))</f>
        <v/>
      </c>
      <c r="E73" s="258"/>
      <c r="F73" s="258"/>
      <c r="G73" s="258"/>
      <c r="H73" s="258"/>
      <c r="I73" s="461" t="str">
        <f t="shared" si="16"/>
        <v/>
      </c>
      <c r="J73" s="462" t="str">
        <f t="shared" si="16"/>
        <v/>
      </c>
      <c r="K73" s="463" t="str">
        <f t="shared" si="17"/>
        <v/>
      </c>
      <c r="L73" s="462" t="str">
        <f t="shared" si="18"/>
        <v/>
      </c>
      <c r="M73" s="462" t="str">
        <f t="shared" si="18"/>
        <v/>
      </c>
      <c r="N73" s="463" t="str">
        <f t="shared" si="19"/>
        <v/>
      </c>
      <c r="O73" s="7"/>
    </row>
    <row r="74" spans="1:15" s="167" customFormat="1" ht="12.75" customHeight="1" x14ac:dyDescent="0.25">
      <c r="A74" s="576"/>
      <c r="B74" s="14" t="s">
        <v>13</v>
      </c>
      <c r="C74" s="431" t="str">
        <f>IF('W2'!$G$11&gt;0, 'W2'!G22, IF('W3'!$G$22&gt;0, 'W3'!G53, ""))</f>
        <v/>
      </c>
      <c r="D74" s="441" t="str">
        <f>IF('W2'!$G$11&gt;0, 'W2'!L22, IF('W3'!$G$22&gt;0, 'W3'!L53, ""))</f>
        <v/>
      </c>
      <c r="E74" s="258"/>
      <c r="F74" s="258"/>
      <c r="G74" s="258"/>
      <c r="H74" s="258"/>
      <c r="I74" s="461" t="str">
        <f t="shared" si="16"/>
        <v/>
      </c>
      <c r="J74" s="462" t="str">
        <f t="shared" si="16"/>
        <v/>
      </c>
      <c r="K74" s="463" t="str">
        <f t="shared" si="17"/>
        <v/>
      </c>
      <c r="L74" s="462" t="str">
        <f t="shared" si="18"/>
        <v/>
      </c>
      <c r="M74" s="462" t="str">
        <f t="shared" si="18"/>
        <v/>
      </c>
      <c r="N74" s="463" t="str">
        <f t="shared" si="19"/>
        <v/>
      </c>
      <c r="O74" s="7"/>
    </row>
    <row r="75" spans="1:15" s="167" customFormat="1" ht="12.75" customHeight="1" x14ac:dyDescent="0.25">
      <c r="A75" s="576"/>
      <c r="B75" s="14" t="s">
        <v>14</v>
      </c>
      <c r="C75" s="431" t="str">
        <f>IF('W2'!$G$11&gt;0, 'W2'!G23, IF('W3'!$G$22&gt;0, 'W3'!G54, ""))</f>
        <v/>
      </c>
      <c r="D75" s="441" t="str">
        <f>IF('W2'!$G$11&gt;0, 'W2'!L23, IF('W3'!$G$22&gt;0, 'W3'!L54, ""))</f>
        <v/>
      </c>
      <c r="E75" s="258"/>
      <c r="F75" s="258"/>
      <c r="G75" s="258"/>
      <c r="H75" s="258"/>
      <c r="I75" s="461" t="str">
        <f t="shared" si="16"/>
        <v/>
      </c>
      <c r="J75" s="462" t="str">
        <f t="shared" si="16"/>
        <v/>
      </c>
      <c r="K75" s="463" t="str">
        <f t="shared" si="17"/>
        <v/>
      </c>
      <c r="L75" s="462" t="str">
        <f t="shared" si="18"/>
        <v/>
      </c>
      <c r="M75" s="462" t="str">
        <f t="shared" si="18"/>
        <v/>
      </c>
      <c r="N75" s="463" t="str">
        <f t="shared" si="19"/>
        <v/>
      </c>
      <c r="O75" s="7"/>
    </row>
    <row r="76" spans="1:15" s="167" customFormat="1" ht="12.75" customHeight="1" x14ac:dyDescent="0.25">
      <c r="A76" s="576"/>
      <c r="B76" s="14" t="s">
        <v>15</v>
      </c>
      <c r="C76" s="431" t="str">
        <f>IF('W2'!$G$11&gt;0, 'W2'!G24, IF('W3'!$G$22&gt;0, 'W3'!G55, ""))</f>
        <v/>
      </c>
      <c r="D76" s="441" t="str">
        <f>IF('W2'!$G$11&gt;0, 'W2'!L24, IF('W3'!$G$22&gt;0, 'W3'!L55, ""))</f>
        <v/>
      </c>
      <c r="E76" s="258"/>
      <c r="F76" s="258"/>
      <c r="G76" s="258"/>
      <c r="H76" s="258"/>
      <c r="I76" s="461" t="str">
        <f t="shared" si="16"/>
        <v/>
      </c>
      <c r="J76" s="462" t="str">
        <f t="shared" si="16"/>
        <v/>
      </c>
      <c r="K76" s="463" t="str">
        <f t="shared" si="17"/>
        <v/>
      </c>
      <c r="L76" s="462" t="str">
        <f t="shared" si="18"/>
        <v/>
      </c>
      <c r="M76" s="462" t="str">
        <f t="shared" si="18"/>
        <v/>
      </c>
      <c r="N76" s="463" t="str">
        <f t="shared" si="19"/>
        <v/>
      </c>
      <c r="O76" s="7"/>
    </row>
    <row r="77" spans="1:15" s="167" customFormat="1" ht="12.75" customHeight="1" x14ac:dyDescent="0.25">
      <c r="A77" s="576"/>
      <c r="B77" s="14" t="s">
        <v>16</v>
      </c>
      <c r="C77" s="431" t="str">
        <f>IF('W2'!$G$11&gt;0, 'W2'!G25, IF('W3'!$G$22&gt;0, 'W3'!G56, ""))</f>
        <v/>
      </c>
      <c r="D77" s="441" t="str">
        <f>IF('W2'!$G$11&gt;0, 'W2'!L25, IF('W3'!$G$22&gt;0, 'W3'!L56, ""))</f>
        <v/>
      </c>
      <c r="E77" s="258"/>
      <c r="F77" s="258"/>
      <c r="G77" s="258"/>
      <c r="H77" s="258"/>
      <c r="I77" s="461" t="str">
        <f t="shared" si="16"/>
        <v/>
      </c>
      <c r="J77" s="462" t="str">
        <f t="shared" si="16"/>
        <v/>
      </c>
      <c r="K77" s="463" t="str">
        <f t="shared" si="17"/>
        <v/>
      </c>
      <c r="L77" s="462" t="str">
        <f t="shared" si="18"/>
        <v/>
      </c>
      <c r="M77" s="462" t="str">
        <f t="shared" si="18"/>
        <v/>
      </c>
      <c r="N77" s="463" t="str">
        <f t="shared" si="19"/>
        <v/>
      </c>
      <c r="O77" s="7"/>
    </row>
    <row r="78" spans="1:15" s="167" customFormat="1" ht="12.75" customHeight="1" x14ac:dyDescent="0.25">
      <c r="A78" s="578"/>
      <c r="B78" s="156" t="s">
        <v>17</v>
      </c>
      <c r="C78" s="435" t="str">
        <f>IF('W2'!$G$11&gt;0, 'W2'!G26, IF('W3'!$G$22&gt;0, 'W3'!G57, ""))</f>
        <v/>
      </c>
      <c r="D78" s="442" t="str">
        <f>IF('W2'!$G$11&gt;0, 'W2'!L26, IF('W3'!$G$22&gt;0, 'W3'!L57, ""))</f>
        <v/>
      </c>
      <c r="E78" s="445"/>
      <c r="F78" s="446"/>
      <c r="G78" s="446"/>
      <c r="H78" s="467"/>
      <c r="I78" s="465" t="str">
        <f t="shared" si="16"/>
        <v/>
      </c>
      <c r="J78" s="464" t="str">
        <f t="shared" si="16"/>
        <v/>
      </c>
      <c r="K78" s="466" t="str">
        <f>IF(COUNT(C78:F78)=4, CONCATENATE(ROUND(SUM(E78:F78)/SUM(C78:D78)*1000, 2), " (", ROUND(SUM(E78:F78)/SUM(C78:D78)*1000/EXP(1.96/SQRT(SUM(E78:F78))), 2),"-",ROUND(SUM(E78:F78)/SUM(C78:D78)*1000*EXP(1.96/SQRT(SUM(E78:F78))), 2),")"),"")</f>
        <v/>
      </c>
      <c r="L78" s="464" t="str">
        <f t="shared" si="18"/>
        <v/>
      </c>
      <c r="M78" s="464" t="str">
        <f t="shared" si="18"/>
        <v/>
      </c>
      <c r="N78" s="466" t="str">
        <f t="shared" si="19"/>
        <v/>
      </c>
      <c r="O78" s="7"/>
    </row>
    <row r="79" spans="1:15" s="71" customFormat="1" ht="12.75" customHeight="1" x14ac:dyDescent="0.25">
      <c r="A79" s="597" t="s">
        <v>256</v>
      </c>
      <c r="B79" s="597"/>
      <c r="C79" s="597"/>
      <c r="D79" s="597"/>
      <c r="E79" s="597"/>
      <c r="F79" s="597"/>
      <c r="G79" s="597"/>
      <c r="H79" s="597"/>
      <c r="I79" s="19"/>
      <c r="J79" s="19"/>
      <c r="K79" s="11"/>
      <c r="L79" s="12"/>
      <c r="M79" s="12"/>
      <c r="N79" s="12"/>
    </row>
    <row r="80" spans="1:15" ht="12.75" customHeight="1" x14ac:dyDescent="0.25"/>
    <row r="81" spans="1:15" s="1" customFormat="1" ht="12.75" customHeight="1" x14ac:dyDescent="0.2">
      <c r="A81" s="2"/>
      <c r="B81" s="3"/>
      <c r="C81" s="6"/>
      <c r="D81" s="6"/>
      <c r="E81" s="6"/>
      <c r="F81" s="6"/>
      <c r="G81" s="480" t="s">
        <v>200</v>
      </c>
      <c r="H81" s="480"/>
      <c r="I81" s="432"/>
      <c r="J81" s="481" t="str">
        <f>IF('W2'!G11&gt;0, 'W2'!G11, IF('W3'!$G$22&gt;0, 'W3'!$G$22, ""))</f>
        <v/>
      </c>
      <c r="K81" s="454" t="s">
        <v>29</v>
      </c>
      <c r="L81" s="168"/>
      <c r="M81" s="482"/>
      <c r="N81" s="483"/>
      <c r="O81" s="10"/>
    </row>
    <row r="82" spans="1:15" s="1" customFormat="1" ht="12.75" customHeight="1" x14ac:dyDescent="0.2">
      <c r="G82" s="567"/>
      <c r="H82" s="568"/>
      <c r="I82" s="561" t="s">
        <v>35</v>
      </c>
      <c r="J82" s="562"/>
      <c r="K82" s="563"/>
      <c r="L82" s="564" t="s">
        <v>34</v>
      </c>
      <c r="M82" s="565"/>
      <c r="N82" s="566"/>
      <c r="O82" s="10"/>
    </row>
    <row r="83" spans="1:15" s="1" customFormat="1" ht="12.75" customHeight="1" x14ac:dyDescent="0.2">
      <c r="G83" s="569"/>
      <c r="H83" s="570"/>
      <c r="I83" s="484" t="s">
        <v>2</v>
      </c>
      <c r="J83" s="485" t="s">
        <v>0</v>
      </c>
      <c r="K83" s="486" t="s">
        <v>26</v>
      </c>
      <c r="L83" s="484" t="s">
        <v>2</v>
      </c>
      <c r="M83" s="485" t="s">
        <v>0</v>
      </c>
      <c r="N83" s="486" t="s">
        <v>26</v>
      </c>
      <c r="O83" s="10"/>
    </row>
    <row r="84" spans="1:15" s="1" customFormat="1" ht="12.75" customHeight="1" x14ac:dyDescent="0.2">
      <c r="G84" s="556" t="s">
        <v>225</v>
      </c>
      <c r="H84" s="557"/>
      <c r="I84" s="458" t="str">
        <f>IF(COUNT(E15:E26)=J81, CONCATENATE(ROUND(SUM(E15:E26)*J81/SUM(C15:C26)*1000, 2), " (", ROUND(SUM(E15:E26)*J81/SUM(C15:C26)*1000/EXP(1.96/SQRT(SUM(E15:E26))), 2),"-",ROUND(SUM(E15:E26)*J81/SUM(C15:C26)*1000*EXP(1.96/SQRT(SUM(E15:E26))), 2),")"),"")</f>
        <v/>
      </c>
      <c r="J84" s="459" t="str">
        <f>IF(COUNT(F15:F26)=J81, CONCATENATE(ROUND(SUM(F15:F26)*J81/SUM(D15:D26)*1000, 2), " (", ROUND(SUM(F15:F26)*J81/SUM(D15:D26)*1000/EXP(1.96/SQRT(SUM(F15:F26))), 2),"-",ROUND(SUM(F15:F26)*J81/SUM(D15:D26)*1000*EXP(1.96/SQRT(SUM(F15:F26))), 2),")"),"")</f>
        <v/>
      </c>
      <c r="K84" s="460" t="str">
        <f>IF(COUNT(E15:F26)/2=J81, CONCATENATE(ROUND(SUM(E15:F26)*J81/SUM(C15:D26)*1000, 2), " (", ROUND(SUM(E15:F26)*J81/SUM(C15:D26)*1000/EXP(1.96/SQRT(SUM(E15:F26))), 2),"-",ROUND(SUM(E15:F26)*J81/SUM(C15:D26)*1000*EXP(1.96/SQRT(SUM(E15:F26))), 2),")"),"")</f>
        <v/>
      </c>
      <c r="L84" s="459" t="str">
        <f>IF(COUNT(G15:G26)=J81, CONCATENATE(ROUND(SUM(G15:G26)*J81/SUM(C15:C26)*1000, 2), " (", ROUND(SUM(G15:G26)*J81/SUM(C15:C26)*1000/EXP(1.96/SQRT(SUM(G15:G26))), 2),"-",ROUND(SUM(G15:G26)*J81/SUM(C15:C26)*1000*EXP(1.96/SQRT(SUM(G15:G26))), 2),")"),"")</f>
        <v/>
      </c>
      <c r="M84" s="459" t="str">
        <f>IF(COUNT(H15:H26)=J81, CONCATENATE(ROUND(SUM(H15:H26)*J81/SUM(D15:D26)*1000, 2), " (", ROUND(SUM(H15:H26)*J81/SUM(D15:D26)*1000/EXP(1.96/SQRT(SUM(H15:H26))), 2),"-",ROUND(SUM(H15:H26)*J81/SUM(D15:D26)*1000*EXP(1.96/SQRT(SUM(H15:H26))), 2),")"),"")</f>
        <v/>
      </c>
      <c r="N84" s="460" t="str">
        <f>IF(COUNT(G15:H26)/2=J81, CONCATENATE(ROUND(SUM(G15:H26)*J81/SUM(C15:D26)*1000, 2), " (", ROUND(SUM(G15:H26)*J81/SUM(C15:D26)*1000/EXP(1.96/SQRT(SUM(G15:H26))), 2),"-",ROUND(SUM(G15:H26)*J81/SUM(C15:D26)*1000*EXP(1.96/SQRT(SUM(G15:H26))), 2),")"),"")</f>
        <v/>
      </c>
      <c r="O84" s="10"/>
    </row>
    <row r="85" spans="1:15" s="1" customFormat="1" ht="12.75" customHeight="1" x14ac:dyDescent="0.2">
      <c r="G85" s="558" t="s">
        <v>21</v>
      </c>
      <c r="H85" s="559"/>
      <c r="I85" s="461" t="str">
        <f>IF(COUNT(E28:E39)=J81, CONCATENATE(ROUND(SUM(E28:E39)*J81/SUM(C28:C39)*1000, 2), " (", ROUND(SUM(E28:E39)*J81/SUM(C28:C39)*1000/EXP(1.96/SQRT(SUM(E28:E39))), 2),"-",ROUND(SUM(E28:E39)*J81/SUM(C28:C39)*1000*EXP(1.96/SQRT(SUM(E28:E39))), 2),")"),"")</f>
        <v/>
      </c>
      <c r="J85" s="462" t="str">
        <f>IF(COUNT(F28:F39)=J81, CONCATENATE(ROUND(SUM(F28:F39)*J81/SUM(D28:D39)*1000, 2), " (", ROUND(SUM(F28:F39)*J81/SUM(D28:D39)*1000/EXP(1.96/SQRT(SUM(F28:F39))), 2),"-",ROUND(SUM(F28:F39)*J81/SUM(D28:D39)*1000*EXP(1.96/SQRT(SUM(F28:F39))), 2),")"),"")</f>
        <v/>
      </c>
      <c r="K85" s="463" t="str">
        <f>IF(COUNT(E28:F39)/2=J81, CONCATENATE(ROUND(SUM(E28:F39)*J81/SUM(C28:D39)*1000, 2), " (", ROUND(SUM(E28:F39)*J81/SUM(C28:D39)*1000/EXP(1.96/SQRT(SUM(E28:F39))), 2),"-",ROUND(SUM(E28:F39)*J81/SUM(C28:D39)*1000*EXP(1.96/SQRT(SUM(E28:F39))), 2),")"),"")</f>
        <v/>
      </c>
      <c r="L85" s="462" t="str">
        <f>IF(COUNT(G28:G39)=J81, CONCATENATE(ROUND(SUM(G28:G39)*J81/SUM(C28:C39)*1000, 2), " (", ROUND(SUM(G28:G39)*J81/SUM(C28:C39)*1000/EXP(1.96/SQRT(SUM(G28:G39))), 2),"-",ROUND(SUM(G28:G39)*J81/SUM(C28:C39)*1000*EXP(1.96/SQRT(SUM(G28:G39))), 2),")"),"")</f>
        <v/>
      </c>
      <c r="M85" s="462" t="str">
        <f>IF(COUNT(H28:H39)=J81, CONCATENATE(ROUND(SUM(H28:H39)*J81/SUM(D28:D39)*1000, 2), " (", ROUND(SUM(H28:H39)*J81/SUM(D28:D39)*1000/EXP(1.96/SQRT(SUM(H28:H39))), 2),"-",ROUND(SUM(H28:H39)*J81/SUM(D28:D39)*1000*EXP(1.96/SQRT(SUM(H28:H39))), 2),")"),"")</f>
        <v/>
      </c>
      <c r="N85" s="463" t="str">
        <f>IF(COUNT(G28:H39)/2=J81, CONCATENATE(ROUND(SUM(G28:H39)*J81/SUM(C28:D39)*1000, 2), " (", ROUND(SUM(G28:H39)*J81/SUM(C28:D39)*1000/EXP(1.96/SQRT(SUM(G28:H39))), 2),"-",ROUND(SUM(G28:H39)*J81/SUM(C28:D39)*1000*EXP(1.96/SQRT(SUM(G28:H39))), 2),")"),"")</f>
        <v/>
      </c>
      <c r="O85" s="10"/>
    </row>
    <row r="86" spans="1:15" s="1" customFormat="1" ht="12.75" customHeight="1" x14ac:dyDescent="0.2">
      <c r="G86" s="558" t="s">
        <v>22</v>
      </c>
      <c r="H86" s="559"/>
      <c r="I86" s="461" t="str">
        <f>IF(COUNT(E41:E52)=J81, CONCATENATE(ROUND(SUM(E41:E52)*J81/SUM(C41:C52)*1000, 2), " (", ROUND(SUM(E41:E52)*J81/SUM(C41:C52)*1000/EXP(1.96/SQRT(SUM(E41:E52))), 2),"-",ROUND(SUM(E41:E52)*J81/SUM(C41:C52)*1000*EXP(1.96/SQRT(SUM(E41:E52))), 2),")"),"")</f>
        <v/>
      </c>
      <c r="J86" s="462" t="str">
        <f>IF(COUNT(F41:F52)=J81, CONCATENATE(ROUND(SUM(F41:F52)*J81/SUM(D41:D52)*1000, 2), " (", ROUND(SUM(F41:F52)*J81/SUM(D41:D52)*1000/EXP(1.96/SQRT(SUM(F41:F52))), 2),"-",ROUND(SUM(F41:F52)*J81/SUM(D41:D52)*1000*EXP(1.96/SQRT(SUM(F41:F52))), 2),")"),"")</f>
        <v/>
      </c>
      <c r="K86" s="463" t="str">
        <f>IF(COUNT(E41:F52)/2=J81, CONCATENATE(ROUND(SUM(E41:F52)*J81/SUM(C41:D52)*1000, 2), " (", ROUND(SUM(E41:F52)*J81/SUM(C41:D52)*1000/EXP(1.96/SQRT(SUM(E41:F52))), 2),"-",ROUND(SUM(E41:F52)*J81/SUM(C41:D52)*1000*EXP(1.96/SQRT(SUM(E41:F52))), 2),")"),"")</f>
        <v/>
      </c>
      <c r="L86" s="462" t="str">
        <f>IF(COUNT(G41:G52)=J81, CONCATENATE(ROUND(SUM(G41:G52)*J81/SUM(C41:C52)*1000, 2), " (", ROUND(SUM(G41:G52)*J81/SUM(C41:C52)*1000/EXP(1.96/SQRT(SUM(G41:G52))), 2),"-",ROUND(SUM(G41:G52)*J81/SUM(C41:C52)*1000*EXP(1.96/SQRT(SUM(G41:G52))), 2),")"),"")</f>
        <v/>
      </c>
      <c r="M86" s="462" t="str">
        <f>IF(COUNT(H41:H52)=J81, CONCATENATE(ROUND(SUM(H41:H52)*J81/SUM(D41:D52)*1000, 2), " (", ROUND(SUM(H41:H52)*J81/SUM(D41:D52)*1000/EXP(1.96/SQRT(SUM(H41:H52))), 2),"-",ROUND(SUM(H41:H52)*J81/SUM(D41:D52)*1000*EXP(1.96/SQRT(SUM(H41:H52))), 2),")"),"")</f>
        <v/>
      </c>
      <c r="N86" s="463" t="str">
        <f>IF(COUNT(G41:H52)/2=J81, CONCATENATE(ROUND(SUM(G41:H52)*J81/SUM(C41:D52)*1000, 2), " (", ROUND(SUM(G41:H52)*J81/SUM(C41:D52)*1000/EXP(1.96/SQRT(SUM(G41:H52))), 2),"-",ROUND(SUM(G41:H52)*J81/SUM(C41:D52)*1000*EXP(1.96/SQRT(SUM(G41:H52))), 2),")"),"")</f>
        <v/>
      </c>
      <c r="O86" s="10"/>
    </row>
    <row r="87" spans="1:15" s="1" customFormat="1" ht="12.75" customHeight="1" x14ac:dyDescent="0.2">
      <c r="G87" s="558" t="s">
        <v>23</v>
      </c>
      <c r="H87" s="559"/>
      <c r="I87" s="461" t="str">
        <f>IF(COUNT(E54:E65)=J81, CONCATENATE(ROUND(SUM(E54:E65)*J81/SUM(C54:C65)*1000, 2), " (", ROUND(SUM(E54:E65)*J81/SUM(C54:C65)*1000/EXP(1.96/SQRT(SUM(E54:E65))), 2),"-",ROUND(SUM(E54:E65)*J81/SUM(C54:C65)*1000*EXP(1.96/SQRT(SUM(E54:E65))), 2),")"),"")</f>
        <v/>
      </c>
      <c r="J87" s="462" t="str">
        <f>IF(COUNT(F54:F65)=J81, CONCATENATE(ROUND(SUM(F54:F65)*J81/SUM(D54:D65)*1000, 2), " (", ROUND(SUM(F54:F65)*J81/SUM(D54:D65)*1000/EXP(1.96/SQRT(SUM(F54:F65))), 2),"-",ROUND(SUM(F54:F65)*J81/SUM(D54:D65)*1000*EXP(1.96/SQRT(SUM(F54:F65))), 2),")"),"")</f>
        <v/>
      </c>
      <c r="K87" s="463" t="str">
        <f>IF(COUNT(E54:F65)/2=J81, CONCATENATE(ROUND(SUM(E54:F65)*J81/SUM(C54:D65)*1000, 2), " (", ROUND(SUM(E54:F65)*J81/SUM(C54:D65)*1000/EXP(1.96/SQRT(SUM(E54:F65))), 2),"-",ROUND(SUM(E54:F65)*J81/SUM(C54:D65)*1000*EXP(1.96/SQRT(SUM(E54:F65))), 2),")"),"")</f>
        <v/>
      </c>
      <c r="L87" s="462" t="str">
        <f>IF(COUNT(G54:G65)=J81, CONCATENATE(ROUND(SUM(G54:G65)*J81/SUM(C54:C65)*1000, 2), " (", ROUND(SUM(G54:G65)*J81/SUM(C54:C65)*1000/EXP(1.96/SQRT(SUM(G54:G65))), 2),"-",ROUND(SUM(G54:G65)*J81/SUM(C54:C65)*1000*EXP(1.96/SQRT(SUM(G54:G65))), 2),")"),"")</f>
        <v/>
      </c>
      <c r="M87" s="462" t="str">
        <f>IF(COUNT(H54:H65)=J81, CONCATENATE(ROUND(SUM(H54:H65)*J81/SUM(D54:D65)*1000, 2), " (", ROUND(SUM(H54:H65)*J81/SUM(D54:D65)*1000/EXP(1.96/SQRT(SUM(H54:H65))), 2),"-",ROUND(SUM(H54:H65)*J81/SUM(D54:D65)*1000*EXP(1.96/SQRT(SUM(H54:H65))), 2),")"),"")</f>
        <v/>
      </c>
      <c r="N87" s="463" t="str">
        <f>IF(COUNT(G54:H65)/2=J81, CONCATENATE(ROUND(SUM(G54:H65)*J81/SUM(C54:D65)*1000, 2), " (", ROUND(SUM(G54:H65)*J81/SUM(C54:D65)*1000/EXP(1.96/SQRT(SUM(G54:H65))), 2),"-",ROUND(SUM(G54:H65)*J81/SUM(C54:D65)*1000*EXP(1.96/SQRT(SUM(G54:H65))), 2),")"),"")</f>
        <v/>
      </c>
      <c r="O87" s="10"/>
    </row>
    <row r="88" spans="1:15" s="1" customFormat="1" ht="12.75" customHeight="1" x14ac:dyDescent="0.2">
      <c r="G88" s="558" t="s">
        <v>3</v>
      </c>
      <c r="H88" s="559"/>
      <c r="I88" s="461" t="str">
        <f>IF(COUNT(E67:E78)=J81, CONCATENATE(ROUND(SUM(E67:E78)*J81/SUM(C67:C78)*1000, 2), " (", ROUND(SUM(E67:E78)*J81/SUM(C67:C78)*1000/EXP(1.96/SQRT(SUM(E67:E78))), 2),"-",ROUND(SUM(E67:E78)*J81/SUM(C67:C78)*1000*EXP(1.96/SQRT(SUM(E67:E78))), 2),")"),"")</f>
        <v/>
      </c>
      <c r="J88" s="462" t="str">
        <f>IF(COUNT(F67:F78)=J81, CONCATENATE(ROUND(SUM(F67:F78)*J81/SUM(D67:D78)*1000, 2), " (", ROUND(SUM(F67:F78)*J81/SUM(D67:D78)*1000/EXP(1.96/SQRT(SUM(F67:F78))), 2),"-",ROUND(SUM(F67:F78)*J81/SUM(D67:D78)*1000*EXP(1.96/SQRT(SUM(F67:F78))), 2),")"),"")</f>
        <v/>
      </c>
      <c r="K88" s="463" t="str">
        <f>IF(COUNT(E67:F78)/2=J81, CONCATENATE(ROUND(SUM(E67:F78)*J81/SUM(C67:D78)*1000, 2), " (", ROUND(SUM(E67:F78)*J81/SUM(C67:D78)*1000/EXP(1.96/SQRT(SUM(E67:F78))), 2),"-",ROUND(SUM(E67:F78)*J81/SUM(C67:D78)*1000*EXP(1.96/SQRT(SUM(E67:F78))), 2),")"),"")</f>
        <v/>
      </c>
      <c r="L88" s="462" t="str">
        <f>IF(COUNT(G67:G78)=J81, CONCATENATE(ROUND(SUM(G67:G78)*J81/SUM(C67:C78)*1000, 2), " (", ROUND(SUM(G67:G78)*J81/SUM(C67:C78)*1000/EXP(1.96/SQRT(SUM(G67:G78))), 2),"-",ROUND(SUM(G67:G78)*J81/SUM(C67:C78)*1000*EXP(1.96/SQRT(SUM(G67:G78))), 2),")"),"")</f>
        <v/>
      </c>
      <c r="M88" s="462" t="str">
        <f>IF(COUNT(H67:H78)=J81, CONCATENATE(ROUND(SUM(H67:H78)*J81/SUM(D67:D78)*1000, 2), " (", ROUND(SUM(H67:H78)*J81/SUM(D67:D78)*1000/EXP(1.96/SQRT(SUM(H67:H78))), 2),"-",ROUND(SUM(H67:H78)*J81/SUM(D67:D78)*1000*EXP(1.96/SQRT(SUM(H67:H78))), 2),")"),"")</f>
        <v/>
      </c>
      <c r="N88" s="463" t="str">
        <f>IF(COUNT(G67:H78)/2=J81, CONCATENATE(ROUND(SUM(G67:H78)*J81/SUM(C67:D78)*1000, 2), " (", ROUND(SUM(G67:H78)*J81/SUM(C67:D78)*1000/EXP(1.96/SQRT(SUM(G67:H78))), 2),"-",ROUND(SUM(G67:H78)*J81/SUM(C67:D78)*1000*EXP(1.96/SQRT(SUM(G67:H78))), 2),")"),"")</f>
        <v/>
      </c>
      <c r="O88" s="10"/>
    </row>
    <row r="89" spans="1:15" s="1" customFormat="1" ht="12.75" customHeight="1" x14ac:dyDescent="0.2">
      <c r="G89" s="554" t="s">
        <v>1</v>
      </c>
      <c r="H89" s="555"/>
      <c r="I89" s="48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48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48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48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48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48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3">
    <mergeCell ref="G86:H86"/>
    <mergeCell ref="G87:H87"/>
    <mergeCell ref="G88:H88"/>
    <mergeCell ref="G89:H89"/>
    <mergeCell ref="A67:A78"/>
    <mergeCell ref="G82:H83"/>
    <mergeCell ref="I82:K82"/>
    <mergeCell ref="L82:N82"/>
    <mergeCell ref="G84:H84"/>
    <mergeCell ref="G85:H85"/>
    <mergeCell ref="A15:A26"/>
    <mergeCell ref="A28:A39"/>
    <mergeCell ref="A41:A52"/>
    <mergeCell ref="A54:A65"/>
    <mergeCell ref="A79:H79"/>
    <mergeCell ref="A8:C8"/>
    <mergeCell ref="C9:F9"/>
    <mergeCell ref="C12:D13"/>
    <mergeCell ref="I12:N12"/>
    <mergeCell ref="E13:F13"/>
    <mergeCell ref="G13:H13"/>
    <mergeCell ref="I13:K13"/>
    <mergeCell ref="L13:N13"/>
  </mergeCells>
  <conditionalFormatting sqref="A91:H1048576 A41:B52 A54:B65 A67:B78 G11 A12:C12 G13 C1:H2 C3:G3 C4:H7 E11 E12:G12 A13:B39 E13 A1:A10 C9:C10 D8:H8 G9:H9 I82 L82 A80:G80 H90 A81:F81 I83:N83 O11 O1:XFD9 O30:O1048576 P11:XFD1048576">
    <cfRule type="containsErrors" dxfId="300" priority="70">
      <formula>ISERROR(A1)</formula>
    </cfRule>
  </conditionalFormatting>
  <conditionalFormatting sqref="A40:B40">
    <cfRule type="containsErrors" dxfId="299" priority="69">
      <formula>ISERROR(A40)</formula>
    </cfRule>
  </conditionalFormatting>
  <conditionalFormatting sqref="A53:B53">
    <cfRule type="containsErrors" dxfId="298" priority="68">
      <formula>ISERROR(A53)</formula>
    </cfRule>
  </conditionalFormatting>
  <conditionalFormatting sqref="A66:B66">
    <cfRule type="containsErrors" dxfId="297" priority="67">
      <formula>ISERROR(A66)</formula>
    </cfRule>
  </conditionalFormatting>
  <conditionalFormatting sqref="H11:H12">
    <cfRule type="containsErrors" dxfId="296" priority="62">
      <formula>ISERROR(H11)</formula>
    </cfRule>
  </conditionalFormatting>
  <conditionalFormatting sqref="E15:H26">
    <cfRule type="containsBlanks" dxfId="295" priority="29">
      <formula>LEN(TRIM(E15))=0</formula>
    </cfRule>
  </conditionalFormatting>
  <conditionalFormatting sqref="K4">
    <cfRule type="containsErrors" dxfId="294" priority="25">
      <formula>ISERROR(#REF!)</formula>
    </cfRule>
  </conditionalFormatting>
  <conditionalFormatting sqref="B4:B5">
    <cfRule type="containsErrors" dxfId="293" priority="22">
      <formula>ISERROR(B4)</formula>
    </cfRule>
  </conditionalFormatting>
  <conditionalFormatting sqref="B7 B9">
    <cfRule type="containsErrors" dxfId="292" priority="21">
      <formula>ISERROR(B7)</formula>
    </cfRule>
  </conditionalFormatting>
  <conditionalFormatting sqref="C9">
    <cfRule type="expression" dxfId="291" priority="20">
      <formula>$C$9="No. Please complete W2 or W3 first"</formula>
    </cfRule>
  </conditionalFormatting>
  <conditionalFormatting sqref="E28:H39">
    <cfRule type="containsBlanks" dxfId="290" priority="19">
      <formula>LEN(TRIM(E28))=0</formula>
    </cfRule>
  </conditionalFormatting>
  <conditionalFormatting sqref="E41:H52">
    <cfRule type="containsBlanks" dxfId="289" priority="18">
      <formula>LEN(TRIM(E41))=0</formula>
    </cfRule>
  </conditionalFormatting>
  <conditionalFormatting sqref="E54:H65">
    <cfRule type="containsBlanks" dxfId="288" priority="17">
      <formula>LEN(TRIM(E54))=0</formula>
    </cfRule>
  </conditionalFormatting>
  <conditionalFormatting sqref="E67:H78">
    <cfRule type="containsBlanks" dxfId="287" priority="16">
      <formula>LEN(TRIM(E67))=0</formula>
    </cfRule>
  </conditionalFormatting>
  <conditionalFormatting sqref="K2:K3">
    <cfRule type="containsErrors" dxfId="286" priority="6171">
      <formula>ISERROR(#REF!)</formula>
    </cfRule>
  </conditionalFormatting>
  <conditionalFormatting sqref="K5">
    <cfRule type="containsErrors" dxfId="285" priority="6172">
      <formula>ISERROR(#REF!)</formula>
    </cfRule>
  </conditionalFormatting>
  <conditionalFormatting sqref="C14:H14">
    <cfRule type="containsErrors" dxfId="284" priority="15">
      <formula>ISERROR(C14)</formula>
    </cfRule>
  </conditionalFormatting>
  <conditionalFormatting sqref="I14:J14">
    <cfRule type="containsErrors" dxfId="283" priority="14">
      <formula>ISERROR(I14)</formula>
    </cfRule>
  </conditionalFormatting>
  <conditionalFormatting sqref="L14:M14">
    <cfRule type="containsErrors" dxfId="282" priority="13">
      <formula>ISERROR(L14)</formula>
    </cfRule>
  </conditionalFormatting>
  <conditionalFormatting sqref="C27:H27">
    <cfRule type="containsErrors" dxfId="281" priority="12">
      <formula>ISERROR(C27)</formula>
    </cfRule>
  </conditionalFormatting>
  <conditionalFormatting sqref="I27:J27">
    <cfRule type="containsErrors" dxfId="280" priority="11">
      <formula>ISERROR(I27)</formula>
    </cfRule>
  </conditionalFormatting>
  <conditionalFormatting sqref="L27:M27">
    <cfRule type="containsErrors" dxfId="279" priority="10">
      <formula>ISERROR(L27)</formula>
    </cfRule>
  </conditionalFormatting>
  <conditionalFormatting sqref="C40:H40">
    <cfRule type="containsErrors" dxfId="278" priority="9">
      <formula>ISERROR(C40)</formula>
    </cfRule>
  </conditionalFormatting>
  <conditionalFormatting sqref="I40:J40">
    <cfRule type="containsErrors" dxfId="277" priority="8">
      <formula>ISERROR(I40)</formula>
    </cfRule>
  </conditionalFormatting>
  <conditionalFormatting sqref="L40:M40">
    <cfRule type="containsErrors" dxfId="276" priority="7">
      <formula>ISERROR(L40)</formula>
    </cfRule>
  </conditionalFormatting>
  <conditionalFormatting sqref="C53:H53">
    <cfRule type="containsErrors" dxfId="275" priority="6">
      <formula>ISERROR(C53)</formula>
    </cfRule>
  </conditionalFormatting>
  <conditionalFormatting sqref="I53:J53">
    <cfRule type="containsErrors" dxfId="274" priority="5">
      <formula>ISERROR(I53)</formula>
    </cfRule>
  </conditionalFormatting>
  <conditionalFormatting sqref="L53:M53">
    <cfRule type="containsErrors" dxfId="273" priority="4">
      <formula>ISERROR(L53)</formula>
    </cfRule>
  </conditionalFormatting>
  <conditionalFormatting sqref="C66:H66">
    <cfRule type="containsErrors" dxfId="272" priority="3">
      <formula>ISERROR(C66)</formula>
    </cfRule>
  </conditionalFormatting>
  <conditionalFormatting sqref="I66:J66">
    <cfRule type="containsErrors" dxfId="271" priority="2">
      <formula>ISERROR(I66)</formula>
    </cfRule>
  </conditionalFormatting>
  <conditionalFormatting sqref="L66:M66">
    <cfRule type="containsErrors" dxfId="270" priority="1">
      <formula>ISERROR(L66)</formula>
    </cfRule>
  </conditionalFormatting>
  <conditionalFormatting sqref="K90:K1048576 K10">
    <cfRule type="containsErrors" dxfId="269" priority="24">
      <formula>ISERROR(#REF!)</formula>
    </cfRule>
  </conditionalFormatting>
  <conditionalFormatting sqref="K6:K8">
    <cfRule type="containsErrors" dxfId="268" priority="23">
      <formula>ISERROR(#REF!)</formula>
    </cfRule>
  </conditionalFormatting>
  <conditionalFormatting sqref="I12">
    <cfRule type="containsErrors" dxfId="267" priority="71">
      <formula>ISERROR(#REF!)</formula>
    </cfRule>
  </conditionalFormatting>
  <conditionalFormatting sqref="K11">
    <cfRule type="containsErrors" dxfId="266" priority="72">
      <formula>ISERROR(#REF!)</formula>
    </cfRule>
  </conditionalFormatting>
  <conditionalFormatting sqref="K79 L11 K1 I11">
    <cfRule type="containsErrors" dxfId="265" priority="73">
      <formula>ISERROR(#REF!)</formula>
    </cfRule>
  </conditionalFormatting>
  <conditionalFormatting sqref="K9">
    <cfRule type="containsErrors" dxfId="264" priority="74">
      <formula>ISERROR(#REF!)</formula>
    </cfRule>
  </conditionalFormatting>
  <hyperlinks>
    <hyperlink ref="A79:H79" location="W7b!A1" display="*Use Worksheet 7b to adjust for missing case data due to lack of testing"/>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9" tint="-0.249977111117893"/>
  </sheetPr>
  <dimension ref="A1:P23"/>
  <sheetViews>
    <sheetView showGridLines="0" zoomScaleNormal="100" workbookViewId="0">
      <selection activeCell="D6" sqref="D6"/>
    </sheetView>
  </sheetViews>
  <sheetFormatPr defaultRowHeight="15" x14ac:dyDescent="0.25"/>
  <cols>
    <col min="2" max="2" width="29" customWidth="1"/>
    <col min="3" max="3" width="12.42578125" bestFit="1" customWidth="1"/>
  </cols>
  <sheetData>
    <row r="1" spans="1:16" s="313" customFormat="1" ht="18.75" x14ac:dyDescent="0.3">
      <c r="A1" s="395" t="s">
        <v>253</v>
      </c>
      <c r="B1" s="396"/>
      <c r="C1" s="397"/>
      <c r="D1" s="397"/>
      <c r="E1" s="397"/>
      <c r="F1" s="397"/>
      <c r="G1" s="397"/>
      <c r="H1" s="397"/>
      <c r="I1" s="397"/>
      <c r="J1" s="397"/>
      <c r="K1" s="397"/>
      <c r="L1" s="397"/>
      <c r="M1" s="397"/>
      <c r="N1" s="397"/>
      <c r="O1" s="397"/>
      <c r="P1" s="397"/>
    </row>
    <row r="2" spans="1:16" s="78" customFormat="1" x14ac:dyDescent="0.25">
      <c r="A2" s="24"/>
      <c r="B2" s="113" t="s">
        <v>44</v>
      </c>
      <c r="O2" s="79"/>
    </row>
    <row r="3" spans="1:16" s="78" customFormat="1" x14ac:dyDescent="0.25">
      <c r="A3" s="95"/>
      <c r="B3" s="394" t="s">
        <v>190</v>
      </c>
      <c r="O3" s="79"/>
    </row>
    <row r="4" spans="1:16" s="78" customFormat="1" x14ac:dyDescent="0.25">
      <c r="A4" s="95"/>
      <c r="B4" s="104" t="s">
        <v>66</v>
      </c>
      <c r="P4" s="79"/>
    </row>
    <row r="5" spans="1:16" s="78" customFormat="1" ht="10.5" customHeight="1" x14ac:dyDescent="0.25">
      <c r="A5" s="95"/>
      <c r="B5" s="104" t="s">
        <v>146</v>
      </c>
      <c r="C5" s="87"/>
      <c r="D5" s="87"/>
      <c r="E5" s="87"/>
      <c r="F5" s="87"/>
      <c r="G5" s="87"/>
      <c r="O5" s="79"/>
    </row>
    <row r="6" spans="1:16" ht="23.25" x14ac:dyDescent="0.35">
      <c r="B6" s="293" t="s">
        <v>191</v>
      </c>
      <c r="C6" s="74"/>
      <c r="D6" s="295"/>
      <c r="E6" s="74"/>
      <c r="F6" s="74"/>
      <c r="G6" s="74"/>
      <c r="H6" s="74"/>
      <c r="I6" s="74"/>
      <c r="J6" s="74"/>
      <c r="K6" s="74"/>
      <c r="L6" s="74"/>
      <c r="M6" s="74"/>
      <c r="N6" s="74"/>
      <c r="O6" s="139"/>
      <c r="P6" s="140"/>
    </row>
    <row r="7" spans="1:16" x14ac:dyDescent="0.25">
      <c r="A7" s="141"/>
      <c r="B7" s="281" t="s">
        <v>37</v>
      </c>
      <c r="C7" s="282"/>
      <c r="D7" s="142">
        <v>1</v>
      </c>
      <c r="E7" s="142">
        <v>2</v>
      </c>
      <c r="F7" s="142">
        <v>3</v>
      </c>
      <c r="G7" s="142">
        <v>4</v>
      </c>
      <c r="H7" s="142">
        <v>5</v>
      </c>
      <c r="I7" s="142">
        <v>6</v>
      </c>
      <c r="J7" s="142">
        <v>7</v>
      </c>
      <c r="K7" s="142">
        <v>8</v>
      </c>
      <c r="L7" s="142">
        <v>9</v>
      </c>
      <c r="M7" s="142">
        <v>10</v>
      </c>
      <c r="N7" s="142">
        <v>11</v>
      </c>
      <c r="O7" s="142">
        <v>12</v>
      </c>
      <c r="P7" s="143" t="s">
        <v>77</v>
      </c>
    </row>
    <row r="8" spans="1:16" x14ac:dyDescent="0.25">
      <c r="A8" s="144"/>
      <c r="B8" s="276" t="s">
        <v>109</v>
      </c>
      <c r="C8" s="279" t="s">
        <v>51</v>
      </c>
      <c r="D8" s="275"/>
      <c r="E8" s="275"/>
      <c r="F8" s="275"/>
      <c r="G8" s="275"/>
      <c r="H8" s="275"/>
      <c r="I8" s="275"/>
      <c r="J8" s="275"/>
      <c r="K8" s="275"/>
      <c r="L8" s="275"/>
      <c r="M8" s="275"/>
      <c r="N8" s="275"/>
      <c r="O8" s="275"/>
      <c r="P8" s="145" t="str">
        <f>IF((COUNTA(D8:O8)&gt;=1),SUM(D8:O8),"")</f>
        <v/>
      </c>
    </row>
    <row r="9" spans="1:16" x14ac:dyDescent="0.25">
      <c r="A9" s="598" t="s">
        <v>177</v>
      </c>
      <c r="B9" s="277" t="s">
        <v>97</v>
      </c>
      <c r="C9" s="280"/>
      <c r="D9" s="75"/>
      <c r="E9" s="75"/>
      <c r="F9" s="75"/>
      <c r="G9" s="75"/>
      <c r="H9" s="75"/>
      <c r="I9" s="75"/>
      <c r="J9" s="75"/>
      <c r="K9" s="75"/>
      <c r="L9" s="75"/>
      <c r="M9" s="75"/>
      <c r="N9" s="75"/>
      <c r="O9" s="75"/>
      <c r="P9" s="145" t="str">
        <f t="shared" ref="P9:P14" si="0">IF((COUNTA(D9:O9)&gt;=1),SUM(D9:O9),"")</f>
        <v/>
      </c>
    </row>
    <row r="10" spans="1:16" x14ac:dyDescent="0.25">
      <c r="A10" s="598"/>
      <c r="B10" s="276" t="s">
        <v>98</v>
      </c>
      <c r="C10" s="279" t="s">
        <v>55</v>
      </c>
      <c r="D10" s="275"/>
      <c r="E10" s="275"/>
      <c r="F10" s="275"/>
      <c r="G10" s="275"/>
      <c r="H10" s="275"/>
      <c r="I10" s="275"/>
      <c r="J10" s="275"/>
      <c r="K10" s="275"/>
      <c r="L10" s="275"/>
      <c r="M10" s="275"/>
      <c r="N10" s="275"/>
      <c r="O10" s="275"/>
      <c r="P10" s="145" t="str">
        <f t="shared" si="0"/>
        <v/>
      </c>
    </row>
    <row r="11" spans="1:16" x14ac:dyDescent="0.25">
      <c r="A11" s="598"/>
      <c r="B11" s="278" t="s">
        <v>99</v>
      </c>
      <c r="C11" s="279" t="s">
        <v>56</v>
      </c>
      <c r="D11" s="275"/>
      <c r="E11" s="275"/>
      <c r="F11" s="275"/>
      <c r="G11" s="275"/>
      <c r="H11" s="275"/>
      <c r="I11" s="275"/>
      <c r="J11" s="275"/>
      <c r="K11" s="275"/>
      <c r="L11" s="275"/>
      <c r="M11" s="275"/>
      <c r="N11" s="275"/>
      <c r="O11" s="275"/>
      <c r="P11" s="145" t="str">
        <f t="shared" si="0"/>
        <v/>
      </c>
    </row>
    <row r="12" spans="1:16" x14ac:dyDescent="0.25">
      <c r="A12" s="598"/>
      <c r="B12" s="278" t="s">
        <v>100</v>
      </c>
      <c r="C12" s="279" t="s">
        <v>57</v>
      </c>
      <c r="D12" s="275"/>
      <c r="E12" s="275"/>
      <c r="F12" s="275"/>
      <c r="G12" s="275"/>
      <c r="H12" s="275"/>
      <c r="I12" s="275"/>
      <c r="J12" s="275"/>
      <c r="K12" s="275"/>
      <c r="L12" s="275"/>
      <c r="M12" s="275"/>
      <c r="N12" s="275"/>
      <c r="O12" s="275"/>
      <c r="P12" s="145" t="str">
        <f t="shared" si="0"/>
        <v/>
      </c>
    </row>
    <row r="13" spans="1:16" x14ac:dyDescent="0.25">
      <c r="A13" s="598"/>
      <c r="B13" s="278" t="s">
        <v>101</v>
      </c>
      <c r="C13" s="279" t="s">
        <v>58</v>
      </c>
      <c r="D13" s="275"/>
      <c r="E13" s="275"/>
      <c r="F13" s="275"/>
      <c r="G13" s="275"/>
      <c r="H13" s="275"/>
      <c r="I13" s="275"/>
      <c r="J13" s="275"/>
      <c r="K13" s="275"/>
      <c r="L13" s="275"/>
      <c r="M13" s="275"/>
      <c r="N13" s="275"/>
      <c r="O13" s="275"/>
      <c r="P13" s="145" t="str">
        <f t="shared" si="0"/>
        <v/>
      </c>
    </row>
    <row r="14" spans="1:16" x14ac:dyDescent="0.25">
      <c r="A14" s="598"/>
      <c r="B14" s="278" t="s">
        <v>102</v>
      </c>
      <c r="C14" s="279" t="s">
        <v>54</v>
      </c>
      <c r="D14" s="275"/>
      <c r="E14" s="275"/>
      <c r="F14" s="275"/>
      <c r="G14" s="275"/>
      <c r="H14" s="275"/>
      <c r="I14" s="275"/>
      <c r="J14" s="275"/>
      <c r="K14" s="275"/>
      <c r="L14" s="275"/>
      <c r="M14" s="275"/>
      <c r="N14" s="275"/>
      <c r="O14" s="275"/>
      <c r="P14" s="145" t="str">
        <f t="shared" si="0"/>
        <v/>
      </c>
    </row>
    <row r="15" spans="1:16" x14ac:dyDescent="0.25">
      <c r="A15" s="144"/>
      <c r="B15" s="278" t="s">
        <v>103</v>
      </c>
      <c r="C15" s="279" t="s">
        <v>149</v>
      </c>
      <c r="D15" s="275"/>
      <c r="E15" s="275"/>
      <c r="F15" s="275"/>
      <c r="G15" s="275"/>
      <c r="H15" s="275"/>
      <c r="I15" s="275"/>
      <c r="J15" s="275"/>
      <c r="K15" s="275"/>
      <c r="L15" s="275"/>
      <c r="M15" s="275"/>
      <c r="N15" s="275"/>
      <c r="O15" s="275"/>
      <c r="P15" s="145" t="str">
        <f>IF((COUNTA(D15:O15)&gt;=1),SUM(D15:O15),"")</f>
        <v/>
      </c>
    </row>
    <row r="16" spans="1:16" ht="30" x14ac:dyDescent="0.25">
      <c r="A16" s="283" t="s">
        <v>144</v>
      </c>
      <c r="B16" s="287" t="s">
        <v>150</v>
      </c>
      <c r="C16" s="290" t="s">
        <v>188</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45" t="str">
        <f>IF((COUNT(D16:O16)&gt;=1),SUM(D16:O16),"")</f>
        <v/>
      </c>
    </row>
    <row r="17" spans="1:16" x14ac:dyDescent="0.25">
      <c r="A17" s="144"/>
      <c r="B17" s="277" t="s">
        <v>104</v>
      </c>
      <c r="C17" s="280"/>
      <c r="D17" s="75"/>
      <c r="E17" s="75"/>
      <c r="F17" s="75"/>
      <c r="G17" s="75"/>
      <c r="H17" s="75"/>
      <c r="I17" s="75"/>
      <c r="J17" s="75"/>
      <c r="K17" s="75"/>
      <c r="L17" s="75"/>
      <c r="M17" s="75"/>
      <c r="N17" s="75"/>
      <c r="O17" s="75"/>
      <c r="P17" s="145" t="str">
        <f>IF((COUNTA(D17:O17)&gt;=1),SUM(D17:O17),"")</f>
        <v/>
      </c>
    </row>
    <row r="18" spans="1:16" x14ac:dyDescent="0.25">
      <c r="A18" s="598" t="s">
        <v>178</v>
      </c>
      <c r="B18" s="276" t="s">
        <v>105</v>
      </c>
      <c r="C18" s="279" t="s">
        <v>151</v>
      </c>
      <c r="D18" s="275"/>
      <c r="E18" s="275"/>
      <c r="F18" s="275"/>
      <c r="G18" s="275"/>
      <c r="H18" s="275"/>
      <c r="I18" s="275"/>
      <c r="J18" s="275"/>
      <c r="K18" s="275"/>
      <c r="L18" s="275"/>
      <c r="M18" s="275"/>
      <c r="N18" s="275"/>
      <c r="O18" s="275"/>
      <c r="P18" s="145" t="str">
        <f>IF((COUNTA(D18:O18)&gt;=1),SUM(D18:O18),"")</f>
        <v/>
      </c>
    </row>
    <row r="19" spans="1:16" ht="30" x14ac:dyDescent="0.25">
      <c r="A19" s="598"/>
      <c r="B19" s="276" t="s">
        <v>106</v>
      </c>
      <c r="C19" s="279" t="s">
        <v>152</v>
      </c>
      <c r="D19" s="275"/>
      <c r="E19" s="275"/>
      <c r="F19" s="275"/>
      <c r="G19" s="275"/>
      <c r="H19" s="275"/>
      <c r="I19" s="275"/>
      <c r="J19" s="275"/>
      <c r="K19" s="275"/>
      <c r="L19" s="275"/>
      <c r="M19" s="275"/>
      <c r="N19" s="275"/>
      <c r="O19" s="275"/>
      <c r="P19" s="145" t="str">
        <f>IF((COUNTA(D19:O19)&gt;=1),SUM(D19:O19),"")</f>
        <v/>
      </c>
    </row>
    <row r="20" spans="1:16" ht="30" x14ac:dyDescent="0.25">
      <c r="A20" s="283" t="s">
        <v>144</v>
      </c>
      <c r="B20" s="285" t="s">
        <v>108</v>
      </c>
      <c r="C20" s="286" t="s">
        <v>154</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45" t="str">
        <f>IF((COUNT(D20:O20)&gt;=1),SUM(D20:O20),"")</f>
        <v/>
      </c>
    </row>
    <row r="21" spans="1:16" x14ac:dyDescent="0.25">
      <c r="A21" s="283" t="s">
        <v>144</v>
      </c>
      <c r="B21" s="285" t="s">
        <v>107</v>
      </c>
      <c r="C21" s="286" t="s">
        <v>153</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45" t="str">
        <f>IF((COUNT(D21:O21)&gt;=1),SUM(D21:O21),"")</f>
        <v/>
      </c>
    </row>
    <row r="22" spans="1:16" ht="30" x14ac:dyDescent="0.25">
      <c r="A22" s="283" t="s">
        <v>144</v>
      </c>
      <c r="B22" s="287" t="s">
        <v>192</v>
      </c>
      <c r="C22" s="286" t="s">
        <v>155</v>
      </c>
      <c r="D22" s="294" t="str">
        <f>IF(COUNT(D21,D20)=2,ROUND(D21/D20,2),"")</f>
        <v/>
      </c>
      <c r="E22" s="294" t="str">
        <f>IF(COUNT(E21,E20)=2,ROUND(E21/E20,2),"")</f>
        <v/>
      </c>
      <c r="F22" s="294" t="str">
        <f t="shared" ref="F22:O22" si="4">IF(COUNT(F21,F20)=2,ROUND(F21/F20,2),"")</f>
        <v/>
      </c>
      <c r="G22" s="294" t="str">
        <f t="shared" si="4"/>
        <v/>
      </c>
      <c r="H22" s="294" t="str">
        <f t="shared" si="4"/>
        <v/>
      </c>
      <c r="I22" s="294" t="str">
        <f t="shared" si="4"/>
        <v/>
      </c>
      <c r="J22" s="294" t="str">
        <f t="shared" si="4"/>
        <v/>
      </c>
      <c r="K22" s="294" t="str">
        <f t="shared" si="4"/>
        <v/>
      </c>
      <c r="L22" s="294" t="str">
        <f t="shared" si="4"/>
        <v/>
      </c>
      <c r="M22" s="294" t="str">
        <f t="shared" si="4"/>
        <v/>
      </c>
      <c r="N22" s="294" t="str">
        <f t="shared" si="4"/>
        <v/>
      </c>
      <c r="O22" s="294" t="str">
        <f t="shared" si="4"/>
        <v/>
      </c>
      <c r="P22" s="145" t="str">
        <f>IF((COUNT(D22:O22)&gt;=1),SUM(D22:O22),"")</f>
        <v/>
      </c>
    </row>
    <row r="23" spans="1:16" ht="30" x14ac:dyDescent="0.25">
      <c r="A23" s="284" t="s">
        <v>144</v>
      </c>
      <c r="B23" s="288" t="s">
        <v>110</v>
      </c>
      <c r="C23" s="289" t="s">
        <v>156</v>
      </c>
      <c r="D23" s="146" t="str">
        <f>IF(COUNT(D22)=1,ROUND(D8*D22,0),"")</f>
        <v/>
      </c>
      <c r="E23" s="146" t="str">
        <f t="shared" ref="E23:O23" si="5">IF(COUNT(E22)=1,ROUND(E8*E22,0),"")</f>
        <v/>
      </c>
      <c r="F23" s="146" t="str">
        <f t="shared" si="5"/>
        <v/>
      </c>
      <c r="G23" s="146" t="str">
        <f t="shared" si="5"/>
        <v/>
      </c>
      <c r="H23" s="146" t="str">
        <f t="shared" si="5"/>
        <v/>
      </c>
      <c r="I23" s="146" t="str">
        <f t="shared" si="5"/>
        <v/>
      </c>
      <c r="J23" s="146" t="str">
        <f t="shared" si="5"/>
        <v/>
      </c>
      <c r="K23" s="146" t="str">
        <f t="shared" si="5"/>
        <v/>
      </c>
      <c r="L23" s="146" t="str">
        <f t="shared" si="5"/>
        <v/>
      </c>
      <c r="M23" s="146" t="str">
        <f t="shared" si="5"/>
        <v/>
      </c>
      <c r="N23" s="146" t="str">
        <f t="shared" si="5"/>
        <v/>
      </c>
      <c r="O23" s="146" t="str">
        <f t="shared" si="5"/>
        <v/>
      </c>
      <c r="P23" s="145" t="str">
        <f>IF((COUNT(D23:O23)&gt;=1),SUM(D23:O23),"")</f>
        <v/>
      </c>
    </row>
  </sheetData>
  <sheetProtection sheet="1" selectLockedCells="1"/>
  <mergeCells count="2">
    <mergeCell ref="A9:A14"/>
    <mergeCell ref="A18:A19"/>
  </mergeCells>
  <conditionalFormatting sqref="C22 E22:O22">
    <cfRule type="containsBlanks" dxfId="263" priority="24">
      <formula>LEN(TRIM(C22))=0</formula>
    </cfRule>
    <cfRule type="containsErrors" dxfId="262" priority="25">
      <formula>ISERROR(C22)</formula>
    </cfRule>
  </conditionalFormatting>
  <conditionalFormatting sqref="C23">
    <cfRule type="containsErrors" dxfId="261" priority="23">
      <formula>ISERROR(C23)</formula>
    </cfRule>
  </conditionalFormatting>
  <conditionalFormatting sqref="C11:C15 F11:O15">
    <cfRule type="containsBlanks" dxfId="260" priority="22">
      <formula>LEN(TRIM(C11))=0</formula>
    </cfRule>
  </conditionalFormatting>
  <conditionalFormatting sqref="C18:C19 E18:O19">
    <cfRule type="containsBlanks" dxfId="259" priority="21">
      <formula>LEN(TRIM(C18))=0</formula>
    </cfRule>
  </conditionalFormatting>
  <conditionalFormatting sqref="C10 C8 F10:O10 E8:O8">
    <cfRule type="containsBlanks" dxfId="258" priority="20">
      <formula>LEN(TRIM(C8))=0</formula>
    </cfRule>
  </conditionalFormatting>
  <conditionalFormatting sqref="E11:E15">
    <cfRule type="containsBlanks" dxfId="257" priority="18">
      <formula>LEN(TRIM(E11))=0</formula>
    </cfRule>
  </conditionalFormatting>
  <conditionalFormatting sqref="E10">
    <cfRule type="containsBlanks" dxfId="256" priority="17">
      <formula>LEN(TRIM(E10))=0</formula>
    </cfRule>
  </conditionalFormatting>
  <conditionalFormatting sqref="C16 E16:O16">
    <cfRule type="containsBlanks" dxfId="255" priority="15">
      <formula>LEN(TRIM(C16))=0</formula>
    </cfRule>
    <cfRule type="containsErrors" dxfId="254" priority="16">
      <formula>ISERROR(C16)</formula>
    </cfRule>
  </conditionalFormatting>
  <conditionalFormatting sqref="D22">
    <cfRule type="containsBlanks" dxfId="253" priority="11">
      <formula>LEN(TRIM(D22))=0</formula>
    </cfRule>
    <cfRule type="containsErrors" dxfId="252" priority="12">
      <formula>ISERROR(D22)</formula>
    </cfRule>
  </conditionalFormatting>
  <conditionalFormatting sqref="D23:O23">
    <cfRule type="containsErrors" dxfId="251" priority="10">
      <formula>ISERROR(D23)</formula>
    </cfRule>
  </conditionalFormatting>
  <conditionalFormatting sqref="D18:D19">
    <cfRule type="containsBlanks" dxfId="250" priority="9">
      <formula>LEN(TRIM(D18))=0</formula>
    </cfRule>
  </conditionalFormatting>
  <conditionalFormatting sqref="D8">
    <cfRule type="containsBlanks" dxfId="249" priority="8">
      <formula>LEN(TRIM(D8))=0</formula>
    </cfRule>
  </conditionalFormatting>
  <conditionalFormatting sqref="D11:D15">
    <cfRule type="containsBlanks" dxfId="248" priority="7">
      <formula>LEN(TRIM(D11))=0</formula>
    </cfRule>
  </conditionalFormatting>
  <conditionalFormatting sqref="D10">
    <cfRule type="containsBlanks" dxfId="247" priority="6">
      <formula>LEN(TRIM(D10))=0</formula>
    </cfRule>
  </conditionalFormatting>
  <conditionalFormatting sqref="D16">
    <cfRule type="containsBlanks" dxfId="246" priority="4">
      <formula>LEN(TRIM(D16))=0</formula>
    </cfRule>
    <cfRule type="containsErrors" dxfId="245" priority="5">
      <formula>ISERROR(D16)</formula>
    </cfRule>
  </conditionalFormatting>
  <conditionalFormatting sqref="D6">
    <cfRule type="containsBlanks" dxfId="244" priority="1">
      <formula>LEN(TRIM(D6))=0</formula>
    </cfRule>
  </conditionalFormatting>
  <conditionalFormatting sqref="B5">
    <cfRule type="containsErrors" dxfId="243"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7</vt:i4>
      </vt:variant>
    </vt:vector>
  </HeadingPairs>
  <TitlesOfParts>
    <vt:vector size="26" baseType="lpstr">
      <vt:lpstr>Welcome</vt:lpstr>
      <vt:lpstr>W1</vt:lpstr>
      <vt:lpstr>W2</vt:lpstr>
      <vt:lpstr>W3</vt:lpstr>
      <vt:lpstr>W4</vt:lpstr>
      <vt:lpstr>W5</vt:lpstr>
      <vt:lpstr>W6</vt:lpstr>
      <vt:lpstr>W7</vt:lpstr>
      <vt:lpstr>W7b</vt:lpstr>
      <vt:lpstr>W8</vt:lpstr>
      <vt:lpstr>W9</vt:lpstr>
      <vt:lpstr>W10</vt:lpstr>
      <vt:lpstr>W11</vt:lpstr>
      <vt:lpstr>W12</vt:lpstr>
      <vt:lpstr>W12b</vt:lpstr>
      <vt:lpstr>W13</vt:lpstr>
      <vt:lpstr>W14</vt:lpstr>
      <vt:lpstr>W15</vt:lpstr>
      <vt:lpstr>W16</vt:lpstr>
      <vt:lpstr>'W1'!Print_Area</vt:lpstr>
      <vt:lpstr>'W14'!Print_Area</vt:lpstr>
      <vt:lpstr>'W15'!Print_Area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2019-09-30T14:20:51Z</dcterms:modified>
</cp:coreProperties>
</file>