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Ongoing Projects\WHO BoD in IDP camps\WHO IDP BoD Worksheet\"/>
    </mc:Choice>
  </mc:AlternateContent>
  <workbookProtection workbookAlgorithmName="SHA-512" workbookHashValue="RJ5a1XnoqQN+hCzdZE0qridFHG20nttOW+TDt/oSe+JdFc4KIKqKqiAHM3pcBAWIxLMjxAI/M6dyosq+sP8G6w==" workbookSaltValue="6pz3I+AFHSHDaA61UJu8SA==" workbookSpinCount="100000" lockStructure="1"/>
  <bookViews>
    <workbookView xWindow="0" yWindow="0" windowWidth="19200" windowHeight="11460" tabRatio="760"/>
  </bookViews>
  <sheets>
    <sheet name="Welcome" sheetId="47" r:id="rId1"/>
    <sheet name="W1" sheetId="46" r:id="rId2"/>
    <sheet name="W2" sheetId="44" r:id="rId3"/>
    <sheet name="W3" sheetId="43" r:id="rId4"/>
    <sheet name="W4" sheetId="35" r:id="rId5"/>
    <sheet name="W5" sheetId="53" r:id="rId6"/>
    <sheet name="W6" sheetId="54" r:id="rId7"/>
    <sheet name="W7" sheetId="55" r:id="rId8"/>
    <sheet name="W8" sheetId="56" r:id="rId9"/>
    <sheet name="W9" sheetId="57" r:id="rId10"/>
    <sheet name="W10" sheetId="58" r:id="rId11"/>
    <sheet name="W11" sheetId="59" r:id="rId12"/>
    <sheet name="W12" sheetId="60" r:id="rId13"/>
    <sheet name="W13" sheetId="50" r:id="rId14"/>
    <sheet name="W14" sheetId="52" r:id="rId15"/>
    <sheet name="W15" sheetId="51" r:id="rId16"/>
    <sheet name="W16" sheetId="48" r:id="rId17"/>
  </sheets>
  <definedNames>
    <definedName name="_ftn1" localSheetId="13">'W13'!#REF!</definedName>
    <definedName name="_ftn1" localSheetId="15">'W15'!#REF!</definedName>
    <definedName name="_ftnref1" localSheetId="13">'W13'!#REF!</definedName>
    <definedName name="_ftnref1" localSheetId="15">'W15'!#REF!</definedName>
    <definedName name="_xlnm.Print_Area" localSheetId="1">'W1'!$A$1:$G$11</definedName>
    <definedName name="_xlnm.Print_Area" localSheetId="13">'W13'!$A$1:$H$46</definedName>
    <definedName name="_xlnm.Print_Area" localSheetId="14">'W14'!$A$1:$C$35</definedName>
    <definedName name="_xlnm.Print_Area" localSheetId="2">'W2'!$A$1:$R$52</definedName>
    <definedName name="_xlnm.Print_Area" localSheetId="3">'W3'!$A$1:$L$59</definedName>
    <definedName name="_xlnm.Print_Area" localSheetId="4">'W4'!$A$1:$AE$80</definedName>
    <definedName name="_xlnm.Print_Area" localSheetId="0">Welcome!$A$1:$R$30</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43" l="1"/>
  <c r="A19" i="47" l="1"/>
  <c r="A18" i="47"/>
  <c r="A17" i="47" l="1"/>
  <c r="A16" i="47"/>
  <c r="A15" i="47"/>
  <c r="L24" i="56"/>
  <c r="K24" i="56"/>
  <c r="J24" i="56"/>
  <c r="I24" i="56"/>
  <c r="H24" i="56"/>
  <c r="G24" i="56"/>
  <c r="F24" i="56"/>
  <c r="E24" i="56"/>
  <c r="D24" i="56"/>
  <c r="C24" i="56"/>
  <c r="C27" i="44"/>
  <c r="A13" i="47"/>
  <c r="A12" i="47"/>
  <c r="A11" i="47"/>
  <c r="D27" i="44"/>
  <c r="E27" i="44"/>
  <c r="F27" i="44"/>
  <c r="G27" i="44"/>
  <c r="H27" i="44"/>
  <c r="I27" i="44"/>
  <c r="J27" i="44"/>
  <c r="K27" i="44"/>
  <c r="L27" i="44"/>
  <c r="Q23" i="56"/>
  <c r="P23" i="56"/>
  <c r="O23" i="56"/>
  <c r="N23" i="56"/>
  <c r="M23" i="56"/>
  <c r="Q22" i="56"/>
  <c r="P22" i="56"/>
  <c r="O22" i="56"/>
  <c r="N22" i="56"/>
  <c r="M22" i="56"/>
  <c r="Q21" i="56"/>
  <c r="P21" i="56"/>
  <c r="O21" i="56"/>
  <c r="N21" i="56"/>
  <c r="M21" i="56"/>
  <c r="Q20" i="56"/>
  <c r="P20" i="56"/>
  <c r="O20" i="56"/>
  <c r="N20" i="56"/>
  <c r="M20" i="56"/>
  <c r="Q19" i="56"/>
  <c r="P19" i="56"/>
  <c r="O19" i="56"/>
  <c r="N19" i="56"/>
  <c r="M19" i="56"/>
  <c r="Q18" i="56"/>
  <c r="P18" i="56"/>
  <c r="O18" i="56"/>
  <c r="N18" i="56"/>
  <c r="M18" i="56"/>
  <c r="Q17" i="56"/>
  <c r="P17" i="56"/>
  <c r="O17" i="56"/>
  <c r="N17" i="56"/>
  <c r="M17" i="56"/>
  <c r="Q16" i="56"/>
  <c r="P16" i="56"/>
  <c r="O16" i="56"/>
  <c r="N16" i="56"/>
  <c r="M16" i="56"/>
  <c r="Q15" i="56"/>
  <c r="P15" i="56"/>
  <c r="O15" i="56"/>
  <c r="N15" i="56"/>
  <c r="M15" i="56"/>
  <c r="Q14" i="56"/>
  <c r="P14" i="56"/>
  <c r="O14" i="56"/>
  <c r="N14" i="56"/>
  <c r="M14" i="56"/>
  <c r="Q13" i="56"/>
  <c r="P13" i="56"/>
  <c r="O13" i="56"/>
  <c r="N13" i="56"/>
  <c r="M13" i="56"/>
  <c r="Q12" i="56"/>
  <c r="P12" i="56"/>
  <c r="O12" i="56"/>
  <c r="N12" i="56"/>
  <c r="M12" i="56"/>
  <c r="G8" i="56"/>
  <c r="D77" i="58" s="1"/>
  <c r="L77" i="58" l="1"/>
  <c r="O77" i="58"/>
  <c r="R77" i="58"/>
  <c r="D24" i="57"/>
  <c r="D20" i="57"/>
  <c r="D16" i="57"/>
  <c r="C37" i="57"/>
  <c r="C33" i="57"/>
  <c r="C29" i="57"/>
  <c r="C49" i="57"/>
  <c r="C45" i="57"/>
  <c r="C41" i="57"/>
  <c r="C62" i="57"/>
  <c r="C58" i="57"/>
  <c r="C54" i="57"/>
  <c r="C75" i="57"/>
  <c r="C71" i="57"/>
  <c r="C67" i="57"/>
  <c r="D37" i="57"/>
  <c r="D33" i="57"/>
  <c r="D29" i="57"/>
  <c r="D50" i="57"/>
  <c r="D46" i="57"/>
  <c r="D42" i="57"/>
  <c r="D63" i="57"/>
  <c r="D59" i="57"/>
  <c r="D55" i="57"/>
  <c r="D76" i="57"/>
  <c r="D72" i="57"/>
  <c r="D68" i="57"/>
  <c r="C10" i="58"/>
  <c r="D16" i="58"/>
  <c r="D18" i="58"/>
  <c r="D20" i="58"/>
  <c r="D22" i="58"/>
  <c r="D24" i="58"/>
  <c r="D26" i="58"/>
  <c r="D29" i="58"/>
  <c r="D31" i="58"/>
  <c r="D33" i="58"/>
  <c r="D35" i="58"/>
  <c r="D37" i="58"/>
  <c r="D39" i="58"/>
  <c r="D42" i="58"/>
  <c r="D44" i="58"/>
  <c r="D46" i="58"/>
  <c r="D48" i="58"/>
  <c r="D50" i="58"/>
  <c r="D52" i="58"/>
  <c r="D55" i="58"/>
  <c r="D57" i="58"/>
  <c r="D59" i="58"/>
  <c r="D61" i="58"/>
  <c r="D63" i="58"/>
  <c r="D65" i="58"/>
  <c r="D68" i="58"/>
  <c r="D70" i="58"/>
  <c r="D72" i="58"/>
  <c r="D74" i="58"/>
  <c r="D76" i="58"/>
  <c r="D78" i="58"/>
  <c r="D15" i="57"/>
  <c r="D23" i="57"/>
  <c r="D19" i="57"/>
  <c r="C28" i="57"/>
  <c r="C36" i="57"/>
  <c r="C32" i="57"/>
  <c r="C52" i="57"/>
  <c r="C48" i="57"/>
  <c r="C44" i="57"/>
  <c r="C65" i="57"/>
  <c r="C61" i="57"/>
  <c r="C57" i="57"/>
  <c r="C78" i="57"/>
  <c r="C74" i="57"/>
  <c r="C70" i="57"/>
  <c r="D28" i="57"/>
  <c r="D36" i="57"/>
  <c r="D32" i="57"/>
  <c r="D41" i="57"/>
  <c r="D49" i="57"/>
  <c r="D45" i="57"/>
  <c r="D54" i="57"/>
  <c r="D62" i="57"/>
  <c r="D58" i="57"/>
  <c r="D67" i="57"/>
  <c r="D75" i="57"/>
  <c r="D71" i="57"/>
  <c r="J81" i="57"/>
  <c r="C15" i="58"/>
  <c r="C17" i="58"/>
  <c r="C19" i="58"/>
  <c r="C21" i="58"/>
  <c r="C23" i="58"/>
  <c r="C25" i="58"/>
  <c r="C28" i="58"/>
  <c r="C30" i="58"/>
  <c r="C32" i="58"/>
  <c r="C34" i="58"/>
  <c r="C36" i="58"/>
  <c r="C38" i="58"/>
  <c r="C41" i="58"/>
  <c r="C43" i="58"/>
  <c r="C45" i="58"/>
  <c r="C47" i="58"/>
  <c r="C49" i="58"/>
  <c r="C51" i="58"/>
  <c r="C54" i="58"/>
  <c r="C56" i="58"/>
  <c r="C58" i="58"/>
  <c r="C60" i="58"/>
  <c r="C62" i="58"/>
  <c r="C64" i="58"/>
  <c r="C67" i="58"/>
  <c r="C69" i="58"/>
  <c r="C71" i="58"/>
  <c r="C73" i="58"/>
  <c r="C75" i="58"/>
  <c r="C77" i="58"/>
  <c r="D26" i="57"/>
  <c r="D22" i="57"/>
  <c r="D18" i="57"/>
  <c r="C39" i="57"/>
  <c r="C35" i="57"/>
  <c r="C31" i="57"/>
  <c r="C51" i="57"/>
  <c r="C47" i="57"/>
  <c r="C43" i="57"/>
  <c r="C64" i="57"/>
  <c r="C60" i="57"/>
  <c r="C56" i="57"/>
  <c r="C77" i="57"/>
  <c r="C73" i="57"/>
  <c r="C69" i="57"/>
  <c r="D39" i="57"/>
  <c r="D35" i="57"/>
  <c r="D31" i="57"/>
  <c r="D52" i="57"/>
  <c r="D48" i="57"/>
  <c r="D44" i="57"/>
  <c r="D65" i="57"/>
  <c r="D61" i="57"/>
  <c r="D57" i="57"/>
  <c r="D78" i="57"/>
  <c r="D74" i="57"/>
  <c r="D70" i="57"/>
  <c r="D15" i="58"/>
  <c r="D17" i="58"/>
  <c r="D19" i="58"/>
  <c r="D21" i="58"/>
  <c r="D23" i="58"/>
  <c r="D25" i="58"/>
  <c r="D28" i="58"/>
  <c r="D30" i="58"/>
  <c r="D32" i="58"/>
  <c r="D34" i="58"/>
  <c r="D36" i="58"/>
  <c r="D38" i="58"/>
  <c r="D41" i="58"/>
  <c r="D43" i="58"/>
  <c r="D45" i="58"/>
  <c r="D47" i="58"/>
  <c r="D49" i="58"/>
  <c r="D51" i="58"/>
  <c r="D54" i="58"/>
  <c r="D56" i="58"/>
  <c r="D58" i="58"/>
  <c r="D60" i="58"/>
  <c r="D62" i="58"/>
  <c r="D64" i="58"/>
  <c r="D67" i="58"/>
  <c r="D69" i="58"/>
  <c r="D71" i="58"/>
  <c r="D73" i="58"/>
  <c r="D75" i="58"/>
  <c r="C9" i="57"/>
  <c r="D78" i="60"/>
  <c r="C77" i="60"/>
  <c r="D74" i="60"/>
  <c r="C73" i="60"/>
  <c r="D70" i="60"/>
  <c r="C69" i="60"/>
  <c r="D65" i="60"/>
  <c r="C64" i="60"/>
  <c r="D62" i="60"/>
  <c r="M62" i="60" s="1"/>
  <c r="C61" i="60"/>
  <c r="D59" i="60"/>
  <c r="M59" i="60" s="1"/>
  <c r="C56" i="60"/>
  <c r="I56" i="60" s="1"/>
  <c r="D54" i="60"/>
  <c r="M54" i="60" s="1"/>
  <c r="C52" i="60"/>
  <c r="D50" i="60"/>
  <c r="M50" i="60" s="1"/>
  <c r="C49" i="60"/>
  <c r="D47" i="60"/>
  <c r="M47" i="60" s="1"/>
  <c r="C46" i="60"/>
  <c r="D44" i="60"/>
  <c r="M44" i="60" s="1"/>
  <c r="C41" i="60"/>
  <c r="I41" i="60" s="1"/>
  <c r="D38" i="60"/>
  <c r="M38" i="60" s="1"/>
  <c r="C37" i="60"/>
  <c r="D34" i="60"/>
  <c r="C33" i="60"/>
  <c r="D30" i="60"/>
  <c r="C29" i="60"/>
  <c r="D25" i="60"/>
  <c r="N25" i="60" s="1"/>
  <c r="C24" i="60"/>
  <c r="D21" i="60"/>
  <c r="C20" i="60"/>
  <c r="D17" i="60"/>
  <c r="N17" i="60" s="1"/>
  <c r="C16" i="60"/>
  <c r="C10" i="60"/>
  <c r="C78" i="60"/>
  <c r="L78" i="60" s="1"/>
  <c r="D75" i="60"/>
  <c r="C74" i="60"/>
  <c r="L74" i="60" s="1"/>
  <c r="D71" i="60"/>
  <c r="C70" i="60"/>
  <c r="D67" i="60"/>
  <c r="C65" i="60"/>
  <c r="C62" i="60"/>
  <c r="I62" i="60" s="1"/>
  <c r="D60" i="60"/>
  <c r="M60" i="60" s="1"/>
  <c r="C59" i="60"/>
  <c r="D57" i="60"/>
  <c r="M57" i="60" s="1"/>
  <c r="C54" i="60"/>
  <c r="I54" i="60" s="1"/>
  <c r="D51" i="60"/>
  <c r="M51" i="60" s="1"/>
  <c r="C50" i="60"/>
  <c r="C47" i="60"/>
  <c r="I47" i="60" s="1"/>
  <c r="D45" i="60"/>
  <c r="M45" i="60" s="1"/>
  <c r="C44" i="60"/>
  <c r="D42" i="60"/>
  <c r="M42" i="60" s="1"/>
  <c r="C38" i="60"/>
  <c r="I38" i="60" s="1"/>
  <c r="D35" i="60"/>
  <c r="C34" i="60"/>
  <c r="D31" i="60"/>
  <c r="C30" i="60"/>
  <c r="D26" i="60"/>
  <c r="N26" i="60" s="1"/>
  <c r="C25" i="60"/>
  <c r="D22" i="60"/>
  <c r="C21" i="60"/>
  <c r="D18" i="60"/>
  <c r="N18" i="60" s="1"/>
  <c r="C17" i="60"/>
  <c r="C9" i="60"/>
  <c r="J81" i="60"/>
  <c r="D76" i="60"/>
  <c r="K76" i="60" s="1"/>
  <c r="C75" i="60"/>
  <c r="D72" i="60"/>
  <c r="C71" i="60"/>
  <c r="L71" i="60" s="1"/>
  <c r="D68" i="60"/>
  <c r="M68" i="60" s="1"/>
  <c r="C67" i="60"/>
  <c r="D63" i="60"/>
  <c r="M63" i="60" s="1"/>
  <c r="C60" i="60"/>
  <c r="I60" i="60" s="1"/>
  <c r="D58" i="60"/>
  <c r="M58" i="60" s="1"/>
  <c r="C57" i="60"/>
  <c r="D55" i="60"/>
  <c r="M55" i="60" s="1"/>
  <c r="C51" i="60"/>
  <c r="I51" i="60" s="1"/>
  <c r="D48" i="60"/>
  <c r="M48" i="60" s="1"/>
  <c r="C45" i="60"/>
  <c r="I45" i="60" s="1"/>
  <c r="D43" i="60"/>
  <c r="M43" i="60" s="1"/>
  <c r="C42" i="60"/>
  <c r="D39" i="60"/>
  <c r="M39" i="60" s="1"/>
  <c r="D36" i="60"/>
  <c r="C35" i="60"/>
  <c r="D32" i="60"/>
  <c r="N32" i="60" s="1"/>
  <c r="C31" i="60"/>
  <c r="I31" i="60" s="1"/>
  <c r="D28" i="60"/>
  <c r="C26" i="60"/>
  <c r="D23" i="60"/>
  <c r="N23" i="60" s="1"/>
  <c r="C22" i="60"/>
  <c r="I22" i="60" s="1"/>
  <c r="D19" i="60"/>
  <c r="C18" i="60"/>
  <c r="D15" i="60"/>
  <c r="N15" i="60" s="1"/>
  <c r="D78" i="59"/>
  <c r="H78" i="59" s="1"/>
  <c r="D76" i="59"/>
  <c r="H76" i="59" s="1"/>
  <c r="D74" i="59"/>
  <c r="H74" i="59" s="1"/>
  <c r="D72" i="59"/>
  <c r="H72" i="59" s="1"/>
  <c r="D70" i="59"/>
  <c r="H70" i="59" s="1"/>
  <c r="D68" i="59"/>
  <c r="H68" i="59" s="1"/>
  <c r="D65" i="59"/>
  <c r="H65" i="59" s="1"/>
  <c r="D63" i="59"/>
  <c r="H63" i="59" s="1"/>
  <c r="D61" i="59"/>
  <c r="H61" i="59" s="1"/>
  <c r="D59" i="59"/>
  <c r="H59" i="59" s="1"/>
  <c r="D57" i="59"/>
  <c r="H57" i="59" s="1"/>
  <c r="D55" i="59"/>
  <c r="H55" i="59" s="1"/>
  <c r="D52" i="59"/>
  <c r="H52" i="59" s="1"/>
  <c r="D50" i="59"/>
  <c r="H50" i="59" s="1"/>
  <c r="D48" i="59"/>
  <c r="H48" i="59" s="1"/>
  <c r="D46" i="59"/>
  <c r="H46" i="59" s="1"/>
  <c r="D44" i="59"/>
  <c r="H44" i="59" s="1"/>
  <c r="D42" i="59"/>
  <c r="H42" i="59" s="1"/>
  <c r="D39" i="59"/>
  <c r="H39" i="59" s="1"/>
  <c r="D37" i="59"/>
  <c r="H37" i="59" s="1"/>
  <c r="D35" i="59"/>
  <c r="H35" i="59" s="1"/>
  <c r="D33" i="59"/>
  <c r="H33" i="59" s="1"/>
  <c r="D31" i="59"/>
  <c r="H31" i="59" s="1"/>
  <c r="D29" i="59"/>
  <c r="H29" i="59" s="1"/>
  <c r="D26" i="59"/>
  <c r="H26" i="59" s="1"/>
  <c r="D24" i="59"/>
  <c r="H24" i="59" s="1"/>
  <c r="D22" i="59"/>
  <c r="H22" i="59" s="1"/>
  <c r="D20" i="59"/>
  <c r="H20" i="59" s="1"/>
  <c r="D77" i="60"/>
  <c r="N77" i="60" s="1"/>
  <c r="C76" i="60"/>
  <c r="L76" i="60" s="1"/>
  <c r="D73" i="60"/>
  <c r="C72" i="60"/>
  <c r="L72" i="60" s="1"/>
  <c r="D69" i="60"/>
  <c r="N69" i="60" s="1"/>
  <c r="C68" i="60"/>
  <c r="D64" i="60"/>
  <c r="C63" i="60"/>
  <c r="K63" i="60" s="1"/>
  <c r="D61" i="60"/>
  <c r="M61" i="60" s="1"/>
  <c r="C58" i="60"/>
  <c r="I58" i="60" s="1"/>
  <c r="D56" i="60"/>
  <c r="M56" i="60" s="1"/>
  <c r="C55" i="60"/>
  <c r="D52" i="60"/>
  <c r="M52" i="60" s="1"/>
  <c r="D49" i="60"/>
  <c r="M49" i="60" s="1"/>
  <c r="C48" i="60"/>
  <c r="D46" i="60"/>
  <c r="M46" i="60" s="1"/>
  <c r="C43" i="60"/>
  <c r="I43" i="60" s="1"/>
  <c r="D41" i="60"/>
  <c r="M41" i="60" s="1"/>
  <c r="C39" i="60"/>
  <c r="D37" i="60"/>
  <c r="N37" i="60" s="1"/>
  <c r="C36" i="60"/>
  <c r="D33" i="60"/>
  <c r="N33" i="60" s="1"/>
  <c r="C32" i="60"/>
  <c r="D29" i="60"/>
  <c r="N29" i="60" s="1"/>
  <c r="C28" i="60"/>
  <c r="D24" i="60"/>
  <c r="N24" i="60" s="1"/>
  <c r="C23" i="60"/>
  <c r="D20" i="60"/>
  <c r="N20" i="60" s="1"/>
  <c r="C19" i="60"/>
  <c r="D16" i="60"/>
  <c r="N16" i="60" s="1"/>
  <c r="C15" i="60"/>
  <c r="C78" i="59"/>
  <c r="C76" i="59"/>
  <c r="G76" i="59" s="1"/>
  <c r="C74" i="59"/>
  <c r="I74" i="59" s="1"/>
  <c r="C72" i="59"/>
  <c r="G72" i="59" s="1"/>
  <c r="C70" i="59"/>
  <c r="C68" i="59"/>
  <c r="G68" i="59" s="1"/>
  <c r="C65" i="59"/>
  <c r="I65" i="59" s="1"/>
  <c r="C63" i="59"/>
  <c r="G63" i="59" s="1"/>
  <c r="C61" i="59"/>
  <c r="C59" i="59"/>
  <c r="G59" i="59" s="1"/>
  <c r="C57" i="59"/>
  <c r="I57" i="59" s="1"/>
  <c r="C55" i="59"/>
  <c r="G55" i="59" s="1"/>
  <c r="C52" i="59"/>
  <c r="C50" i="59"/>
  <c r="G50" i="59" s="1"/>
  <c r="C48" i="59"/>
  <c r="I48" i="59" s="1"/>
  <c r="C46" i="59"/>
  <c r="G46" i="59" s="1"/>
  <c r="C77" i="59"/>
  <c r="C73" i="59"/>
  <c r="C69" i="59"/>
  <c r="C64" i="59"/>
  <c r="C60" i="59"/>
  <c r="C56" i="59"/>
  <c r="C51" i="59"/>
  <c r="C47" i="59"/>
  <c r="D43" i="59"/>
  <c r="H43" i="59" s="1"/>
  <c r="C41" i="59"/>
  <c r="C37" i="59"/>
  <c r="G37" i="59" s="1"/>
  <c r="D34" i="59"/>
  <c r="H34" i="59" s="1"/>
  <c r="C32" i="59"/>
  <c r="C29" i="59"/>
  <c r="G29" i="59" s="1"/>
  <c r="D25" i="59"/>
  <c r="H25" i="59" s="1"/>
  <c r="C23" i="59"/>
  <c r="C20" i="59"/>
  <c r="G20" i="59" s="1"/>
  <c r="C18" i="59"/>
  <c r="I18" i="59" s="1"/>
  <c r="C16" i="59"/>
  <c r="G16" i="59" s="1"/>
  <c r="C9" i="59"/>
  <c r="D75" i="59"/>
  <c r="H75" i="59" s="1"/>
  <c r="D71" i="59"/>
  <c r="H71" i="59" s="1"/>
  <c r="D67" i="59"/>
  <c r="H67" i="59" s="1"/>
  <c r="D62" i="59"/>
  <c r="H62" i="59" s="1"/>
  <c r="D58" i="59"/>
  <c r="H58" i="59" s="1"/>
  <c r="D54" i="59"/>
  <c r="H54" i="59" s="1"/>
  <c r="D49" i="59"/>
  <c r="H49" i="59" s="1"/>
  <c r="D45" i="59"/>
  <c r="H45" i="59" s="1"/>
  <c r="C43" i="59"/>
  <c r="C39" i="59"/>
  <c r="I39" i="59" s="1"/>
  <c r="D36" i="59"/>
  <c r="H36" i="59" s="1"/>
  <c r="C34" i="59"/>
  <c r="C31" i="59"/>
  <c r="I31" i="59" s="1"/>
  <c r="D28" i="59"/>
  <c r="H28" i="59" s="1"/>
  <c r="C25" i="59"/>
  <c r="C22" i="59"/>
  <c r="I22" i="59" s="1"/>
  <c r="D19" i="59"/>
  <c r="H19" i="59" s="1"/>
  <c r="D17" i="59"/>
  <c r="H17" i="59" s="1"/>
  <c r="D15" i="59"/>
  <c r="H15" i="59" s="1"/>
  <c r="C75" i="59"/>
  <c r="C71" i="59"/>
  <c r="C67" i="59"/>
  <c r="C62" i="59"/>
  <c r="C58" i="59"/>
  <c r="C54" i="59"/>
  <c r="C49" i="59"/>
  <c r="C45" i="59"/>
  <c r="C42" i="59"/>
  <c r="G42" i="59" s="1"/>
  <c r="D38" i="59"/>
  <c r="H38" i="59" s="1"/>
  <c r="C36" i="59"/>
  <c r="C33" i="59"/>
  <c r="G33" i="59" s="1"/>
  <c r="D30" i="59"/>
  <c r="H30" i="59" s="1"/>
  <c r="C28" i="59"/>
  <c r="C24" i="59"/>
  <c r="G24" i="59" s="1"/>
  <c r="D21" i="59"/>
  <c r="H21" i="59" s="1"/>
  <c r="C19" i="59"/>
  <c r="C17" i="59"/>
  <c r="C15" i="59"/>
  <c r="D77" i="59"/>
  <c r="H77" i="59" s="1"/>
  <c r="D73" i="59"/>
  <c r="H73" i="59" s="1"/>
  <c r="D69" i="59"/>
  <c r="H69" i="59" s="1"/>
  <c r="D64" i="59"/>
  <c r="H64" i="59" s="1"/>
  <c r="D60" i="59"/>
  <c r="H60" i="59" s="1"/>
  <c r="D56" i="59"/>
  <c r="H56" i="59" s="1"/>
  <c r="D51" i="59"/>
  <c r="H51" i="59" s="1"/>
  <c r="D47" i="59"/>
  <c r="H47" i="59" s="1"/>
  <c r="C44" i="59"/>
  <c r="D41" i="59"/>
  <c r="H41" i="59" s="1"/>
  <c r="C38" i="59"/>
  <c r="C35" i="59"/>
  <c r="I35" i="59" s="1"/>
  <c r="D32" i="59"/>
  <c r="H32" i="59" s="1"/>
  <c r="C30" i="59"/>
  <c r="C26" i="59"/>
  <c r="D23" i="59"/>
  <c r="H23" i="59" s="1"/>
  <c r="C21" i="59"/>
  <c r="D18" i="59"/>
  <c r="H18" i="59" s="1"/>
  <c r="D16" i="59"/>
  <c r="C10" i="59"/>
  <c r="D25" i="57"/>
  <c r="D21" i="57"/>
  <c r="D17" i="57"/>
  <c r="C38" i="57"/>
  <c r="C34" i="57"/>
  <c r="C30" i="57"/>
  <c r="C50" i="57"/>
  <c r="C46" i="57"/>
  <c r="C42" i="57"/>
  <c r="C63" i="57"/>
  <c r="C59" i="57"/>
  <c r="C55" i="57"/>
  <c r="C76" i="57"/>
  <c r="C72" i="57"/>
  <c r="C68" i="57"/>
  <c r="D38" i="57"/>
  <c r="D34" i="57"/>
  <c r="D30" i="57"/>
  <c r="D51" i="57"/>
  <c r="D47" i="57"/>
  <c r="D43" i="57"/>
  <c r="D64" i="57"/>
  <c r="D60" i="57"/>
  <c r="D56" i="57"/>
  <c r="D77" i="57"/>
  <c r="D73" i="57"/>
  <c r="D69" i="57"/>
  <c r="C9" i="58"/>
  <c r="C16" i="58"/>
  <c r="C18" i="58"/>
  <c r="C20" i="58"/>
  <c r="C22" i="58"/>
  <c r="C24" i="58"/>
  <c r="C26" i="58"/>
  <c r="C29" i="58"/>
  <c r="C31" i="58"/>
  <c r="C33" i="58"/>
  <c r="C35" i="58"/>
  <c r="C37" i="58"/>
  <c r="C39" i="58"/>
  <c r="C42" i="58"/>
  <c r="C44" i="58"/>
  <c r="C46" i="58"/>
  <c r="C48" i="58"/>
  <c r="C50" i="58"/>
  <c r="C52" i="58"/>
  <c r="C55" i="58"/>
  <c r="C57" i="58"/>
  <c r="C59" i="58"/>
  <c r="C61" i="58"/>
  <c r="C63" i="58"/>
  <c r="C65" i="58"/>
  <c r="C68" i="58"/>
  <c r="C70" i="58"/>
  <c r="C72" i="58"/>
  <c r="C74" i="58"/>
  <c r="C76" i="58"/>
  <c r="C78" i="58"/>
  <c r="N38" i="60"/>
  <c r="N45" i="60"/>
  <c r="N47" i="60"/>
  <c r="N51" i="60"/>
  <c r="N54" i="60"/>
  <c r="N56" i="60"/>
  <c r="N60" i="60"/>
  <c r="N62" i="60"/>
  <c r="J74" i="60"/>
  <c r="M74" i="60"/>
  <c r="J78" i="60"/>
  <c r="M78" i="60"/>
  <c r="I15" i="60"/>
  <c r="M15" i="60"/>
  <c r="I16" i="60"/>
  <c r="M16" i="60"/>
  <c r="I17" i="60"/>
  <c r="M17" i="60"/>
  <c r="I18" i="60"/>
  <c r="I19" i="60"/>
  <c r="M19" i="60"/>
  <c r="I20" i="60"/>
  <c r="M20" i="60"/>
  <c r="I21" i="60"/>
  <c r="M21" i="60"/>
  <c r="M22" i="60"/>
  <c r="I23" i="60"/>
  <c r="M23" i="60"/>
  <c r="I24" i="60"/>
  <c r="M24" i="60"/>
  <c r="I25" i="60"/>
  <c r="M25" i="60"/>
  <c r="I26" i="60"/>
  <c r="M26" i="60"/>
  <c r="I28" i="60"/>
  <c r="M28" i="60"/>
  <c r="I29" i="60"/>
  <c r="M29" i="60"/>
  <c r="I30" i="60"/>
  <c r="M30" i="60"/>
  <c r="M31" i="60"/>
  <c r="I32" i="60"/>
  <c r="M32" i="60"/>
  <c r="I33" i="60"/>
  <c r="M33" i="60"/>
  <c r="I34" i="60"/>
  <c r="M34" i="60"/>
  <c r="I35" i="60"/>
  <c r="M35" i="60"/>
  <c r="I36" i="60"/>
  <c r="M36" i="60"/>
  <c r="I37" i="60"/>
  <c r="M37" i="60"/>
  <c r="J38" i="60"/>
  <c r="L39" i="60"/>
  <c r="J41" i="60"/>
  <c r="L42" i="60"/>
  <c r="J43" i="60"/>
  <c r="L44" i="60"/>
  <c r="J45" i="60"/>
  <c r="L46" i="60"/>
  <c r="J47" i="60"/>
  <c r="L48" i="60"/>
  <c r="J49" i="60"/>
  <c r="L50" i="60"/>
  <c r="J51" i="60"/>
  <c r="L52" i="60"/>
  <c r="J54" i="60"/>
  <c r="L55" i="60"/>
  <c r="J56" i="60"/>
  <c r="L57" i="60"/>
  <c r="L59" i="60"/>
  <c r="J60" i="60"/>
  <c r="L61" i="60"/>
  <c r="J62" i="60"/>
  <c r="N63" i="60"/>
  <c r="I63" i="60"/>
  <c r="L63" i="60"/>
  <c r="K72" i="60"/>
  <c r="J73" i="60"/>
  <c r="M73" i="60"/>
  <c r="N41" i="60"/>
  <c r="J15" i="60"/>
  <c r="J16" i="60"/>
  <c r="J17" i="60"/>
  <c r="J18" i="60"/>
  <c r="J19" i="60"/>
  <c r="J20" i="60"/>
  <c r="J21" i="60"/>
  <c r="J22" i="60"/>
  <c r="J23" i="60"/>
  <c r="J24" i="60"/>
  <c r="J25" i="60"/>
  <c r="J26" i="60"/>
  <c r="J28" i="60"/>
  <c r="J29" i="60"/>
  <c r="J30" i="60"/>
  <c r="J31" i="60"/>
  <c r="J32" i="60"/>
  <c r="J33" i="60"/>
  <c r="J34" i="60"/>
  <c r="J35" i="60"/>
  <c r="J36" i="60"/>
  <c r="J37" i="60"/>
  <c r="K38" i="60"/>
  <c r="N39" i="60"/>
  <c r="K41" i="60"/>
  <c r="N42" i="60"/>
  <c r="N44" i="60"/>
  <c r="K45" i="60"/>
  <c r="N46" i="60"/>
  <c r="K47" i="60"/>
  <c r="N48" i="60"/>
  <c r="K49" i="60"/>
  <c r="N50" i="60"/>
  <c r="K51" i="60"/>
  <c r="N52" i="60"/>
  <c r="K54" i="60"/>
  <c r="N55" i="60"/>
  <c r="K56" i="60"/>
  <c r="N57" i="60"/>
  <c r="N59" i="60"/>
  <c r="K60" i="60"/>
  <c r="N61" i="60"/>
  <c r="K62" i="60"/>
  <c r="N64" i="60"/>
  <c r="I64" i="60"/>
  <c r="N65" i="60"/>
  <c r="I65" i="60"/>
  <c r="N67" i="60"/>
  <c r="I67" i="60"/>
  <c r="N68" i="60"/>
  <c r="I68" i="60"/>
  <c r="I69" i="60"/>
  <c r="N70" i="60"/>
  <c r="I70" i="60"/>
  <c r="K71" i="60"/>
  <c r="N71" i="60"/>
  <c r="I71" i="60"/>
  <c r="J72" i="60"/>
  <c r="M72" i="60"/>
  <c r="M76" i="60"/>
  <c r="L38" i="60"/>
  <c r="L41" i="60"/>
  <c r="J42" i="60"/>
  <c r="J44" i="60"/>
  <c r="L45" i="60"/>
  <c r="J46" i="60"/>
  <c r="L47" i="60"/>
  <c r="L49" i="60"/>
  <c r="J50" i="60"/>
  <c r="L51" i="60"/>
  <c r="L54" i="60"/>
  <c r="J55" i="60"/>
  <c r="L56" i="60"/>
  <c r="J57" i="60"/>
  <c r="L58" i="60"/>
  <c r="J59" i="60"/>
  <c r="L60" i="60"/>
  <c r="L62" i="60"/>
  <c r="J63" i="60"/>
  <c r="J64" i="60"/>
  <c r="M64" i="60"/>
  <c r="J65" i="60"/>
  <c r="M65" i="60"/>
  <c r="J67" i="60"/>
  <c r="M67" i="60"/>
  <c r="J68" i="60"/>
  <c r="J70" i="60"/>
  <c r="M70" i="60"/>
  <c r="J71" i="60"/>
  <c r="M71" i="60"/>
  <c r="K74" i="60"/>
  <c r="J75" i="60"/>
  <c r="M75" i="60"/>
  <c r="K78" i="60"/>
  <c r="I72" i="60"/>
  <c r="I73" i="60"/>
  <c r="I74" i="60"/>
  <c r="I75" i="60"/>
  <c r="I76" i="60"/>
  <c r="I77" i="60"/>
  <c r="I78" i="60"/>
  <c r="J84" i="60"/>
  <c r="N84" i="60"/>
  <c r="L85" i="60"/>
  <c r="J86" i="60"/>
  <c r="N86" i="60"/>
  <c r="L87" i="60"/>
  <c r="J88" i="60"/>
  <c r="N88" i="60"/>
  <c r="L89" i="60"/>
  <c r="N72" i="60"/>
  <c r="N73" i="60"/>
  <c r="N74" i="60"/>
  <c r="N75" i="60"/>
  <c r="N76" i="60"/>
  <c r="N78" i="60"/>
  <c r="K84" i="60"/>
  <c r="M85" i="60"/>
  <c r="K86" i="60"/>
  <c r="I87" i="60"/>
  <c r="M87" i="60"/>
  <c r="K88" i="60"/>
  <c r="I89" i="60"/>
  <c r="M89" i="60"/>
  <c r="L84" i="60"/>
  <c r="J85" i="60"/>
  <c r="N85" i="60"/>
  <c r="L86" i="60"/>
  <c r="J87" i="60"/>
  <c r="N87" i="60"/>
  <c r="L88" i="60"/>
  <c r="J89" i="60"/>
  <c r="G26" i="59"/>
  <c r="I33" i="59"/>
  <c r="I42" i="59"/>
  <c r="G44" i="59"/>
  <c r="I46" i="59"/>
  <c r="G48" i="59"/>
  <c r="G57" i="59"/>
  <c r="G70" i="59"/>
  <c r="I72" i="59"/>
  <c r="I76" i="59"/>
  <c r="G78" i="59"/>
  <c r="I16" i="59"/>
  <c r="G18" i="59"/>
  <c r="I20" i="59"/>
  <c r="G22" i="59"/>
  <c r="G31" i="59"/>
  <c r="I37" i="59"/>
  <c r="G52" i="59"/>
  <c r="I55" i="59"/>
  <c r="G61" i="59"/>
  <c r="I63" i="59"/>
  <c r="G65" i="59"/>
  <c r="G74" i="59"/>
  <c r="R22" i="56"/>
  <c r="C23" i="57"/>
  <c r="C19" i="57"/>
  <c r="C26" i="57"/>
  <c r="C22" i="57"/>
  <c r="C18" i="57"/>
  <c r="C10" i="57"/>
  <c r="C15" i="57"/>
  <c r="C25" i="57"/>
  <c r="C21" i="57"/>
  <c r="C17" i="57"/>
  <c r="C24" i="57"/>
  <c r="C20" i="57"/>
  <c r="C16" i="57"/>
  <c r="Q24" i="56"/>
  <c r="P24" i="56"/>
  <c r="O24" i="56"/>
  <c r="N24" i="56"/>
  <c r="M24" i="56"/>
  <c r="R18" i="56"/>
  <c r="R19" i="56"/>
  <c r="R16" i="56"/>
  <c r="R13" i="56"/>
  <c r="R17" i="56"/>
  <c r="R20" i="56"/>
  <c r="R23" i="56"/>
  <c r="R14" i="56"/>
  <c r="R21" i="56"/>
  <c r="R15" i="56"/>
  <c r="R12" i="56"/>
  <c r="G35" i="59" l="1"/>
  <c r="I24" i="59"/>
  <c r="M69" i="60"/>
  <c r="J61" i="60"/>
  <c r="J52" i="60"/>
  <c r="J48" i="60"/>
  <c r="J39" i="60"/>
  <c r="J76" i="60"/>
  <c r="K43" i="60"/>
  <c r="M77" i="60"/>
  <c r="M18" i="60"/>
  <c r="Q72" i="58"/>
  <c r="M72" i="58"/>
  <c r="P72" i="58"/>
  <c r="S72" i="58"/>
  <c r="K72" i="58"/>
  <c r="N72" i="58"/>
  <c r="Q63" i="58"/>
  <c r="M63" i="58"/>
  <c r="P63" i="58"/>
  <c r="S63" i="58"/>
  <c r="K63" i="58"/>
  <c r="N63" i="58"/>
  <c r="Q55" i="58"/>
  <c r="M55" i="58"/>
  <c r="P55" i="58"/>
  <c r="S55" i="58"/>
  <c r="K55" i="58"/>
  <c r="N55" i="58"/>
  <c r="S46" i="58"/>
  <c r="K46" i="58"/>
  <c r="N46" i="58"/>
  <c r="Q46" i="58"/>
  <c r="M46" i="58"/>
  <c r="P46" i="58"/>
  <c r="S37" i="58"/>
  <c r="K37" i="58"/>
  <c r="N37" i="58"/>
  <c r="Q37" i="58"/>
  <c r="M37" i="58"/>
  <c r="P37" i="58"/>
  <c r="S29" i="58"/>
  <c r="K29" i="58"/>
  <c r="N29" i="58"/>
  <c r="Q29" i="58"/>
  <c r="M29" i="58"/>
  <c r="P29" i="58"/>
  <c r="S20" i="58"/>
  <c r="K20" i="58"/>
  <c r="N20" i="58"/>
  <c r="Q20" i="58"/>
  <c r="M20" i="58"/>
  <c r="P20" i="58"/>
  <c r="M69" i="57"/>
  <c r="J69" i="57"/>
  <c r="M60" i="57"/>
  <c r="J60" i="57"/>
  <c r="M51" i="57"/>
  <c r="J51" i="57"/>
  <c r="N68" i="57"/>
  <c r="I68" i="57"/>
  <c r="L68" i="57"/>
  <c r="K68" i="57"/>
  <c r="K59" i="57"/>
  <c r="N59" i="57"/>
  <c r="I59" i="57"/>
  <c r="L59" i="57"/>
  <c r="L50" i="57"/>
  <c r="I50" i="57"/>
  <c r="N50" i="57"/>
  <c r="K50" i="57"/>
  <c r="M17" i="57"/>
  <c r="J17" i="57"/>
  <c r="H16" i="59"/>
  <c r="I26" i="59"/>
  <c r="G38" i="59"/>
  <c r="I38" i="59"/>
  <c r="G17" i="59"/>
  <c r="I17" i="59"/>
  <c r="I28" i="59"/>
  <c r="G28" i="59"/>
  <c r="I54" i="59"/>
  <c r="G54" i="59"/>
  <c r="I71" i="59"/>
  <c r="G71" i="59"/>
  <c r="G43" i="59"/>
  <c r="I43" i="59"/>
  <c r="I32" i="59"/>
  <c r="G32" i="59"/>
  <c r="G60" i="59"/>
  <c r="I60" i="59"/>
  <c r="G77" i="59"/>
  <c r="I77" i="59"/>
  <c r="I52" i="59"/>
  <c r="I61" i="59"/>
  <c r="I70" i="59"/>
  <c r="I78" i="59"/>
  <c r="I55" i="60"/>
  <c r="K55" i="60"/>
  <c r="I42" i="60"/>
  <c r="K42" i="60"/>
  <c r="N89" i="60"/>
  <c r="I85" i="60"/>
  <c r="K87" i="60"/>
  <c r="M84" i="60"/>
  <c r="K89" i="60"/>
  <c r="M86" i="60"/>
  <c r="I84" i="60"/>
  <c r="M88" i="60"/>
  <c r="I86" i="60"/>
  <c r="I88" i="60"/>
  <c r="K85" i="60"/>
  <c r="K21" i="60"/>
  <c r="L21" i="60"/>
  <c r="K30" i="60"/>
  <c r="L30" i="60"/>
  <c r="L65" i="60"/>
  <c r="K65" i="60"/>
  <c r="K16" i="60"/>
  <c r="L16" i="60"/>
  <c r="K24" i="60"/>
  <c r="L24" i="60"/>
  <c r="K33" i="60"/>
  <c r="L33" i="60"/>
  <c r="I49" i="60"/>
  <c r="N49" i="60"/>
  <c r="L64" i="60"/>
  <c r="K64" i="60"/>
  <c r="K73" i="60"/>
  <c r="L73" i="60"/>
  <c r="L69" i="58"/>
  <c r="O69" i="58"/>
  <c r="R69" i="58"/>
  <c r="L60" i="58"/>
  <c r="O60" i="58"/>
  <c r="R60" i="58"/>
  <c r="L51" i="58"/>
  <c r="O51" i="58"/>
  <c r="R51" i="58"/>
  <c r="R43" i="58"/>
  <c r="L43" i="58"/>
  <c r="O43" i="58"/>
  <c r="R34" i="58"/>
  <c r="L34" i="58"/>
  <c r="O34" i="58"/>
  <c r="R25" i="58"/>
  <c r="L25" i="58"/>
  <c r="O25" i="58"/>
  <c r="R17" i="58"/>
  <c r="O17" i="58"/>
  <c r="L17" i="58"/>
  <c r="J78" i="57"/>
  <c r="M78" i="57"/>
  <c r="M44" i="57"/>
  <c r="J44" i="57"/>
  <c r="M35" i="57"/>
  <c r="J35" i="57"/>
  <c r="N77" i="57"/>
  <c r="I77" i="57"/>
  <c r="L77" i="57"/>
  <c r="K77" i="57"/>
  <c r="K43" i="57"/>
  <c r="I43" i="57"/>
  <c r="L43" i="57"/>
  <c r="N43" i="57"/>
  <c r="N35" i="57"/>
  <c r="L35" i="57"/>
  <c r="K35" i="57"/>
  <c r="I35" i="57"/>
  <c r="J26" i="57"/>
  <c r="M26" i="57"/>
  <c r="N71" i="58"/>
  <c r="Q71" i="58"/>
  <c r="M71" i="58"/>
  <c r="P71" i="58"/>
  <c r="S71" i="58"/>
  <c r="K71" i="58"/>
  <c r="N62" i="58"/>
  <c r="Q62" i="58"/>
  <c r="M62" i="58"/>
  <c r="P62" i="58"/>
  <c r="S62" i="58"/>
  <c r="K62" i="58"/>
  <c r="N54" i="58"/>
  <c r="Q54" i="58"/>
  <c r="M54" i="58"/>
  <c r="P54" i="58"/>
  <c r="S54" i="58"/>
  <c r="K54" i="58"/>
  <c r="P45" i="58"/>
  <c r="S45" i="58"/>
  <c r="K45" i="58"/>
  <c r="N45" i="58"/>
  <c r="Q45" i="58"/>
  <c r="M45" i="58"/>
  <c r="P36" i="58"/>
  <c r="S36" i="58"/>
  <c r="K36" i="58"/>
  <c r="N36" i="58"/>
  <c r="Q36" i="58"/>
  <c r="M36" i="58"/>
  <c r="P28" i="58"/>
  <c r="S28" i="58"/>
  <c r="K28" i="58"/>
  <c r="N28" i="58"/>
  <c r="Q28" i="58"/>
  <c r="M28" i="58"/>
  <c r="P19" i="58"/>
  <c r="S19" i="58"/>
  <c r="K19" i="58"/>
  <c r="N19" i="58"/>
  <c r="Q19" i="58"/>
  <c r="M19" i="58"/>
  <c r="M71" i="57"/>
  <c r="J71" i="57"/>
  <c r="M62" i="57"/>
  <c r="J62" i="57"/>
  <c r="J41" i="57"/>
  <c r="M41" i="57"/>
  <c r="K70" i="57"/>
  <c r="N70" i="57"/>
  <c r="I70" i="57"/>
  <c r="L70" i="57"/>
  <c r="K61" i="57"/>
  <c r="N61" i="57"/>
  <c r="I61" i="57"/>
  <c r="L61" i="57"/>
  <c r="I52" i="57"/>
  <c r="N52" i="57"/>
  <c r="L52" i="57"/>
  <c r="K52" i="57"/>
  <c r="J19" i="57"/>
  <c r="M19" i="57"/>
  <c r="L76" i="58"/>
  <c r="O76" i="58"/>
  <c r="R76" i="58"/>
  <c r="L68" i="58"/>
  <c r="O68" i="58"/>
  <c r="R68" i="58"/>
  <c r="L59" i="58"/>
  <c r="O59" i="58"/>
  <c r="R59" i="58"/>
  <c r="L50" i="58"/>
  <c r="R50" i="58"/>
  <c r="O50" i="58"/>
  <c r="O42" i="58"/>
  <c r="R42" i="58"/>
  <c r="L42" i="58"/>
  <c r="O33" i="58"/>
  <c r="R33" i="58"/>
  <c r="L33" i="58"/>
  <c r="O24" i="58"/>
  <c r="R24" i="58"/>
  <c r="L24" i="58"/>
  <c r="O16" i="58"/>
  <c r="R16" i="58"/>
  <c r="L16" i="58"/>
  <c r="J76" i="57"/>
  <c r="M76" i="57"/>
  <c r="M42" i="57"/>
  <c r="J42" i="57"/>
  <c r="M33" i="57"/>
  <c r="J33" i="57"/>
  <c r="N75" i="57"/>
  <c r="K75" i="57"/>
  <c r="I75" i="57"/>
  <c r="L75" i="57"/>
  <c r="K41" i="57"/>
  <c r="L41" i="57"/>
  <c r="I41" i="57"/>
  <c r="N41" i="57"/>
  <c r="K33" i="57"/>
  <c r="I33" i="57"/>
  <c r="N33" i="57"/>
  <c r="L33" i="57"/>
  <c r="J24" i="57"/>
  <c r="M24" i="57"/>
  <c r="K26" i="57"/>
  <c r="N26" i="57"/>
  <c r="I26" i="57"/>
  <c r="L26" i="57"/>
  <c r="Q39" i="58"/>
  <c r="M39" i="58"/>
  <c r="P39" i="58"/>
  <c r="S39" i="58"/>
  <c r="K39" i="58"/>
  <c r="N39" i="58"/>
  <c r="K55" i="57"/>
  <c r="N55" i="57"/>
  <c r="I55" i="57"/>
  <c r="L55" i="57"/>
  <c r="N17" i="57"/>
  <c r="I17" i="57"/>
  <c r="L17" i="57"/>
  <c r="K17" i="57"/>
  <c r="L16" i="57"/>
  <c r="K16" i="57"/>
  <c r="N16" i="57"/>
  <c r="I16" i="57"/>
  <c r="N21" i="57"/>
  <c r="L21" i="57"/>
  <c r="K21" i="57"/>
  <c r="I21" i="57"/>
  <c r="N18" i="57"/>
  <c r="I18" i="57"/>
  <c r="L18" i="57"/>
  <c r="K18" i="57"/>
  <c r="I23" i="57"/>
  <c r="L23" i="57"/>
  <c r="K23" i="57"/>
  <c r="N23" i="57"/>
  <c r="I50" i="59"/>
  <c r="J69" i="60"/>
  <c r="L43" i="60"/>
  <c r="J77" i="60"/>
  <c r="J58" i="60"/>
  <c r="S78" i="58"/>
  <c r="K78" i="58"/>
  <c r="N78" i="58"/>
  <c r="Q78" i="58"/>
  <c r="M78" i="58"/>
  <c r="P78" i="58"/>
  <c r="S70" i="58"/>
  <c r="K70" i="58"/>
  <c r="N70" i="58"/>
  <c r="Q70" i="58"/>
  <c r="M70" i="58"/>
  <c r="P70" i="58"/>
  <c r="S61" i="58"/>
  <c r="K61" i="58"/>
  <c r="N61" i="58"/>
  <c r="Q61" i="58"/>
  <c r="M61" i="58"/>
  <c r="P61" i="58"/>
  <c r="S52" i="58"/>
  <c r="K52" i="58"/>
  <c r="N52" i="58"/>
  <c r="Q52" i="58"/>
  <c r="M52" i="58"/>
  <c r="P52" i="58"/>
  <c r="Q44" i="58"/>
  <c r="M44" i="58"/>
  <c r="P44" i="58"/>
  <c r="S44" i="58"/>
  <c r="K44" i="58"/>
  <c r="N44" i="58"/>
  <c r="Q35" i="58"/>
  <c r="M35" i="58"/>
  <c r="P35" i="58"/>
  <c r="S35" i="58"/>
  <c r="K35" i="58"/>
  <c r="N35" i="58"/>
  <c r="Q26" i="58"/>
  <c r="M26" i="58"/>
  <c r="P26" i="58"/>
  <c r="S26" i="58"/>
  <c r="K26" i="58"/>
  <c r="N26" i="58"/>
  <c r="Q18" i="58"/>
  <c r="M18" i="58"/>
  <c r="P18" i="58"/>
  <c r="S18" i="58"/>
  <c r="N18" i="58"/>
  <c r="K18" i="58"/>
  <c r="J73" i="57"/>
  <c r="M73" i="57"/>
  <c r="M64" i="57"/>
  <c r="J64" i="57"/>
  <c r="M30" i="57"/>
  <c r="J30" i="57"/>
  <c r="L72" i="57"/>
  <c r="K72" i="57"/>
  <c r="N72" i="57"/>
  <c r="I72" i="57"/>
  <c r="K63" i="57"/>
  <c r="N63" i="57"/>
  <c r="I63" i="57"/>
  <c r="L63" i="57"/>
  <c r="K30" i="57"/>
  <c r="I30" i="57"/>
  <c r="N30" i="57"/>
  <c r="L30" i="57"/>
  <c r="J21" i="57"/>
  <c r="M21" i="57"/>
  <c r="G30" i="59"/>
  <c r="I30" i="59"/>
  <c r="I19" i="59"/>
  <c r="G19" i="59"/>
  <c r="I58" i="59"/>
  <c r="G58" i="59"/>
  <c r="I75" i="59"/>
  <c r="G75" i="59"/>
  <c r="G34" i="59"/>
  <c r="I34" i="59"/>
  <c r="I23" i="59"/>
  <c r="G23" i="59"/>
  <c r="G47" i="59"/>
  <c r="I47" i="59"/>
  <c r="G64" i="59"/>
  <c r="I64" i="59"/>
  <c r="K15" i="60"/>
  <c r="L15" i="60"/>
  <c r="K23" i="60"/>
  <c r="L23" i="60"/>
  <c r="K32" i="60"/>
  <c r="L32" i="60"/>
  <c r="I39" i="60"/>
  <c r="K39" i="60"/>
  <c r="I48" i="60"/>
  <c r="K48" i="60"/>
  <c r="K18" i="60"/>
  <c r="L18" i="60"/>
  <c r="K26" i="60"/>
  <c r="L26" i="60"/>
  <c r="K35" i="60"/>
  <c r="L35" i="60"/>
  <c r="N22" i="60"/>
  <c r="N31" i="60"/>
  <c r="I50" i="60"/>
  <c r="K50" i="60"/>
  <c r="I59" i="60"/>
  <c r="K59" i="60"/>
  <c r="N34" i="60"/>
  <c r="R75" i="58"/>
  <c r="L75" i="58"/>
  <c r="O75" i="58"/>
  <c r="R67" i="58"/>
  <c r="L67" i="58"/>
  <c r="O67" i="58"/>
  <c r="R58" i="58"/>
  <c r="L58" i="58"/>
  <c r="O58" i="58"/>
  <c r="O49" i="58"/>
  <c r="L49" i="58"/>
  <c r="R49" i="58"/>
  <c r="L41" i="58"/>
  <c r="O41" i="58"/>
  <c r="R41" i="58"/>
  <c r="L32" i="58"/>
  <c r="O32" i="58"/>
  <c r="R32" i="58"/>
  <c r="L23" i="58"/>
  <c r="O23" i="58"/>
  <c r="R23" i="58"/>
  <c r="L15" i="58"/>
  <c r="O15" i="58"/>
  <c r="R15" i="58"/>
  <c r="J57" i="57"/>
  <c r="M57" i="57"/>
  <c r="M48" i="57"/>
  <c r="J48" i="57"/>
  <c r="M39" i="57"/>
  <c r="J39" i="57"/>
  <c r="I56" i="57"/>
  <c r="L56" i="57"/>
  <c r="K56" i="57"/>
  <c r="N56" i="57"/>
  <c r="N47" i="57"/>
  <c r="K47" i="57"/>
  <c r="L47" i="57"/>
  <c r="I47" i="57"/>
  <c r="I39" i="57"/>
  <c r="N39" i="57"/>
  <c r="L39" i="57"/>
  <c r="K39" i="57"/>
  <c r="P77" i="58"/>
  <c r="S77" i="58"/>
  <c r="K77" i="58"/>
  <c r="N77" i="58"/>
  <c r="Q77" i="58"/>
  <c r="M77" i="58"/>
  <c r="P69" i="58"/>
  <c r="S69" i="58"/>
  <c r="K69" i="58"/>
  <c r="N69" i="58"/>
  <c r="Q69" i="58"/>
  <c r="M69" i="58"/>
  <c r="P60" i="58"/>
  <c r="S60" i="58"/>
  <c r="K60" i="58"/>
  <c r="N60" i="58"/>
  <c r="Q60" i="58"/>
  <c r="M60" i="58"/>
  <c r="P51" i="58"/>
  <c r="S51" i="58"/>
  <c r="K51" i="58"/>
  <c r="Q51" i="58"/>
  <c r="M51" i="58"/>
  <c r="N51" i="58"/>
  <c r="N43" i="58"/>
  <c r="Q43" i="58"/>
  <c r="M43" i="58"/>
  <c r="P43" i="58"/>
  <c r="S43" i="58"/>
  <c r="K43" i="58"/>
  <c r="N34" i="58"/>
  <c r="Q34" i="58"/>
  <c r="M34" i="58"/>
  <c r="P34" i="58"/>
  <c r="S34" i="58"/>
  <c r="K34" i="58"/>
  <c r="N25" i="58"/>
  <c r="Q25" i="58"/>
  <c r="M25" i="58"/>
  <c r="P25" i="58"/>
  <c r="S25" i="58"/>
  <c r="K25" i="58"/>
  <c r="N17" i="58"/>
  <c r="Q17" i="58"/>
  <c r="M17" i="58"/>
  <c r="S17" i="58"/>
  <c r="K17" i="58"/>
  <c r="P17" i="58"/>
  <c r="J75" i="57"/>
  <c r="M75" i="57"/>
  <c r="M54" i="57"/>
  <c r="J54" i="57"/>
  <c r="J32" i="57"/>
  <c r="M32" i="57"/>
  <c r="L74" i="57"/>
  <c r="K74" i="57"/>
  <c r="N74" i="57"/>
  <c r="I74" i="57"/>
  <c r="K65" i="57"/>
  <c r="N65" i="57"/>
  <c r="I65" i="57"/>
  <c r="L65" i="57"/>
  <c r="K32" i="57"/>
  <c r="I32" i="57"/>
  <c r="N32" i="57"/>
  <c r="L32" i="57"/>
  <c r="M23" i="57"/>
  <c r="J23" i="57"/>
  <c r="O74" i="58"/>
  <c r="R74" i="58"/>
  <c r="L74" i="58"/>
  <c r="O65" i="58"/>
  <c r="R65" i="58"/>
  <c r="L65" i="58"/>
  <c r="O57" i="58"/>
  <c r="R57" i="58"/>
  <c r="L57" i="58"/>
  <c r="L48" i="58"/>
  <c r="O48" i="58"/>
  <c r="R48" i="58"/>
  <c r="L39" i="58"/>
  <c r="O39" i="58"/>
  <c r="R39" i="58"/>
  <c r="L31" i="58"/>
  <c r="O31" i="58"/>
  <c r="R31" i="58"/>
  <c r="L22" i="58"/>
  <c r="O22" i="58"/>
  <c r="R22" i="58"/>
  <c r="J55" i="57"/>
  <c r="M55" i="57"/>
  <c r="M46" i="57"/>
  <c r="J46" i="57"/>
  <c r="M37" i="57"/>
  <c r="J37" i="57"/>
  <c r="I54" i="57"/>
  <c r="L54" i="57"/>
  <c r="K54" i="57"/>
  <c r="N54" i="57"/>
  <c r="K45" i="57"/>
  <c r="L45" i="57"/>
  <c r="I45" i="57"/>
  <c r="N45" i="57"/>
  <c r="I37" i="57"/>
  <c r="N37" i="57"/>
  <c r="L37" i="57"/>
  <c r="K37" i="57"/>
  <c r="K24" i="57"/>
  <c r="N24" i="57"/>
  <c r="I24" i="57"/>
  <c r="L24" i="57"/>
  <c r="S74" i="58"/>
  <c r="K74" i="58"/>
  <c r="N74" i="58"/>
  <c r="Q74" i="58"/>
  <c r="M74" i="58"/>
  <c r="P74" i="58"/>
  <c r="S57" i="58"/>
  <c r="K57" i="58"/>
  <c r="N57" i="58"/>
  <c r="Q57" i="58"/>
  <c r="M57" i="58"/>
  <c r="P57" i="58"/>
  <c r="Q31" i="58"/>
  <c r="M31" i="58"/>
  <c r="P31" i="58"/>
  <c r="S31" i="58"/>
  <c r="K31" i="58"/>
  <c r="N31" i="58"/>
  <c r="M56" i="57"/>
  <c r="J56" i="57"/>
  <c r="M38" i="57"/>
  <c r="J38" i="57"/>
  <c r="I38" i="57"/>
  <c r="N38" i="57"/>
  <c r="L38" i="57"/>
  <c r="K38" i="57"/>
  <c r="I15" i="59"/>
  <c r="G15" i="59"/>
  <c r="L19" i="57"/>
  <c r="K19" i="57"/>
  <c r="N19" i="57"/>
  <c r="I19" i="57"/>
  <c r="N20" i="57"/>
  <c r="I20" i="57"/>
  <c r="L20" i="57"/>
  <c r="K20" i="57"/>
  <c r="I25" i="57"/>
  <c r="L25" i="57"/>
  <c r="K25" i="57"/>
  <c r="N25" i="57"/>
  <c r="K22" i="57"/>
  <c r="N22" i="57"/>
  <c r="I22" i="57"/>
  <c r="L22" i="57"/>
  <c r="I59" i="59"/>
  <c r="G39" i="59"/>
  <c r="I68" i="59"/>
  <c r="I29" i="59"/>
  <c r="N43" i="60"/>
  <c r="K58" i="60"/>
  <c r="N58" i="60"/>
  <c r="Q76" i="58"/>
  <c r="M76" i="58"/>
  <c r="P76" i="58"/>
  <c r="S76" i="58"/>
  <c r="K76" i="58"/>
  <c r="N76" i="58"/>
  <c r="Q68" i="58"/>
  <c r="M68" i="58"/>
  <c r="P68" i="58"/>
  <c r="S68" i="58"/>
  <c r="K68" i="58"/>
  <c r="N68" i="58"/>
  <c r="Q59" i="58"/>
  <c r="M59" i="58"/>
  <c r="P59" i="58"/>
  <c r="S59" i="58"/>
  <c r="K59" i="58"/>
  <c r="N59" i="58"/>
  <c r="Q50" i="58"/>
  <c r="P50" i="58"/>
  <c r="N50" i="58"/>
  <c r="M50" i="58"/>
  <c r="K50" i="58"/>
  <c r="S50" i="58"/>
  <c r="S42" i="58"/>
  <c r="K42" i="58"/>
  <c r="N42" i="58"/>
  <c r="Q42" i="58"/>
  <c r="M42" i="58"/>
  <c r="P42" i="58"/>
  <c r="S33" i="58"/>
  <c r="K33" i="58"/>
  <c r="N33" i="58"/>
  <c r="Q33" i="58"/>
  <c r="M33" i="58"/>
  <c r="P33" i="58"/>
  <c r="S24" i="58"/>
  <c r="K24" i="58"/>
  <c r="N24" i="58"/>
  <c r="Q24" i="58"/>
  <c r="M24" i="58"/>
  <c r="P24" i="58"/>
  <c r="S16" i="58"/>
  <c r="K16" i="58"/>
  <c r="N16" i="58"/>
  <c r="P16" i="58"/>
  <c r="Q16" i="58"/>
  <c r="M16" i="58"/>
  <c r="M77" i="57"/>
  <c r="J77" i="57"/>
  <c r="M43" i="57"/>
  <c r="J43" i="57"/>
  <c r="M34" i="57"/>
  <c r="J34" i="57"/>
  <c r="L76" i="57"/>
  <c r="N76" i="57"/>
  <c r="I76" i="57"/>
  <c r="K76" i="57"/>
  <c r="N42" i="57"/>
  <c r="L42" i="57"/>
  <c r="K42" i="57"/>
  <c r="I42" i="57"/>
  <c r="N34" i="57"/>
  <c r="K34" i="57"/>
  <c r="I34" i="57"/>
  <c r="L34" i="57"/>
  <c r="M25" i="57"/>
  <c r="J25" i="57"/>
  <c r="G21" i="59"/>
  <c r="I21" i="59"/>
  <c r="I44" i="59"/>
  <c r="I45" i="59"/>
  <c r="G45" i="59"/>
  <c r="I62" i="59"/>
  <c r="G62" i="59"/>
  <c r="G25" i="59"/>
  <c r="I25" i="59"/>
  <c r="G51" i="59"/>
  <c r="I51" i="59"/>
  <c r="G69" i="59"/>
  <c r="I69" i="59"/>
  <c r="L68" i="60"/>
  <c r="K68" i="60"/>
  <c r="N19" i="60"/>
  <c r="N28" i="60"/>
  <c r="N36" i="60"/>
  <c r="I57" i="60"/>
  <c r="K57" i="60"/>
  <c r="L67" i="60"/>
  <c r="K67" i="60"/>
  <c r="K75" i="60"/>
  <c r="L75" i="60"/>
  <c r="K17" i="60"/>
  <c r="L17" i="60"/>
  <c r="K25" i="60"/>
  <c r="L25" i="60"/>
  <c r="K34" i="60"/>
  <c r="L34" i="60"/>
  <c r="I44" i="60"/>
  <c r="K44" i="60"/>
  <c r="L70" i="60"/>
  <c r="K70" i="60"/>
  <c r="K20" i="60"/>
  <c r="L20" i="60"/>
  <c r="K29" i="60"/>
  <c r="L29" i="60"/>
  <c r="K37" i="60"/>
  <c r="L37" i="60"/>
  <c r="I46" i="60"/>
  <c r="K46" i="60"/>
  <c r="I52" i="60"/>
  <c r="K52" i="60"/>
  <c r="I61" i="60"/>
  <c r="K61" i="60"/>
  <c r="L69" i="60"/>
  <c r="K69" i="60"/>
  <c r="K77" i="60"/>
  <c r="L77" i="60"/>
  <c r="L73" i="58"/>
  <c r="O73" i="58"/>
  <c r="R73" i="58"/>
  <c r="L64" i="58"/>
  <c r="O64" i="58"/>
  <c r="R64" i="58"/>
  <c r="L56" i="58"/>
  <c r="O56" i="58"/>
  <c r="R56" i="58"/>
  <c r="R47" i="58"/>
  <c r="L47" i="58"/>
  <c r="O47" i="58"/>
  <c r="R38" i="58"/>
  <c r="L38" i="58"/>
  <c r="O38" i="58"/>
  <c r="R30" i="58"/>
  <c r="L30" i="58"/>
  <c r="O30" i="58"/>
  <c r="R21" i="58"/>
  <c r="L21" i="58"/>
  <c r="O21" i="58"/>
  <c r="J70" i="57"/>
  <c r="M70" i="57"/>
  <c r="J61" i="57"/>
  <c r="M61" i="57"/>
  <c r="M52" i="57"/>
  <c r="J52" i="57"/>
  <c r="K69" i="57"/>
  <c r="L69" i="57"/>
  <c r="N69" i="57"/>
  <c r="I69" i="57"/>
  <c r="I60" i="57"/>
  <c r="L60" i="57"/>
  <c r="K60" i="57"/>
  <c r="N60" i="57"/>
  <c r="N51" i="57"/>
  <c r="K51" i="57"/>
  <c r="L51" i="57"/>
  <c r="I51" i="57"/>
  <c r="J18" i="57"/>
  <c r="M18" i="57"/>
  <c r="N75" i="58"/>
  <c r="Q75" i="58"/>
  <c r="M75" i="58"/>
  <c r="P75" i="58"/>
  <c r="S75" i="58"/>
  <c r="K75" i="58"/>
  <c r="N67" i="58"/>
  <c r="Q67" i="58"/>
  <c r="M67" i="58"/>
  <c r="P67" i="58"/>
  <c r="S67" i="58"/>
  <c r="K67" i="58"/>
  <c r="N58" i="58"/>
  <c r="Q58" i="58"/>
  <c r="M58" i="58"/>
  <c r="P58" i="58"/>
  <c r="S58" i="58"/>
  <c r="K58" i="58"/>
  <c r="S49" i="58"/>
  <c r="Q49" i="58"/>
  <c r="P49" i="58"/>
  <c r="K49" i="58"/>
  <c r="N49" i="58"/>
  <c r="M49" i="58"/>
  <c r="P41" i="58"/>
  <c r="S41" i="58"/>
  <c r="K41" i="58"/>
  <c r="N41" i="58"/>
  <c r="Q41" i="58"/>
  <c r="M41" i="58"/>
  <c r="P32" i="58"/>
  <c r="S32" i="58"/>
  <c r="K32" i="58"/>
  <c r="N32" i="58"/>
  <c r="Q32" i="58"/>
  <c r="M32" i="58"/>
  <c r="P23" i="58"/>
  <c r="S23" i="58"/>
  <c r="K23" i="58"/>
  <c r="N23" i="58"/>
  <c r="Q23" i="58"/>
  <c r="M23" i="58"/>
  <c r="P15" i="58"/>
  <c r="S15" i="58"/>
  <c r="K15" i="58"/>
  <c r="Q15" i="58"/>
  <c r="M15" i="58"/>
  <c r="N15" i="58"/>
  <c r="J67" i="57"/>
  <c r="M67" i="57"/>
  <c r="J45" i="57"/>
  <c r="M45" i="57"/>
  <c r="J36" i="57"/>
  <c r="M36" i="57"/>
  <c r="K78" i="57"/>
  <c r="N78" i="57"/>
  <c r="L78" i="57"/>
  <c r="I78" i="57"/>
  <c r="L44" i="57"/>
  <c r="I44" i="57"/>
  <c r="N44" i="57"/>
  <c r="K44" i="57"/>
  <c r="N36" i="57"/>
  <c r="L36" i="57"/>
  <c r="I36" i="57"/>
  <c r="K36" i="57"/>
  <c r="J15" i="57"/>
  <c r="M15" i="57"/>
  <c r="L72" i="58"/>
  <c r="O72" i="58"/>
  <c r="R72" i="58"/>
  <c r="L63" i="58"/>
  <c r="O63" i="58"/>
  <c r="R63" i="58"/>
  <c r="L55" i="58"/>
  <c r="O55" i="58"/>
  <c r="R55" i="58"/>
  <c r="O46" i="58"/>
  <c r="R46" i="58"/>
  <c r="L46" i="58"/>
  <c r="O37" i="58"/>
  <c r="R37" i="58"/>
  <c r="L37" i="58"/>
  <c r="O29" i="58"/>
  <c r="R29" i="58"/>
  <c r="L29" i="58"/>
  <c r="O20" i="58"/>
  <c r="R20" i="58"/>
  <c r="L20" i="58"/>
  <c r="J68" i="57"/>
  <c r="M68" i="57"/>
  <c r="J59" i="57"/>
  <c r="M59" i="57"/>
  <c r="M50" i="57"/>
  <c r="J50" i="57"/>
  <c r="L67" i="57"/>
  <c r="K67" i="57"/>
  <c r="N67" i="57"/>
  <c r="I67" i="57"/>
  <c r="I58" i="57"/>
  <c r="L58" i="57"/>
  <c r="K58" i="57"/>
  <c r="N58" i="57"/>
  <c r="L49" i="57"/>
  <c r="N49" i="57"/>
  <c r="I49" i="57"/>
  <c r="K49" i="57"/>
  <c r="J16" i="57"/>
  <c r="M16" i="57"/>
  <c r="I15" i="57"/>
  <c r="N15" i="57"/>
  <c r="L15" i="57"/>
  <c r="K15" i="57"/>
  <c r="S65" i="58"/>
  <c r="K65" i="58"/>
  <c r="N65" i="58"/>
  <c r="Q65" i="58"/>
  <c r="M65" i="58"/>
  <c r="P65" i="58"/>
  <c r="Q48" i="58"/>
  <c r="M48" i="58"/>
  <c r="P48" i="58"/>
  <c r="S48" i="58"/>
  <c r="K48" i="58"/>
  <c r="N48" i="58"/>
  <c r="Q22" i="58"/>
  <c r="M22" i="58"/>
  <c r="P22" i="58"/>
  <c r="S22" i="58"/>
  <c r="K22" i="58"/>
  <c r="N22" i="58"/>
  <c r="J47" i="57"/>
  <c r="M47" i="57"/>
  <c r="L46" i="57"/>
  <c r="I46" i="57"/>
  <c r="K46" i="57"/>
  <c r="N46" i="57"/>
  <c r="I36" i="59"/>
  <c r="G36" i="59"/>
  <c r="I49" i="59"/>
  <c r="G49" i="59"/>
  <c r="I67" i="59"/>
  <c r="G67" i="59"/>
  <c r="I41" i="59"/>
  <c r="G41" i="59"/>
  <c r="G56" i="59"/>
  <c r="I56" i="59"/>
  <c r="G73" i="59"/>
  <c r="I73" i="59"/>
  <c r="K19" i="60"/>
  <c r="L19" i="60"/>
  <c r="K28" i="60"/>
  <c r="L28" i="60"/>
  <c r="K36" i="60"/>
  <c r="L36" i="60"/>
  <c r="K22" i="60"/>
  <c r="L22" i="60"/>
  <c r="K31" i="60"/>
  <c r="L31" i="60"/>
  <c r="N35" i="60"/>
  <c r="N21" i="60"/>
  <c r="N30" i="60"/>
  <c r="R71" i="58"/>
  <c r="L71" i="58"/>
  <c r="O71" i="58"/>
  <c r="R62" i="58"/>
  <c r="L62" i="58"/>
  <c r="O62" i="58"/>
  <c r="R54" i="58"/>
  <c r="L54" i="58"/>
  <c r="O54" i="58"/>
  <c r="L45" i="58"/>
  <c r="O45" i="58"/>
  <c r="R45" i="58"/>
  <c r="L36" i="58"/>
  <c r="O36" i="58"/>
  <c r="R36" i="58"/>
  <c r="L28" i="58"/>
  <c r="O28" i="58"/>
  <c r="R28" i="58"/>
  <c r="L19" i="58"/>
  <c r="O19" i="58"/>
  <c r="R19" i="58"/>
  <c r="J74" i="57"/>
  <c r="M74" i="57"/>
  <c r="J65" i="57"/>
  <c r="M65" i="57"/>
  <c r="M31" i="57"/>
  <c r="J31" i="57"/>
  <c r="N73" i="57"/>
  <c r="L73" i="57"/>
  <c r="K73" i="57"/>
  <c r="I73" i="57"/>
  <c r="I64" i="57"/>
  <c r="L64" i="57"/>
  <c r="K64" i="57"/>
  <c r="N64" i="57"/>
  <c r="K31" i="57"/>
  <c r="I31" i="57"/>
  <c r="N31" i="57"/>
  <c r="L31" i="57"/>
  <c r="J22" i="57"/>
  <c r="M22" i="57"/>
  <c r="P73" i="58"/>
  <c r="S73" i="58"/>
  <c r="K73" i="58"/>
  <c r="N73" i="58"/>
  <c r="Q73" i="58"/>
  <c r="M73" i="58"/>
  <c r="P64" i="58"/>
  <c r="S64" i="58"/>
  <c r="K64" i="58"/>
  <c r="N64" i="58"/>
  <c r="Q64" i="58"/>
  <c r="M64" i="58"/>
  <c r="P56" i="58"/>
  <c r="S56" i="58"/>
  <c r="K56" i="58"/>
  <c r="N56" i="58"/>
  <c r="Q56" i="58"/>
  <c r="M56" i="58"/>
  <c r="N47" i="58"/>
  <c r="Q47" i="58"/>
  <c r="M47" i="58"/>
  <c r="P47" i="58"/>
  <c r="S47" i="58"/>
  <c r="K47" i="58"/>
  <c r="N38" i="58"/>
  <c r="Q38" i="58"/>
  <c r="M38" i="58"/>
  <c r="P38" i="58"/>
  <c r="S38" i="58"/>
  <c r="K38" i="58"/>
  <c r="N30" i="58"/>
  <c r="Q30" i="58"/>
  <c r="M30" i="58"/>
  <c r="P30" i="58"/>
  <c r="S30" i="58"/>
  <c r="K30" i="58"/>
  <c r="N21" i="58"/>
  <c r="Q21" i="58"/>
  <c r="M21" i="58"/>
  <c r="P21" i="58"/>
  <c r="S21" i="58"/>
  <c r="K21" i="58"/>
  <c r="L88" i="57"/>
  <c r="M86" i="57"/>
  <c r="N89" i="57"/>
  <c r="K86" i="57"/>
  <c r="K84" i="57"/>
  <c r="I87" i="57"/>
  <c r="J86" i="57"/>
  <c r="I84" i="57"/>
  <c r="L87" i="57"/>
  <c r="M85" i="57"/>
  <c r="M88" i="57"/>
  <c r="K87" i="57"/>
  <c r="I89" i="57"/>
  <c r="N86" i="57"/>
  <c r="M87" i="57"/>
  <c r="M89" i="57"/>
  <c r="K89" i="57"/>
  <c r="K85" i="57"/>
  <c r="I88" i="57"/>
  <c r="J87" i="57"/>
  <c r="J84" i="57"/>
  <c r="M84" i="57"/>
  <c r="K88" i="57"/>
  <c r="I85" i="57"/>
  <c r="N84" i="57"/>
  <c r="N87" i="57"/>
  <c r="J89" i="57"/>
  <c r="J85" i="57"/>
  <c r="N88" i="57"/>
  <c r="L84" i="57"/>
  <c r="L86" i="57"/>
  <c r="I86" i="57"/>
  <c r="N85" i="57"/>
  <c r="L89" i="57"/>
  <c r="J88" i="57"/>
  <c r="L85" i="57"/>
  <c r="M58" i="57"/>
  <c r="J58" i="57"/>
  <c r="M49" i="57"/>
  <c r="J49" i="57"/>
  <c r="J28" i="57"/>
  <c r="M28" i="57"/>
  <c r="K57" i="57"/>
  <c r="N57" i="57"/>
  <c r="I57" i="57"/>
  <c r="L57" i="57"/>
  <c r="I48" i="57"/>
  <c r="N48" i="57"/>
  <c r="L48" i="57"/>
  <c r="K48" i="57"/>
  <c r="I28" i="57"/>
  <c r="N28" i="57"/>
  <c r="K28" i="57"/>
  <c r="L28" i="57"/>
  <c r="O78" i="58"/>
  <c r="R78" i="58"/>
  <c r="L78" i="58"/>
  <c r="O70" i="58"/>
  <c r="R70" i="58"/>
  <c r="L70" i="58"/>
  <c r="O61" i="58"/>
  <c r="R61" i="58"/>
  <c r="L61" i="58"/>
  <c r="O52" i="58"/>
  <c r="R52" i="58"/>
  <c r="L52" i="58"/>
  <c r="L44" i="58"/>
  <c r="O44" i="58"/>
  <c r="R44" i="58"/>
  <c r="L35" i="58"/>
  <c r="O35" i="58"/>
  <c r="R35" i="58"/>
  <c r="L26" i="58"/>
  <c r="O26" i="58"/>
  <c r="R26" i="58"/>
  <c r="L18" i="58"/>
  <c r="R18" i="58"/>
  <c r="O18" i="58"/>
  <c r="M72" i="57"/>
  <c r="J72" i="57"/>
  <c r="J63" i="57"/>
  <c r="M63" i="57"/>
  <c r="M29" i="57"/>
  <c r="J29" i="57"/>
  <c r="N71" i="57"/>
  <c r="I71" i="57"/>
  <c r="L71" i="57"/>
  <c r="K71" i="57"/>
  <c r="I62" i="57"/>
  <c r="L62" i="57"/>
  <c r="K62" i="57"/>
  <c r="N62" i="57"/>
  <c r="K29" i="57"/>
  <c r="I29" i="57"/>
  <c r="N29" i="57"/>
  <c r="L29" i="57"/>
  <c r="M20" i="57"/>
  <c r="J20" i="57"/>
  <c r="R24" i="56"/>
  <c r="G11" i="44"/>
  <c r="G28" i="43"/>
  <c r="D41" i="44"/>
  <c r="C15" i="35" l="1"/>
  <c r="C19" i="35"/>
  <c r="C23" i="35"/>
  <c r="C18" i="35"/>
  <c r="J81" i="35"/>
  <c r="C16" i="35"/>
  <c r="C20" i="35"/>
  <c r="C24" i="35"/>
  <c r="C22" i="35"/>
  <c r="H81" i="59"/>
  <c r="C17" i="35"/>
  <c r="C21" i="35"/>
  <c r="C25" i="35"/>
  <c r="L81" i="58"/>
  <c r="C26" i="35"/>
  <c r="J81" i="55"/>
  <c r="C78" i="55"/>
  <c r="D77" i="55"/>
  <c r="C76" i="55"/>
  <c r="D74" i="55"/>
  <c r="D73" i="55"/>
  <c r="C62" i="55"/>
  <c r="C60" i="55"/>
  <c r="C77" i="55"/>
  <c r="C74" i="55"/>
  <c r="C73" i="55"/>
  <c r="D71" i="55"/>
  <c r="D67" i="55"/>
  <c r="D65" i="55"/>
  <c r="D64" i="55"/>
  <c r="D63" i="55"/>
  <c r="D59" i="55"/>
  <c r="C58" i="55"/>
  <c r="D75" i="55"/>
  <c r="D72" i="55"/>
  <c r="C71" i="55"/>
  <c r="D70" i="55"/>
  <c r="D69" i="55"/>
  <c r="D68" i="55"/>
  <c r="C67" i="55"/>
  <c r="C65" i="55"/>
  <c r="C64" i="55"/>
  <c r="C63" i="55"/>
  <c r="D61" i="55"/>
  <c r="C59" i="55"/>
  <c r="D55" i="55"/>
  <c r="C54" i="55"/>
  <c r="C52" i="55"/>
  <c r="D51" i="55"/>
  <c r="D50" i="55"/>
  <c r="C49" i="55"/>
  <c r="C48" i="55"/>
  <c r="D47" i="55"/>
  <c r="D46" i="55"/>
  <c r="D45" i="55"/>
  <c r="D44" i="55"/>
  <c r="D43" i="55"/>
  <c r="D42" i="55"/>
  <c r="D41" i="55"/>
  <c r="D39" i="55"/>
  <c r="D38" i="55"/>
  <c r="D37" i="55"/>
  <c r="D36" i="55"/>
  <c r="D35" i="55"/>
  <c r="D34" i="55"/>
  <c r="D33" i="55"/>
  <c r="D76" i="55"/>
  <c r="C72" i="55"/>
  <c r="C69" i="55"/>
  <c r="D62" i="55"/>
  <c r="D57" i="55"/>
  <c r="D56" i="55"/>
  <c r="C55" i="55"/>
  <c r="C50" i="55"/>
  <c r="C46" i="55"/>
  <c r="C42" i="55"/>
  <c r="C37" i="55"/>
  <c r="C33" i="55"/>
  <c r="C30" i="55"/>
  <c r="C28" i="55"/>
  <c r="D25" i="55"/>
  <c r="D23" i="55"/>
  <c r="D20" i="55"/>
  <c r="D18" i="55"/>
  <c r="D16" i="55"/>
  <c r="C10" i="55"/>
  <c r="C78" i="54"/>
  <c r="C76" i="54"/>
  <c r="D74" i="54"/>
  <c r="D72" i="54"/>
  <c r="C69" i="54"/>
  <c r="C67" i="54"/>
  <c r="C64" i="54"/>
  <c r="C63" i="54"/>
  <c r="C62" i="54"/>
  <c r="C60" i="54"/>
  <c r="C57" i="54"/>
  <c r="D55" i="54"/>
  <c r="D52" i="54"/>
  <c r="C51" i="54"/>
  <c r="D49" i="54"/>
  <c r="C48" i="54"/>
  <c r="C47" i="54"/>
  <c r="D45" i="54"/>
  <c r="C42" i="54"/>
  <c r="C75" i="55"/>
  <c r="C68" i="55"/>
  <c r="C61" i="55"/>
  <c r="C57" i="55"/>
  <c r="C56" i="55"/>
  <c r="D54" i="55"/>
  <c r="D49" i="55"/>
  <c r="C45" i="55"/>
  <c r="C41" i="55"/>
  <c r="C36" i="55"/>
  <c r="D31" i="55"/>
  <c r="D29" i="55"/>
  <c r="D26" i="55"/>
  <c r="C25" i="55"/>
  <c r="C23" i="55"/>
  <c r="C20" i="55"/>
  <c r="C18" i="55"/>
  <c r="C16" i="55"/>
  <c r="C9" i="55"/>
  <c r="H81" i="54"/>
  <c r="D77" i="54"/>
  <c r="D75" i="54"/>
  <c r="C74" i="54"/>
  <c r="C72" i="54"/>
  <c r="D70" i="54"/>
  <c r="D68" i="54"/>
  <c r="D65" i="54"/>
  <c r="D61" i="54"/>
  <c r="D59" i="54"/>
  <c r="D58" i="54"/>
  <c r="C55" i="54"/>
  <c r="C52" i="54"/>
  <c r="D50" i="54"/>
  <c r="C49" i="54"/>
  <c r="D46" i="54"/>
  <c r="C45" i="54"/>
  <c r="D43" i="54"/>
  <c r="D78" i="55"/>
  <c r="C70" i="55"/>
  <c r="D58" i="55"/>
  <c r="D52" i="55"/>
  <c r="D48" i="55"/>
  <c r="C43" i="55"/>
  <c r="C34" i="55"/>
  <c r="D30" i="55"/>
  <c r="C22" i="55"/>
  <c r="C19" i="55"/>
  <c r="C15" i="55"/>
  <c r="D78" i="54"/>
  <c r="C71" i="54"/>
  <c r="D67" i="54"/>
  <c r="D63" i="54"/>
  <c r="D60" i="54"/>
  <c r="D57" i="54"/>
  <c r="C54" i="54"/>
  <c r="D47" i="54"/>
  <c r="C44" i="54"/>
  <c r="C41" i="54"/>
  <c r="D38" i="54"/>
  <c r="C35" i="54"/>
  <c r="C33" i="54"/>
  <c r="C31" i="54"/>
  <c r="C30" i="54"/>
  <c r="C29" i="54"/>
  <c r="D24" i="54"/>
  <c r="D22" i="54"/>
  <c r="D21" i="54"/>
  <c r="C20" i="54"/>
  <c r="C19" i="54"/>
  <c r="C17" i="54"/>
  <c r="C9" i="54"/>
  <c r="D60" i="55"/>
  <c r="C47" i="55"/>
  <c r="C35" i="55"/>
  <c r="C31" i="55"/>
  <c r="D24" i="55"/>
  <c r="C21" i="55"/>
  <c r="D15" i="55"/>
  <c r="C77" i="54"/>
  <c r="C73" i="54"/>
  <c r="C68" i="54"/>
  <c r="D54" i="54"/>
  <c r="D41" i="54"/>
  <c r="C38" i="54"/>
  <c r="C36" i="54"/>
  <c r="D33" i="54"/>
  <c r="C28" i="54"/>
  <c r="D23" i="54"/>
  <c r="C18" i="54"/>
  <c r="C16" i="54"/>
  <c r="C39" i="55"/>
  <c r="D32" i="55"/>
  <c r="D22" i="55"/>
  <c r="C43" i="54"/>
  <c r="D39" i="54"/>
  <c r="D30" i="54"/>
  <c r="D26" i="54"/>
  <c r="C22" i="54"/>
  <c r="D19" i="54"/>
  <c r="C15" i="54"/>
  <c r="C51" i="55"/>
  <c r="C32" i="55"/>
  <c r="D21" i="55"/>
  <c r="C17" i="55"/>
  <c r="D73" i="54"/>
  <c r="D69" i="54"/>
  <c r="C56" i="54"/>
  <c r="C50" i="54"/>
  <c r="D42" i="54"/>
  <c r="C39" i="54"/>
  <c r="D36" i="54"/>
  <c r="C34" i="54"/>
  <c r="C24" i="54"/>
  <c r="D20" i="54"/>
  <c r="D16" i="54"/>
  <c r="C10" i="54"/>
  <c r="C44" i="55"/>
  <c r="C29" i="55"/>
  <c r="C24" i="55"/>
  <c r="D19" i="55"/>
  <c r="D76" i="54"/>
  <c r="D71" i="54"/>
  <c r="C65" i="54"/>
  <c r="D62" i="54"/>
  <c r="C58" i="54"/>
  <c r="D48" i="54"/>
  <c r="D44" i="54"/>
  <c r="D37" i="54"/>
  <c r="D35" i="54"/>
  <c r="D32" i="54"/>
  <c r="D29" i="54"/>
  <c r="D25" i="54"/>
  <c r="C23" i="54"/>
  <c r="C21" i="54"/>
  <c r="D17" i="54"/>
  <c r="D15" i="54"/>
  <c r="C38" i="55"/>
  <c r="D28" i="55"/>
  <c r="D17" i="55"/>
  <c r="C75" i="54"/>
  <c r="C70" i="54"/>
  <c r="D64" i="54"/>
  <c r="C61" i="54"/>
  <c r="D56" i="54"/>
  <c r="D51" i="54"/>
  <c r="C37" i="54"/>
  <c r="D34" i="54"/>
  <c r="C32" i="54"/>
  <c r="C25" i="54"/>
  <c r="C26" i="55"/>
  <c r="C59" i="54"/>
  <c r="C46" i="54"/>
  <c r="D31" i="54"/>
  <c r="D28" i="54"/>
  <c r="C26" i="54"/>
  <c r="D18" i="54"/>
  <c r="L81" i="53"/>
  <c r="C10" i="53"/>
  <c r="C9" i="53"/>
  <c r="C10" i="35"/>
  <c r="C9" i="35"/>
  <c r="D43" i="44"/>
  <c r="E43" i="44" s="1"/>
  <c r="D44" i="44"/>
  <c r="E44" i="44" s="1"/>
  <c r="D45" i="44"/>
  <c r="E45" i="44" s="1"/>
  <c r="D46" i="44"/>
  <c r="E46" i="44" s="1"/>
  <c r="D47" i="44"/>
  <c r="E47" i="44" s="1"/>
  <c r="D48" i="44"/>
  <c r="E48" i="44" s="1"/>
  <c r="D49" i="44"/>
  <c r="E49" i="44" s="1"/>
  <c r="D52" i="44"/>
  <c r="E52" i="44" s="1"/>
  <c r="D42" i="44"/>
  <c r="E42" i="44" s="1"/>
  <c r="D50" i="44"/>
  <c r="E50" i="44" s="1"/>
  <c r="D51" i="44"/>
  <c r="E51" i="44" s="1"/>
  <c r="C52" i="44"/>
  <c r="C51" i="44"/>
  <c r="C50" i="44"/>
  <c r="C49" i="44"/>
  <c r="C48" i="44"/>
  <c r="C47" i="44"/>
  <c r="C46" i="44"/>
  <c r="C45" i="44"/>
  <c r="C44" i="44"/>
  <c r="C43" i="44"/>
  <c r="C42" i="44"/>
  <c r="C41" i="44"/>
  <c r="Q26" i="44"/>
  <c r="M15" i="44"/>
  <c r="K85" i="58" l="1"/>
  <c r="P89" i="58"/>
  <c r="L89" i="58"/>
  <c r="Q88" i="58"/>
  <c r="M88" i="58"/>
  <c r="R87" i="58"/>
  <c r="N87" i="58"/>
  <c r="S86" i="58"/>
  <c r="O86" i="58"/>
  <c r="S85" i="58"/>
  <c r="O85" i="58"/>
  <c r="S84" i="58"/>
  <c r="O84" i="58"/>
  <c r="K84" i="58"/>
  <c r="Q89" i="58"/>
  <c r="S87" i="58"/>
  <c r="P86" i="58"/>
  <c r="L85" i="58"/>
  <c r="S89" i="58"/>
  <c r="O89" i="58"/>
  <c r="K89" i="58"/>
  <c r="P88" i="58"/>
  <c r="L88" i="58"/>
  <c r="Q87" i="58"/>
  <c r="M87" i="58"/>
  <c r="R86" i="58"/>
  <c r="N86" i="58"/>
  <c r="R85" i="58"/>
  <c r="N85" i="58"/>
  <c r="R84" i="58"/>
  <c r="N84" i="58"/>
  <c r="M89" i="58"/>
  <c r="O87" i="58"/>
  <c r="K86" i="58"/>
  <c r="P84" i="58"/>
  <c r="R89" i="58"/>
  <c r="N89" i="58"/>
  <c r="S88" i="58"/>
  <c r="O88" i="58"/>
  <c r="K88" i="58"/>
  <c r="P87" i="58"/>
  <c r="L87" i="58"/>
  <c r="Q86" i="58"/>
  <c r="M86" i="58"/>
  <c r="Q85" i="58"/>
  <c r="M85" i="58"/>
  <c r="Q84" i="58"/>
  <c r="M84" i="58"/>
  <c r="L86" i="58"/>
  <c r="R88" i="58"/>
  <c r="N88" i="58"/>
  <c r="K87" i="58"/>
  <c r="P85" i="58"/>
  <c r="L84" i="58"/>
  <c r="G89" i="59"/>
  <c r="G84" i="59"/>
  <c r="I89" i="59"/>
  <c r="H84" i="59"/>
  <c r="G87" i="59"/>
  <c r="I86" i="59"/>
  <c r="H87" i="59"/>
  <c r="G88" i="59"/>
  <c r="I87" i="59"/>
  <c r="H85" i="59"/>
  <c r="G85" i="59"/>
  <c r="I85" i="59"/>
  <c r="I84" i="59"/>
  <c r="H86" i="59"/>
  <c r="G86" i="59"/>
  <c r="H88" i="59"/>
  <c r="I88" i="59"/>
  <c r="H89" i="59"/>
  <c r="J86" i="35"/>
  <c r="M87" i="35"/>
  <c r="N84" i="35"/>
  <c r="K85" i="53"/>
  <c r="L88" i="53"/>
  <c r="L85" i="53"/>
  <c r="P88" i="53"/>
  <c r="M89" i="53"/>
  <c r="M85" i="53"/>
  <c r="N89" i="53"/>
  <c r="Q89" i="53"/>
  <c r="S87" i="53"/>
  <c r="N87" i="53"/>
  <c r="O86" i="53"/>
  <c r="Q85" i="53"/>
  <c r="R84" i="53"/>
  <c r="K87" i="53"/>
  <c r="L84" i="53"/>
  <c r="P85" i="53"/>
  <c r="M87" i="53"/>
  <c r="O89" i="53"/>
  <c r="S88" i="53"/>
  <c r="Q87" i="53"/>
  <c r="Q86" i="53"/>
  <c r="O85" i="53"/>
  <c r="O84" i="53"/>
  <c r="K84" i="53"/>
  <c r="M84" i="53"/>
  <c r="P89" i="53"/>
  <c r="S84" i="53"/>
  <c r="L86" i="53"/>
  <c r="M88" i="53"/>
  <c r="K89" i="53"/>
  <c r="K88" i="53"/>
  <c r="L89" i="53"/>
  <c r="P86" i="53"/>
  <c r="M86" i="53"/>
  <c r="S89" i="53"/>
  <c r="R88" i="53"/>
  <c r="O87" i="53"/>
  <c r="N86" i="53"/>
  <c r="N85" i="53"/>
  <c r="N84" i="53"/>
  <c r="L87" i="53"/>
  <c r="P84" i="53"/>
  <c r="N88" i="53"/>
  <c r="Q88" i="53"/>
  <c r="S86" i="53"/>
  <c r="S85" i="53"/>
  <c r="K86" i="53"/>
  <c r="P87" i="53"/>
  <c r="O88" i="53"/>
  <c r="R87" i="53"/>
  <c r="R85" i="53"/>
  <c r="Q84" i="53"/>
  <c r="R86" i="53"/>
  <c r="R89" i="53"/>
  <c r="H28" i="54"/>
  <c r="G37" i="54"/>
  <c r="I37" i="54"/>
  <c r="G21" i="54"/>
  <c r="I21" i="54"/>
  <c r="H48" i="54"/>
  <c r="L29" i="55"/>
  <c r="N29" i="55"/>
  <c r="I29" i="55"/>
  <c r="K29" i="55"/>
  <c r="G39" i="54"/>
  <c r="I39" i="54"/>
  <c r="I32" i="55"/>
  <c r="L32" i="55"/>
  <c r="N32" i="55"/>
  <c r="K32" i="55"/>
  <c r="G43" i="54"/>
  <c r="I43" i="54"/>
  <c r="H33" i="54"/>
  <c r="J15" i="55"/>
  <c r="M15" i="55"/>
  <c r="G17" i="54"/>
  <c r="I17" i="54"/>
  <c r="G31" i="54"/>
  <c r="I31" i="54"/>
  <c r="H57" i="54"/>
  <c r="L22" i="55"/>
  <c r="K22" i="55"/>
  <c r="I22" i="55"/>
  <c r="N22" i="55"/>
  <c r="J78" i="55"/>
  <c r="M78" i="55"/>
  <c r="H58" i="54"/>
  <c r="H75" i="54"/>
  <c r="L25" i="55"/>
  <c r="I25" i="55"/>
  <c r="N25" i="55"/>
  <c r="K25" i="55"/>
  <c r="M54" i="55"/>
  <c r="J54" i="55"/>
  <c r="G47" i="54"/>
  <c r="I47" i="54"/>
  <c r="H52" i="54"/>
  <c r="G62" i="54"/>
  <c r="I62" i="54"/>
  <c r="G78" i="54"/>
  <c r="I78" i="54"/>
  <c r="M20" i="55"/>
  <c r="J20" i="55"/>
  <c r="L30" i="55"/>
  <c r="I30" i="55"/>
  <c r="N30" i="55"/>
  <c r="K30" i="55"/>
  <c r="L46" i="55"/>
  <c r="I46" i="55"/>
  <c r="N46" i="55"/>
  <c r="K46" i="55"/>
  <c r="M57" i="55"/>
  <c r="J57" i="55"/>
  <c r="J76" i="55"/>
  <c r="M76" i="55"/>
  <c r="J36" i="55"/>
  <c r="M36" i="55"/>
  <c r="J41" i="55"/>
  <c r="M41" i="55"/>
  <c r="J45" i="55"/>
  <c r="M45" i="55"/>
  <c r="I49" i="55"/>
  <c r="L49" i="55"/>
  <c r="K49" i="55"/>
  <c r="N49" i="55"/>
  <c r="L54" i="55"/>
  <c r="I54" i="55"/>
  <c r="K54" i="55"/>
  <c r="N54" i="55"/>
  <c r="L63" i="55"/>
  <c r="K63" i="55"/>
  <c r="N63" i="55"/>
  <c r="I63" i="55"/>
  <c r="J68" i="55"/>
  <c r="M68" i="55"/>
  <c r="J72" i="55"/>
  <c r="M72" i="55"/>
  <c r="J71" i="55"/>
  <c r="M71" i="55"/>
  <c r="K60" i="55"/>
  <c r="L60" i="55"/>
  <c r="N60" i="55"/>
  <c r="I60" i="55"/>
  <c r="L76" i="55"/>
  <c r="I76" i="55"/>
  <c r="N76" i="55"/>
  <c r="K76" i="55"/>
  <c r="H31" i="54"/>
  <c r="I25" i="54"/>
  <c r="G25" i="54"/>
  <c r="H51" i="54"/>
  <c r="I70" i="54"/>
  <c r="G70" i="54"/>
  <c r="N38" i="55"/>
  <c r="L38" i="55"/>
  <c r="I38" i="55"/>
  <c r="K38" i="55"/>
  <c r="I23" i="54"/>
  <c r="G23" i="54"/>
  <c r="H35" i="54"/>
  <c r="G58" i="54"/>
  <c r="I58" i="54"/>
  <c r="H76" i="54"/>
  <c r="N44" i="55"/>
  <c r="I44" i="55"/>
  <c r="L44" i="55"/>
  <c r="K44" i="55"/>
  <c r="G24" i="54"/>
  <c r="I24" i="54"/>
  <c r="H42" i="54"/>
  <c r="H73" i="54"/>
  <c r="L51" i="55"/>
  <c r="I51" i="55"/>
  <c r="N51" i="55"/>
  <c r="K51" i="55"/>
  <c r="H26" i="54"/>
  <c r="J22" i="55"/>
  <c r="M22" i="55"/>
  <c r="I18" i="54"/>
  <c r="G18" i="54"/>
  <c r="G36" i="54"/>
  <c r="I36" i="54"/>
  <c r="G68" i="54"/>
  <c r="I68" i="54"/>
  <c r="L21" i="55"/>
  <c r="K21" i="55"/>
  <c r="I21" i="55"/>
  <c r="N21" i="55"/>
  <c r="L47" i="55"/>
  <c r="I47" i="55"/>
  <c r="N47" i="55"/>
  <c r="K47" i="55"/>
  <c r="G19" i="54"/>
  <c r="I19" i="54"/>
  <c r="H24" i="54"/>
  <c r="G33" i="54"/>
  <c r="I33" i="54"/>
  <c r="G44" i="54"/>
  <c r="I44" i="54"/>
  <c r="H60" i="54"/>
  <c r="H78" i="54"/>
  <c r="M30" i="55"/>
  <c r="J30" i="55"/>
  <c r="M52" i="55"/>
  <c r="J52" i="55"/>
  <c r="H43" i="54"/>
  <c r="H50" i="54"/>
  <c r="H59" i="54"/>
  <c r="H70" i="54"/>
  <c r="H77" i="54"/>
  <c r="L18" i="55"/>
  <c r="I18" i="55"/>
  <c r="N18" i="55"/>
  <c r="K18" i="55"/>
  <c r="J26" i="55"/>
  <c r="M26" i="55"/>
  <c r="N41" i="55"/>
  <c r="I41" i="55"/>
  <c r="L41" i="55"/>
  <c r="K41" i="55"/>
  <c r="K56" i="55"/>
  <c r="L56" i="55"/>
  <c r="N56" i="55"/>
  <c r="I56" i="55"/>
  <c r="L75" i="55"/>
  <c r="N75" i="55"/>
  <c r="I75" i="55"/>
  <c r="K75" i="55"/>
  <c r="G48" i="54"/>
  <c r="I48" i="54"/>
  <c r="H55" i="54"/>
  <c r="I63" i="54"/>
  <c r="G63" i="54"/>
  <c r="H72" i="54"/>
  <c r="J23" i="55"/>
  <c r="M23" i="55"/>
  <c r="N33" i="55"/>
  <c r="L33" i="55"/>
  <c r="I33" i="55"/>
  <c r="K33" i="55"/>
  <c r="L50" i="55"/>
  <c r="I50" i="55"/>
  <c r="N50" i="55"/>
  <c r="K50" i="55"/>
  <c r="J62" i="55"/>
  <c r="M62" i="55"/>
  <c r="J33" i="55"/>
  <c r="M33" i="55"/>
  <c r="J37" i="55"/>
  <c r="M37" i="55"/>
  <c r="J42" i="55"/>
  <c r="M42" i="55"/>
  <c r="M46" i="55"/>
  <c r="J46" i="55"/>
  <c r="M50" i="55"/>
  <c r="J50" i="55"/>
  <c r="M55" i="55"/>
  <c r="J55" i="55"/>
  <c r="K64" i="55"/>
  <c r="N64" i="55"/>
  <c r="I64" i="55"/>
  <c r="L64" i="55"/>
  <c r="J69" i="55"/>
  <c r="M69" i="55"/>
  <c r="J75" i="55"/>
  <c r="M75" i="55"/>
  <c r="J64" i="55"/>
  <c r="M64" i="55"/>
  <c r="L73" i="55"/>
  <c r="K73" i="55"/>
  <c r="I73" i="55"/>
  <c r="N73" i="55"/>
  <c r="I62" i="55"/>
  <c r="N62" i="55"/>
  <c r="K62" i="55"/>
  <c r="L62" i="55"/>
  <c r="J77" i="55"/>
  <c r="M77" i="55"/>
  <c r="H18" i="54"/>
  <c r="I46" i="54"/>
  <c r="G46" i="54"/>
  <c r="I32" i="54"/>
  <c r="G32" i="54"/>
  <c r="H56" i="54"/>
  <c r="I75" i="54"/>
  <c r="G75" i="54"/>
  <c r="H15" i="54"/>
  <c r="H25" i="54"/>
  <c r="H37" i="54"/>
  <c r="H62" i="54"/>
  <c r="J19" i="55"/>
  <c r="M19" i="55"/>
  <c r="G34" i="54"/>
  <c r="I34" i="54"/>
  <c r="I50" i="54"/>
  <c r="G50" i="54"/>
  <c r="L17" i="55"/>
  <c r="I17" i="55"/>
  <c r="N17" i="55"/>
  <c r="K17" i="55"/>
  <c r="G15" i="54"/>
  <c r="I15" i="54"/>
  <c r="H30" i="54"/>
  <c r="J32" i="55"/>
  <c r="M32" i="55"/>
  <c r="H23" i="54"/>
  <c r="G38" i="54"/>
  <c r="I38" i="54"/>
  <c r="G73" i="54"/>
  <c r="I73" i="54"/>
  <c r="M24" i="55"/>
  <c r="J24" i="55"/>
  <c r="M60" i="55"/>
  <c r="J60" i="55"/>
  <c r="I20" i="54"/>
  <c r="G20" i="54"/>
  <c r="G29" i="54"/>
  <c r="I29" i="54"/>
  <c r="G35" i="54"/>
  <c r="I35" i="54"/>
  <c r="H47" i="54"/>
  <c r="H63" i="54"/>
  <c r="L15" i="55"/>
  <c r="K15" i="55"/>
  <c r="I15" i="55"/>
  <c r="N15" i="55"/>
  <c r="N34" i="55"/>
  <c r="L34" i="55"/>
  <c r="I34" i="55"/>
  <c r="K34" i="55"/>
  <c r="M58" i="55"/>
  <c r="J58" i="55"/>
  <c r="G45" i="54"/>
  <c r="I45" i="54"/>
  <c r="I52" i="54"/>
  <c r="G52" i="54"/>
  <c r="H61" i="54"/>
  <c r="I72" i="54"/>
  <c r="G72" i="54"/>
  <c r="I89" i="54"/>
  <c r="I84" i="54"/>
  <c r="I87" i="54"/>
  <c r="G84" i="54"/>
  <c r="G86" i="54"/>
  <c r="I86" i="54"/>
  <c r="I85" i="54"/>
  <c r="I88" i="54"/>
  <c r="G87" i="54"/>
  <c r="G89" i="54"/>
  <c r="G88" i="54"/>
  <c r="H88" i="54"/>
  <c r="H87" i="54"/>
  <c r="G85" i="54"/>
  <c r="H89" i="54"/>
  <c r="H84" i="54"/>
  <c r="H86" i="54"/>
  <c r="H85" i="54"/>
  <c r="L20" i="55"/>
  <c r="K20" i="55"/>
  <c r="I20" i="55"/>
  <c r="N20" i="55"/>
  <c r="M29" i="55"/>
  <c r="J29" i="55"/>
  <c r="N45" i="55"/>
  <c r="I45" i="55"/>
  <c r="L45" i="55"/>
  <c r="K45" i="55"/>
  <c r="K57" i="55"/>
  <c r="L57" i="55"/>
  <c r="N57" i="55"/>
  <c r="I57" i="55"/>
  <c r="G42" i="54"/>
  <c r="I42" i="54"/>
  <c r="H49" i="54"/>
  <c r="I57" i="54"/>
  <c r="G57" i="54"/>
  <c r="G64" i="54"/>
  <c r="I64" i="54"/>
  <c r="H74" i="54"/>
  <c r="M16" i="55"/>
  <c r="J16" i="55"/>
  <c r="M25" i="55"/>
  <c r="J25" i="55"/>
  <c r="N37" i="55"/>
  <c r="L37" i="55"/>
  <c r="I37" i="55"/>
  <c r="K37" i="55"/>
  <c r="K55" i="55"/>
  <c r="I55" i="55"/>
  <c r="L55" i="55"/>
  <c r="N55" i="55"/>
  <c r="N69" i="55"/>
  <c r="L69" i="55"/>
  <c r="K69" i="55"/>
  <c r="I69" i="55"/>
  <c r="J34" i="55"/>
  <c r="M34" i="55"/>
  <c r="J38" i="55"/>
  <c r="M38" i="55"/>
  <c r="J43" i="55"/>
  <c r="M43" i="55"/>
  <c r="M47" i="55"/>
  <c r="J47" i="55"/>
  <c r="M51" i="55"/>
  <c r="J51" i="55"/>
  <c r="K59" i="55"/>
  <c r="I59" i="55"/>
  <c r="N59" i="55"/>
  <c r="L59" i="55"/>
  <c r="K65" i="55"/>
  <c r="L65" i="55"/>
  <c r="I65" i="55"/>
  <c r="N65" i="55"/>
  <c r="M70" i="55"/>
  <c r="J70" i="55"/>
  <c r="L58" i="55"/>
  <c r="N58" i="55"/>
  <c r="K58" i="55"/>
  <c r="I58" i="55"/>
  <c r="M65" i="55"/>
  <c r="J65" i="55"/>
  <c r="K74" i="55"/>
  <c r="L74" i="55"/>
  <c r="N74" i="55"/>
  <c r="I74" i="55"/>
  <c r="J73" i="55"/>
  <c r="M73" i="55"/>
  <c r="L78" i="55"/>
  <c r="I78" i="55"/>
  <c r="N78" i="55"/>
  <c r="K78" i="55"/>
  <c r="L26" i="55"/>
  <c r="I26" i="55"/>
  <c r="N26" i="55"/>
  <c r="K26" i="55"/>
  <c r="H64" i="54"/>
  <c r="J28" i="55"/>
  <c r="M28" i="55"/>
  <c r="H32" i="54"/>
  <c r="H71" i="54"/>
  <c r="H20" i="54"/>
  <c r="H69" i="54"/>
  <c r="G22" i="54"/>
  <c r="I22" i="54"/>
  <c r="G16" i="54"/>
  <c r="I16" i="54"/>
  <c r="H54" i="54"/>
  <c r="N35" i="55"/>
  <c r="I35" i="55"/>
  <c r="L35" i="55"/>
  <c r="K35" i="55"/>
  <c r="H22" i="54"/>
  <c r="G41" i="54"/>
  <c r="I41" i="54"/>
  <c r="I71" i="54"/>
  <c r="G71" i="54"/>
  <c r="M48" i="55"/>
  <c r="J48" i="55"/>
  <c r="G49" i="54"/>
  <c r="I49" i="54"/>
  <c r="H68" i="54"/>
  <c r="K16" i="55"/>
  <c r="I16" i="55"/>
  <c r="N16" i="55"/>
  <c r="L16" i="55"/>
  <c r="N36" i="55"/>
  <c r="I36" i="55"/>
  <c r="L36" i="55"/>
  <c r="K36" i="55"/>
  <c r="I68" i="55"/>
  <c r="L68" i="55"/>
  <c r="K68" i="55"/>
  <c r="N68" i="55"/>
  <c r="G69" i="54"/>
  <c r="I69" i="54"/>
  <c r="J63" i="55"/>
  <c r="M63" i="55"/>
  <c r="G26" i="54"/>
  <c r="I26" i="54"/>
  <c r="I59" i="54"/>
  <c r="G59" i="54"/>
  <c r="H34" i="54"/>
  <c r="I61" i="54"/>
  <c r="G61" i="54"/>
  <c r="M17" i="55"/>
  <c r="J17" i="55"/>
  <c r="H17" i="54"/>
  <c r="H29" i="54"/>
  <c r="H44" i="54"/>
  <c r="I65" i="54"/>
  <c r="G65" i="54"/>
  <c r="L24" i="55"/>
  <c r="N24" i="55"/>
  <c r="I24" i="55"/>
  <c r="K24" i="55"/>
  <c r="H16" i="54"/>
  <c r="H36" i="54"/>
  <c r="G56" i="54"/>
  <c r="I56" i="54"/>
  <c r="M21" i="55"/>
  <c r="J21" i="55"/>
  <c r="H19" i="54"/>
  <c r="H39" i="54"/>
  <c r="N39" i="55"/>
  <c r="I39" i="55"/>
  <c r="L39" i="55"/>
  <c r="K39" i="55"/>
  <c r="G28" i="54"/>
  <c r="I28" i="54"/>
  <c r="H41" i="54"/>
  <c r="G77" i="54"/>
  <c r="I77" i="54"/>
  <c r="N31" i="55"/>
  <c r="I31" i="55"/>
  <c r="K31" i="55"/>
  <c r="L31" i="55"/>
  <c r="H21" i="54"/>
  <c r="G30" i="54"/>
  <c r="I30" i="54"/>
  <c r="H38" i="54"/>
  <c r="G54" i="54"/>
  <c r="I54" i="54"/>
  <c r="H67" i="54"/>
  <c r="L19" i="55"/>
  <c r="I19" i="55"/>
  <c r="N19" i="55"/>
  <c r="K19" i="55"/>
  <c r="N43" i="55"/>
  <c r="L43" i="55"/>
  <c r="I43" i="55"/>
  <c r="K43" i="55"/>
  <c r="K70" i="55"/>
  <c r="I70" i="55"/>
  <c r="N70" i="55"/>
  <c r="L70" i="55"/>
  <c r="H46" i="54"/>
  <c r="I55" i="54"/>
  <c r="G55" i="54"/>
  <c r="H65" i="54"/>
  <c r="G74" i="54"/>
  <c r="I74" i="54"/>
  <c r="L23" i="55"/>
  <c r="I23" i="55"/>
  <c r="N23" i="55"/>
  <c r="K23" i="55"/>
  <c r="J31" i="55"/>
  <c r="M31" i="55"/>
  <c r="M49" i="55"/>
  <c r="J49" i="55"/>
  <c r="K61" i="55"/>
  <c r="I61" i="55"/>
  <c r="L61" i="55"/>
  <c r="N61" i="55"/>
  <c r="H45" i="54"/>
  <c r="G51" i="54"/>
  <c r="I51" i="54"/>
  <c r="G60" i="54"/>
  <c r="I60" i="54"/>
  <c r="I67" i="54"/>
  <c r="G67" i="54"/>
  <c r="G76" i="54"/>
  <c r="I76" i="54"/>
  <c r="J18" i="55"/>
  <c r="M18" i="55"/>
  <c r="L28" i="55"/>
  <c r="I28" i="55"/>
  <c r="N28" i="55"/>
  <c r="K28" i="55"/>
  <c r="N42" i="55"/>
  <c r="L42" i="55"/>
  <c r="I42" i="55"/>
  <c r="K42" i="55"/>
  <c r="M56" i="55"/>
  <c r="J56" i="55"/>
  <c r="L72" i="55"/>
  <c r="N72" i="55"/>
  <c r="I72" i="55"/>
  <c r="K72" i="55"/>
  <c r="J35" i="55"/>
  <c r="M35" i="55"/>
  <c r="J39" i="55"/>
  <c r="M39" i="55"/>
  <c r="J44" i="55"/>
  <c r="M44" i="55"/>
  <c r="L48" i="55"/>
  <c r="I48" i="55"/>
  <c r="N48" i="55"/>
  <c r="K48" i="55"/>
  <c r="N52" i="55"/>
  <c r="L52" i="55"/>
  <c r="I52" i="55"/>
  <c r="K52" i="55"/>
  <c r="M61" i="55"/>
  <c r="J61" i="55"/>
  <c r="I67" i="55"/>
  <c r="K67" i="55"/>
  <c r="L67" i="55"/>
  <c r="N67" i="55"/>
  <c r="K71" i="55"/>
  <c r="N71" i="55"/>
  <c r="I71" i="55"/>
  <c r="L71" i="55"/>
  <c r="M59" i="55"/>
  <c r="J59" i="55"/>
  <c r="M67" i="55"/>
  <c r="J67" i="55"/>
  <c r="L77" i="55"/>
  <c r="I77" i="55"/>
  <c r="K77" i="55"/>
  <c r="N77" i="55"/>
  <c r="J74" i="55"/>
  <c r="M74" i="55"/>
  <c r="N89" i="55"/>
  <c r="M88" i="55"/>
  <c r="I86" i="55"/>
  <c r="I88" i="55"/>
  <c r="K85" i="55"/>
  <c r="K87" i="55"/>
  <c r="M84" i="55"/>
  <c r="M86" i="55"/>
  <c r="I84" i="55"/>
  <c r="K89" i="55"/>
  <c r="J84" i="55"/>
  <c r="N86" i="55"/>
  <c r="J86" i="55"/>
  <c r="L89" i="55"/>
  <c r="K84" i="55"/>
  <c r="I87" i="55"/>
  <c r="M89" i="55"/>
  <c r="N85" i="55"/>
  <c r="L87" i="55"/>
  <c r="I85" i="55"/>
  <c r="M87" i="55"/>
  <c r="L86" i="55"/>
  <c r="J89" i="55"/>
  <c r="N84" i="55"/>
  <c r="J88" i="55"/>
  <c r="M85" i="55"/>
  <c r="K88" i="55"/>
  <c r="L84" i="55"/>
  <c r="J87" i="55"/>
  <c r="K86" i="55"/>
  <c r="J85" i="55"/>
  <c r="L85" i="55"/>
  <c r="I89" i="55"/>
  <c r="N87" i="55"/>
  <c r="N88" i="55"/>
  <c r="L88" i="55"/>
  <c r="E41" i="44"/>
  <c r="F41" i="44" s="1"/>
  <c r="C32" i="52"/>
  <c r="C28" i="52"/>
  <c r="C26" i="52" l="1"/>
  <c r="D20" i="48" l="1"/>
  <c r="D16" i="48"/>
  <c r="F10" i="51" l="1"/>
  <c r="S28" i="35"/>
  <c r="V78" i="35"/>
  <c r="U78" i="35"/>
  <c r="T78" i="35"/>
  <c r="S78" i="35"/>
  <c r="V77" i="35"/>
  <c r="U77" i="35"/>
  <c r="T77" i="35"/>
  <c r="S77" i="35"/>
  <c r="V76" i="35"/>
  <c r="U76" i="35"/>
  <c r="T76" i="35"/>
  <c r="S76" i="35"/>
  <c r="V75" i="35"/>
  <c r="U75" i="35"/>
  <c r="T75" i="35"/>
  <c r="S75" i="35"/>
  <c r="V74" i="35"/>
  <c r="U74" i="35"/>
  <c r="T74" i="35"/>
  <c r="S74" i="35"/>
  <c r="V73" i="35"/>
  <c r="U73" i="35"/>
  <c r="T73" i="35"/>
  <c r="S73" i="35"/>
  <c r="V72" i="35"/>
  <c r="U72" i="35"/>
  <c r="T72" i="35"/>
  <c r="S72" i="35"/>
  <c r="V71" i="35"/>
  <c r="U71" i="35"/>
  <c r="T71" i="35"/>
  <c r="S71" i="35"/>
  <c r="V70" i="35"/>
  <c r="U70" i="35"/>
  <c r="T70" i="35"/>
  <c r="S70" i="35"/>
  <c r="V69" i="35"/>
  <c r="U69" i="35"/>
  <c r="T69" i="35"/>
  <c r="S69" i="35"/>
  <c r="V68" i="35"/>
  <c r="U68" i="35"/>
  <c r="T68" i="35"/>
  <c r="S68" i="35"/>
  <c r="V67" i="35"/>
  <c r="U67" i="35"/>
  <c r="T67" i="35"/>
  <c r="S67" i="35"/>
  <c r="V65" i="35"/>
  <c r="U65" i="35"/>
  <c r="T65" i="35"/>
  <c r="S65" i="35"/>
  <c r="V64" i="35"/>
  <c r="U64" i="35"/>
  <c r="T64" i="35"/>
  <c r="S64" i="35"/>
  <c r="V63" i="35"/>
  <c r="U63" i="35"/>
  <c r="T63" i="35"/>
  <c r="S63" i="35"/>
  <c r="V62" i="35"/>
  <c r="U62" i="35"/>
  <c r="T62" i="35"/>
  <c r="S62" i="35"/>
  <c r="V61" i="35"/>
  <c r="U61" i="35"/>
  <c r="T61" i="35"/>
  <c r="S61" i="35"/>
  <c r="V60" i="35"/>
  <c r="U60" i="35"/>
  <c r="T60" i="35"/>
  <c r="S60" i="35"/>
  <c r="V59" i="35"/>
  <c r="U59" i="35"/>
  <c r="T59" i="35"/>
  <c r="S59" i="35"/>
  <c r="V58" i="35"/>
  <c r="U58" i="35"/>
  <c r="T58" i="35"/>
  <c r="S58" i="35"/>
  <c r="V57" i="35"/>
  <c r="U57" i="35"/>
  <c r="T57" i="35"/>
  <c r="S57" i="35"/>
  <c r="V56" i="35"/>
  <c r="U56" i="35"/>
  <c r="T56" i="35"/>
  <c r="S56" i="35"/>
  <c r="V55" i="35"/>
  <c r="U55" i="35"/>
  <c r="T55" i="35"/>
  <c r="S55" i="35"/>
  <c r="V54" i="35"/>
  <c r="U54" i="35"/>
  <c r="T54" i="35"/>
  <c r="S54" i="35"/>
  <c r="V52" i="35"/>
  <c r="U52" i="35"/>
  <c r="T52" i="35"/>
  <c r="S52" i="35"/>
  <c r="V51" i="35"/>
  <c r="U51" i="35"/>
  <c r="T51" i="35"/>
  <c r="S51" i="35"/>
  <c r="V50" i="35"/>
  <c r="U50" i="35"/>
  <c r="T50" i="35"/>
  <c r="S50" i="35"/>
  <c r="V49" i="35"/>
  <c r="U49" i="35"/>
  <c r="T49" i="35"/>
  <c r="S49" i="35"/>
  <c r="V48" i="35"/>
  <c r="U48" i="35"/>
  <c r="T48" i="35"/>
  <c r="S48" i="35"/>
  <c r="V47" i="35"/>
  <c r="U47" i="35"/>
  <c r="T47" i="35"/>
  <c r="S47" i="35"/>
  <c r="V46" i="35"/>
  <c r="U46" i="35"/>
  <c r="T46" i="35"/>
  <c r="S46" i="35"/>
  <c r="V45" i="35"/>
  <c r="U45" i="35"/>
  <c r="T45" i="35"/>
  <c r="S45" i="35"/>
  <c r="V44" i="35"/>
  <c r="U44" i="35"/>
  <c r="T44" i="35"/>
  <c r="S44" i="35"/>
  <c r="V43" i="35"/>
  <c r="U43" i="35"/>
  <c r="T43" i="35"/>
  <c r="S43" i="35"/>
  <c r="V42" i="35"/>
  <c r="U42" i="35"/>
  <c r="T42" i="35"/>
  <c r="S42" i="35"/>
  <c r="V41" i="35"/>
  <c r="U41" i="35"/>
  <c r="T41" i="35"/>
  <c r="S41" i="35"/>
  <c r="V39" i="35"/>
  <c r="U39" i="35"/>
  <c r="T39" i="35"/>
  <c r="S39" i="35"/>
  <c r="V38" i="35"/>
  <c r="U38" i="35"/>
  <c r="T38" i="35"/>
  <c r="S38" i="35"/>
  <c r="V37" i="35"/>
  <c r="U37" i="35"/>
  <c r="T37" i="35"/>
  <c r="S37" i="35"/>
  <c r="V36" i="35"/>
  <c r="U36" i="35"/>
  <c r="T36" i="35"/>
  <c r="S36" i="35"/>
  <c r="V35" i="35"/>
  <c r="U35" i="35"/>
  <c r="T35" i="35"/>
  <c r="S35" i="35"/>
  <c r="V34" i="35"/>
  <c r="U34" i="35"/>
  <c r="T34" i="35"/>
  <c r="S34" i="35"/>
  <c r="V33" i="35"/>
  <c r="U33" i="35"/>
  <c r="T33" i="35"/>
  <c r="S33" i="35"/>
  <c r="V32" i="35"/>
  <c r="U32" i="35"/>
  <c r="T32" i="35"/>
  <c r="S32" i="35"/>
  <c r="V31" i="35"/>
  <c r="U31" i="35"/>
  <c r="T31" i="35"/>
  <c r="S31" i="35"/>
  <c r="V30" i="35"/>
  <c r="U30" i="35"/>
  <c r="T30" i="35"/>
  <c r="S30" i="35"/>
  <c r="V29" i="35"/>
  <c r="U29" i="35"/>
  <c r="T29" i="35"/>
  <c r="S29" i="35"/>
  <c r="V28" i="35"/>
  <c r="U28" i="35"/>
  <c r="T28" i="35"/>
  <c r="S16" i="35"/>
  <c r="T16" i="35"/>
  <c r="U16" i="35"/>
  <c r="V16" i="35"/>
  <c r="S17" i="35"/>
  <c r="T17" i="35"/>
  <c r="U17" i="35"/>
  <c r="V17" i="35"/>
  <c r="S18" i="35"/>
  <c r="T18" i="35"/>
  <c r="U18" i="35"/>
  <c r="V18" i="35"/>
  <c r="S19" i="35"/>
  <c r="T19" i="35"/>
  <c r="U19" i="35"/>
  <c r="V19" i="35"/>
  <c r="S20" i="35"/>
  <c r="T20" i="35"/>
  <c r="U20" i="35"/>
  <c r="V20" i="35"/>
  <c r="S21" i="35"/>
  <c r="T21" i="35"/>
  <c r="U21" i="35"/>
  <c r="V21" i="35"/>
  <c r="S22" i="35"/>
  <c r="T22" i="35"/>
  <c r="U22" i="35"/>
  <c r="V22" i="35"/>
  <c r="S23" i="35"/>
  <c r="T23" i="35"/>
  <c r="U23" i="35"/>
  <c r="V23" i="35"/>
  <c r="S24" i="35"/>
  <c r="T24" i="35"/>
  <c r="U24" i="35"/>
  <c r="V24" i="35"/>
  <c r="S25" i="35"/>
  <c r="T25" i="35"/>
  <c r="U25" i="35"/>
  <c r="V25" i="35"/>
  <c r="S26" i="35"/>
  <c r="T26" i="35"/>
  <c r="U26" i="35"/>
  <c r="V26" i="35"/>
  <c r="T15" i="35"/>
  <c r="U15" i="35"/>
  <c r="V15" i="35"/>
  <c r="S15" i="35"/>
  <c r="C28" i="43"/>
  <c r="C46" i="43" s="1"/>
  <c r="D28" i="43"/>
  <c r="D46" i="43" s="1"/>
  <c r="E28" i="43"/>
  <c r="E46" i="43" s="1"/>
  <c r="F28" i="43"/>
  <c r="F46" i="43" s="1"/>
  <c r="G46" i="43"/>
  <c r="C29" i="43"/>
  <c r="C47" i="43" s="1"/>
  <c r="D29" i="43"/>
  <c r="D47" i="43" s="1"/>
  <c r="E29" i="43"/>
  <c r="E47" i="43" s="1"/>
  <c r="F29" i="43"/>
  <c r="F47" i="43" s="1"/>
  <c r="G29" i="43"/>
  <c r="G47" i="43" s="1"/>
  <c r="C30" i="43"/>
  <c r="C48" i="43" s="1"/>
  <c r="D30" i="43"/>
  <c r="D48" i="43" s="1"/>
  <c r="E30" i="43"/>
  <c r="E48" i="43" s="1"/>
  <c r="F30" i="43"/>
  <c r="F48" i="43" s="1"/>
  <c r="G30" i="43"/>
  <c r="G48" i="43" s="1"/>
  <c r="C31" i="43"/>
  <c r="C49" i="43" s="1"/>
  <c r="D31" i="43"/>
  <c r="D49" i="43" s="1"/>
  <c r="E31" i="43"/>
  <c r="E49" i="43" s="1"/>
  <c r="F31" i="43"/>
  <c r="F49" i="43" s="1"/>
  <c r="G31" i="43"/>
  <c r="G49" i="43" s="1"/>
  <c r="C32" i="43"/>
  <c r="C50" i="43" s="1"/>
  <c r="D32" i="43"/>
  <c r="D50" i="43" s="1"/>
  <c r="E32" i="43"/>
  <c r="E50" i="43" s="1"/>
  <c r="F32" i="43"/>
  <c r="F50" i="43" s="1"/>
  <c r="G32" i="43"/>
  <c r="G50" i="43" s="1"/>
  <c r="C33" i="43"/>
  <c r="C51" i="43" s="1"/>
  <c r="D33" i="43"/>
  <c r="D51" i="43" s="1"/>
  <c r="E33" i="43"/>
  <c r="E51" i="43" s="1"/>
  <c r="F33" i="43"/>
  <c r="F51" i="43" s="1"/>
  <c r="G33" i="43"/>
  <c r="G51" i="43" s="1"/>
  <c r="C34" i="43"/>
  <c r="C52" i="43" s="1"/>
  <c r="D34" i="43"/>
  <c r="D52" i="43" s="1"/>
  <c r="E34" i="43"/>
  <c r="E52" i="43" s="1"/>
  <c r="F34" i="43"/>
  <c r="F52" i="43" s="1"/>
  <c r="G34" i="43"/>
  <c r="G52" i="43" s="1"/>
  <c r="C35" i="43"/>
  <c r="C53" i="43" s="1"/>
  <c r="D35" i="43"/>
  <c r="D53" i="43" s="1"/>
  <c r="E35" i="43"/>
  <c r="E53" i="43" s="1"/>
  <c r="F35" i="43"/>
  <c r="F53" i="43" s="1"/>
  <c r="G35" i="43"/>
  <c r="G53" i="43" s="1"/>
  <c r="C36" i="43"/>
  <c r="C54" i="43" s="1"/>
  <c r="D36" i="43"/>
  <c r="D54" i="43" s="1"/>
  <c r="E36" i="43"/>
  <c r="E54" i="43" s="1"/>
  <c r="F36" i="43"/>
  <c r="F54" i="43" s="1"/>
  <c r="G36" i="43"/>
  <c r="G54" i="43" s="1"/>
  <c r="C37" i="43"/>
  <c r="C55" i="43" s="1"/>
  <c r="D37" i="43"/>
  <c r="D55" i="43" s="1"/>
  <c r="E37" i="43"/>
  <c r="E55" i="43" s="1"/>
  <c r="F37" i="43"/>
  <c r="F55" i="43" s="1"/>
  <c r="G37" i="43"/>
  <c r="G55" i="43" s="1"/>
  <c r="C38" i="43"/>
  <c r="C56" i="43" s="1"/>
  <c r="D38" i="43"/>
  <c r="D56" i="43" s="1"/>
  <c r="E38" i="43"/>
  <c r="E56" i="43" s="1"/>
  <c r="F38" i="43"/>
  <c r="F56" i="43" s="1"/>
  <c r="G38" i="43"/>
  <c r="G56" i="43" s="1"/>
  <c r="C39" i="43"/>
  <c r="C57" i="43" s="1"/>
  <c r="D39" i="43"/>
  <c r="D57" i="43" s="1"/>
  <c r="E39" i="43"/>
  <c r="E57" i="43" s="1"/>
  <c r="F39" i="43"/>
  <c r="F57" i="43" s="1"/>
  <c r="G39" i="43"/>
  <c r="G57" i="43" s="1"/>
  <c r="H40" i="43"/>
  <c r="C53" i="44"/>
  <c r="G41" i="44"/>
  <c r="N15" i="44"/>
  <c r="O15" i="44"/>
  <c r="P15" i="44"/>
  <c r="Q15" i="44"/>
  <c r="M16" i="44"/>
  <c r="N16" i="44"/>
  <c r="O16" i="44"/>
  <c r="P16" i="44"/>
  <c r="Q16" i="44"/>
  <c r="M17" i="44"/>
  <c r="N17" i="44"/>
  <c r="O17" i="44"/>
  <c r="P17" i="44"/>
  <c r="Q17" i="44"/>
  <c r="M18" i="44"/>
  <c r="N18" i="44"/>
  <c r="O18" i="44"/>
  <c r="P18" i="44"/>
  <c r="Q18" i="44"/>
  <c r="M19" i="44"/>
  <c r="N19" i="44"/>
  <c r="O19" i="44"/>
  <c r="P19" i="44"/>
  <c r="Q19" i="44"/>
  <c r="M20" i="44"/>
  <c r="N20" i="44"/>
  <c r="O20" i="44"/>
  <c r="P20" i="44"/>
  <c r="Q20" i="44"/>
  <c r="M21" i="44"/>
  <c r="N21" i="44"/>
  <c r="O21" i="44"/>
  <c r="P21" i="44"/>
  <c r="Q21" i="44"/>
  <c r="M22" i="44"/>
  <c r="N22" i="44"/>
  <c r="O22" i="44"/>
  <c r="P22" i="44"/>
  <c r="Q22" i="44"/>
  <c r="M23" i="44"/>
  <c r="N23" i="44"/>
  <c r="O23" i="44"/>
  <c r="P23" i="44"/>
  <c r="Q23" i="44"/>
  <c r="M24" i="44"/>
  <c r="N24" i="44"/>
  <c r="O24" i="44"/>
  <c r="P24" i="44"/>
  <c r="Q24" i="44"/>
  <c r="M25" i="44"/>
  <c r="N25" i="44"/>
  <c r="O25" i="44"/>
  <c r="P25" i="44"/>
  <c r="Q25" i="44"/>
  <c r="M26" i="44"/>
  <c r="N26" i="44"/>
  <c r="O26" i="44"/>
  <c r="P26" i="44"/>
  <c r="Q27" i="44" l="1"/>
  <c r="P27" i="44"/>
  <c r="O27" i="44"/>
  <c r="M27" i="44"/>
  <c r="N27" i="44"/>
  <c r="C65" i="35"/>
  <c r="I65" i="35" s="1"/>
  <c r="C65" i="53"/>
  <c r="C52" i="35"/>
  <c r="O52" i="35" s="1"/>
  <c r="W52" i="35" s="1"/>
  <c r="C52" i="53"/>
  <c r="C39" i="35"/>
  <c r="O39" i="35" s="1"/>
  <c r="W39" i="35" s="1"/>
  <c r="C39" i="53"/>
  <c r="C78" i="35"/>
  <c r="I78" i="35" s="1"/>
  <c r="C78" i="53"/>
  <c r="Q26" i="35"/>
  <c r="Y26" i="35" s="1"/>
  <c r="C26" i="53"/>
  <c r="O25" i="35"/>
  <c r="W25" i="35" s="1"/>
  <c r="C25" i="53"/>
  <c r="C51" i="35"/>
  <c r="L51" i="35" s="1"/>
  <c r="C51" i="53"/>
  <c r="C77" i="35"/>
  <c r="O77" i="35" s="1"/>
  <c r="W77" i="35" s="1"/>
  <c r="C77" i="53"/>
  <c r="C64" i="35"/>
  <c r="Q64" i="35" s="1"/>
  <c r="AC64" i="35" s="1"/>
  <c r="C64" i="53"/>
  <c r="C38" i="35"/>
  <c r="L38" i="35" s="1"/>
  <c r="C38" i="53"/>
  <c r="C49" i="35"/>
  <c r="O49" i="35" s="1"/>
  <c r="C49" i="53"/>
  <c r="C36" i="35"/>
  <c r="Q36" i="35" s="1"/>
  <c r="Y36" i="35" s="1"/>
  <c r="C36" i="53"/>
  <c r="C75" i="35"/>
  <c r="O75" i="35" s="1"/>
  <c r="W75" i="35" s="1"/>
  <c r="C75" i="53"/>
  <c r="I23" i="35"/>
  <c r="C23" i="53"/>
  <c r="C62" i="35"/>
  <c r="Q62" i="35" s="1"/>
  <c r="AC62" i="35" s="1"/>
  <c r="C62" i="53"/>
  <c r="C76" i="35"/>
  <c r="O76" i="35" s="1"/>
  <c r="W76" i="35" s="1"/>
  <c r="C76" i="53"/>
  <c r="Q24" i="35"/>
  <c r="Y24" i="35" s="1"/>
  <c r="C24" i="53"/>
  <c r="C50" i="35"/>
  <c r="L50" i="35" s="1"/>
  <c r="C50" i="53"/>
  <c r="C37" i="35"/>
  <c r="Q37" i="35" s="1"/>
  <c r="Y37" i="35" s="1"/>
  <c r="C37" i="53"/>
  <c r="C63" i="35"/>
  <c r="Q63" i="35" s="1"/>
  <c r="AC63" i="35" s="1"/>
  <c r="C63" i="53"/>
  <c r="C48" i="35"/>
  <c r="Q48" i="35" s="1"/>
  <c r="AC48" i="35" s="1"/>
  <c r="C48" i="53"/>
  <c r="C61" i="35"/>
  <c r="O61" i="35" s="1"/>
  <c r="AA61" i="35" s="1"/>
  <c r="C61" i="53"/>
  <c r="C35" i="35"/>
  <c r="L35" i="35" s="1"/>
  <c r="C35" i="53"/>
  <c r="C74" i="35"/>
  <c r="O74" i="35" s="1"/>
  <c r="AA74" i="35" s="1"/>
  <c r="C74" i="53"/>
  <c r="O22" i="35"/>
  <c r="AA22" i="35" s="1"/>
  <c r="C22" i="53"/>
  <c r="C73" i="35"/>
  <c r="Q73" i="35" s="1"/>
  <c r="AC73" i="35" s="1"/>
  <c r="C73" i="53"/>
  <c r="O21" i="35"/>
  <c r="AA21" i="35" s="1"/>
  <c r="C21" i="53"/>
  <c r="C60" i="35"/>
  <c r="Q60" i="35" s="1"/>
  <c r="AC60" i="35" s="1"/>
  <c r="C60" i="53"/>
  <c r="C47" i="35"/>
  <c r="Q47" i="35" s="1"/>
  <c r="AC47" i="35" s="1"/>
  <c r="C47" i="53"/>
  <c r="C34" i="35"/>
  <c r="Q34" i="35" s="1"/>
  <c r="Y34" i="35" s="1"/>
  <c r="C34" i="53"/>
  <c r="C33" i="35"/>
  <c r="O33" i="35" s="1"/>
  <c r="AA33" i="35" s="1"/>
  <c r="C33" i="53"/>
  <c r="C72" i="35"/>
  <c r="O72" i="35" s="1"/>
  <c r="AA72" i="35" s="1"/>
  <c r="C72" i="53"/>
  <c r="I20" i="35"/>
  <c r="C20" i="53"/>
  <c r="C59" i="35"/>
  <c r="O59" i="35" s="1"/>
  <c r="AA59" i="35" s="1"/>
  <c r="C59" i="53"/>
  <c r="C46" i="35"/>
  <c r="O46" i="35" s="1"/>
  <c r="W46" i="35" s="1"/>
  <c r="C46" i="53"/>
  <c r="C32" i="35"/>
  <c r="O32" i="35" s="1"/>
  <c r="AA32" i="35" s="1"/>
  <c r="C32" i="53"/>
  <c r="C71" i="35"/>
  <c r="O71" i="35" s="1"/>
  <c r="AA71" i="35" s="1"/>
  <c r="C71" i="53"/>
  <c r="Q19" i="35"/>
  <c r="AC19" i="35" s="1"/>
  <c r="C19" i="53"/>
  <c r="C45" i="35"/>
  <c r="Q45" i="35" s="1"/>
  <c r="AC45" i="35" s="1"/>
  <c r="C45" i="53"/>
  <c r="C58" i="35"/>
  <c r="O58" i="35" s="1"/>
  <c r="AA58" i="35" s="1"/>
  <c r="C58" i="53"/>
  <c r="O17" i="35"/>
  <c r="W17" i="35" s="1"/>
  <c r="C17" i="53"/>
  <c r="C43" i="35"/>
  <c r="O43" i="35" s="1"/>
  <c r="AA43" i="35" s="1"/>
  <c r="C43" i="53"/>
  <c r="C69" i="35"/>
  <c r="Q69" i="35" s="1"/>
  <c r="AC69" i="35" s="1"/>
  <c r="C69" i="53"/>
  <c r="C56" i="35"/>
  <c r="O56" i="35" s="1"/>
  <c r="AA56" i="35" s="1"/>
  <c r="C56" i="53"/>
  <c r="C30" i="35"/>
  <c r="O30" i="35" s="1"/>
  <c r="C30" i="53"/>
  <c r="C31" i="35"/>
  <c r="O31" i="35" s="1"/>
  <c r="AA31" i="35" s="1"/>
  <c r="C31" i="53"/>
  <c r="C57" i="35"/>
  <c r="O57" i="35" s="1"/>
  <c r="AA57" i="35" s="1"/>
  <c r="C57" i="53"/>
  <c r="C44" i="35"/>
  <c r="L44" i="35" s="1"/>
  <c r="C44" i="53"/>
  <c r="C70" i="35"/>
  <c r="O70" i="35" s="1"/>
  <c r="AA70" i="35" s="1"/>
  <c r="C70" i="53"/>
  <c r="Q18" i="35"/>
  <c r="Y18" i="35" s="1"/>
  <c r="C18" i="53"/>
  <c r="C29" i="35"/>
  <c r="O29" i="35" s="1"/>
  <c r="W29" i="35" s="1"/>
  <c r="C29" i="53"/>
  <c r="C68" i="35"/>
  <c r="O68" i="35" s="1"/>
  <c r="AA68" i="35" s="1"/>
  <c r="C68" i="53"/>
  <c r="Q16" i="35"/>
  <c r="AC16" i="35" s="1"/>
  <c r="C16" i="53"/>
  <c r="C55" i="35"/>
  <c r="L55" i="35" s="1"/>
  <c r="C55" i="53"/>
  <c r="C42" i="35"/>
  <c r="I42" i="35" s="1"/>
  <c r="C42" i="53"/>
  <c r="C41" i="35"/>
  <c r="I41" i="35" s="1"/>
  <c r="C41" i="53"/>
  <c r="C67" i="35"/>
  <c r="I67" i="35" s="1"/>
  <c r="C67" i="53"/>
  <c r="C15" i="53"/>
  <c r="C28" i="35"/>
  <c r="I28" i="35" s="1"/>
  <c r="C28" i="53"/>
  <c r="C54" i="35"/>
  <c r="I54" i="35" s="1"/>
  <c r="C54" i="53"/>
  <c r="R26" i="44"/>
  <c r="R25" i="44"/>
  <c r="R19" i="44"/>
  <c r="R17" i="44"/>
  <c r="R21" i="44"/>
  <c r="R20" i="44"/>
  <c r="R23" i="44"/>
  <c r="C58" i="43"/>
  <c r="R15" i="44"/>
  <c r="R24" i="44"/>
  <c r="R16" i="44"/>
  <c r="R18" i="44"/>
  <c r="R22" i="44"/>
  <c r="A25" i="47"/>
  <c r="A24" i="47"/>
  <c r="A23" i="47"/>
  <c r="A22" i="47"/>
  <c r="A10" i="47"/>
  <c r="A9" i="47"/>
  <c r="A8" i="47"/>
  <c r="A7" i="47"/>
  <c r="I35" i="35" l="1"/>
  <c r="R27" i="44"/>
  <c r="I36" i="35"/>
  <c r="I77" i="35"/>
  <c r="L39" i="35"/>
  <c r="I62" i="35"/>
  <c r="Q78" i="35"/>
  <c r="Y78" i="35" s="1"/>
  <c r="Q77" i="35"/>
  <c r="Y77" i="35" s="1"/>
  <c r="I52" i="35"/>
  <c r="O62" i="35"/>
  <c r="W62" i="35" s="1"/>
  <c r="O64" i="35"/>
  <c r="W64" i="35" s="1"/>
  <c r="L65" i="35"/>
  <c r="AC24" i="35"/>
  <c r="AA49" i="35"/>
  <c r="L62" i="35"/>
  <c r="L37" i="35"/>
  <c r="Q75" i="35"/>
  <c r="AC75" i="35" s="1"/>
  <c r="Q49" i="35"/>
  <c r="Y49" i="35" s="1"/>
  <c r="I24" i="35"/>
  <c r="Q51" i="35"/>
  <c r="Y51" i="35" s="1"/>
  <c r="I26" i="35"/>
  <c r="L75" i="35"/>
  <c r="O24" i="35"/>
  <c r="AA24" i="35" s="1"/>
  <c r="I64" i="35"/>
  <c r="I39" i="35"/>
  <c r="L26" i="35"/>
  <c r="I49" i="35"/>
  <c r="I37" i="35"/>
  <c r="O26" i="35"/>
  <c r="W26" i="35" s="1"/>
  <c r="W49" i="35"/>
  <c r="O78" i="35"/>
  <c r="AA78" i="35" s="1"/>
  <c r="L60" i="35"/>
  <c r="Q38" i="35"/>
  <c r="Y38" i="35" s="1"/>
  <c r="I25" i="35"/>
  <c r="W22" i="35"/>
  <c r="L49" i="35"/>
  <c r="L36" i="35"/>
  <c r="L76" i="35"/>
  <c r="I50" i="35"/>
  <c r="I51" i="35"/>
  <c r="O51" i="35"/>
  <c r="AA51" i="35" s="1"/>
  <c r="I38" i="35"/>
  <c r="Q65" i="35"/>
  <c r="AC65" i="35" s="1"/>
  <c r="O65" i="35"/>
  <c r="AA65" i="35" s="1"/>
  <c r="O38" i="35"/>
  <c r="W38" i="35" s="1"/>
  <c r="O48" i="35"/>
  <c r="W48" i="35" s="1"/>
  <c r="O37" i="35"/>
  <c r="AA37" i="35" s="1"/>
  <c r="O35" i="35"/>
  <c r="AA35" i="35" s="1"/>
  <c r="Y48" i="35"/>
  <c r="W21" i="35"/>
  <c r="I75" i="35"/>
  <c r="L24" i="35"/>
  <c r="L64" i="35"/>
  <c r="Q39" i="35"/>
  <c r="AC39" i="35" s="1"/>
  <c r="Y69" i="35"/>
  <c r="I48" i="35"/>
  <c r="K15" i="53"/>
  <c r="N15" i="53"/>
  <c r="Q15" i="53"/>
  <c r="K55" i="53"/>
  <c r="K68" i="53"/>
  <c r="K44" i="53"/>
  <c r="K43" i="53"/>
  <c r="K19" i="53"/>
  <c r="K59" i="53"/>
  <c r="K34" i="53"/>
  <c r="K73" i="53"/>
  <c r="K61" i="53"/>
  <c r="K50" i="53"/>
  <c r="K76" i="53"/>
  <c r="K36" i="53"/>
  <c r="K77" i="53"/>
  <c r="N78" i="53"/>
  <c r="K78" i="53"/>
  <c r="K54" i="53"/>
  <c r="N41" i="53"/>
  <c r="K41" i="53"/>
  <c r="K18" i="53"/>
  <c r="K31" i="53"/>
  <c r="K56" i="53"/>
  <c r="K58" i="53"/>
  <c r="K32" i="53"/>
  <c r="K72" i="53"/>
  <c r="K60" i="53"/>
  <c r="K74" i="53"/>
  <c r="K63" i="53"/>
  <c r="K23" i="53"/>
  <c r="K38" i="53"/>
  <c r="K25" i="53"/>
  <c r="K52" i="53"/>
  <c r="L30" i="35"/>
  <c r="K28" i="53"/>
  <c r="K67" i="53"/>
  <c r="K42" i="53"/>
  <c r="K16" i="53"/>
  <c r="K29" i="53"/>
  <c r="K70" i="53"/>
  <c r="K57" i="53"/>
  <c r="K30" i="53"/>
  <c r="K69" i="53"/>
  <c r="K17" i="53"/>
  <c r="K45" i="53"/>
  <c r="K71" i="53"/>
  <c r="K46" i="53"/>
  <c r="K20" i="53"/>
  <c r="K33" i="53"/>
  <c r="K47" i="53"/>
  <c r="K21" i="53"/>
  <c r="K22" i="53"/>
  <c r="K35" i="53"/>
  <c r="K48" i="53"/>
  <c r="K37" i="53"/>
  <c r="K24" i="53"/>
  <c r="K62" i="53"/>
  <c r="K75" i="53"/>
  <c r="K49" i="53"/>
  <c r="K64" i="53"/>
  <c r="K51" i="53"/>
  <c r="K26" i="53"/>
  <c r="K39" i="53"/>
  <c r="K65" i="53"/>
  <c r="I32" i="35"/>
  <c r="O36" i="35"/>
  <c r="W36" i="35" s="1"/>
  <c r="L23" i="35"/>
  <c r="I63" i="35"/>
  <c r="Q25" i="35"/>
  <c r="Y25" i="35" s="1"/>
  <c r="L77" i="35"/>
  <c r="L25" i="35"/>
  <c r="Q52" i="35"/>
  <c r="Y52" i="35" s="1"/>
  <c r="L78" i="35"/>
  <c r="I34" i="35"/>
  <c r="AC34" i="35"/>
  <c r="I61" i="35"/>
  <c r="W57" i="35"/>
  <c r="Q70" i="35"/>
  <c r="AC70" i="35" s="1"/>
  <c r="Q71" i="35"/>
  <c r="AC71" i="35" s="1"/>
  <c r="I87" i="35"/>
  <c r="L87" i="35"/>
  <c r="I84" i="35"/>
  <c r="L84" i="35"/>
  <c r="M89" i="35"/>
  <c r="I89" i="35"/>
  <c r="L89" i="35"/>
  <c r="L86" i="35"/>
  <c r="I86" i="35"/>
  <c r="I30" i="35"/>
  <c r="L72" i="35"/>
  <c r="Q22" i="35"/>
  <c r="AC22" i="35" s="1"/>
  <c r="L85" i="35"/>
  <c r="I85" i="35"/>
  <c r="L88" i="35"/>
  <c r="I88" i="35"/>
  <c r="AA17" i="35"/>
  <c r="N52" i="53"/>
  <c r="Q52" i="53"/>
  <c r="L54" i="35"/>
  <c r="O15" i="35"/>
  <c r="AA15" i="35" s="1"/>
  <c r="O41" i="35"/>
  <c r="Q23" i="35"/>
  <c r="Y23" i="35" s="1"/>
  <c r="O63" i="35"/>
  <c r="AA63" i="35" s="1"/>
  <c r="Q50" i="35"/>
  <c r="Y50" i="35" s="1"/>
  <c r="L52" i="35"/>
  <c r="W61" i="35"/>
  <c r="L16" i="35"/>
  <c r="I18" i="35"/>
  <c r="L46" i="35"/>
  <c r="O34" i="35"/>
  <c r="AA34" i="35" s="1"/>
  <c r="O60" i="35"/>
  <c r="AA60" i="35" s="1"/>
  <c r="I74" i="35"/>
  <c r="Q72" i="35"/>
  <c r="AC72" i="35" s="1"/>
  <c r="Q26" i="53"/>
  <c r="N26" i="53"/>
  <c r="Q39" i="53"/>
  <c r="N39" i="53"/>
  <c r="Q65" i="53"/>
  <c r="N65" i="53"/>
  <c r="Q78" i="53"/>
  <c r="I55" i="35"/>
  <c r="I19" i="35"/>
  <c r="I72" i="35"/>
  <c r="I73" i="35"/>
  <c r="Q28" i="35"/>
  <c r="O67" i="35"/>
  <c r="AA67" i="35" s="1"/>
  <c r="W70" i="35"/>
  <c r="L29" i="35"/>
  <c r="Q21" i="35"/>
  <c r="AC21" i="35" s="1"/>
  <c r="Q35" i="35"/>
  <c r="AC35" i="35" s="1"/>
  <c r="Q67" i="35"/>
  <c r="AC67" i="35" s="1"/>
  <c r="L57" i="35"/>
  <c r="L45" i="35"/>
  <c r="L33" i="35"/>
  <c r="I22" i="35"/>
  <c r="N64" i="53"/>
  <c r="Q64" i="53"/>
  <c r="N51" i="53"/>
  <c r="Q51" i="53"/>
  <c r="AA46" i="35"/>
  <c r="W74" i="35"/>
  <c r="Q42" i="35"/>
  <c r="AC42" i="35" s="1"/>
  <c r="L17" i="35"/>
  <c r="L70" i="35"/>
  <c r="O45" i="35"/>
  <c r="AA45" i="35" s="1"/>
  <c r="Q20" i="35"/>
  <c r="Y20" i="35" s="1"/>
  <c r="I33" i="35"/>
  <c r="L21" i="35"/>
  <c r="L47" i="35"/>
  <c r="L48" i="35"/>
  <c r="L22" i="35"/>
  <c r="N38" i="53"/>
  <c r="Q38" i="53"/>
  <c r="Q77" i="53"/>
  <c r="N77" i="53"/>
  <c r="Q25" i="53"/>
  <c r="N25" i="53"/>
  <c r="N23" i="53"/>
  <c r="Q23" i="53"/>
  <c r="O23" i="35"/>
  <c r="AA23" i="35" s="1"/>
  <c r="Q76" i="35"/>
  <c r="Y76" i="35" s="1"/>
  <c r="L63" i="35"/>
  <c r="Y73" i="35"/>
  <c r="I59" i="35"/>
  <c r="I60" i="35"/>
  <c r="L34" i="35"/>
  <c r="L61" i="35"/>
  <c r="Q74" i="35"/>
  <c r="AC74" i="35" s="1"/>
  <c r="N62" i="53"/>
  <c r="Q62" i="53"/>
  <c r="Q75" i="53"/>
  <c r="N75" i="53"/>
  <c r="N49" i="53"/>
  <c r="Q49" i="53"/>
  <c r="Q36" i="53"/>
  <c r="N36" i="53"/>
  <c r="I76" i="35"/>
  <c r="O50" i="35"/>
  <c r="W50" i="35" s="1"/>
  <c r="Y60" i="35"/>
  <c r="Q54" i="35"/>
  <c r="AC54" i="35" s="1"/>
  <c r="O44" i="35"/>
  <c r="AA44" i="35" s="1"/>
  <c r="O18" i="35"/>
  <c r="W18" i="35" s="1"/>
  <c r="O73" i="35"/>
  <c r="AA73" i="35" s="1"/>
  <c r="L73" i="35"/>
  <c r="L74" i="35"/>
  <c r="Q61" i="35"/>
  <c r="AC61" i="35" s="1"/>
  <c r="W56" i="35"/>
  <c r="W72" i="35"/>
  <c r="Q15" i="35"/>
  <c r="Y15" i="35" s="1"/>
  <c r="O54" i="35"/>
  <c r="AA54" i="35" s="1"/>
  <c r="L68" i="35"/>
  <c r="Q43" i="35"/>
  <c r="AC43" i="35" s="1"/>
  <c r="I44" i="35"/>
  <c r="L19" i="35"/>
  <c r="I58" i="35"/>
  <c r="O19" i="35"/>
  <c r="W19" i="35" s="1"/>
  <c r="Q37" i="53"/>
  <c r="N37" i="53"/>
  <c r="N24" i="53"/>
  <c r="Q24" i="53"/>
  <c r="Y19" i="35"/>
  <c r="W43" i="35"/>
  <c r="W59" i="35"/>
  <c r="I15" i="35"/>
  <c r="Q55" i="35"/>
  <c r="AC55" i="35" s="1"/>
  <c r="I43" i="35"/>
  <c r="L31" i="35"/>
  <c r="Q58" i="35"/>
  <c r="AC58" i="35" s="1"/>
  <c r="L58" i="35"/>
  <c r="Q59" i="35"/>
  <c r="AC59" i="35" s="1"/>
  <c r="AC18" i="35"/>
  <c r="W32" i="35"/>
  <c r="W58" i="35"/>
  <c r="O55" i="35"/>
  <c r="AA55" i="35" s="1"/>
  <c r="I56" i="35"/>
  <c r="Q44" i="35"/>
  <c r="AC44" i="35" s="1"/>
  <c r="Q32" i="35"/>
  <c r="Y32" i="35" s="1"/>
  <c r="L32" i="35"/>
  <c r="L59" i="35"/>
  <c r="Q63" i="53"/>
  <c r="N63" i="53"/>
  <c r="N50" i="53"/>
  <c r="Q50" i="53"/>
  <c r="Q76" i="53"/>
  <c r="N76" i="53"/>
  <c r="N61" i="53"/>
  <c r="Q61" i="53"/>
  <c r="N74" i="53"/>
  <c r="Q74" i="53"/>
  <c r="N22" i="53"/>
  <c r="Q22" i="53"/>
  <c r="Q35" i="53"/>
  <c r="N35" i="53"/>
  <c r="N48" i="53"/>
  <c r="Q48" i="53"/>
  <c r="Q47" i="53"/>
  <c r="N47" i="53"/>
  <c r="Y47" i="35"/>
  <c r="L67" i="35"/>
  <c r="I16" i="35"/>
  <c r="O42" i="35"/>
  <c r="W42" i="35" s="1"/>
  <c r="O16" i="35"/>
  <c r="AA16" i="35" s="1"/>
  <c r="I17" i="35"/>
  <c r="Q17" i="35"/>
  <c r="Y17" i="35" s="1"/>
  <c r="Q33" i="35"/>
  <c r="Y33" i="35" s="1"/>
  <c r="O47" i="35"/>
  <c r="W47" i="35" s="1"/>
  <c r="I21" i="35"/>
  <c r="I47" i="35"/>
  <c r="Q34" i="53"/>
  <c r="N34" i="53"/>
  <c r="N60" i="53"/>
  <c r="Q60" i="53"/>
  <c r="N73" i="53"/>
  <c r="Q73" i="53"/>
  <c r="N21" i="53"/>
  <c r="Q21" i="53"/>
  <c r="Y16" i="35"/>
  <c r="AA29" i="35"/>
  <c r="W71" i="35"/>
  <c r="O28" i="35"/>
  <c r="AA28" i="35" s="1"/>
  <c r="L42" i="35"/>
  <c r="I69" i="35"/>
  <c r="I57" i="35"/>
  <c r="I71" i="35"/>
  <c r="I45" i="35"/>
  <c r="O20" i="35"/>
  <c r="W20" i="35" s="1"/>
  <c r="L20" i="35"/>
  <c r="W30" i="35"/>
  <c r="AA30" i="35"/>
  <c r="Q59" i="53"/>
  <c r="N59" i="53"/>
  <c r="Q72" i="53"/>
  <c r="N72" i="53"/>
  <c r="L28" i="35"/>
  <c r="Q29" i="35"/>
  <c r="Y29" i="35" s="1"/>
  <c r="I29" i="35"/>
  <c r="Q30" i="35"/>
  <c r="AC30" i="35" s="1"/>
  <c r="L69" i="35"/>
  <c r="Q57" i="35"/>
  <c r="AC57" i="35" s="1"/>
  <c r="I70" i="35"/>
  <c r="O69" i="35"/>
  <c r="AA69" i="35" s="1"/>
  <c r="L71" i="35"/>
  <c r="Q46" i="35"/>
  <c r="AC46" i="35" s="1"/>
  <c r="I46" i="35"/>
  <c r="N46" i="53"/>
  <c r="Q46" i="53"/>
  <c r="Q20" i="53"/>
  <c r="N20" i="53"/>
  <c r="N33" i="53"/>
  <c r="Q33" i="53"/>
  <c r="Q45" i="53"/>
  <c r="N45" i="53"/>
  <c r="N71" i="53"/>
  <c r="Q71" i="53"/>
  <c r="Q58" i="53"/>
  <c r="N58" i="53"/>
  <c r="Q19" i="53"/>
  <c r="N19" i="53"/>
  <c r="Q32" i="53"/>
  <c r="N32" i="53"/>
  <c r="N56" i="53"/>
  <c r="Q56" i="53"/>
  <c r="W34" i="35"/>
  <c r="Y72" i="35"/>
  <c r="Q41" i="35"/>
  <c r="AC41" i="35" s="1"/>
  <c r="L15" i="35"/>
  <c r="L41" i="35"/>
  <c r="I68" i="35"/>
  <c r="L56" i="35"/>
  <c r="Q31" i="35"/>
  <c r="Y31" i="35" s="1"/>
  <c r="N30" i="53"/>
  <c r="Q30" i="53"/>
  <c r="Q69" i="53"/>
  <c r="N69" i="53"/>
  <c r="Q17" i="53"/>
  <c r="N17" i="53"/>
  <c r="Q43" i="53"/>
  <c r="N43" i="53"/>
  <c r="Y21" i="35"/>
  <c r="W31" i="35"/>
  <c r="W68" i="35"/>
  <c r="Q56" i="35"/>
  <c r="AC56" i="35" s="1"/>
  <c r="L43" i="35"/>
  <c r="Q68" i="35"/>
  <c r="AC68" i="35" s="1"/>
  <c r="L18" i="35"/>
  <c r="I31" i="35"/>
  <c r="N70" i="53"/>
  <c r="Q70" i="53"/>
  <c r="N18" i="53"/>
  <c r="Q18" i="53"/>
  <c r="N44" i="53"/>
  <c r="Q44" i="53"/>
  <c r="N31" i="53"/>
  <c r="Q31" i="53"/>
  <c r="Q57" i="53"/>
  <c r="N57" i="53"/>
  <c r="AA41" i="35"/>
  <c r="W41" i="35"/>
  <c r="Q68" i="53"/>
  <c r="N68" i="53"/>
  <c r="Q42" i="53"/>
  <c r="N42" i="53"/>
  <c r="N16" i="53"/>
  <c r="Q16" i="53"/>
  <c r="Q29" i="53"/>
  <c r="N29" i="53"/>
  <c r="Q55" i="53"/>
  <c r="N55" i="53"/>
  <c r="AC28" i="35"/>
  <c r="Y28" i="35"/>
  <c r="N28" i="53"/>
  <c r="Q28" i="53"/>
  <c r="Q67" i="53"/>
  <c r="N67" i="53"/>
  <c r="AA48" i="35"/>
  <c r="N54" i="53"/>
  <c r="Q54" i="53"/>
  <c r="Q41" i="53"/>
  <c r="Y71" i="35"/>
  <c r="Y45" i="35"/>
  <c r="W35" i="35"/>
  <c r="AA38" i="35"/>
  <c r="AC52" i="35"/>
  <c r="W33" i="35"/>
  <c r="Y70" i="35"/>
  <c r="Y43" i="35"/>
  <c r="Y42" i="35"/>
  <c r="AC36" i="35"/>
  <c r="Y55" i="35"/>
  <c r="AA52" i="35"/>
  <c r="Y62" i="35"/>
  <c r="AA75" i="35"/>
  <c r="Y63" i="35"/>
  <c r="AA26" i="35"/>
  <c r="Y75" i="35"/>
  <c r="W78" i="35"/>
  <c r="W65" i="35"/>
  <c r="AA64" i="35"/>
  <c r="Y39" i="35"/>
  <c r="Y65" i="35"/>
  <c r="AA77" i="35"/>
  <c r="AC77" i="35"/>
  <c r="AC78" i="35"/>
  <c r="AA76" i="35"/>
  <c r="AA62" i="35"/>
  <c r="Y64" i="35"/>
  <c r="W37" i="35"/>
  <c r="AC49" i="35"/>
  <c r="AC51" i="35"/>
  <c r="W51" i="35"/>
  <c r="AC37" i="35"/>
  <c r="AC38" i="35"/>
  <c r="AA39" i="35"/>
  <c r="AA36" i="35"/>
  <c r="AC26" i="35"/>
  <c r="AA25" i="35"/>
  <c r="W24" i="35"/>
  <c r="AC23" i="35"/>
  <c r="P17" i="48"/>
  <c r="P18" i="48"/>
  <c r="P19" i="48"/>
  <c r="P15" i="48"/>
  <c r="G42" i="44"/>
  <c r="G43" i="44"/>
  <c r="G44" i="44"/>
  <c r="G45" i="44"/>
  <c r="G46" i="44"/>
  <c r="G47" i="44"/>
  <c r="G48" i="44"/>
  <c r="G49" i="44"/>
  <c r="G50" i="44"/>
  <c r="G51" i="44"/>
  <c r="G52" i="44"/>
  <c r="W44" i="35" l="1"/>
  <c r="Y67" i="35"/>
  <c r="AC50" i="35"/>
  <c r="AC25" i="35"/>
  <c r="Y22" i="35"/>
  <c r="AA19" i="35"/>
  <c r="W23" i="35"/>
  <c r="Y54" i="35"/>
  <c r="Y74" i="35"/>
  <c r="W15" i="35"/>
  <c r="W67" i="35"/>
  <c r="AC20" i="35"/>
  <c r="AA18" i="35"/>
  <c r="Y59" i="35"/>
  <c r="AC76" i="35"/>
  <c r="W45" i="35"/>
  <c r="W60" i="35"/>
  <c r="W63" i="35"/>
  <c r="Y35" i="35"/>
  <c r="AC15" i="35"/>
  <c r="Y41" i="35"/>
  <c r="W28" i="35"/>
  <c r="W55" i="35"/>
  <c r="Y30" i="35"/>
  <c r="AA50" i="35"/>
  <c r="Y44" i="35"/>
  <c r="W16" i="35"/>
  <c r="Y58" i="35"/>
  <c r="Y61" i="35"/>
  <c r="AA47" i="35"/>
  <c r="W73" i="35"/>
  <c r="W69" i="35"/>
  <c r="AC32" i="35"/>
  <c r="W54" i="35"/>
  <c r="AA20" i="35"/>
  <c r="AA42" i="35"/>
  <c r="Y46" i="35"/>
  <c r="AC33" i="35"/>
  <c r="AC17" i="35"/>
  <c r="AC29" i="35"/>
  <c r="Y68" i="35"/>
  <c r="Y57" i="35"/>
  <c r="AC31" i="35"/>
  <c r="Y56" i="35"/>
  <c r="H41" i="44"/>
  <c r="I41" i="44" s="1"/>
  <c r="P8" i="48"/>
  <c r="P9" i="48"/>
  <c r="P10" i="48"/>
  <c r="P11" i="48"/>
  <c r="P12" i="48"/>
  <c r="P13" i="48"/>
  <c r="P14" i="48"/>
  <c r="D21" i="48" l="1"/>
  <c r="D22" i="48" s="1"/>
  <c r="D23" i="48" s="1"/>
  <c r="G11" i="50" l="1"/>
  <c r="E20" i="48"/>
  <c r="F20" i="48"/>
  <c r="G20" i="48"/>
  <c r="H20" i="48"/>
  <c r="I20" i="48"/>
  <c r="J20" i="48"/>
  <c r="K20" i="48"/>
  <c r="L20" i="48"/>
  <c r="M20" i="48"/>
  <c r="N20" i="48"/>
  <c r="O20" i="48"/>
  <c r="E16" i="48"/>
  <c r="F16" i="48"/>
  <c r="F21" i="48" s="1"/>
  <c r="G16" i="48"/>
  <c r="G21" i="48" s="1"/>
  <c r="H16" i="48"/>
  <c r="H21" i="48" s="1"/>
  <c r="I16" i="48"/>
  <c r="I21" i="48" s="1"/>
  <c r="J16" i="48"/>
  <c r="J21" i="48" s="1"/>
  <c r="K16" i="48"/>
  <c r="K21" i="48" s="1"/>
  <c r="L16" i="48"/>
  <c r="L21" i="48" s="1"/>
  <c r="M16" i="48"/>
  <c r="M21" i="48" s="1"/>
  <c r="N16" i="48"/>
  <c r="N21" i="48" s="1"/>
  <c r="O16" i="48"/>
  <c r="O21" i="48" s="1"/>
  <c r="G21" i="51"/>
  <c r="F20" i="51"/>
  <c r="G19" i="51"/>
  <c r="G18" i="51"/>
  <c r="G17" i="51"/>
  <c r="F16" i="51"/>
  <c r="G15" i="51"/>
  <c r="G14" i="51"/>
  <c r="G13" i="51"/>
  <c r="F12" i="51"/>
  <c r="G11" i="51"/>
  <c r="G10" i="51"/>
  <c r="H46" i="50"/>
  <c r="G45" i="50"/>
  <c r="H44" i="50"/>
  <c r="H43" i="50"/>
  <c r="H42" i="50"/>
  <c r="G41" i="50"/>
  <c r="H40" i="50"/>
  <c r="H39" i="50"/>
  <c r="H38" i="50"/>
  <c r="G36" i="50"/>
  <c r="H35" i="50"/>
  <c r="H34" i="50"/>
  <c r="G33" i="50"/>
  <c r="H32" i="50"/>
  <c r="G32" i="50"/>
  <c r="H31" i="50"/>
  <c r="H30" i="50"/>
  <c r="G29" i="50"/>
  <c r="H28" i="50"/>
  <c r="H27" i="50"/>
  <c r="H26" i="50"/>
  <c r="G25" i="50"/>
  <c r="H24" i="50"/>
  <c r="H23" i="50"/>
  <c r="H22" i="50"/>
  <c r="G21" i="50"/>
  <c r="G20" i="50"/>
  <c r="H19" i="50"/>
  <c r="H18" i="50"/>
  <c r="G17" i="50"/>
  <c r="G16" i="50"/>
  <c r="H15" i="50"/>
  <c r="H14" i="50"/>
  <c r="G14" i="50"/>
  <c r="H13" i="50"/>
  <c r="G13" i="50"/>
  <c r="H12" i="50"/>
  <c r="G12" i="50"/>
  <c r="H11" i="50"/>
  <c r="J47" i="43"/>
  <c r="J48" i="43"/>
  <c r="J49" i="43"/>
  <c r="J50" i="43"/>
  <c r="J51" i="43"/>
  <c r="J52" i="43"/>
  <c r="J53" i="43"/>
  <c r="J54" i="43"/>
  <c r="J55" i="43"/>
  <c r="J56" i="43"/>
  <c r="J57" i="43"/>
  <c r="J46" i="43"/>
  <c r="D52" i="35" l="1"/>
  <c r="R52" i="35" s="1"/>
  <c r="AD52" i="35" s="1"/>
  <c r="D52" i="53"/>
  <c r="D51" i="35"/>
  <c r="Z51" i="35" s="1"/>
  <c r="D51" i="53"/>
  <c r="D49" i="35"/>
  <c r="M49" i="35" s="1"/>
  <c r="D49" i="53"/>
  <c r="D50" i="35"/>
  <c r="M50" i="35" s="1"/>
  <c r="D50" i="53"/>
  <c r="D48" i="35"/>
  <c r="P48" i="35" s="1"/>
  <c r="AB48" i="35" s="1"/>
  <c r="D48" i="53"/>
  <c r="D47" i="35"/>
  <c r="M47" i="35" s="1"/>
  <c r="D47" i="53"/>
  <c r="D46" i="35"/>
  <c r="J46" i="35" s="1"/>
  <c r="D46" i="53"/>
  <c r="D45" i="35"/>
  <c r="P45" i="35" s="1"/>
  <c r="AB45" i="35" s="1"/>
  <c r="D45" i="53"/>
  <c r="D43" i="35"/>
  <c r="P43" i="35" s="1"/>
  <c r="AB43" i="35" s="1"/>
  <c r="D43" i="53"/>
  <c r="D44" i="35"/>
  <c r="M44" i="35" s="1"/>
  <c r="D44" i="53"/>
  <c r="D42" i="35"/>
  <c r="R42" i="35" s="1"/>
  <c r="AD42" i="35" s="1"/>
  <c r="D42" i="53"/>
  <c r="D41" i="35"/>
  <c r="J41" i="35" s="1"/>
  <c r="D41" i="53"/>
  <c r="M48" i="35"/>
  <c r="O22" i="48"/>
  <c r="O23" i="48" s="1"/>
  <c r="K22" i="48"/>
  <c r="K23" i="48" s="1"/>
  <c r="G22" i="48"/>
  <c r="G23" i="48" s="1"/>
  <c r="H16" i="50"/>
  <c r="G37" i="50"/>
  <c r="H37" i="50"/>
  <c r="P16" i="48"/>
  <c r="P20" i="48"/>
  <c r="H25" i="50"/>
  <c r="G28" i="50"/>
  <c r="H41" i="50"/>
  <c r="G44" i="50"/>
  <c r="E21" i="48"/>
  <c r="H20" i="50"/>
  <c r="H29" i="50"/>
  <c r="H36" i="50"/>
  <c r="H45" i="50"/>
  <c r="H21" i="50"/>
  <c r="G24" i="50"/>
  <c r="G40" i="50"/>
  <c r="H17" i="50"/>
  <c r="H33" i="50"/>
  <c r="N22" i="48"/>
  <c r="N23" i="48" s="1"/>
  <c r="J22" i="48"/>
  <c r="J23" i="48" s="1"/>
  <c r="F22" i="48"/>
  <c r="F23" i="48" s="1"/>
  <c r="G16" i="51"/>
  <c r="F19" i="51"/>
  <c r="G12" i="51"/>
  <c r="F15" i="51"/>
  <c r="F11" i="51"/>
  <c r="G20" i="51"/>
  <c r="M22" i="48"/>
  <c r="M23" i="48" s="1"/>
  <c r="I22" i="48"/>
  <c r="I23" i="48" s="1"/>
  <c r="H22" i="48"/>
  <c r="H23" i="48" s="1"/>
  <c r="L22" i="48"/>
  <c r="L23" i="48" s="1"/>
  <c r="F14" i="51"/>
  <c r="F18" i="51"/>
  <c r="F13" i="51"/>
  <c r="F17" i="51"/>
  <c r="F21" i="51"/>
  <c r="G15" i="50"/>
  <c r="G19" i="50"/>
  <c r="G23" i="50"/>
  <c r="G27" i="50"/>
  <c r="G31" i="50"/>
  <c r="G35" i="50"/>
  <c r="G39" i="50"/>
  <c r="G43" i="50"/>
  <c r="G18" i="50"/>
  <c r="G22" i="50"/>
  <c r="G26" i="50"/>
  <c r="G30" i="50"/>
  <c r="G34" i="50"/>
  <c r="G38" i="50"/>
  <c r="G42" i="50"/>
  <c r="G46" i="50"/>
  <c r="L56" i="43"/>
  <c r="L54" i="43"/>
  <c r="L52" i="43"/>
  <c r="L50" i="43"/>
  <c r="L48" i="43"/>
  <c r="L46" i="43"/>
  <c r="L57" i="43"/>
  <c r="L55" i="43"/>
  <c r="L53" i="43"/>
  <c r="L51" i="43"/>
  <c r="L49" i="43"/>
  <c r="L47" i="43"/>
  <c r="K57" i="43"/>
  <c r="K53" i="43"/>
  <c r="K49" i="43"/>
  <c r="K46" i="43"/>
  <c r="K54" i="43"/>
  <c r="K50" i="43"/>
  <c r="K55" i="43"/>
  <c r="K51" i="43"/>
  <c r="K47" i="43"/>
  <c r="K56" i="43"/>
  <c r="K52" i="43"/>
  <c r="K48" i="43"/>
  <c r="I46" i="43"/>
  <c r="I57" i="43"/>
  <c r="I56" i="43"/>
  <c r="I55" i="43"/>
  <c r="I54" i="43"/>
  <c r="I53" i="43"/>
  <c r="I52" i="43"/>
  <c r="I51" i="43"/>
  <c r="I50" i="43"/>
  <c r="I49" i="43"/>
  <c r="I48" i="43"/>
  <c r="I47" i="43"/>
  <c r="C40" i="43"/>
  <c r="G40" i="43"/>
  <c r="D40" i="43"/>
  <c r="E40" i="43"/>
  <c r="F40" i="43"/>
  <c r="H56" i="43"/>
  <c r="H54" i="43"/>
  <c r="H48" i="43"/>
  <c r="H50" i="43"/>
  <c r="H57" i="43"/>
  <c r="H55" i="43"/>
  <c r="H53" i="43"/>
  <c r="H51" i="43"/>
  <c r="H49" i="43"/>
  <c r="H47" i="43"/>
  <c r="H52" i="43"/>
  <c r="N51" i="35" l="1"/>
  <c r="P51" i="35"/>
  <c r="X51" i="35" s="1"/>
  <c r="J51" i="35"/>
  <c r="Z52" i="35"/>
  <c r="Z49" i="35"/>
  <c r="J49" i="35"/>
  <c r="P52" i="35"/>
  <c r="AB52" i="35" s="1"/>
  <c r="K46" i="35"/>
  <c r="N49" i="35"/>
  <c r="K52" i="35"/>
  <c r="M52" i="35"/>
  <c r="N52" i="35"/>
  <c r="J52" i="35"/>
  <c r="L41" i="53"/>
  <c r="P41" i="53"/>
  <c r="M41" i="53"/>
  <c r="L47" i="53"/>
  <c r="S47" i="53"/>
  <c r="M47" i="53"/>
  <c r="P47" i="53"/>
  <c r="L44" i="53"/>
  <c r="P44" i="53"/>
  <c r="M44" i="53"/>
  <c r="L51" i="53"/>
  <c r="P51" i="53"/>
  <c r="M51" i="53"/>
  <c r="L42" i="53"/>
  <c r="M42" i="53"/>
  <c r="P42" i="53"/>
  <c r="L43" i="53"/>
  <c r="M43" i="53"/>
  <c r="P43" i="53"/>
  <c r="L46" i="53"/>
  <c r="M46" i="53"/>
  <c r="P46" i="53"/>
  <c r="L48" i="53"/>
  <c r="P48" i="53"/>
  <c r="M48" i="53"/>
  <c r="L49" i="53"/>
  <c r="M49" i="53"/>
  <c r="P49" i="53"/>
  <c r="L52" i="53"/>
  <c r="P52" i="53"/>
  <c r="M52" i="53"/>
  <c r="L45" i="53"/>
  <c r="P45" i="53"/>
  <c r="M45" i="53"/>
  <c r="L50" i="53"/>
  <c r="P50" i="53"/>
  <c r="M50" i="53"/>
  <c r="Z48" i="35"/>
  <c r="K48" i="35"/>
  <c r="K49" i="35"/>
  <c r="K51" i="35"/>
  <c r="M51" i="35"/>
  <c r="M43" i="35"/>
  <c r="R48" i="35"/>
  <c r="AD48" i="35" s="1"/>
  <c r="M86" i="35"/>
  <c r="K86" i="35"/>
  <c r="N86" i="35"/>
  <c r="R51" i="35"/>
  <c r="AD51" i="35" s="1"/>
  <c r="R45" i="35"/>
  <c r="AD45" i="35" s="1"/>
  <c r="D65" i="35"/>
  <c r="M65" i="35" s="1"/>
  <c r="D65" i="53"/>
  <c r="D78" i="35"/>
  <c r="J78" i="35" s="1"/>
  <c r="D78" i="53"/>
  <c r="N42" i="35"/>
  <c r="R47" i="35"/>
  <c r="AD47" i="35" s="1"/>
  <c r="J48" i="35"/>
  <c r="R52" i="53"/>
  <c r="O52" i="53"/>
  <c r="S52" i="53"/>
  <c r="D26" i="35"/>
  <c r="J26" i="35" s="1"/>
  <c r="D26" i="53"/>
  <c r="D39" i="35"/>
  <c r="P39" i="35" s="1"/>
  <c r="AB39" i="35" s="1"/>
  <c r="D39" i="53"/>
  <c r="D77" i="35"/>
  <c r="M77" i="35" s="1"/>
  <c r="D77" i="53"/>
  <c r="D38" i="35"/>
  <c r="J38" i="35" s="1"/>
  <c r="D38" i="53"/>
  <c r="P49" i="35"/>
  <c r="AB49" i="35" s="1"/>
  <c r="R50" i="35"/>
  <c r="AD50" i="35" s="1"/>
  <c r="N43" i="35"/>
  <c r="P46" i="35"/>
  <c r="AB46" i="35" s="1"/>
  <c r="N48" i="35"/>
  <c r="O51" i="53"/>
  <c r="R51" i="53"/>
  <c r="S51" i="53"/>
  <c r="D25" i="35"/>
  <c r="J25" i="35" s="1"/>
  <c r="D25" i="53"/>
  <c r="D64" i="35"/>
  <c r="P64" i="35" s="1"/>
  <c r="X64" i="35" s="1"/>
  <c r="D64" i="53"/>
  <c r="D36" i="35"/>
  <c r="M36" i="35" s="1"/>
  <c r="D36" i="53"/>
  <c r="D62" i="35"/>
  <c r="J62" i="35" s="1"/>
  <c r="D62" i="53"/>
  <c r="K50" i="35"/>
  <c r="P50" i="35"/>
  <c r="AB50" i="35" s="1"/>
  <c r="J45" i="35"/>
  <c r="Z47" i="35"/>
  <c r="P47" i="35"/>
  <c r="AB47" i="35" s="1"/>
  <c r="R49" i="53"/>
  <c r="O49" i="53"/>
  <c r="S49" i="53"/>
  <c r="N50" i="35"/>
  <c r="J50" i="35"/>
  <c r="K45" i="35"/>
  <c r="N47" i="35"/>
  <c r="J47" i="35"/>
  <c r="D23" i="35"/>
  <c r="Z23" i="35" s="1"/>
  <c r="D23" i="53"/>
  <c r="R49" i="35"/>
  <c r="AD49" i="35" s="1"/>
  <c r="Z50" i="35"/>
  <c r="J42" i="35"/>
  <c r="Z45" i="35"/>
  <c r="R46" i="35"/>
  <c r="AD46" i="35" s="1"/>
  <c r="K47" i="35"/>
  <c r="D75" i="35"/>
  <c r="Z75" i="35" s="1"/>
  <c r="D75" i="53"/>
  <c r="D37" i="35"/>
  <c r="Z37" i="35" s="1"/>
  <c r="D37" i="53"/>
  <c r="D76" i="35"/>
  <c r="J76" i="35" s="1"/>
  <c r="D76" i="53"/>
  <c r="D24" i="35"/>
  <c r="R24" i="35" s="1"/>
  <c r="AD24" i="35" s="1"/>
  <c r="D24" i="53"/>
  <c r="D63" i="35"/>
  <c r="N63" i="35" s="1"/>
  <c r="D63" i="53"/>
  <c r="O50" i="53"/>
  <c r="R50" i="53"/>
  <c r="S50" i="53"/>
  <c r="D35" i="35"/>
  <c r="R35" i="35" s="1"/>
  <c r="AD35" i="35" s="1"/>
  <c r="D35" i="53"/>
  <c r="D61" i="35"/>
  <c r="P61" i="35" s="1"/>
  <c r="AB61" i="35" s="1"/>
  <c r="D61" i="53"/>
  <c r="D74" i="35"/>
  <c r="R74" i="35" s="1"/>
  <c r="AD74" i="35" s="1"/>
  <c r="D74" i="53"/>
  <c r="R48" i="53"/>
  <c r="O48" i="53"/>
  <c r="S48" i="53"/>
  <c r="D22" i="35"/>
  <c r="M22" i="35" s="1"/>
  <c r="D22" i="53"/>
  <c r="D34" i="35"/>
  <c r="D34" i="53"/>
  <c r="D60" i="35"/>
  <c r="M60" i="35" s="1"/>
  <c r="D60" i="53"/>
  <c r="D73" i="35"/>
  <c r="J73" i="35" s="1"/>
  <c r="D73" i="53"/>
  <c r="Z42" i="35"/>
  <c r="Z43" i="35"/>
  <c r="Z46" i="35"/>
  <c r="M46" i="35"/>
  <c r="R47" i="53"/>
  <c r="O47" i="53"/>
  <c r="D21" i="35"/>
  <c r="P21" i="35" s="1"/>
  <c r="X21" i="35" s="1"/>
  <c r="D21" i="53"/>
  <c r="P42" i="35"/>
  <c r="AB42" i="35" s="1"/>
  <c r="J43" i="35"/>
  <c r="N46" i="35"/>
  <c r="D72" i="35"/>
  <c r="R72" i="35" s="1"/>
  <c r="AD72" i="35" s="1"/>
  <c r="D72" i="53"/>
  <c r="D20" i="35"/>
  <c r="Z20" i="35" s="1"/>
  <c r="D20" i="53"/>
  <c r="N45" i="35"/>
  <c r="M45" i="35"/>
  <c r="R46" i="53"/>
  <c r="O46" i="53"/>
  <c r="S46" i="53"/>
  <c r="D33" i="35"/>
  <c r="R33" i="35" s="1"/>
  <c r="AD33" i="35" s="1"/>
  <c r="D33" i="53"/>
  <c r="D59" i="35"/>
  <c r="J59" i="35" s="1"/>
  <c r="D59" i="53"/>
  <c r="K41" i="35"/>
  <c r="D32" i="35"/>
  <c r="R32" i="35" s="1"/>
  <c r="AD32" i="35" s="1"/>
  <c r="D32" i="53"/>
  <c r="K42" i="35"/>
  <c r="M42" i="35"/>
  <c r="R43" i="35"/>
  <c r="AD43" i="35" s="1"/>
  <c r="R45" i="53"/>
  <c r="O45" i="53"/>
  <c r="S45" i="53"/>
  <c r="D58" i="35"/>
  <c r="D58" i="53"/>
  <c r="D19" i="35"/>
  <c r="P19" i="35" s="1"/>
  <c r="X19" i="35" s="1"/>
  <c r="D19" i="53"/>
  <c r="D71" i="35"/>
  <c r="R71" i="35" s="1"/>
  <c r="AD71" i="35" s="1"/>
  <c r="D71" i="53"/>
  <c r="K43" i="35"/>
  <c r="N41" i="35"/>
  <c r="Z44" i="35"/>
  <c r="R44" i="35"/>
  <c r="AD44" i="35" s="1"/>
  <c r="D69" i="35"/>
  <c r="J69" i="35" s="1"/>
  <c r="D69" i="53"/>
  <c r="R41" i="35"/>
  <c r="AD41" i="35" s="1"/>
  <c r="P44" i="35"/>
  <c r="AB44" i="35" s="1"/>
  <c r="R43" i="53"/>
  <c r="O43" i="53"/>
  <c r="S43" i="53"/>
  <c r="D30" i="35"/>
  <c r="J30" i="35" s="1"/>
  <c r="D30" i="53"/>
  <c r="D17" i="35"/>
  <c r="Z17" i="35" s="1"/>
  <c r="D17" i="53"/>
  <c r="D56" i="35"/>
  <c r="R56" i="35" s="1"/>
  <c r="AD56" i="35" s="1"/>
  <c r="D56" i="53"/>
  <c r="Z41" i="35"/>
  <c r="M41" i="35"/>
  <c r="N44" i="35"/>
  <c r="J44" i="35"/>
  <c r="D57" i="35"/>
  <c r="R57" i="35" s="1"/>
  <c r="AD57" i="35" s="1"/>
  <c r="D57" i="53"/>
  <c r="D70" i="35"/>
  <c r="P70" i="35" s="1"/>
  <c r="AB70" i="35" s="1"/>
  <c r="D70" i="53"/>
  <c r="D18" i="35"/>
  <c r="M18" i="35" s="1"/>
  <c r="D18" i="53"/>
  <c r="D31" i="35"/>
  <c r="R31" i="35" s="1"/>
  <c r="AD31" i="35" s="1"/>
  <c r="D31" i="53"/>
  <c r="P41" i="35"/>
  <c r="AB41" i="35" s="1"/>
  <c r="K44" i="35"/>
  <c r="O44" i="53"/>
  <c r="R44" i="53"/>
  <c r="S44" i="53"/>
  <c r="O42" i="53"/>
  <c r="R42" i="53"/>
  <c r="S42" i="53"/>
  <c r="D29" i="35"/>
  <c r="R29" i="35" s="1"/>
  <c r="AD29" i="35" s="1"/>
  <c r="D29" i="53"/>
  <c r="D68" i="35"/>
  <c r="P68" i="35" s="1"/>
  <c r="AB68" i="35" s="1"/>
  <c r="D68" i="53"/>
  <c r="D16" i="35"/>
  <c r="J16" i="35" s="1"/>
  <c r="D16" i="53"/>
  <c r="D55" i="35"/>
  <c r="J55" i="35" s="1"/>
  <c r="D55" i="53"/>
  <c r="D28" i="35"/>
  <c r="D28" i="53"/>
  <c r="D67" i="35"/>
  <c r="D67" i="53"/>
  <c r="D54" i="35"/>
  <c r="D54" i="53"/>
  <c r="R41" i="53"/>
  <c r="O41" i="53"/>
  <c r="S41" i="53"/>
  <c r="X43" i="35"/>
  <c r="X48" i="35"/>
  <c r="X45" i="35"/>
  <c r="AB51" i="35"/>
  <c r="X52" i="35"/>
  <c r="C15" i="52"/>
  <c r="E22" i="48"/>
  <c r="P21" i="48"/>
  <c r="L58" i="43"/>
  <c r="G58" i="43"/>
  <c r="K58" i="43"/>
  <c r="F58" i="43"/>
  <c r="I58" i="43"/>
  <c r="D58" i="43"/>
  <c r="H46" i="43"/>
  <c r="D15" i="53" s="1"/>
  <c r="E58" i="43"/>
  <c r="R34" i="35" l="1"/>
  <c r="AD34" i="35" s="1"/>
  <c r="M34" i="35"/>
  <c r="J34" i="35"/>
  <c r="R58" i="35"/>
  <c r="AD58" i="35" s="1"/>
  <c r="M58" i="35"/>
  <c r="P78" i="35"/>
  <c r="AB78" i="35" s="1"/>
  <c r="M78" i="35"/>
  <c r="R61" i="35"/>
  <c r="AD61" i="35" s="1"/>
  <c r="J65" i="35"/>
  <c r="L28" i="53"/>
  <c r="P28" i="53"/>
  <c r="M28" i="53"/>
  <c r="L29" i="53"/>
  <c r="P29" i="53"/>
  <c r="M29" i="53"/>
  <c r="L70" i="53"/>
  <c r="M70" i="53"/>
  <c r="P70" i="53"/>
  <c r="L32" i="53"/>
  <c r="M32" i="53"/>
  <c r="P32" i="53"/>
  <c r="L38" i="53"/>
  <c r="P38" i="53"/>
  <c r="M38" i="53"/>
  <c r="L39" i="53"/>
  <c r="M39" i="53"/>
  <c r="P39" i="53"/>
  <c r="L62" i="53"/>
  <c r="P62" i="53"/>
  <c r="M62" i="53"/>
  <c r="L64" i="53"/>
  <c r="M64" i="53"/>
  <c r="P64" i="53"/>
  <c r="L78" i="53"/>
  <c r="P78" i="53"/>
  <c r="M78" i="53"/>
  <c r="P36" i="35"/>
  <c r="AB36" i="35" s="1"/>
  <c r="L55" i="53"/>
  <c r="M55" i="53"/>
  <c r="P55" i="53"/>
  <c r="M17" i="53"/>
  <c r="L17" i="53"/>
  <c r="P17" i="53"/>
  <c r="R65" i="35"/>
  <c r="AD65" i="35" s="1"/>
  <c r="K39" i="35"/>
  <c r="M19" i="53"/>
  <c r="L19" i="53"/>
  <c r="P19" i="53"/>
  <c r="L59" i="53"/>
  <c r="P59" i="53"/>
  <c r="M59" i="53"/>
  <c r="M20" i="53"/>
  <c r="L20" i="53"/>
  <c r="P20" i="53"/>
  <c r="L60" i="53"/>
  <c r="P60" i="53"/>
  <c r="M60" i="53"/>
  <c r="M22" i="53"/>
  <c r="L22" i="53"/>
  <c r="P22" i="53"/>
  <c r="L74" i="53"/>
  <c r="P74" i="53"/>
  <c r="M74" i="53"/>
  <c r="L35" i="53"/>
  <c r="M35" i="53"/>
  <c r="P35" i="53"/>
  <c r="L63" i="53"/>
  <c r="M63" i="53"/>
  <c r="P63" i="53"/>
  <c r="L76" i="53"/>
  <c r="P76" i="53"/>
  <c r="M76" i="53"/>
  <c r="L75" i="53"/>
  <c r="P75" i="53"/>
  <c r="M75" i="53"/>
  <c r="M23" i="53"/>
  <c r="L23" i="53"/>
  <c r="P23" i="53"/>
  <c r="L36" i="53"/>
  <c r="M36" i="53"/>
  <c r="P36" i="53"/>
  <c r="M25" i="53"/>
  <c r="L25" i="53"/>
  <c r="P25" i="53"/>
  <c r="L65" i="53"/>
  <c r="M65" i="53"/>
  <c r="P65" i="53"/>
  <c r="L15" i="53"/>
  <c r="O15" i="53"/>
  <c r="R15" i="53"/>
  <c r="M15" i="53"/>
  <c r="S15" i="53"/>
  <c r="P15" i="53"/>
  <c r="L54" i="53"/>
  <c r="P54" i="53"/>
  <c r="M54" i="53"/>
  <c r="M16" i="53"/>
  <c r="L16" i="53"/>
  <c r="P16" i="53"/>
  <c r="L31" i="53"/>
  <c r="P31" i="53"/>
  <c r="M31" i="53"/>
  <c r="L56" i="53"/>
  <c r="P56" i="53"/>
  <c r="M56" i="53"/>
  <c r="L30" i="53"/>
  <c r="P30" i="53"/>
  <c r="M30" i="53"/>
  <c r="L71" i="53"/>
  <c r="P71" i="53"/>
  <c r="M71" i="53"/>
  <c r="L58" i="53"/>
  <c r="M58" i="53"/>
  <c r="P58" i="53"/>
  <c r="L33" i="53"/>
  <c r="P33" i="53"/>
  <c r="M33" i="53"/>
  <c r="L72" i="53"/>
  <c r="P72" i="53"/>
  <c r="M72" i="53"/>
  <c r="L73" i="53"/>
  <c r="M73" i="53"/>
  <c r="P73" i="53"/>
  <c r="L34" i="53"/>
  <c r="P34" i="53"/>
  <c r="M34" i="53"/>
  <c r="L61" i="53"/>
  <c r="P61" i="53"/>
  <c r="M61" i="53"/>
  <c r="M24" i="53"/>
  <c r="L24" i="53"/>
  <c r="P24" i="53"/>
  <c r="L37" i="53"/>
  <c r="P37" i="53"/>
  <c r="M37" i="53"/>
  <c r="L67" i="53"/>
  <c r="M67" i="53"/>
  <c r="P67" i="53"/>
  <c r="L68" i="53"/>
  <c r="P68" i="53"/>
  <c r="M68" i="53"/>
  <c r="M18" i="53"/>
  <c r="L18" i="53"/>
  <c r="P18" i="53"/>
  <c r="L57" i="53"/>
  <c r="P57" i="53"/>
  <c r="M57" i="53"/>
  <c r="L69" i="53"/>
  <c r="M69" i="53"/>
  <c r="P69" i="53"/>
  <c r="M21" i="53"/>
  <c r="L21" i="53"/>
  <c r="P21" i="53"/>
  <c r="L77" i="53"/>
  <c r="P77" i="53"/>
  <c r="M77" i="53"/>
  <c r="L26" i="53"/>
  <c r="P26" i="53"/>
  <c r="M26" i="53"/>
  <c r="Z77" i="35"/>
  <c r="R78" i="35"/>
  <c r="AD78" i="35" s="1"/>
  <c r="K25" i="35"/>
  <c r="N78" i="35"/>
  <c r="Z78" i="35"/>
  <c r="R26" i="35"/>
  <c r="AD26" i="35" s="1"/>
  <c r="P33" i="35"/>
  <c r="AB33" i="35" s="1"/>
  <c r="M25" i="35"/>
  <c r="K78" i="35"/>
  <c r="Z61" i="35"/>
  <c r="K58" i="35"/>
  <c r="P29" i="35"/>
  <c r="AB29" i="35" s="1"/>
  <c r="M20" i="35"/>
  <c r="P71" i="35"/>
  <c r="AB71" i="35" s="1"/>
  <c r="N20" i="35"/>
  <c r="N23" i="35"/>
  <c r="J71" i="35"/>
  <c r="J20" i="35"/>
  <c r="J37" i="35"/>
  <c r="Z24" i="35"/>
  <c r="R38" i="35"/>
  <c r="AD38" i="35" s="1"/>
  <c r="J39" i="35"/>
  <c r="P65" i="35"/>
  <c r="AB65" i="35" s="1"/>
  <c r="N56" i="35"/>
  <c r="Z58" i="35"/>
  <c r="R20" i="35"/>
  <c r="AD20" i="35" s="1"/>
  <c r="P38" i="35"/>
  <c r="X38" i="35" s="1"/>
  <c r="N39" i="35"/>
  <c r="Z39" i="35"/>
  <c r="P74" i="35"/>
  <c r="AB74" i="35" s="1"/>
  <c r="J88" i="35"/>
  <c r="M88" i="35"/>
  <c r="K88" i="35"/>
  <c r="N88" i="35"/>
  <c r="K65" i="35"/>
  <c r="Z65" i="35"/>
  <c r="R39" i="35"/>
  <c r="AD39" i="35" s="1"/>
  <c r="M39" i="35"/>
  <c r="J21" i="35"/>
  <c r="J87" i="35"/>
  <c r="N87" i="35"/>
  <c r="K87" i="35"/>
  <c r="M85" i="35"/>
  <c r="J85" i="35"/>
  <c r="N85" i="35"/>
  <c r="K85" i="35"/>
  <c r="N62" i="35"/>
  <c r="K38" i="35"/>
  <c r="N65" i="35"/>
  <c r="K74" i="35"/>
  <c r="M35" i="35"/>
  <c r="S16" i="53"/>
  <c r="R78" i="53"/>
  <c r="O78" i="53"/>
  <c r="S78" i="53"/>
  <c r="N36" i="35"/>
  <c r="J36" i="35"/>
  <c r="M37" i="35"/>
  <c r="N77" i="35"/>
  <c r="P77" i="35"/>
  <c r="AB77" i="35" s="1"/>
  <c r="Z25" i="35"/>
  <c r="N26" i="35"/>
  <c r="P26" i="35"/>
  <c r="AB26" i="35" s="1"/>
  <c r="X49" i="35"/>
  <c r="X47" i="35"/>
  <c r="P28" i="35"/>
  <c r="AB28" i="35" s="1"/>
  <c r="R39" i="53"/>
  <c r="O39" i="53"/>
  <c r="S39" i="53"/>
  <c r="N24" i="35"/>
  <c r="K77" i="35"/>
  <c r="J77" i="35"/>
  <c r="R25" i="35"/>
  <c r="AD25" i="35" s="1"/>
  <c r="K26" i="35"/>
  <c r="M26" i="35"/>
  <c r="N22" i="35"/>
  <c r="O65" i="53"/>
  <c r="R65" i="53"/>
  <c r="S65" i="53"/>
  <c r="K36" i="35"/>
  <c r="R36" i="35"/>
  <c r="AD36" i="35" s="1"/>
  <c r="N37" i="35"/>
  <c r="K24" i="35"/>
  <c r="R77" i="35"/>
  <c r="AD77" i="35" s="1"/>
  <c r="P25" i="35"/>
  <c r="X25" i="35" s="1"/>
  <c r="Z26" i="35"/>
  <c r="Z60" i="35"/>
  <c r="J22" i="35"/>
  <c r="M67" i="35"/>
  <c r="R26" i="53"/>
  <c r="O26" i="53"/>
  <c r="S26" i="53"/>
  <c r="J23" i="35"/>
  <c r="P76" i="35"/>
  <c r="AB76" i="35" s="1"/>
  <c r="N69" i="35"/>
  <c r="K75" i="35"/>
  <c r="N76" i="35"/>
  <c r="K64" i="35"/>
  <c r="Z70" i="35"/>
  <c r="Z19" i="35"/>
  <c r="N33" i="35"/>
  <c r="J33" i="35"/>
  <c r="K33" i="35"/>
  <c r="M33" i="35"/>
  <c r="P34" i="35"/>
  <c r="AB34" i="35" s="1"/>
  <c r="P62" i="35"/>
  <c r="AB62" i="35" s="1"/>
  <c r="J75" i="35"/>
  <c r="Z63" i="35"/>
  <c r="J64" i="35"/>
  <c r="Z33" i="35"/>
  <c r="K73" i="35"/>
  <c r="R38" i="53"/>
  <c r="O38" i="53"/>
  <c r="S38" i="53"/>
  <c r="R62" i="35"/>
  <c r="AD62" i="35" s="1"/>
  <c r="M75" i="35"/>
  <c r="R23" i="35"/>
  <c r="AD23" i="35" s="1"/>
  <c r="M23" i="35"/>
  <c r="R77" i="53"/>
  <c r="O77" i="53"/>
  <c r="S77" i="53"/>
  <c r="P75" i="35"/>
  <c r="AB75" i="35" s="1"/>
  <c r="R76" i="35"/>
  <c r="AD76" i="35" s="1"/>
  <c r="K63" i="35"/>
  <c r="M63" i="35"/>
  <c r="R64" i="35"/>
  <c r="AD64" i="35" s="1"/>
  <c r="M64" i="35"/>
  <c r="P60" i="35"/>
  <c r="AB60" i="35" s="1"/>
  <c r="Z21" i="35"/>
  <c r="R22" i="35"/>
  <c r="AD22" i="35" s="1"/>
  <c r="K61" i="35"/>
  <c r="J61" i="35"/>
  <c r="R25" i="53"/>
  <c r="O25" i="53"/>
  <c r="S25" i="53"/>
  <c r="K62" i="35"/>
  <c r="M62" i="35"/>
  <c r="R75" i="35"/>
  <c r="AD75" i="35" s="1"/>
  <c r="N75" i="35"/>
  <c r="P23" i="35"/>
  <c r="AB23" i="35" s="1"/>
  <c r="K76" i="35"/>
  <c r="M76" i="35"/>
  <c r="P63" i="35"/>
  <c r="AB63" i="35" s="1"/>
  <c r="J63" i="35"/>
  <c r="Z64" i="35"/>
  <c r="N38" i="35"/>
  <c r="M38" i="35"/>
  <c r="K71" i="35"/>
  <c r="J32" i="35"/>
  <c r="J58" i="35"/>
  <c r="P20" i="35"/>
  <c r="AB20" i="35" s="1"/>
  <c r="R60" i="35"/>
  <c r="AD60" i="35" s="1"/>
  <c r="K21" i="35"/>
  <c r="Z22" i="35"/>
  <c r="P22" i="35"/>
  <c r="X22" i="35" s="1"/>
  <c r="N61" i="35"/>
  <c r="M61" i="35"/>
  <c r="Z62" i="35"/>
  <c r="Z36" i="35"/>
  <c r="K23" i="35"/>
  <c r="P37" i="35"/>
  <c r="X37" i="35" s="1"/>
  <c r="Z76" i="35"/>
  <c r="R63" i="35"/>
  <c r="AD63" i="35" s="1"/>
  <c r="J24" i="35"/>
  <c r="N64" i="35"/>
  <c r="N25" i="35"/>
  <c r="Z38" i="35"/>
  <c r="X50" i="35"/>
  <c r="M69" i="35"/>
  <c r="Z71" i="35"/>
  <c r="K20" i="35"/>
  <c r="M73" i="35"/>
  <c r="K34" i="35"/>
  <c r="M21" i="35"/>
  <c r="K22" i="35"/>
  <c r="X46" i="35"/>
  <c r="N35" i="35"/>
  <c r="R64" i="53"/>
  <c r="O64" i="53"/>
  <c r="S64" i="53"/>
  <c r="O75" i="53"/>
  <c r="R75" i="53"/>
  <c r="S75" i="53"/>
  <c r="R23" i="53"/>
  <c r="O23" i="53"/>
  <c r="S23" i="53"/>
  <c r="O62" i="53"/>
  <c r="R62" i="53"/>
  <c r="S62" i="53"/>
  <c r="K30" i="35"/>
  <c r="Z56" i="35"/>
  <c r="J70" i="35"/>
  <c r="R30" i="35"/>
  <c r="AD30" i="35" s="1"/>
  <c r="P56" i="35"/>
  <c r="AB56" i="35" s="1"/>
  <c r="N31" i="35"/>
  <c r="R36" i="53"/>
  <c r="O36" i="53"/>
  <c r="S36" i="53"/>
  <c r="P30" i="35"/>
  <c r="AB30" i="35" s="1"/>
  <c r="J56" i="35"/>
  <c r="P31" i="35"/>
  <c r="AB31" i="35" s="1"/>
  <c r="R37" i="35"/>
  <c r="AD37" i="35" s="1"/>
  <c r="P24" i="35"/>
  <c r="AB24" i="35" s="1"/>
  <c r="M24" i="35"/>
  <c r="Z67" i="35"/>
  <c r="N30" i="35"/>
  <c r="M30" i="35"/>
  <c r="K56" i="35"/>
  <c r="M56" i="35"/>
  <c r="K31" i="35"/>
  <c r="J31" i="35"/>
  <c r="K70" i="35"/>
  <c r="M70" i="35"/>
  <c r="J19" i="35"/>
  <c r="R73" i="35"/>
  <c r="AD73" i="35" s="1"/>
  <c r="Z34" i="35"/>
  <c r="N74" i="35"/>
  <c r="J74" i="35"/>
  <c r="Z35" i="35"/>
  <c r="J35" i="35"/>
  <c r="R63" i="53"/>
  <c r="O63" i="53"/>
  <c r="S63" i="53"/>
  <c r="O76" i="53"/>
  <c r="R76" i="53"/>
  <c r="S76" i="53"/>
  <c r="K37" i="35"/>
  <c r="Z30" i="35"/>
  <c r="Z31" i="35"/>
  <c r="M31" i="35"/>
  <c r="R70" i="35"/>
  <c r="AD70" i="35" s="1"/>
  <c r="M59" i="35"/>
  <c r="K72" i="35"/>
  <c r="Z73" i="35"/>
  <c r="P73" i="35"/>
  <c r="AB73" i="35" s="1"/>
  <c r="N34" i="35"/>
  <c r="Z74" i="35"/>
  <c r="M74" i="35"/>
  <c r="P35" i="35"/>
  <c r="AB35" i="35" s="1"/>
  <c r="N70" i="35"/>
  <c r="N73" i="35"/>
  <c r="X42" i="35"/>
  <c r="K35" i="35"/>
  <c r="R24" i="53"/>
  <c r="O24" i="53"/>
  <c r="S24" i="53"/>
  <c r="R37" i="53"/>
  <c r="O37" i="53"/>
  <c r="S37" i="53"/>
  <c r="O61" i="53"/>
  <c r="R61" i="53"/>
  <c r="S61" i="53"/>
  <c r="P72" i="35"/>
  <c r="AB72" i="35" s="1"/>
  <c r="O22" i="53"/>
  <c r="R22" i="53"/>
  <c r="S22" i="53"/>
  <c r="R74" i="53"/>
  <c r="O74" i="53"/>
  <c r="S74" i="53"/>
  <c r="O35" i="53"/>
  <c r="R35" i="53"/>
  <c r="S35" i="53"/>
  <c r="K59" i="35"/>
  <c r="O21" i="53"/>
  <c r="R21" i="53"/>
  <c r="S21" i="53"/>
  <c r="R59" i="35"/>
  <c r="AD59" i="35" s="1"/>
  <c r="N72" i="35"/>
  <c r="J72" i="35"/>
  <c r="N71" i="35"/>
  <c r="M71" i="35"/>
  <c r="P58" i="35"/>
  <c r="AB58" i="35" s="1"/>
  <c r="N59" i="35"/>
  <c r="P59" i="35"/>
  <c r="AB59" i="35" s="1"/>
  <c r="Z72" i="35"/>
  <c r="M72" i="35"/>
  <c r="K60" i="35"/>
  <c r="J60" i="35"/>
  <c r="R21" i="35"/>
  <c r="AD21" i="35" s="1"/>
  <c r="R73" i="53"/>
  <c r="O73" i="53"/>
  <c r="S73" i="53"/>
  <c r="O34" i="53"/>
  <c r="R34" i="53"/>
  <c r="S34" i="53"/>
  <c r="O60" i="53"/>
  <c r="R60" i="53"/>
  <c r="S60" i="53"/>
  <c r="K28" i="35"/>
  <c r="K32" i="35"/>
  <c r="N58" i="35"/>
  <c r="Z59" i="35"/>
  <c r="N60" i="35"/>
  <c r="N21" i="35"/>
  <c r="O33" i="53"/>
  <c r="R33" i="53"/>
  <c r="S33" i="53"/>
  <c r="O20" i="53"/>
  <c r="R20" i="53"/>
  <c r="S20" i="53"/>
  <c r="P67" i="35"/>
  <c r="AB67" i="35" s="1"/>
  <c r="N68" i="35"/>
  <c r="N55" i="35"/>
  <c r="R69" i="35"/>
  <c r="AD69" i="35" s="1"/>
  <c r="Z32" i="35"/>
  <c r="M32" i="35"/>
  <c r="J67" i="35"/>
  <c r="M68" i="35"/>
  <c r="R55" i="35"/>
  <c r="AD55" i="35" s="1"/>
  <c r="Z69" i="35"/>
  <c r="P69" i="35"/>
  <c r="AB69" i="35" s="1"/>
  <c r="P32" i="35"/>
  <c r="AB32" i="35" s="1"/>
  <c r="R59" i="53"/>
  <c r="O59" i="53"/>
  <c r="S59" i="53"/>
  <c r="R72" i="53"/>
  <c r="O72" i="53"/>
  <c r="S72" i="53"/>
  <c r="J68" i="35"/>
  <c r="M55" i="35"/>
  <c r="K69" i="35"/>
  <c r="N32" i="35"/>
  <c r="J28" i="35"/>
  <c r="K19" i="35"/>
  <c r="M19" i="35"/>
  <c r="O71" i="53"/>
  <c r="R71" i="53"/>
  <c r="S71" i="53"/>
  <c r="R58" i="53"/>
  <c r="O58" i="53"/>
  <c r="S58" i="53"/>
  <c r="N54" i="35"/>
  <c r="N16" i="35"/>
  <c r="N17" i="35"/>
  <c r="P18" i="35"/>
  <c r="X18" i="35" s="1"/>
  <c r="N57" i="35"/>
  <c r="R19" i="35"/>
  <c r="AD19" i="35" s="1"/>
  <c r="R32" i="53"/>
  <c r="O32" i="53"/>
  <c r="S32" i="53"/>
  <c r="P54" i="35"/>
  <c r="AB54" i="35" s="1"/>
  <c r="M16" i="35"/>
  <c r="N29" i="35"/>
  <c r="K17" i="35"/>
  <c r="Z57" i="35"/>
  <c r="N19" i="35"/>
  <c r="R19" i="53"/>
  <c r="O19" i="53"/>
  <c r="S19" i="53"/>
  <c r="N28" i="35"/>
  <c r="M28" i="35"/>
  <c r="R16" i="35"/>
  <c r="AD16" i="35" s="1"/>
  <c r="Z54" i="35"/>
  <c r="M54" i="35"/>
  <c r="R28" i="35"/>
  <c r="AD28" i="35" s="1"/>
  <c r="K16" i="35"/>
  <c r="P16" i="35"/>
  <c r="AB16" i="35" s="1"/>
  <c r="Z29" i="35"/>
  <c r="M29" i="35"/>
  <c r="R17" i="35"/>
  <c r="AD17" i="35" s="1"/>
  <c r="K18" i="35"/>
  <c r="J57" i="35"/>
  <c r="K54" i="35"/>
  <c r="J54" i="35"/>
  <c r="K29" i="35"/>
  <c r="J29" i="35"/>
  <c r="X41" i="35"/>
  <c r="R54" i="35"/>
  <c r="AD54" i="35" s="1"/>
  <c r="Z28" i="35"/>
  <c r="Z16" i="35"/>
  <c r="J17" i="35"/>
  <c r="R18" i="35"/>
  <c r="AD18" i="35" s="1"/>
  <c r="M57" i="35"/>
  <c r="O17" i="53"/>
  <c r="R17" i="53"/>
  <c r="S17" i="53"/>
  <c r="K67" i="35"/>
  <c r="Z68" i="35"/>
  <c r="Z55" i="35"/>
  <c r="P17" i="35"/>
  <c r="AB17" i="35" s="1"/>
  <c r="M17" i="35"/>
  <c r="N18" i="35"/>
  <c r="J18" i="35"/>
  <c r="P57" i="35"/>
  <c r="AB57" i="35" s="1"/>
  <c r="R56" i="53"/>
  <c r="O56" i="53"/>
  <c r="S56" i="53"/>
  <c r="R30" i="53"/>
  <c r="O30" i="53"/>
  <c r="S30" i="53"/>
  <c r="O69" i="53"/>
  <c r="R69" i="53"/>
  <c r="S69" i="53"/>
  <c r="R67" i="35"/>
  <c r="AD67" i="35" s="1"/>
  <c r="R68" i="35"/>
  <c r="AD68" i="35" s="1"/>
  <c r="P55" i="35"/>
  <c r="AB55" i="35" s="1"/>
  <c r="Z18" i="35"/>
  <c r="K57" i="35"/>
  <c r="X44" i="35"/>
  <c r="R31" i="53"/>
  <c r="O31" i="53"/>
  <c r="S31" i="53"/>
  <c r="R70" i="53"/>
  <c r="O70" i="53"/>
  <c r="S70" i="53"/>
  <c r="O18" i="53"/>
  <c r="R18" i="53"/>
  <c r="S18" i="53"/>
  <c r="R57" i="53"/>
  <c r="O57" i="53"/>
  <c r="S57" i="53"/>
  <c r="R55" i="53"/>
  <c r="O55" i="53"/>
  <c r="S55" i="53"/>
  <c r="O68" i="53"/>
  <c r="R68" i="53"/>
  <c r="S68" i="53"/>
  <c r="O16" i="53"/>
  <c r="R16" i="53"/>
  <c r="O29" i="53"/>
  <c r="R29" i="53"/>
  <c r="S29" i="53"/>
  <c r="N67" i="35"/>
  <c r="K68" i="35"/>
  <c r="K55" i="35"/>
  <c r="R67" i="53"/>
  <c r="O67" i="53"/>
  <c r="S67" i="53"/>
  <c r="R54" i="53"/>
  <c r="O54" i="53"/>
  <c r="S54" i="53"/>
  <c r="R28" i="53"/>
  <c r="O28" i="53"/>
  <c r="S28" i="53"/>
  <c r="X34" i="35"/>
  <c r="AB21" i="35"/>
  <c r="AB22" i="35"/>
  <c r="X71" i="35"/>
  <c r="X61" i="35"/>
  <c r="X33" i="35"/>
  <c r="X68" i="35"/>
  <c r="AB19" i="35"/>
  <c r="X70" i="35"/>
  <c r="X29" i="35"/>
  <c r="H58" i="43"/>
  <c r="D15" i="35"/>
  <c r="X28" i="35"/>
  <c r="AB64" i="35"/>
  <c r="X65" i="35"/>
  <c r="X78" i="35"/>
  <c r="X36" i="35"/>
  <c r="X39" i="35"/>
  <c r="X24" i="35"/>
  <c r="P22" i="48"/>
  <c r="E23" i="48"/>
  <c r="P23" i="48" s="1"/>
  <c r="X67" i="35" l="1"/>
  <c r="X26" i="35"/>
  <c r="X74" i="35"/>
  <c r="AB25" i="35"/>
  <c r="X30" i="35"/>
  <c r="X23" i="35"/>
  <c r="X56" i="35"/>
  <c r="X73" i="35"/>
  <c r="AB38" i="35"/>
  <c r="X62" i="35"/>
  <c r="X31" i="35"/>
  <c r="M84" i="35"/>
  <c r="J89" i="35"/>
  <c r="J84" i="35"/>
  <c r="N89" i="35"/>
  <c r="K89" i="35"/>
  <c r="K84" i="35"/>
  <c r="X77" i="35"/>
  <c r="X76" i="35"/>
  <c r="X75" i="35"/>
  <c r="AB37" i="35"/>
  <c r="X63" i="35"/>
  <c r="X20" i="35"/>
  <c r="X35" i="35"/>
  <c r="X60" i="35"/>
  <c r="X72" i="35"/>
  <c r="X58" i="35"/>
  <c r="X69" i="35"/>
  <c r="X59" i="35"/>
  <c r="X32" i="35"/>
  <c r="AB18" i="35"/>
  <c r="X54" i="35"/>
  <c r="X16" i="35"/>
  <c r="X57" i="35"/>
  <c r="X55" i="35"/>
  <c r="X17" i="35"/>
  <c r="M15" i="35"/>
  <c r="J15" i="35"/>
  <c r="P15" i="35"/>
  <c r="X15" i="35" s="1"/>
  <c r="R15" i="35"/>
  <c r="AD15" i="35" s="1"/>
  <c r="Z15" i="35"/>
  <c r="K15" i="35"/>
  <c r="N15" i="35"/>
  <c r="C27" i="52"/>
  <c r="F49" i="44"/>
  <c r="H49" i="44" s="1"/>
  <c r="F48" i="44"/>
  <c r="H48" i="44" s="1"/>
  <c r="F47" i="44"/>
  <c r="H47" i="44" s="1"/>
  <c r="F46" i="44"/>
  <c r="H46" i="44" s="1"/>
  <c r="I46" i="44" s="1"/>
  <c r="F45" i="44"/>
  <c r="H45" i="44" s="1"/>
  <c r="I45" i="44" s="1"/>
  <c r="F44" i="44"/>
  <c r="H44" i="44" s="1"/>
  <c r="I44" i="44" s="1"/>
  <c r="F43" i="44"/>
  <c r="H43" i="44" s="1"/>
  <c r="I43" i="44" s="1"/>
  <c r="F42" i="44"/>
  <c r="H42" i="44" s="1"/>
  <c r="I42" i="44" s="1"/>
  <c r="E9" i="46"/>
  <c r="E11" i="46" s="1"/>
  <c r="F52" i="44"/>
  <c r="H52" i="44" s="1"/>
  <c r="F51" i="44"/>
  <c r="H51" i="44" s="1"/>
  <c r="F50" i="44"/>
  <c r="H50" i="44" s="1"/>
  <c r="AB15" i="35" l="1"/>
  <c r="I48" i="44" l="1"/>
  <c r="I49" i="44"/>
  <c r="I47" i="44"/>
  <c r="J58" i="43"/>
  <c r="I50" i="44" l="1"/>
  <c r="I51" i="44"/>
  <c r="I52" i="44"/>
</calcChain>
</file>

<file path=xl/sharedStrings.xml><?xml version="1.0" encoding="utf-8"?>
<sst xmlns="http://schemas.openxmlformats.org/spreadsheetml/2006/main" count="1732" uniqueCount="264">
  <si>
    <t>Female</t>
  </si>
  <si>
    <t>All ages</t>
  </si>
  <si>
    <t>Male</t>
  </si>
  <si>
    <t>over 50 years</t>
  </si>
  <si>
    <t>AURI</t>
  </si>
  <si>
    <t>ALRI</t>
  </si>
  <si>
    <t>Jan</t>
  </si>
  <si>
    <t>Feb</t>
  </si>
  <si>
    <t>Mar</t>
  </si>
  <si>
    <t>Apr</t>
  </si>
  <si>
    <t>May</t>
  </si>
  <si>
    <t>Jun</t>
  </si>
  <si>
    <t>Jul</t>
  </si>
  <si>
    <t>Aug</t>
  </si>
  <si>
    <t>Sep</t>
  </si>
  <si>
    <t>Oct</t>
  </si>
  <si>
    <t>Nov</t>
  </si>
  <si>
    <t>Dec</t>
  </si>
  <si>
    <t>Month</t>
  </si>
  <si>
    <t>Age</t>
  </si>
  <si>
    <t>0 to &lt;1 year</t>
  </si>
  <si>
    <t>1 to &lt;5 years</t>
  </si>
  <si>
    <t>5 to 14 years</t>
  </si>
  <si>
    <t>15 to 49 years</t>
  </si>
  <si>
    <t>Step 1</t>
  </si>
  <si>
    <t>Step 2</t>
  </si>
  <si>
    <t>Both</t>
  </si>
  <si>
    <t>Number of cases</t>
  </si>
  <si>
    <t>Population size</t>
  </si>
  <si>
    <t>months</t>
  </si>
  <si>
    <t>AOD</t>
  </si>
  <si>
    <t>ABD</t>
  </si>
  <si>
    <t>AWD</t>
  </si>
  <si>
    <t>AJS</t>
  </si>
  <si>
    <t>Malaria</t>
  </si>
  <si>
    <t>AFI</t>
  </si>
  <si>
    <t>Total</t>
  </si>
  <si>
    <t>Month of the year</t>
  </si>
  <si>
    <t>https://esa.un.org/unpd/wpp/Download/Standard/Population/</t>
  </si>
  <si>
    <t>For 0-1 years --&gt; column H</t>
  </si>
  <si>
    <t>For 1-&lt;5 years --&gt; column I minus column H</t>
  </si>
  <si>
    <t>For 5-14 years --&gt; column U</t>
  </si>
  <si>
    <t>For 15-49 years --&gt; column AO</t>
  </si>
  <si>
    <t>For ≥50 years --&gt; column BD</t>
  </si>
  <si>
    <t>Notes</t>
  </si>
  <si>
    <t>P2-P1</t>
  </si>
  <si>
    <t>n</t>
  </si>
  <si>
    <t>Px</t>
  </si>
  <si>
    <t xml:space="preserve">P1 </t>
  </si>
  <si>
    <t>P2</t>
  </si>
  <si>
    <t>N</t>
  </si>
  <si>
    <t>a</t>
  </si>
  <si>
    <t>n/N</t>
  </si>
  <si>
    <t>c*d</t>
  </si>
  <si>
    <t>f</t>
  </si>
  <si>
    <t>b</t>
  </si>
  <si>
    <t>c</t>
  </si>
  <si>
    <t>d</t>
  </si>
  <si>
    <t>e</t>
  </si>
  <si>
    <t>Population size estimate for month x</t>
  </si>
  <si>
    <t>Step 3</t>
  </si>
  <si>
    <t>Result 1</t>
  </si>
  <si>
    <t>Average number of residential structures in the settlement</t>
  </si>
  <si>
    <t>Result 2</t>
  </si>
  <si>
    <t>Estimated number of people in the settlement</t>
  </si>
  <si>
    <t>Other worksheets for extended burden of disease estimation (grey tabs)</t>
  </si>
  <si>
    <t>Cells where data need to be entered data are coloured in green</t>
  </si>
  <si>
    <t>Enter P1</t>
  </si>
  <si>
    <t>Enter P2</t>
  </si>
  <si>
    <r>
      <t>Enter average number of people per residential structure
(</t>
    </r>
    <r>
      <rPr>
        <i/>
        <sz val="11"/>
        <color theme="1"/>
        <rFont val="Calibri"/>
        <family val="2"/>
        <scheme val="minor"/>
      </rPr>
      <t>If data specific for the settlement are not available use crude values (5 in developing countries, 3 in industrialized countries)</t>
    </r>
  </si>
  <si>
    <r>
      <t xml:space="preserve">Enter counts of all residential structures in the settlement </t>
    </r>
    <r>
      <rPr>
        <i/>
        <sz val="11"/>
        <color theme="1"/>
        <rFont val="Calibri"/>
        <family val="2"/>
        <scheme val="minor"/>
      </rPr>
      <t>(enumerator #1)</t>
    </r>
  </si>
  <si>
    <r>
      <t xml:space="preserve">Enter counts of all residential structures in the settlement </t>
    </r>
    <r>
      <rPr>
        <i/>
        <sz val="11"/>
        <color theme="1"/>
        <rFont val="Calibri"/>
        <family val="2"/>
        <scheme val="minor"/>
      </rPr>
      <t>(enumerator #2)</t>
    </r>
  </si>
  <si>
    <t>Error factor</t>
  </si>
  <si>
    <t>Low 95%CI</t>
  </si>
  <si>
    <t>High 95%CI</t>
  </si>
  <si>
    <t>Incidence rate</t>
  </si>
  <si>
    <t>Worksheet 2. Estimating the population denominator for different time periods</t>
  </si>
  <si>
    <t>Overall</t>
  </si>
  <si>
    <t>0−&lt;1 years</t>
  </si>
  <si>
    <t>1−&lt;5 years</t>
  </si>
  <si>
    <t>5−14 years</t>
  </si>
  <si>
    <t>15−49 years</t>
  </si>
  <si>
    <t>≥50
years</t>
  </si>
  <si>
    <t>A. Calculating overall population size when monthly age and sex-stratified data are readily available</t>
  </si>
  <si>
    <t>Key for table below</t>
  </si>
  <si>
    <t>After completing Steps 1; results for these cells and by age group will be generated automatically</t>
  </si>
  <si>
    <t>Population estimate at month Y</t>
  </si>
  <si>
    <t>Population estimate at month X</t>
  </si>
  <si>
    <t>B. Calculating monthly population size between two monthly estimates</t>
  </si>
  <si>
    <t>After completing Steps 1-2; results for these cells and by age group will be generated automatically</t>
  </si>
  <si>
    <t>Step 2. Enter data:</t>
  </si>
  <si>
    <t>Worksheet 4. Estimating burden of ARI in terms of incidence rates, by sub-classification</t>
  </si>
  <si>
    <t>Follow steps 1 and 2 to estimate monthly population size, stratified by age and sex</t>
  </si>
  <si>
    <t>independent counts of the residential structures in the settlement</t>
  </si>
  <si>
    <t>Worksheet 3. Estimating age-stratified population size</t>
  </si>
  <si>
    <t>Worksheet 5. Estimating burden of ADD in terms of incidence rates, by sub-classification</t>
  </si>
  <si>
    <t>Worksheet 7. Estimating burden of AFI (or non-malarial AFI and malaria where applicable) in terms of incidence rates</t>
  </si>
  <si>
    <t>Age group</t>
  </si>
  <si>
    <t>Microscopy</t>
  </si>
  <si>
    <t>Patients examined</t>
  </si>
  <si>
    <t>P. falciparum</t>
  </si>
  <si>
    <t>P. vivax</t>
  </si>
  <si>
    <t>P. malariae</t>
  </si>
  <si>
    <t>P. ovale</t>
  </si>
  <si>
    <t>Mixed</t>
  </si>
  <si>
    <t>RDT Testing</t>
  </si>
  <si>
    <t>Patients tested</t>
  </si>
  <si>
    <t>Positive tests (confirmed malaria)</t>
  </si>
  <si>
    <t>Total confirmed malaria cases</t>
  </si>
  <si>
    <t>Total cases examined and tested for aetiology</t>
  </si>
  <si>
    <t>Suspected malaria</t>
  </si>
  <si>
    <t>Total estimated cases of malaria</t>
  </si>
  <si>
    <t>Children &lt;5 years in the outpatient setting</t>
  </si>
  <si>
    <r>
      <t xml:space="preserve">Number of cases with malnutrition </t>
    </r>
    <r>
      <rPr>
        <sz val="11"/>
        <color theme="1"/>
        <rFont val="Calibri"/>
        <family val="2"/>
        <scheme val="minor"/>
      </rPr>
      <t/>
    </r>
  </si>
  <si>
    <t>Number of cases without malnutrition</t>
  </si>
  <si>
    <t>% with malnutrition</t>
  </si>
  <si>
    <t>% without malnutrition</t>
  </si>
  <si>
    <t>Confirmed malaria</t>
  </si>
  <si>
    <t>years</t>
  </si>
  <si>
    <t>Percentage cases (%) with dehydration</t>
  </si>
  <si>
    <t>Percentage cases (%) without dehydration</t>
  </si>
  <si>
    <t>Total population in study area (all ages)</t>
  </si>
  <si>
    <t xml:space="preserve">Estimated number of live births in a year </t>
  </si>
  <si>
    <r>
      <t>Estimated number of pregnancies that end in stillbirths or miscarriages (etimate</t>
    </r>
    <r>
      <rPr>
        <i/>
        <sz val="11"/>
        <color theme="1"/>
        <rFont val="Calibri"/>
        <family val="2"/>
        <scheme val="minor"/>
      </rPr>
      <t>d at 15% of live births)</t>
    </r>
  </si>
  <si>
    <t>Estimated pregnancies expected in a year</t>
  </si>
  <si>
    <t>Estimated number of women pregnant in a given time period</t>
  </si>
  <si>
    <t>Total number of AJS cases among pregnant women during an outbreak</t>
  </si>
  <si>
    <t>AJS attack rate among pregnant women</t>
  </si>
  <si>
    <t>Estimating mortality rate and relative risk of death among pregnant women as compared to non-pregnant women of childbearing age</t>
  </si>
  <si>
    <t>Step 4</t>
  </si>
  <si>
    <t>Number of deaths from AJS among pregnant women</t>
  </si>
  <si>
    <t>Mortality rate from AJS among pregnant women</t>
  </si>
  <si>
    <t>Step 5</t>
  </si>
  <si>
    <t xml:space="preserve">Number of deaths from AJS among non−pregnant women aged 15-49 years </t>
  </si>
  <si>
    <t>Step 6</t>
  </si>
  <si>
    <r>
      <t>Number of non-pregnant women of childbearing age (e.g. 15-49 years)</t>
    </r>
    <r>
      <rPr>
        <b/>
        <i/>
        <sz val="11"/>
        <color theme="1"/>
        <rFont val="Calibri"/>
        <family val="2"/>
        <scheme val="minor"/>
      </rPr>
      <t>** see notes below</t>
    </r>
  </si>
  <si>
    <t>Result 3</t>
  </si>
  <si>
    <t>Mortality rate from AJS among non−pregnant women</t>
  </si>
  <si>
    <t>Standard error of the log rate ratio</t>
  </si>
  <si>
    <t>Lower 95%CI</t>
  </si>
  <si>
    <t>Upper 95%CI</t>
  </si>
  <si>
    <t>Result 4</t>
  </si>
  <si>
    <t>Relative risk of death among pregnant women as compared to non-pregnant women with uncertainty range (95%CI)</t>
  </si>
  <si>
    <t>* Estimating CBR for the settlement calculator</t>
  </si>
  <si>
    <t>Number of live births during a period of time</t>
  </si>
  <si>
    <t>Total population during the same period of time</t>
  </si>
  <si>
    <t>CBR per 1,000 population in the settlement</t>
  </si>
  <si>
    <t>If CBR for the settlement are not available, use generally assumed estimates and interpret results carefully. e.g. 55 per 1000 population, 45 per 1000 population, 35 per 1000 population, 25 per 1000 population</t>
  </si>
  <si>
    <t>Result</t>
  </si>
  <si>
    <t>Total number of cases with nutrition status information</t>
  </si>
  <si>
    <t>If there were no cases, enter: 0. If data are missing enter: ND</t>
  </si>
  <si>
    <t>Use the table below to estimate the percentage of cases with high burden diseases among young children with malnutrition.
The risk of severe outcome is likely to be higher among those with malnutrition</t>
  </si>
  <si>
    <t>Please enter indicator (wasting or underweight) used to examine malnutrition status:</t>
  </si>
  <si>
    <t>Use the table below to estimate indicators of burden by severity of presentation for diarrheal disease</t>
  </si>
  <si>
    <t>g</t>
  </si>
  <si>
    <t>Positive patients by microscopy</t>
  </si>
  <si>
    <t>i</t>
  </si>
  <si>
    <t>j</t>
  </si>
  <si>
    <t>l=h+j</t>
  </si>
  <si>
    <t>k=b+i</t>
  </si>
  <si>
    <t>m=l/k</t>
  </si>
  <si>
    <t>a*m</t>
  </si>
  <si>
    <t>Total population (both sexes)</t>
  </si>
  <si>
    <t>i=d*b</t>
  </si>
  <si>
    <t>j=d*b</t>
  </si>
  <si>
    <t>k=d*b</t>
  </si>
  <si>
    <t>l=d*b</t>
  </si>
  <si>
    <t>m=d*b</t>
  </si>
  <si>
    <t>n=d*b</t>
  </si>
  <si>
    <t>o=d*b</t>
  </si>
  <si>
    <t>p=d*b</t>
  </si>
  <si>
    <t>q=d*b</t>
  </si>
  <si>
    <t>r=d*b</t>
  </si>
  <si>
    <t>c=(a+b)/2</t>
  </si>
  <si>
    <t>e=c*d</t>
  </si>
  <si>
    <t>ii</t>
  </si>
  <si>
    <t>iii</t>
  </si>
  <si>
    <t>iv</t>
  </si>
  <si>
    <t>v</t>
  </si>
  <si>
    <t>Enter population size for all ages. Cells where data need to be entered data are coloured in green</t>
  </si>
  <si>
    <t>a= % of population</t>
  </si>
  <si>
    <t>b= sex ratio
M per 100 F
(eg 103 M per 100 F)</t>
  </si>
  <si>
    <t xml:space="preserve">Step 1. Enter data </t>
  </si>
  <si>
    <t>Step 2. Enter data</t>
  </si>
  <si>
    <t>Worksheet 1. Estimating the population denominator by using the number of residential units and occupancy counts</t>
  </si>
  <si>
    <t>Number of months in period of analysis</t>
  </si>
  <si>
    <t>Overall (average)</t>
  </si>
  <si>
    <t>Px=
P1+e</t>
  </si>
  <si>
    <r>
      <t>Estimated crude birth rate (CBR) per 1,000 population *</t>
    </r>
    <r>
      <rPr>
        <b/>
        <i/>
        <sz val="11"/>
        <color theme="1"/>
        <rFont val="Calibri"/>
        <family val="2"/>
        <scheme val="minor"/>
      </rPr>
      <t>see notes below</t>
    </r>
  </si>
  <si>
    <t>Result 5</t>
  </si>
  <si>
    <t>CFR among pregnant women</t>
  </si>
  <si>
    <t>Number of women aged 15-49 years minus the number of pregnant women during the period of time</t>
  </si>
  <si>
    <t>** Estimating non-pregnant women</t>
  </si>
  <si>
    <t>h=
b+c+d+e+f+g</t>
  </si>
  <si>
    <t>Enter total number of cases with dehydration status known (a)</t>
  </si>
  <si>
    <t>Enter number of cases with dehydration (b)</t>
  </si>
  <si>
    <t>Enter number of cases without dehydration (c.)</t>
  </si>
  <si>
    <t>d=b/a*100</t>
  </si>
  <si>
    <t>e=c/a*100</t>
  </si>
  <si>
    <t>Use the table below to develop an overall population size estimate after obtaining two</t>
  </si>
  <si>
    <t>Use the table below to estimate the cases (adjusted by the testing fraction) if diagnosis of at least a proportion of  cases has been confirmed by the age group of interest</t>
  </si>
  <si>
    <t xml:space="preserve">Age group </t>
  </si>
  <si>
    <t>Percentage cases tested that are positive for malaria</t>
  </si>
  <si>
    <t xml:space="preserve">Burden estimation of common communicable diseases in settlements of displaced populations </t>
  </si>
  <si>
    <t>If disease surveillance and population size data for various months are available, the population denominator for the period of analysis may be estimated by calculating the average monthly population size.</t>
  </si>
  <si>
    <t>N= Month of the year for P2-Month year for P1</t>
  </si>
  <si>
    <t>5−14
 years</t>
  </si>
  <si>
    <t>Step 5. Estimate burden indicator</t>
  </si>
  <si>
    <t>Step 6. Estimate 95%CI as a simple measure of uncertainty</t>
  </si>
  <si>
    <t>Calculations for steps 5 and 6 are displayed for explanatory purposes in this worksheet; results are automatically generated</t>
  </si>
  <si>
    <t>Cumulative burden during</t>
  </si>
  <si>
    <t>Incidence rate and 95%CI per 1,000 population per month</t>
  </si>
  <si>
    <t>for diseases known to have adverse pregnancy outcomes</t>
  </si>
  <si>
    <t>Use the table below to estimate indicators  useful to describe the burden of disease among pregnant women for relevant diseases (attack rate, mortality rate, relative risk of deaths compared to non-pregnant women)</t>
  </si>
  <si>
    <t>Risk of death from AJS among pregnant women (rate ratio)</t>
  </si>
  <si>
    <t xml:space="preserve">Note: If settlement-specific data are not available, use data from the United Nations Population Division </t>
  </si>
  <si>
    <t>Wasting</t>
  </si>
  <si>
    <t>Underweight</t>
  </si>
  <si>
    <t xml:space="preserve">Step 2. </t>
  </si>
  <si>
    <t xml:space="preserve"> </t>
  </si>
  <si>
    <r>
      <t xml:space="preserve">Use the tables below to estimate population denominator for the overall period of analysis (A) </t>
    </r>
    <r>
      <rPr>
        <b/>
        <i/>
        <u/>
        <sz val="11"/>
        <color theme="1"/>
        <rFont val="Calibri"/>
        <family val="2"/>
        <scheme val="minor"/>
      </rPr>
      <t>or</t>
    </r>
    <r>
      <rPr>
        <b/>
        <i/>
        <sz val="11"/>
        <color theme="1"/>
        <rFont val="Calibri"/>
        <family val="2"/>
        <scheme val="minor"/>
      </rPr>
      <t xml:space="preserve"> to estimate monthly population size between two available estimates if data are missing (B)</t>
    </r>
  </si>
  <si>
    <t>Enter number of cases per category in the table below for the disease(s) of interest</t>
  </si>
  <si>
    <r>
      <t>e=c*a</t>
    </r>
    <r>
      <rPr>
        <b/>
        <i/>
        <vertAlign val="subscript"/>
        <sz val="11"/>
        <color theme="1"/>
        <rFont val="Calibri"/>
        <family val="2"/>
        <scheme val="minor"/>
      </rPr>
      <t>step1</t>
    </r>
    <r>
      <rPr>
        <b/>
        <i/>
        <sz val="11"/>
        <color theme="1"/>
        <rFont val="Calibri"/>
        <family val="2"/>
        <scheme val="minor"/>
      </rPr>
      <t>÷100</t>
    </r>
  </si>
  <si>
    <r>
      <t>f=c*a</t>
    </r>
    <r>
      <rPr>
        <b/>
        <i/>
        <vertAlign val="subscript"/>
        <sz val="11"/>
        <color theme="1"/>
        <rFont val="Calibri"/>
        <family val="2"/>
        <scheme val="minor"/>
      </rPr>
      <t>step1</t>
    </r>
    <r>
      <rPr>
        <b/>
        <i/>
        <sz val="11"/>
        <color theme="1"/>
        <rFont val="Calibri"/>
        <family val="2"/>
        <scheme val="minor"/>
      </rPr>
      <t>÷100</t>
    </r>
  </si>
  <si>
    <r>
      <t>g=c*a</t>
    </r>
    <r>
      <rPr>
        <b/>
        <i/>
        <vertAlign val="subscript"/>
        <sz val="11"/>
        <color theme="1"/>
        <rFont val="Calibri"/>
        <family val="2"/>
        <scheme val="minor"/>
      </rPr>
      <t>step1</t>
    </r>
    <r>
      <rPr>
        <b/>
        <i/>
        <sz val="11"/>
        <color theme="1"/>
        <rFont val="Calibri"/>
        <family val="2"/>
        <scheme val="minor"/>
      </rPr>
      <t>÷100</t>
    </r>
  </si>
  <si>
    <r>
      <t>h=c*a</t>
    </r>
    <r>
      <rPr>
        <b/>
        <i/>
        <vertAlign val="subscript"/>
        <sz val="11"/>
        <color theme="1"/>
        <rFont val="Calibri"/>
        <family val="2"/>
        <scheme val="minor"/>
      </rPr>
      <t>vstep1</t>
    </r>
    <r>
      <rPr>
        <b/>
        <i/>
        <sz val="11"/>
        <color theme="1"/>
        <rFont val="Calibri"/>
        <family val="2"/>
        <scheme val="minor"/>
      </rPr>
      <t>÷100</t>
    </r>
  </si>
  <si>
    <r>
      <t>d=c*a</t>
    </r>
    <r>
      <rPr>
        <b/>
        <i/>
        <vertAlign val="subscript"/>
        <sz val="11"/>
        <color theme="1"/>
        <rFont val="Calibri"/>
        <family val="2"/>
        <scheme val="minor"/>
      </rPr>
      <t>i step1</t>
    </r>
    <r>
      <rPr>
        <b/>
        <i/>
        <sz val="11"/>
        <color theme="1"/>
        <rFont val="Calibri"/>
        <family val="2"/>
      </rPr>
      <t>÷</t>
    </r>
    <r>
      <rPr>
        <b/>
        <i/>
        <sz val="11"/>
        <color theme="1"/>
        <rFont val="Calibri"/>
        <family val="2"/>
        <scheme val="minor"/>
      </rPr>
      <t>100</t>
    </r>
  </si>
  <si>
    <r>
      <rPr>
        <b/>
        <sz val="14"/>
        <color theme="1"/>
        <rFont val="Calibri"/>
        <family val="2"/>
        <scheme val="minor"/>
      </rPr>
      <t xml:space="preserve">Welcome! </t>
    </r>
    <r>
      <rPr>
        <sz val="14"/>
        <color theme="1"/>
        <rFont val="Calibri"/>
        <family val="2"/>
        <scheme val="minor"/>
      </rPr>
      <t xml:space="preserve">This Excel document accompanies the manual to estimate the burden of 4 common communicable diseases in settlements of displaced populations. The 4 diseases are: acute respiratory infections (ARI), acute diarrheal disease (ADD), acute jaundice syndrome (AJS) and acute febrile illness (AFI).
The focus of disease burden estimation in these worksheets is on data that can be collected in the outpatient clinics. This document also provides worksheets for extended burden estimation for cases at risk of severe outcome (children with malnutrition and diarrheal patients presenting with dehydration) and an example of how to estimate indicators that are useful to describe burden of communicable diseases among pregnant women (using hepatitis E-associated AJS as an example).
</t>
    </r>
    <r>
      <rPr>
        <b/>
        <sz val="14"/>
        <color theme="1"/>
        <rFont val="Calibri"/>
        <family val="2"/>
        <scheme val="minor"/>
      </rPr>
      <t>Why to estimate burden of diseases?</t>
    </r>
    <r>
      <rPr>
        <sz val="14"/>
        <color theme="1"/>
        <rFont val="Calibri"/>
        <family val="2"/>
        <scheme val="minor"/>
      </rPr>
      <t xml:space="preserve">
Burden estimation is a concept in which one attempts to measure the impact of a health problem in a defined population during a specific period of time in order to generate evidence useful for policy-makers, researchers, and public health officials. The development of disease burden estimates in an standardised way allows for interpretation of the data at the local and outside the local context.
To be able to compare disease burden over time in the same population or among different populations, the number of cases need to be converted into epidemiological indicators such as rates or proportions using a standard denominator and a standard time period. In these worksheets we estimate monthly incidence rates (per 1,000) and monthly proportional morbidity (%) for five age groups (0-&lt;1, 1-&lt;5, 5-14, 15-49, </t>
    </r>
    <r>
      <rPr>
        <sz val="14"/>
        <color theme="1"/>
        <rFont val="Calibri"/>
        <family val="2"/>
      </rPr>
      <t>≥50 years)</t>
    </r>
    <r>
      <rPr>
        <sz val="14"/>
        <color theme="1"/>
        <rFont val="Calibri"/>
        <family val="2"/>
        <scheme val="minor"/>
      </rPr>
      <t>. The type of indicator that can be estimated will depend on the availability of population denominator data.
The document contains the worksheets described below. Please go to each worksheet to enter data and estimate indicators of burden.</t>
    </r>
  </si>
  <si>
    <t>Enter N</t>
  </si>
  <si>
    <t>number of months in-between: Y-X</t>
  </si>
  <si>
    <r>
      <t xml:space="preserve">After entering </t>
    </r>
    <r>
      <rPr>
        <b/>
        <i/>
        <sz val="11"/>
        <color theme="1"/>
        <rFont val="Calibri"/>
        <family val="2"/>
        <scheme val="minor"/>
      </rPr>
      <t>P1</t>
    </r>
    <r>
      <rPr>
        <i/>
        <sz val="11"/>
        <color theme="1"/>
        <rFont val="Calibri"/>
        <family val="2"/>
        <scheme val="minor"/>
      </rPr>
      <t xml:space="preserve">, </t>
    </r>
    <r>
      <rPr>
        <b/>
        <i/>
        <sz val="11"/>
        <color theme="1"/>
        <rFont val="Calibri"/>
        <family val="2"/>
        <scheme val="minor"/>
      </rPr>
      <t>P2</t>
    </r>
    <r>
      <rPr>
        <i/>
        <sz val="11"/>
        <color theme="1"/>
        <rFont val="Calibri"/>
        <family val="2"/>
        <scheme val="minor"/>
      </rPr>
      <t xml:space="preserve">, and </t>
    </r>
    <r>
      <rPr>
        <b/>
        <i/>
        <sz val="11"/>
        <color theme="1"/>
        <rFont val="Calibri"/>
        <family val="2"/>
        <scheme val="minor"/>
      </rPr>
      <t>N</t>
    </r>
    <r>
      <rPr>
        <i/>
        <sz val="11"/>
        <color theme="1"/>
        <rFont val="Calibri"/>
        <family val="2"/>
        <scheme val="minor"/>
      </rPr>
      <t>; results for these cells will be generated automatically</t>
    </r>
  </si>
  <si>
    <t>Month Index</t>
  </si>
  <si>
    <t>number of months from month X to the month to be estimated</t>
  </si>
  <si>
    <t>Population Input</t>
  </si>
  <si>
    <t>Worksheet 2 (W2) or Worksheet 3 (W3) needs to be completed first for the denominator data</t>
  </si>
  <si>
    <t>Step 1. Check denominator</t>
  </si>
  <si>
    <t>Step 3. Review the results</t>
  </si>
  <si>
    <t>0 to &lt;1 years</t>
  </si>
  <si>
    <t>Denominator data?</t>
  </si>
  <si>
    <t>Source</t>
  </si>
  <si>
    <t>Results will be automatically generated and available in step 3</t>
  </si>
  <si>
    <t>Worksheet 6. Estimating burden of AJS in terms of incidence rates, by sub-classification</t>
  </si>
  <si>
    <t>Worksheet 8. Estimating the total number of outpatient visits</t>
  </si>
  <si>
    <t>Use the tables below to estimate the total number of outpatient visits for the overall period of analysis</t>
  </si>
  <si>
    <t>Overall (sum)</t>
  </si>
  <si>
    <t>Worksheets for disease burden estimation using data from outpatient facilities</t>
  </si>
  <si>
    <t>If data on population denominator are available, use worksheet 1 to 3 then proceed to Worksheets 4 to 7 for the disease of interest</t>
  </si>
  <si>
    <r>
      <t xml:space="preserve">If data on population denominator are </t>
    </r>
    <r>
      <rPr>
        <b/>
        <i/>
        <u/>
        <sz val="14"/>
        <color theme="8"/>
        <rFont val="Calibri"/>
        <family val="2"/>
        <scheme val="minor"/>
      </rPr>
      <t>not</t>
    </r>
    <r>
      <rPr>
        <b/>
        <i/>
        <sz val="14"/>
        <color theme="8"/>
        <rFont val="Calibri"/>
        <family val="2"/>
        <scheme val="minor"/>
      </rPr>
      <t xml:space="preserve"> available, use worksheet 8 then proceed to Worksheets 9 to 12 for the disease of interest</t>
    </r>
  </si>
  <si>
    <t>Worksheet 9. Estimating burden ARI in terms of contribution to outpatient visits, by sub-classification</t>
  </si>
  <si>
    <t>Worksheet 8 (W8) needs to be completed first for the denominator data</t>
  </si>
  <si>
    <t xml:space="preserve">To view results for cumulative burden, make sure the number of months with case and denominator are the same.
</t>
  </si>
  <si>
    <t>Total number of outpatient visits</t>
  </si>
  <si>
    <t>Average burden during</t>
  </si>
  <si>
    <t xml:space="preserve">To view results for cumulative burden, make sure the number of months with case and denominator data are the same.
</t>
  </si>
  <si>
    <t>Worksheet 10. Estimating burden ADD in terms of contribution to outpatient visits, by sub-classification</t>
  </si>
  <si>
    <t>Proportional contribution in % to outpatient visits (95%CI)</t>
  </si>
  <si>
    <t>Worksheet 11. Estimating burden AJS in terms of contribution to outpatient visits</t>
  </si>
  <si>
    <t>Enter the percentage of total population by age group for both sexes and the sex ratio by age group (number of male per 100 female).  Cells where data need to be entered data are coloured in green</t>
  </si>
  <si>
    <t>male</t>
  </si>
  <si>
    <t>Worksheet 12. Estimating burden AFI (or non-malarial AFI and malaria where applicable) in terms of contribution to outpatient visits</t>
  </si>
  <si>
    <t>Worksheet 16. Adjusting number of cases by the testing fraction of confirmed cases</t>
  </si>
  <si>
    <t>Worksheet 15. Estimating burden of diarrhea by severity of presentation</t>
  </si>
  <si>
    <t>Worksheet 14. Estimating indicators of burden among pregnant women</t>
  </si>
  <si>
    <t>Worksheet 13. Burden of communicable diseases associated with malnutrition among young children (&lt;5 years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</si>
</sst>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7" x14ac:knownFonts="1">
    <font>
      <sz val="11"/>
      <color theme="1"/>
      <name val="Calibri"/>
      <family val="2"/>
      <scheme val="minor"/>
    </font>
    <font>
      <sz val="10"/>
      <color rgb="FF000000"/>
      <name val="Arial"/>
      <family val="2"/>
    </font>
    <font>
      <sz val="11"/>
      <name val="Calibri"/>
      <family val="2"/>
      <scheme val="minor"/>
    </font>
    <font>
      <b/>
      <sz val="1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b/>
      <sz val="10"/>
      <color theme="1"/>
      <name val="Arial"/>
      <family val="2"/>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sz val="10"/>
      <color theme="0"/>
      <name val="Arial"/>
      <family val="2"/>
    </font>
    <font>
      <b/>
      <sz val="18"/>
      <color theme="1"/>
      <name val="Calibri"/>
      <family val="2"/>
      <scheme val="minor"/>
    </font>
    <font>
      <b/>
      <sz val="10"/>
      <name val="Arial"/>
      <family val="2"/>
    </font>
    <font>
      <sz val="10"/>
      <name val="Arial"/>
      <family val="2"/>
    </font>
    <font>
      <i/>
      <sz val="11"/>
      <name val="Calibri"/>
      <family val="2"/>
      <scheme val="minor"/>
    </font>
    <font>
      <b/>
      <i/>
      <sz val="10"/>
      <color theme="1"/>
      <name val="Calibri"/>
      <family val="2"/>
      <scheme val="minor"/>
    </font>
    <font>
      <b/>
      <i/>
      <sz val="11"/>
      <name val="Calibri"/>
      <family val="2"/>
      <scheme val="minor"/>
    </font>
    <font>
      <sz val="11"/>
      <name val="Calibri"/>
      <family val="2"/>
    </font>
    <font>
      <b/>
      <u/>
      <sz val="11"/>
      <color theme="10"/>
      <name val="Calibri"/>
      <family val="2"/>
      <scheme val="minor"/>
    </font>
    <font>
      <sz val="11"/>
      <color rgb="FFFF0000"/>
      <name val="Calibri"/>
      <family val="2"/>
      <scheme val="minor"/>
    </font>
    <font>
      <b/>
      <sz val="15"/>
      <color theme="3"/>
      <name val="Calibri"/>
      <family val="2"/>
      <scheme val="minor"/>
    </font>
    <font>
      <b/>
      <i/>
      <sz val="12"/>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8"/>
      <name val="Calibri"/>
      <family val="2"/>
      <scheme val="minor"/>
    </font>
    <font>
      <sz val="14"/>
      <color theme="1"/>
      <name val="Calibri"/>
      <family val="2"/>
    </font>
    <font>
      <b/>
      <sz val="14"/>
      <name val="Calibri"/>
      <family val="2"/>
      <scheme val="minor"/>
    </font>
    <font>
      <b/>
      <sz val="14"/>
      <color theme="0"/>
      <name val="Calibri"/>
      <family val="2"/>
      <scheme val="minor"/>
    </font>
    <font>
      <sz val="14"/>
      <color theme="0"/>
      <name val="Calibri"/>
      <family val="2"/>
      <scheme val="minor"/>
    </font>
    <font>
      <b/>
      <i/>
      <sz val="10"/>
      <name val="Calibri"/>
      <family val="2"/>
      <scheme val="minor"/>
    </font>
    <font>
      <b/>
      <i/>
      <sz val="14"/>
      <color theme="1"/>
      <name val="Calibri"/>
      <family val="2"/>
      <scheme val="minor"/>
    </font>
    <font>
      <b/>
      <i/>
      <vertAlign val="subscript"/>
      <sz val="11"/>
      <color theme="1"/>
      <name val="Calibri"/>
      <family val="2"/>
      <scheme val="minor"/>
    </font>
    <font>
      <b/>
      <i/>
      <sz val="11"/>
      <color theme="1"/>
      <name val="Calibri"/>
      <family val="2"/>
    </font>
    <font>
      <b/>
      <i/>
      <sz val="11"/>
      <color theme="0"/>
      <name val="Calibri"/>
      <family val="2"/>
      <scheme val="minor"/>
    </font>
    <font>
      <b/>
      <i/>
      <sz val="12"/>
      <name val="Calibri"/>
      <family val="2"/>
      <scheme val="minor"/>
    </font>
    <font>
      <b/>
      <i/>
      <u/>
      <sz val="11"/>
      <color theme="1"/>
      <name val="Calibri"/>
      <family val="2"/>
      <scheme val="minor"/>
    </font>
    <font>
      <i/>
      <sz val="14"/>
      <color theme="1"/>
      <name val="Calibri"/>
      <family val="2"/>
      <scheme val="minor"/>
    </font>
    <font>
      <b/>
      <i/>
      <sz val="14"/>
      <color theme="8"/>
      <name val="Calibri"/>
      <family val="2"/>
      <scheme val="minor"/>
    </font>
    <font>
      <b/>
      <i/>
      <u/>
      <sz val="14"/>
      <color theme="8"/>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tint="0.59999389629810485"/>
        <bgColor indexed="65"/>
      </patternFill>
    </fill>
    <fill>
      <patternFill patternType="solid">
        <fgColor rgb="FFF2F2F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s>
  <borders count="125">
    <border>
      <left/>
      <right/>
      <top/>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style="hair">
        <color auto="1"/>
      </top>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4"/>
      </top>
      <bottom style="double">
        <color theme="4"/>
      </bottom>
      <diagonal/>
    </border>
    <border>
      <left/>
      <right style="thin">
        <color theme="0"/>
      </right>
      <top style="thin">
        <color theme="0"/>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auto="1"/>
      </right>
      <top style="thin">
        <color auto="1"/>
      </top>
      <bottom style="hair">
        <color indexed="64"/>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auto="1"/>
      </right>
      <top style="hair">
        <color indexed="64"/>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auto="1"/>
      </top>
      <bottom style="hair">
        <color indexed="64"/>
      </bottom>
      <diagonal/>
    </border>
    <border>
      <left style="hair">
        <color auto="1"/>
      </left>
      <right style="hair">
        <color auto="1"/>
      </right>
      <top style="thin">
        <color auto="1"/>
      </top>
      <bottom style="hair">
        <color indexed="64"/>
      </bottom>
      <diagonal/>
    </border>
    <border>
      <left style="hair">
        <color auto="1"/>
      </left>
      <right style="thin">
        <color auto="1"/>
      </right>
      <top style="thin">
        <color auto="1"/>
      </top>
      <bottom style="hair">
        <color indexed="64"/>
      </bottom>
      <diagonal/>
    </border>
    <border>
      <left style="thin">
        <color indexed="64"/>
      </left>
      <right style="hair">
        <color auto="1"/>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indexed="64"/>
      </top>
      <bottom style="hair">
        <color indexed="64"/>
      </bottom>
      <diagonal/>
    </border>
    <border>
      <left style="thin">
        <color indexed="64"/>
      </left>
      <right style="hair">
        <color auto="1"/>
      </right>
      <top style="hair">
        <color indexed="64"/>
      </top>
      <bottom style="thin">
        <color auto="1"/>
      </bottom>
      <diagonal/>
    </border>
    <border>
      <left style="hair">
        <color auto="1"/>
      </left>
      <right style="hair">
        <color auto="1"/>
      </right>
      <top style="hair">
        <color indexed="64"/>
      </top>
      <bottom style="thin">
        <color auto="1"/>
      </bottom>
      <diagonal/>
    </border>
    <border>
      <left style="hair">
        <color auto="1"/>
      </left>
      <right style="thin">
        <color auto="1"/>
      </right>
      <top style="hair">
        <color indexed="64"/>
      </top>
      <bottom style="thin">
        <color auto="1"/>
      </bottom>
      <diagonal/>
    </border>
    <border>
      <left style="hair">
        <color auto="1"/>
      </left>
      <right/>
      <top/>
      <bottom/>
      <diagonal/>
    </border>
    <border>
      <left style="hair">
        <color auto="1"/>
      </left>
      <right/>
      <top style="thin">
        <color auto="1"/>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indexed="64"/>
      </top>
      <bottom style="thin">
        <color auto="1"/>
      </bottom>
      <diagonal/>
    </border>
    <border>
      <left/>
      <right style="hair">
        <color auto="1"/>
      </right>
      <top style="thin">
        <color auto="1"/>
      </top>
      <bottom style="thin">
        <color auto="1"/>
      </bottom>
      <diagonal/>
    </border>
    <border>
      <left/>
      <right style="thin">
        <color auto="1"/>
      </right>
      <top/>
      <bottom style="hair">
        <color indexed="64"/>
      </bottom>
      <diagonal/>
    </border>
    <border>
      <left style="thin">
        <color indexed="64"/>
      </left>
      <right/>
      <top style="hair">
        <color indexed="64"/>
      </top>
      <bottom/>
      <diagonal/>
    </border>
    <border>
      <left/>
      <right style="thin">
        <color auto="1"/>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top style="thin">
        <color auto="1"/>
      </top>
      <bottom/>
      <diagonal/>
    </border>
    <border>
      <left style="thin">
        <color indexed="64"/>
      </left>
      <right style="thin">
        <color indexed="64"/>
      </right>
      <top/>
      <bottom style="hair">
        <color indexed="64"/>
      </bottom>
      <diagonal/>
    </border>
    <border>
      <left style="hair">
        <color auto="1"/>
      </left>
      <right/>
      <top style="thin">
        <color auto="1"/>
      </top>
      <bottom/>
      <diagonal/>
    </border>
    <border>
      <left style="hair">
        <color auto="1"/>
      </left>
      <right/>
      <top style="thin">
        <color auto="1"/>
      </top>
      <bottom style="thin">
        <color auto="1"/>
      </bottom>
      <diagonal/>
    </border>
    <border>
      <left style="hair">
        <color auto="1"/>
      </left>
      <right/>
      <top/>
      <bottom style="hair">
        <color auto="1"/>
      </bottom>
      <diagonal/>
    </border>
    <border>
      <left/>
      <right style="hair">
        <color auto="1"/>
      </right>
      <top/>
      <bottom style="hair">
        <color auto="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auto="1"/>
      </left>
      <right style="hair">
        <color theme="1" tint="0.499984740745262"/>
      </right>
      <top style="thin">
        <color auto="1"/>
      </top>
      <bottom style="hair">
        <color theme="1" tint="0.499984740745262"/>
      </bottom>
      <diagonal/>
    </border>
    <border>
      <left style="hair">
        <color theme="1" tint="0.499984740745262"/>
      </left>
      <right style="thin">
        <color auto="1"/>
      </right>
      <top style="thin">
        <color auto="1"/>
      </top>
      <bottom style="hair">
        <color theme="1" tint="0.499984740745262"/>
      </bottom>
      <diagonal/>
    </border>
    <border>
      <left style="thin">
        <color auto="1"/>
      </left>
      <right style="hair">
        <color theme="1" tint="0.499984740745262"/>
      </right>
      <top style="hair">
        <color theme="1" tint="0.499984740745262"/>
      </top>
      <bottom style="hair">
        <color theme="1" tint="0.499984740745262"/>
      </bottom>
      <diagonal/>
    </border>
    <border>
      <left style="hair">
        <color theme="1" tint="0.499984740745262"/>
      </left>
      <right style="thin">
        <color auto="1"/>
      </right>
      <top style="hair">
        <color theme="1" tint="0.499984740745262"/>
      </top>
      <bottom style="hair">
        <color theme="1" tint="0.499984740745262"/>
      </bottom>
      <diagonal/>
    </border>
    <border>
      <left style="thin">
        <color auto="1"/>
      </left>
      <right style="hair">
        <color theme="1" tint="0.499984740745262"/>
      </right>
      <top style="hair">
        <color theme="1" tint="0.499984740745262"/>
      </top>
      <bottom style="thin">
        <color auto="1"/>
      </bottom>
      <diagonal/>
    </border>
    <border>
      <left style="hair">
        <color theme="1" tint="0.499984740745262"/>
      </left>
      <right style="hair">
        <color theme="1" tint="0.499984740745262"/>
      </right>
      <top style="hair">
        <color theme="1" tint="0.499984740745262"/>
      </top>
      <bottom style="thin">
        <color auto="1"/>
      </bottom>
      <diagonal/>
    </border>
    <border>
      <left style="hair">
        <color theme="1" tint="0.499984740745262"/>
      </left>
      <right style="thin">
        <color auto="1"/>
      </right>
      <top style="hair">
        <color theme="1" tint="0.499984740745262"/>
      </top>
      <bottom style="thin">
        <color auto="1"/>
      </bottom>
      <diagonal/>
    </border>
    <border>
      <left style="thin">
        <color auto="1"/>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auto="1"/>
      </bottom>
      <diagonal/>
    </border>
    <border>
      <left style="thin">
        <color theme="0" tint="-0.499984740745262"/>
      </left>
      <right style="thin">
        <color theme="0" tint="-0.499984740745262"/>
      </right>
      <top style="thin">
        <color theme="0" tint="-0.499984740745262"/>
      </top>
      <bottom style="thin">
        <color auto="1"/>
      </bottom>
      <diagonal/>
    </border>
    <border>
      <left style="thin">
        <color theme="0" tint="-0.499984740745262"/>
      </left>
      <right style="thin">
        <color auto="1"/>
      </right>
      <top style="thin">
        <color theme="0" tint="-0.499984740745262"/>
      </top>
      <bottom style="thin">
        <color auto="1"/>
      </bottom>
      <diagonal/>
    </border>
    <border>
      <left style="thin">
        <color auto="1"/>
      </left>
      <right style="thin">
        <color theme="0" tint="-0.499984740745262"/>
      </right>
      <top/>
      <bottom/>
      <diagonal/>
    </border>
    <border>
      <left style="hair">
        <color auto="1"/>
      </left>
      <right/>
      <top style="hair">
        <color auto="1"/>
      </top>
      <bottom/>
      <diagonal/>
    </border>
    <border>
      <left style="thin">
        <color theme="1"/>
      </left>
      <right style="thin">
        <color theme="0" tint="-0.499984740745262"/>
      </right>
      <top style="thin">
        <color theme="1"/>
      </top>
      <bottom/>
      <diagonal/>
    </border>
    <border>
      <left style="thin">
        <color theme="0" tint="-0.499984740745262"/>
      </left>
      <right style="thin">
        <color theme="0" tint="-0.499984740745262"/>
      </right>
      <top style="thin">
        <color theme="1"/>
      </top>
      <bottom/>
      <diagonal/>
    </border>
    <border>
      <left style="thin">
        <color theme="0" tint="-0.499984740745262"/>
      </left>
      <right style="thin">
        <color theme="1"/>
      </right>
      <top style="thin">
        <color theme="1"/>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bottom style="thick">
        <color theme="4"/>
      </bottom>
      <diagonal/>
    </border>
    <border>
      <left/>
      <right style="hair">
        <color auto="1"/>
      </right>
      <top/>
      <bottom style="thin">
        <color auto="1"/>
      </bottom>
      <diagonal/>
    </border>
    <border>
      <left/>
      <right/>
      <top/>
      <bottom style="thin">
        <color theme="0"/>
      </bottom>
      <diagonal/>
    </border>
    <border>
      <left/>
      <right style="thin">
        <color theme="0"/>
      </right>
      <top/>
      <bottom style="thin">
        <color theme="0"/>
      </bottom>
      <diagonal/>
    </border>
    <border>
      <left style="thin">
        <color auto="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auto="1"/>
      </right>
      <top style="hair">
        <color theme="1" tint="0.499984740745262"/>
      </top>
      <bottom/>
      <diagonal/>
    </border>
    <border>
      <left style="thin">
        <color auto="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auto="1"/>
      </right>
      <top/>
      <bottom style="hair">
        <color theme="1" tint="0.499984740745262"/>
      </bottom>
      <diagonal/>
    </border>
    <border>
      <left style="thin">
        <color auto="1"/>
      </left>
      <right style="hair">
        <color theme="1" tint="0.499984740745262"/>
      </right>
      <top style="thin">
        <color auto="1"/>
      </top>
      <bottom style="thin">
        <color auto="1"/>
      </bottom>
      <diagonal/>
    </border>
    <border>
      <left style="hair">
        <color theme="1" tint="0.499984740745262"/>
      </left>
      <right style="hair">
        <color theme="1" tint="0.499984740745262"/>
      </right>
      <top style="thin">
        <color auto="1"/>
      </top>
      <bottom style="thin">
        <color auto="1"/>
      </bottom>
      <diagonal/>
    </border>
    <border>
      <left style="hair">
        <color theme="1" tint="0.499984740745262"/>
      </left>
      <right style="thin">
        <color auto="1"/>
      </right>
      <top style="thin">
        <color auto="1"/>
      </top>
      <bottom style="thin">
        <color auto="1"/>
      </bottom>
      <diagonal/>
    </border>
    <border>
      <left style="hair">
        <color auto="1"/>
      </left>
      <right/>
      <top/>
      <bottom style="thin">
        <color auto="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0"/>
      </right>
      <top/>
      <bottom/>
      <diagonal/>
    </border>
  </borders>
  <cellStyleXfs count="12">
    <xf numFmtId="0" fontId="0" fillId="0" borderId="0"/>
    <xf numFmtId="0" fontId="1" fillId="0" borderId="0"/>
    <xf numFmtId="0" fontId="8" fillId="8" borderId="0" applyNumberFormat="0" applyBorder="0" applyAlignment="0" applyProtection="0"/>
    <xf numFmtId="0" fontId="9" fillId="9" borderId="0" applyNumberFormat="0" applyBorder="0" applyAlignment="0" applyProtection="0"/>
    <xf numFmtId="0" fontId="13" fillId="10" borderId="15" applyNumberFormat="0" applyAlignment="0" applyProtection="0"/>
    <xf numFmtId="0" fontId="12" fillId="11" borderId="0" applyNumberFormat="0" applyBorder="0" applyAlignment="0" applyProtection="0"/>
    <xf numFmtId="0" fontId="15" fillId="0" borderId="0" applyNumberFormat="0" applyFill="0" applyBorder="0" applyAlignment="0" applyProtection="0"/>
    <xf numFmtId="0" fontId="11" fillId="0" borderId="27" applyNumberFormat="0" applyFill="0" applyAlignment="0" applyProtection="0"/>
    <xf numFmtId="0" fontId="9" fillId="9" borderId="0" applyNumberFormat="0" applyFill="0" applyBorder="0" applyAlignment="0" applyProtection="0"/>
    <xf numFmtId="0" fontId="26" fillId="0" borderId="0"/>
    <xf numFmtId="9" fontId="12" fillId="0" borderId="0" applyFont="0" applyFill="0" applyBorder="0" applyAlignment="0" applyProtection="0"/>
    <xf numFmtId="0" fontId="33" fillId="0" borderId="107" applyNumberFormat="0" applyFill="0" applyAlignment="0" applyProtection="0"/>
  </cellStyleXfs>
  <cellXfs count="627">
    <xf numFmtId="0" fontId="0" fillId="0" borderId="0" xfId="0"/>
    <xf numFmtId="0" fontId="4" fillId="0" borderId="0" xfId="0" applyNumberFormat="1" applyFont="1" applyBorder="1"/>
    <xf numFmtId="0" fontId="5" fillId="0" borderId="0" xfId="0" applyNumberFormat="1" applyFont="1" applyBorder="1" applyAlignment="1">
      <alignment vertical="center" wrapText="1"/>
    </xf>
    <xf numFmtId="0" fontId="5" fillId="0" borderId="0" xfId="0" applyNumberFormat="1" applyFont="1" applyBorder="1" applyAlignment="1">
      <alignment horizontal="center"/>
    </xf>
    <xf numFmtId="0" fontId="4" fillId="0" borderId="0" xfId="0" applyNumberFormat="1" applyFont="1" applyFill="1" applyBorder="1"/>
    <xf numFmtId="0" fontId="4" fillId="0" borderId="0" xfId="0" applyNumberFormat="1" applyFont="1" applyBorder="1" applyAlignment="1">
      <alignment horizontal="left"/>
    </xf>
    <xf numFmtId="0" fontId="5" fillId="0" borderId="0" xfId="0" applyNumberFormat="1" applyFont="1" applyBorder="1" applyAlignment="1">
      <alignment horizontal="center" vertical="center"/>
    </xf>
    <xf numFmtId="0" fontId="7" fillId="0" borderId="0" xfId="0" applyNumberFormat="1" applyFont="1" applyBorder="1" applyAlignment="1">
      <alignment horizontal="center" vertical="center"/>
    </xf>
    <xf numFmtId="0" fontId="5" fillId="0" borderId="2" xfId="0" applyNumberFormat="1" applyFont="1" applyFill="1" applyBorder="1" applyAlignment="1">
      <alignment horizontal="left" vertical="center"/>
    </xf>
    <xf numFmtId="0" fontId="6" fillId="6" borderId="2" xfId="0" applyNumberFormat="1" applyFont="1" applyFill="1" applyBorder="1" applyAlignment="1">
      <alignment vertical="center"/>
    </xf>
    <xf numFmtId="0" fontId="7" fillId="0" borderId="0" xfId="0" applyNumberFormat="1" applyFont="1" applyBorder="1"/>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xf>
    <xf numFmtId="0" fontId="4" fillId="0" borderId="0" xfId="0" applyNumberFormat="1" applyFont="1" applyBorder="1" applyAlignment="1">
      <alignment wrapText="1"/>
    </xf>
    <xf numFmtId="0" fontId="5" fillId="0" borderId="1"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2" borderId="2" xfId="0" applyNumberFormat="1" applyFont="1" applyFill="1" applyBorder="1" applyAlignment="1">
      <alignment horizontal="center" vertical="center" wrapText="1"/>
    </xf>
    <xf numFmtId="0" fontId="7" fillId="0" borderId="0" xfId="0" applyNumberFormat="1" applyFont="1" applyFill="1" applyBorder="1" applyAlignment="1">
      <alignment horizontal="left"/>
    </xf>
    <xf numFmtId="0" fontId="0" fillId="0" borderId="20" xfId="0" applyBorder="1"/>
    <xf numFmtId="0" fontId="0" fillId="0" borderId="25" xfId="0" applyBorder="1"/>
    <xf numFmtId="0" fontId="11" fillId="0" borderId="0" xfId="0" applyFont="1"/>
    <xf numFmtId="0" fontId="0" fillId="0" borderId="20" xfId="0" applyFont="1" applyBorder="1"/>
    <xf numFmtId="0" fontId="0" fillId="0" borderId="20" xfId="0" applyFont="1" applyBorder="1" applyAlignment="1">
      <alignment horizontal="center" vertical="center"/>
    </xf>
    <xf numFmtId="0" fontId="11" fillId="0" borderId="2" xfId="0" applyFont="1" applyBorder="1"/>
    <xf numFmtId="0" fontId="0" fillId="0" borderId="2" xfId="0" applyBorder="1"/>
    <xf numFmtId="0" fontId="6" fillId="6" borderId="2" xfId="0" applyNumberFormat="1" applyFont="1" applyFill="1" applyBorder="1" applyAlignment="1">
      <alignment horizontal="left" vertical="center"/>
    </xf>
    <xf numFmtId="0" fontId="7" fillId="6" borderId="2" xfId="0" applyNumberFormat="1" applyFont="1" applyFill="1" applyBorder="1" applyAlignment="1">
      <alignment horizontal="left"/>
    </xf>
    <xf numFmtId="0" fontId="5" fillId="0" borderId="0" xfId="0" applyNumberFormat="1" applyFont="1" applyFill="1" applyBorder="1" applyAlignment="1">
      <alignment horizontal="left" vertical="center"/>
    </xf>
    <xf numFmtId="0" fontId="10" fillId="6" borderId="9" xfId="0" applyFont="1" applyFill="1" applyBorder="1" applyAlignment="1">
      <alignment horizontal="left" vertical="center" wrapText="1"/>
    </xf>
    <xf numFmtId="0" fontId="0" fillId="0" borderId="9" xfId="0" applyFont="1" applyBorder="1" applyAlignment="1">
      <alignment horizontal="left" vertical="center" wrapText="1"/>
    </xf>
    <xf numFmtId="0" fontId="11" fillId="0" borderId="9" xfId="0" applyFont="1" applyBorder="1" applyAlignment="1">
      <alignment horizontal="left" vertical="center"/>
    </xf>
    <xf numFmtId="0" fontId="0" fillId="0" borderId="0" xfId="0" applyFont="1"/>
    <xf numFmtId="0" fontId="4" fillId="0" borderId="0" xfId="0" applyNumberFormat="1" applyFont="1" applyBorder="1" applyAlignment="1">
      <alignment horizontal="center" vertical="center"/>
    </xf>
    <xf numFmtId="0" fontId="20" fillId="0" borderId="0" xfId="0" applyFont="1"/>
    <xf numFmtId="0" fontId="21" fillId="0" borderId="0" xfId="0" applyFont="1"/>
    <xf numFmtId="0" fontId="19" fillId="0" borderId="0" xfId="0" applyFont="1"/>
    <xf numFmtId="0" fontId="17" fillId="0" borderId="9"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0" borderId="22" xfId="0" applyFont="1" applyBorder="1" applyAlignment="1">
      <alignment vertical="center" wrapText="1"/>
    </xf>
    <xf numFmtId="0" fontId="17" fillId="6" borderId="23" xfId="0" applyFont="1" applyFill="1" applyBorder="1" applyAlignment="1">
      <alignment vertical="center" wrapText="1"/>
    </xf>
    <xf numFmtId="0" fontId="23" fillId="6" borderId="23" xfId="0" applyFont="1" applyFill="1" applyBorder="1" applyAlignment="1">
      <alignment vertical="center" wrapText="1"/>
    </xf>
    <xf numFmtId="0" fontId="11" fillId="0" borderId="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22" fillId="5" borderId="0" xfId="0" applyNumberFormat="1" applyFont="1" applyFill="1" applyBorder="1" applyAlignment="1">
      <alignment horizontal="left" vertical="center"/>
    </xf>
    <xf numFmtId="0" fontId="12" fillId="0" borderId="0" xfId="0" applyFont="1" applyBorder="1"/>
    <xf numFmtId="0" fontId="15" fillId="0" borderId="0" xfId="6" applyFont="1" applyBorder="1"/>
    <xf numFmtId="0" fontId="11" fillId="0" borderId="0" xfId="5" applyFont="1" applyFill="1" applyBorder="1" applyAlignment="1">
      <alignment horizontal="left" vertical="center"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1" fillId="0" borderId="0" xfId="5" applyFont="1" applyFill="1" applyBorder="1"/>
    <xf numFmtId="0" fontId="10" fillId="6" borderId="8" xfId="5" applyFont="1" applyFill="1" applyBorder="1" applyAlignment="1">
      <alignment wrapText="1"/>
    </xf>
    <xf numFmtId="0" fontId="14" fillId="6" borderId="2" xfId="5" applyFont="1" applyFill="1" applyBorder="1" applyAlignment="1">
      <alignment wrapText="1"/>
    </xf>
    <xf numFmtId="0" fontId="14" fillId="6" borderId="7" xfId="5" applyFont="1" applyFill="1" applyBorder="1" applyAlignment="1">
      <alignment wrapText="1"/>
    </xf>
    <xf numFmtId="0" fontId="20" fillId="0" borderId="0" xfId="0" applyFont="1" applyBorder="1"/>
    <xf numFmtId="0" fontId="3"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10" fillId="0" borderId="0" xfId="0" applyNumberFormat="1" applyFont="1" applyFill="1" applyBorder="1" applyAlignment="1">
      <alignment horizontal="center" vertical="center"/>
    </xf>
    <xf numFmtId="0" fontId="2" fillId="0" borderId="0" xfId="0" applyNumberFormat="1" applyFont="1" applyBorder="1"/>
    <xf numFmtId="0" fontId="14" fillId="0" borderId="0" xfId="0" applyNumberFormat="1" applyFont="1" applyBorder="1"/>
    <xf numFmtId="0" fontId="3" fillId="0" borderId="0" xfId="0" applyNumberFormat="1" applyFont="1" applyFill="1" applyBorder="1" applyAlignment="1">
      <alignment horizontal="lef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3" fillId="0" borderId="0" xfId="0" applyNumberFormat="1" applyFont="1" applyBorder="1" applyAlignment="1">
      <alignment vertical="center" wrapText="1"/>
    </xf>
    <xf numFmtId="0" fontId="14" fillId="0" borderId="0" xfId="0" applyNumberFormat="1" applyFont="1" applyFill="1" applyBorder="1" applyAlignment="1">
      <alignment horizontal="left"/>
    </xf>
    <xf numFmtId="0" fontId="24" fillId="7" borderId="0" xfId="7" applyFont="1" applyFill="1" applyBorder="1" applyAlignment="1">
      <alignment wrapText="1"/>
    </xf>
    <xf numFmtId="0" fontId="0" fillId="4" borderId="61" xfId="0" applyFill="1" applyBorder="1" applyAlignment="1">
      <alignment wrapText="1"/>
    </xf>
    <xf numFmtId="0" fontId="0" fillId="0" borderId="61" xfId="0" applyFill="1" applyBorder="1" applyAlignment="1">
      <alignment wrapText="1"/>
    </xf>
    <xf numFmtId="0" fontId="0" fillId="0" borderId="61" xfId="0" applyBorder="1" applyAlignment="1">
      <alignment wrapText="1"/>
    </xf>
    <xf numFmtId="0" fontId="11" fillId="0" borderId="20" xfId="0" applyFont="1" applyBorder="1" applyAlignment="1">
      <alignment horizontal="center" vertical="center"/>
    </xf>
    <xf numFmtId="0" fontId="11" fillId="0" borderId="20" xfId="0" applyFont="1" applyFill="1" applyBorder="1" applyAlignment="1">
      <alignment horizontal="center" vertical="center"/>
    </xf>
    <xf numFmtId="0" fontId="0" fillId="0" borderId="21" xfId="0" applyBorder="1"/>
    <xf numFmtId="0" fontId="11" fillId="0" borderId="21" xfId="0" applyFont="1" applyBorder="1" applyAlignment="1">
      <alignment horizontal="center"/>
    </xf>
    <xf numFmtId="0" fontId="11" fillId="14" borderId="61"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25" fillId="0" borderId="61" xfId="0" applyFont="1" applyBorder="1" applyAlignment="1">
      <alignment horizontal="justify" vertical="center" wrapText="1"/>
    </xf>
    <xf numFmtId="0" fontId="0" fillId="0" borderId="19" xfId="0" applyBorder="1"/>
    <xf numFmtId="0" fontId="25" fillId="12" borderId="61" xfId="0" applyFont="1" applyFill="1" applyBorder="1" applyAlignment="1">
      <alignment horizontal="justify" vertical="center" wrapText="1"/>
    </xf>
    <xf numFmtId="0" fontId="11" fillId="0" borderId="21" xfId="0" applyFont="1" applyBorder="1" applyAlignment="1">
      <alignment horizontal="center" vertical="center"/>
    </xf>
    <xf numFmtId="0" fontId="11" fillId="0" borderId="61" xfId="0" applyFont="1" applyBorder="1" applyAlignment="1">
      <alignment horizontal="center"/>
    </xf>
    <xf numFmtId="1" fontId="0" fillId="0" borderId="19" xfId="0" applyNumberFormat="1" applyFont="1" applyBorder="1"/>
    <xf numFmtId="0" fontId="0" fillId="0" borderId="19" xfId="0" applyFont="1" applyBorder="1"/>
    <xf numFmtId="0" fontId="0" fillId="0" borderId="25" xfId="0" applyFont="1" applyBorder="1"/>
    <xf numFmtId="0" fontId="0" fillId="0" borderId="20" xfId="0" applyFont="1" applyFill="1" applyBorder="1"/>
    <xf numFmtId="0" fontId="20" fillId="0" borderId="20" xfId="0" applyFont="1" applyBorder="1" applyAlignment="1">
      <alignment horizontal="left" vertical="center"/>
    </xf>
    <xf numFmtId="0" fontId="27" fillId="0" borderId="0" xfId="0" applyNumberFormat="1" applyFont="1" applyFill="1" applyBorder="1" applyAlignment="1">
      <alignment horizontal="left"/>
    </xf>
    <xf numFmtId="10" fontId="2" fillId="0" borderId="61" xfId="8" applyNumberFormat="1" applyFont="1" applyFill="1" applyBorder="1" applyAlignment="1">
      <alignment horizontal="justify" vertical="center" wrapText="1"/>
    </xf>
    <xf numFmtId="0" fontId="12" fillId="0" borderId="20" xfId="0" applyFont="1" applyBorder="1"/>
    <xf numFmtId="0" fontId="12" fillId="0" borderId="25" xfId="0" applyFont="1" applyBorder="1"/>
    <xf numFmtId="0" fontId="12" fillId="0" borderId="61" xfId="0" applyFont="1" applyBorder="1"/>
    <xf numFmtId="0" fontId="12" fillId="0" borderId="19" xfId="0" applyFont="1" applyBorder="1"/>
    <xf numFmtId="0" fontId="5" fillId="14" borderId="61" xfId="0" applyFont="1" applyFill="1" applyBorder="1" applyAlignment="1">
      <alignment horizontal="center" vertical="center" wrapText="1"/>
    </xf>
    <xf numFmtId="10" fontId="9" fillId="9" borderId="61" xfId="8" applyNumberFormat="1" applyFont="1" applyBorder="1" applyAlignment="1">
      <alignment horizontal="justify" vertical="center" wrapText="1"/>
    </xf>
    <xf numFmtId="0" fontId="0" fillId="0" borderId="21" xfId="0" applyFont="1" applyBorder="1"/>
    <xf numFmtId="0" fontId="20" fillId="0" borderId="20" xfId="0" applyFont="1" applyBorder="1" applyAlignment="1">
      <alignment horizontal="center" vertical="center"/>
    </xf>
    <xf numFmtId="0" fontId="20" fillId="0" borderId="20" xfId="0" applyFont="1" applyFill="1" applyBorder="1" applyAlignment="1">
      <alignment horizontal="center" vertical="center"/>
    </xf>
    <xf numFmtId="0" fontId="20" fillId="0" borderId="0" xfId="0" applyFont="1" applyBorder="1" applyAlignment="1">
      <alignment horizontal="center" vertical="center"/>
    </xf>
    <xf numFmtId="0" fontId="11" fillId="0" borderId="0" xfId="0" applyFont="1" applyBorder="1" applyAlignment="1">
      <alignment horizontal="center" vertical="center"/>
    </xf>
    <xf numFmtId="0" fontId="11" fillId="0" borderId="19" xfId="0" applyFont="1" applyBorder="1" applyAlignment="1">
      <alignment horizontal="center" vertical="center"/>
    </xf>
    <xf numFmtId="0" fontId="5" fillId="0" borderId="2" xfId="0" applyNumberFormat="1" applyFont="1" applyFill="1" applyBorder="1" applyAlignment="1">
      <alignment horizontal="center" vertical="center"/>
    </xf>
    <xf numFmtId="0" fontId="11" fillId="0" borderId="0" xfId="0" applyFont="1" applyBorder="1"/>
    <xf numFmtId="0" fontId="11" fillId="0" borderId="0" xfId="0" applyFont="1" applyBorder="1" applyAlignment="1">
      <alignment vertical="top" wrapText="1"/>
    </xf>
    <xf numFmtId="0" fontId="28" fillId="5" borderId="0" xfId="0" applyNumberFormat="1" applyFont="1" applyFill="1" applyBorder="1" applyAlignment="1">
      <alignment horizontal="left" vertical="center"/>
    </xf>
    <xf numFmtId="0" fontId="28" fillId="5" borderId="0" xfId="0" applyNumberFormat="1" applyFont="1" applyFill="1" applyBorder="1" applyAlignment="1">
      <alignment horizontal="left"/>
    </xf>
    <xf numFmtId="0" fontId="5" fillId="5" borderId="0" xfId="0" applyNumberFormat="1" applyFont="1" applyFill="1" applyBorder="1"/>
    <xf numFmtId="0" fontId="6" fillId="5" borderId="0" xfId="0" applyNumberFormat="1" applyFont="1" applyFill="1" applyBorder="1"/>
    <xf numFmtId="0" fontId="29" fillId="0" borderId="0" xfId="0" applyNumberFormat="1" applyFont="1" applyFill="1" applyBorder="1" applyAlignment="1">
      <alignment horizontal="left"/>
    </xf>
    <xf numFmtId="0" fontId="0" fillId="0" borderId="25" xfId="0" applyFont="1" applyFill="1" applyBorder="1" applyAlignment="1">
      <alignment vertical="top" wrapText="1"/>
    </xf>
    <xf numFmtId="0" fontId="0" fillId="0" borderId="25" xfId="0" applyFont="1" applyFill="1" applyBorder="1"/>
    <xf numFmtId="0" fontId="11" fillId="0" borderId="62" xfId="0" applyFont="1" applyBorder="1" applyAlignment="1">
      <alignment horizontal="justify" vertical="center" wrapText="1"/>
    </xf>
    <xf numFmtId="0" fontId="11" fillId="0" borderId="63" xfId="0" applyFont="1" applyFill="1" applyBorder="1" applyAlignment="1">
      <alignment horizontal="justify" vertical="center" wrapText="1"/>
    </xf>
    <xf numFmtId="0" fontId="0" fillId="0" borderId="63" xfId="0" applyFont="1" applyBorder="1"/>
    <xf numFmtId="0" fontId="0" fillId="0" borderId="63" xfId="0" applyFont="1" applyFill="1" applyBorder="1" applyAlignment="1">
      <alignment horizontal="justify" vertical="center" wrapText="1"/>
    </xf>
    <xf numFmtId="0" fontId="0" fillId="0" borderId="63" xfId="0" applyFont="1" applyFill="1" applyBorder="1" applyAlignment="1">
      <alignment horizontal="justify" vertical="center"/>
    </xf>
    <xf numFmtId="0" fontId="11" fillId="0" borderId="63" xfId="0" applyFont="1" applyFill="1" applyBorder="1"/>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0" fillId="0" borderId="21" xfId="0" applyFont="1" applyFill="1" applyBorder="1"/>
    <xf numFmtId="0" fontId="0" fillId="0" borderId="0" xfId="0" applyFont="1" applyBorder="1"/>
    <xf numFmtId="0" fontId="0" fillId="0" borderId="0" xfId="0" applyFont="1" applyBorder="1" applyAlignment="1">
      <alignment vertical="top" wrapText="1"/>
    </xf>
    <xf numFmtId="0" fontId="31" fillId="0" borderId="0" xfId="6" applyFont="1" applyBorder="1"/>
    <xf numFmtId="0" fontId="0" fillId="0" borderId="0" xfId="0" applyFont="1" applyFill="1" applyBorder="1" applyAlignment="1">
      <alignment horizontal="left" vertical="center"/>
    </xf>
    <xf numFmtId="0" fontId="21" fillId="0" borderId="0" xfId="0" applyFont="1" applyFill="1" applyBorder="1" applyAlignment="1">
      <alignment horizontal="left" vertical="top" wrapText="1"/>
    </xf>
    <xf numFmtId="0" fontId="12" fillId="6" borderId="0" xfId="0" applyFont="1" applyFill="1" applyBorder="1"/>
    <xf numFmtId="0" fontId="12" fillId="6" borderId="0" xfId="0" applyFont="1" applyFill="1" applyBorder="1" applyAlignment="1">
      <alignment vertical="top" wrapText="1"/>
    </xf>
    <xf numFmtId="0" fontId="20" fillId="0" borderId="9" xfId="0" applyFont="1" applyBorder="1" applyAlignment="1">
      <alignment horizontal="left"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5" fillId="2" borderId="67" xfId="0" applyNumberFormat="1" applyFont="1" applyFill="1" applyBorder="1" applyAlignment="1">
      <alignment horizontal="center" vertical="center" wrapText="1"/>
    </xf>
    <xf numFmtId="0" fontId="5" fillId="2" borderId="57" xfId="0" applyNumberFormat="1" applyFont="1" applyFill="1" applyBorder="1" applyAlignment="1">
      <alignment horizontal="center" vertical="center" wrapText="1"/>
    </xf>
    <xf numFmtId="10" fontId="2" fillId="0" borderId="74" xfId="8" applyNumberFormat="1" applyFont="1" applyFill="1" applyBorder="1" applyAlignment="1">
      <alignment horizontal="justify" vertical="center" wrapText="1"/>
    </xf>
    <xf numFmtId="0" fontId="25" fillId="0" borderId="76" xfId="0" applyFont="1" applyBorder="1" applyAlignment="1">
      <alignment horizontal="justify" vertical="center" wrapText="1"/>
    </xf>
    <xf numFmtId="10" fontId="2" fillId="0" borderId="76" xfId="8" applyNumberFormat="1" applyFont="1" applyFill="1" applyBorder="1" applyAlignment="1">
      <alignment horizontal="justify" vertical="center" wrapText="1"/>
    </xf>
    <xf numFmtId="10" fontId="2" fillId="0" borderId="77" xfId="8" applyNumberFormat="1" applyFont="1" applyFill="1" applyBorder="1" applyAlignment="1">
      <alignment horizontal="justify" vertical="center" wrapText="1"/>
    </xf>
    <xf numFmtId="0" fontId="10" fillId="6" borderId="78" xfId="0" applyFont="1" applyFill="1" applyBorder="1"/>
    <xf numFmtId="0" fontId="10" fillId="6" borderId="80" xfId="0" applyFont="1" applyFill="1" applyBorder="1"/>
    <xf numFmtId="0" fontId="26" fillId="0" borderId="81" xfId="9" applyFill="1" applyBorder="1"/>
    <xf numFmtId="0" fontId="0" fillId="0" borderId="80" xfId="0" applyFont="1" applyBorder="1"/>
    <xf numFmtId="0" fontId="26" fillId="0" borderId="81" xfId="9" applyFont="1" applyFill="1" applyBorder="1"/>
    <xf numFmtId="0" fontId="11" fillId="15" borderId="80" xfId="0" applyFont="1" applyFill="1" applyBorder="1"/>
    <xf numFmtId="0" fontId="12" fillId="0" borderId="85" xfId="0" applyFont="1" applyBorder="1"/>
    <xf numFmtId="0" fontId="12" fillId="0" borderId="86" xfId="0" applyFont="1" applyBorder="1"/>
    <xf numFmtId="0" fontId="11" fillId="0" borderId="86" xfId="0" applyFont="1" applyBorder="1" applyAlignment="1"/>
    <xf numFmtId="0" fontId="11" fillId="0" borderId="87" xfId="0" applyFont="1" applyBorder="1" applyAlignment="1"/>
    <xf numFmtId="0" fontId="12" fillId="0" borderId="88" xfId="0" applyFont="1" applyBorder="1"/>
    <xf numFmtId="0" fontId="5" fillId="14" borderId="89" xfId="0" applyFont="1" applyFill="1" applyBorder="1" applyAlignment="1">
      <alignment horizontal="center" vertical="center" wrapText="1"/>
    </xf>
    <xf numFmtId="10" fontId="9" fillId="9" borderId="89" xfId="8" applyNumberFormat="1" applyFont="1" applyBorder="1" applyAlignment="1">
      <alignment horizontal="justify" vertical="center" wrapText="1"/>
    </xf>
    <xf numFmtId="0" fontId="11" fillId="0" borderId="91" xfId="0" applyFont="1" applyBorder="1" applyAlignment="1">
      <alignment horizontal="center"/>
    </xf>
    <xf numFmtId="10" fontId="9" fillId="9" borderId="91" xfId="8" applyNumberFormat="1" applyFont="1" applyBorder="1" applyAlignment="1">
      <alignment horizontal="justify" vertical="center" wrapText="1"/>
    </xf>
    <xf numFmtId="10" fontId="9" fillId="9" borderId="92" xfId="8" applyNumberFormat="1" applyFont="1" applyBorder="1" applyAlignment="1">
      <alignment horizontal="justify" vertical="center" wrapText="1"/>
    </xf>
    <xf numFmtId="0" fontId="24" fillId="7" borderId="28" xfId="7" applyFont="1" applyFill="1" applyBorder="1" applyAlignment="1">
      <alignment wrapText="1"/>
    </xf>
    <xf numFmtId="0" fontId="24" fillId="0" borderId="21" xfId="7" applyFont="1" applyFill="1" applyBorder="1" applyAlignment="1">
      <alignment wrapText="1"/>
    </xf>
    <xf numFmtId="0" fontId="0" fillId="0" borderId="64" xfId="0" applyBorder="1"/>
    <xf numFmtId="0" fontId="11" fillId="0" borderId="86" xfId="0" applyFont="1" applyBorder="1" applyAlignment="1">
      <alignment wrapText="1"/>
    </xf>
    <xf numFmtId="0" fontId="11" fillId="0" borderId="87" xfId="0" applyFont="1" applyFill="1" applyBorder="1" applyAlignment="1">
      <alignment wrapText="1"/>
    </xf>
    <xf numFmtId="0" fontId="0" fillId="0" borderId="12" xfId="0" applyBorder="1"/>
    <xf numFmtId="0" fontId="0" fillId="0" borderId="89" xfId="0" applyFill="1" applyBorder="1" applyAlignment="1">
      <alignment wrapText="1"/>
    </xf>
    <xf numFmtId="0" fontId="0" fillId="0" borderId="91" xfId="0" applyBorder="1" applyAlignment="1">
      <alignment wrapText="1"/>
    </xf>
    <xf numFmtId="0" fontId="11" fillId="13" borderId="65" xfId="0" applyFont="1" applyFill="1" applyBorder="1" applyAlignment="1">
      <alignment vertical="center"/>
    </xf>
    <xf numFmtId="0" fontId="11" fillId="13" borderId="37" xfId="0" applyFont="1" applyFill="1" applyBorder="1" applyAlignment="1">
      <alignment horizontal="center" vertical="center"/>
    </xf>
    <xf numFmtId="0" fontId="12" fillId="0" borderId="0" xfId="5" applyFont="1" applyFill="1" applyBorder="1" applyAlignment="1">
      <alignment horizontal="left" vertical="center" wrapText="1"/>
    </xf>
    <xf numFmtId="0" fontId="6" fillId="0" borderId="0" xfId="0" applyNumberFormat="1" applyFont="1" applyFill="1" applyBorder="1" applyAlignment="1">
      <alignment horizontal="left"/>
    </xf>
    <xf numFmtId="0" fontId="6" fillId="6" borderId="35" xfId="0" applyNumberFormat="1" applyFont="1" applyFill="1" applyBorder="1" applyAlignment="1">
      <alignment horizontal="left" vertical="center"/>
    </xf>
    <xf numFmtId="0" fontId="7" fillId="6" borderId="35" xfId="0" applyNumberFormat="1" applyFont="1" applyFill="1" applyBorder="1" applyAlignment="1">
      <alignment horizontal="left"/>
    </xf>
    <xf numFmtId="0" fontId="6" fillId="6" borderId="35" xfId="0" applyNumberFormat="1" applyFont="1" applyFill="1" applyBorder="1" applyAlignment="1">
      <alignment horizontal="center" vertical="center"/>
    </xf>
    <xf numFmtId="0" fontId="5" fillId="0" borderId="52" xfId="0" applyNumberFormat="1" applyFont="1" applyBorder="1" applyAlignment="1">
      <alignment vertical="center" wrapText="1"/>
    </xf>
    <xf numFmtId="0" fontId="5" fillId="0" borderId="52" xfId="0" applyNumberFormat="1" applyFont="1" applyBorder="1" applyAlignment="1">
      <alignment horizontal="center" vertical="center" textRotation="90" wrapText="1"/>
    </xf>
    <xf numFmtId="0" fontId="5" fillId="0" borderId="35" xfId="0" applyNumberFormat="1" applyFont="1" applyBorder="1" applyAlignment="1">
      <alignment horizontal="center" vertical="center"/>
    </xf>
    <xf numFmtId="0" fontId="7" fillId="6" borderId="5" xfId="0" applyNumberFormat="1" applyFont="1" applyFill="1" applyBorder="1" applyAlignment="1">
      <alignment horizontal="left"/>
    </xf>
    <xf numFmtId="0" fontId="0" fillId="0" borderId="95" xfId="0" applyBorder="1" applyAlignment="1">
      <alignment horizontal="center" vertical="center"/>
    </xf>
    <xf numFmtId="0" fontId="0" fillId="0" borderId="96" xfId="0" applyBorder="1" applyAlignment="1">
      <alignment horizontal="center" vertical="center"/>
    </xf>
    <xf numFmtId="0" fontId="25" fillId="14" borderId="96" xfId="0" applyFont="1" applyFill="1" applyBorder="1" applyAlignment="1">
      <alignment horizontal="left" vertical="center" wrapText="1"/>
    </xf>
    <xf numFmtId="0" fontId="25" fillId="14" borderId="96" xfId="0" applyFont="1" applyFill="1" applyBorder="1" applyAlignment="1">
      <alignment horizontal="center" vertical="center" wrapText="1"/>
    </xf>
    <xf numFmtId="0" fontId="11" fillId="14" borderId="96" xfId="0" applyFont="1" applyFill="1" applyBorder="1" applyAlignment="1">
      <alignment horizontal="center" vertical="center" wrapText="1"/>
    </xf>
    <xf numFmtId="0" fontId="25" fillId="14" borderId="97" xfId="0" applyFont="1" applyFill="1" applyBorder="1" applyAlignment="1">
      <alignment horizontal="center" vertical="center" wrapText="1"/>
    </xf>
    <xf numFmtId="0" fontId="25" fillId="0" borderId="71" xfId="0" applyFont="1" applyBorder="1" applyAlignment="1">
      <alignment horizontal="justify" vertical="center" wrapText="1"/>
    </xf>
    <xf numFmtId="10" fontId="2" fillId="0" borderId="71" xfId="8" applyNumberFormat="1" applyFont="1" applyFill="1" applyBorder="1" applyAlignment="1">
      <alignment horizontal="justify" vertical="center" wrapText="1"/>
    </xf>
    <xf numFmtId="10" fontId="2" fillId="0" borderId="72" xfId="8" applyNumberFormat="1" applyFont="1" applyFill="1" applyBorder="1" applyAlignment="1">
      <alignment horizontal="justify" vertical="center" wrapText="1"/>
    </xf>
    <xf numFmtId="0" fontId="4" fillId="0" borderId="0" xfId="0" applyNumberFormat="1" applyFont="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0" fillId="0" borderId="9" xfId="0" applyBorder="1" applyAlignment="1" applyProtection="1">
      <alignment horizontal="left" vertical="center"/>
      <protection locked="0"/>
    </xf>
    <xf numFmtId="0" fontId="18" fillId="0" borderId="43" xfId="0" applyFont="1" applyBorder="1" applyProtection="1">
      <protection locked="0"/>
    </xf>
    <xf numFmtId="0" fontId="18" fillId="0" borderId="44" xfId="0" applyFont="1" applyBorder="1" applyProtection="1">
      <protection locked="0"/>
    </xf>
    <xf numFmtId="0" fontId="18" fillId="0" borderId="45" xfId="0" applyFont="1" applyBorder="1" applyProtection="1">
      <protection locked="0"/>
    </xf>
    <xf numFmtId="0" fontId="18" fillId="0" borderId="46" xfId="0" applyFont="1" applyBorder="1" applyProtection="1">
      <protection locked="0"/>
    </xf>
    <xf numFmtId="0" fontId="18" fillId="0" borderId="47" xfId="0" applyFont="1" applyBorder="1" applyProtection="1">
      <protection locked="0"/>
    </xf>
    <xf numFmtId="0" fontId="18" fillId="0" borderId="48" xfId="0" applyFont="1" applyBorder="1" applyProtection="1">
      <protection locked="0"/>
    </xf>
    <xf numFmtId="0" fontId="18" fillId="0" borderId="49" xfId="0" applyFont="1" applyBorder="1" applyProtection="1">
      <protection locked="0"/>
    </xf>
    <xf numFmtId="0" fontId="18" fillId="0" borderId="50" xfId="0" applyFont="1" applyBorder="1" applyProtection="1">
      <protection locked="0"/>
    </xf>
    <xf numFmtId="0" fontId="18" fillId="0" borderId="51" xfId="0" applyFont="1" applyBorder="1" applyProtection="1">
      <protection locked="0"/>
    </xf>
    <xf numFmtId="0" fontId="0" fillId="0" borderId="0" xfId="0" applyAlignment="1">
      <alignment horizontal="left"/>
    </xf>
    <xf numFmtId="0" fontId="17" fillId="0" borderId="0" xfId="0" applyFont="1" applyBorder="1" applyAlignment="1">
      <alignment horizontal="left" vertical="center"/>
    </xf>
    <xf numFmtId="0" fontId="20" fillId="0" borderId="6" xfId="0" applyFont="1" applyFill="1" applyBorder="1" applyAlignment="1">
      <alignment horizontal="center" vertical="center" wrapText="1"/>
    </xf>
    <xf numFmtId="0" fontId="17" fillId="0" borderId="8" xfId="0" applyFont="1" applyBorder="1" applyAlignment="1">
      <alignment horizontal="left" vertical="center"/>
    </xf>
    <xf numFmtId="0" fontId="0" fillId="0" borderId="2" xfId="0" applyBorder="1" applyAlignment="1">
      <alignment horizontal="left"/>
    </xf>
    <xf numFmtId="0" fontId="0" fillId="0" borderId="9" xfId="0" applyBorder="1" applyProtection="1">
      <protection locked="0"/>
    </xf>
    <xf numFmtId="1" fontId="18" fillId="0" borderId="44" xfId="0" applyNumberFormat="1" applyFont="1" applyBorder="1" applyProtection="1">
      <protection hidden="1"/>
    </xf>
    <xf numFmtId="1" fontId="18" fillId="0" borderId="47" xfId="0" applyNumberFormat="1" applyFont="1" applyBorder="1" applyProtection="1">
      <protection hidden="1"/>
    </xf>
    <xf numFmtId="1" fontId="18" fillId="0" borderId="50" xfId="0" applyNumberFormat="1" applyFont="1" applyBorder="1" applyProtection="1">
      <protection hidden="1"/>
    </xf>
    <xf numFmtId="0" fontId="0" fillId="0" borderId="4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1" fontId="18" fillId="0" borderId="43" xfId="0" applyNumberFormat="1" applyFont="1" applyBorder="1" applyProtection="1">
      <protection hidden="1"/>
    </xf>
    <xf numFmtId="1" fontId="18" fillId="0" borderId="46" xfId="0" applyNumberFormat="1" applyFont="1" applyBorder="1" applyProtection="1">
      <protection hidden="1"/>
    </xf>
    <xf numFmtId="1" fontId="18" fillId="0" borderId="49" xfId="0" applyNumberFormat="1" applyFont="1" applyBorder="1" applyProtection="1">
      <protection hidden="1"/>
    </xf>
    <xf numFmtId="0" fontId="18" fillId="0" borderId="56" xfId="0" applyFont="1" applyBorder="1" applyProtection="1">
      <protection locked="0"/>
    </xf>
    <xf numFmtId="1" fontId="18" fillId="0" borderId="45" xfId="0" applyNumberFormat="1" applyFont="1" applyBorder="1" applyProtection="1">
      <protection hidden="1"/>
    </xf>
    <xf numFmtId="1" fontId="18" fillId="0" borderId="48" xfId="0" applyNumberFormat="1" applyFont="1" applyBorder="1" applyProtection="1">
      <protection hidden="1"/>
    </xf>
    <xf numFmtId="1" fontId="18" fillId="0" borderId="51" xfId="0" applyNumberFormat="1" applyFont="1" applyBorder="1" applyProtection="1">
      <protection hidden="1"/>
    </xf>
    <xf numFmtId="0" fontId="16" fillId="0" borderId="9"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Fill="1" applyBorder="1" applyAlignment="1">
      <alignment horizontal="center" vertical="center" wrapText="1"/>
    </xf>
    <xf numFmtId="0" fontId="32" fillId="0" borderId="0" xfId="0" applyFont="1"/>
    <xf numFmtId="0" fontId="12" fillId="0" borderId="32" xfId="0" applyFont="1" applyBorder="1" applyProtection="1">
      <protection locked="0"/>
    </xf>
    <xf numFmtId="0" fontId="12" fillId="0" borderId="1" xfId="0" applyFont="1" applyBorder="1" applyProtection="1">
      <protection locked="0"/>
    </xf>
    <xf numFmtId="0" fontId="12" fillId="0" borderId="33" xfId="0" applyFont="1" applyBorder="1" applyProtection="1">
      <protection locked="0"/>
    </xf>
    <xf numFmtId="0" fontId="12" fillId="0" borderId="34" xfId="0" applyFont="1" applyBorder="1" applyProtection="1">
      <protection locked="0"/>
    </xf>
    <xf numFmtId="0" fontId="12" fillId="0" borderId="35" xfId="0" applyFont="1" applyBorder="1" applyProtection="1">
      <protection locked="0"/>
    </xf>
    <xf numFmtId="0" fontId="12" fillId="0" borderId="36" xfId="0" applyFont="1" applyBorder="1" applyProtection="1">
      <protection locked="0"/>
    </xf>
    <xf numFmtId="0" fontId="12" fillId="6" borderId="0" xfId="0" applyFont="1" applyFill="1" applyBorder="1" applyProtection="1">
      <protection hidden="1"/>
    </xf>
    <xf numFmtId="0" fontId="12" fillId="6" borderId="5" xfId="0" applyFont="1" applyFill="1" applyBorder="1" applyProtection="1">
      <protection hidden="1"/>
    </xf>
    <xf numFmtId="0" fontId="10" fillId="6" borderId="8" xfId="5" applyFont="1" applyFill="1" applyBorder="1" applyAlignment="1" applyProtection="1">
      <alignment horizontal="center" wrapText="1"/>
      <protection hidden="1"/>
    </xf>
    <xf numFmtId="0" fontId="11" fillId="0" borderId="32"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3" xfId="0" applyFont="1" applyBorder="1" applyAlignment="1" applyProtection="1">
      <alignment horizontal="center" vertical="center" wrapText="1"/>
      <protection hidden="1"/>
    </xf>
    <xf numFmtId="0" fontId="11" fillId="0" borderId="33" xfId="0" applyFont="1" applyFill="1" applyBorder="1" applyAlignment="1" applyProtection="1">
      <alignment vertical="center" wrapText="1"/>
      <protection hidden="1"/>
    </xf>
    <xf numFmtId="0" fontId="11" fillId="0" borderId="29" xfId="0" applyFont="1" applyFill="1" applyBorder="1" applyAlignment="1" applyProtection="1">
      <alignment horizontal="center" vertical="center" wrapText="1"/>
      <protection hidden="1"/>
    </xf>
    <xf numFmtId="1" fontId="12" fillId="0" borderId="43" xfId="0" applyNumberFormat="1" applyFont="1" applyBorder="1" applyProtection="1">
      <protection hidden="1"/>
    </xf>
    <xf numFmtId="1" fontId="12" fillId="0" borderId="44" xfId="0" applyNumberFormat="1" applyFont="1" applyBorder="1" applyProtection="1">
      <protection hidden="1"/>
    </xf>
    <xf numFmtId="1" fontId="12" fillId="0" borderId="53" xfId="0" applyNumberFormat="1" applyFont="1" applyBorder="1" applyProtection="1">
      <protection hidden="1"/>
    </xf>
    <xf numFmtId="1" fontId="2" fillId="0" borderId="37" xfId="3" applyNumberFormat="1" applyFont="1" applyFill="1" applyBorder="1" applyAlignment="1" applyProtection="1">
      <alignment horizontal="center" vertical="center" wrapText="1"/>
      <protection locked="0" hidden="1"/>
    </xf>
    <xf numFmtId="0" fontId="11" fillId="0" borderId="32" xfId="0" applyFont="1" applyFill="1" applyBorder="1" applyAlignment="1" applyProtection="1">
      <alignment horizontal="center" vertical="center" wrapText="1"/>
      <protection hidden="1"/>
    </xf>
    <xf numFmtId="1" fontId="12" fillId="0" borderId="46" xfId="0" applyNumberFormat="1" applyFont="1" applyBorder="1" applyProtection="1">
      <protection hidden="1"/>
    </xf>
    <xf numFmtId="1" fontId="12" fillId="0" borderId="47" xfId="0" applyNumberFormat="1" applyFont="1" applyBorder="1" applyProtection="1">
      <protection hidden="1"/>
    </xf>
    <xf numFmtId="1" fontId="12" fillId="0" borderId="55" xfId="0" applyNumberFormat="1" applyFont="1" applyBorder="1" applyProtection="1">
      <protection hidden="1"/>
    </xf>
    <xf numFmtId="1" fontId="2" fillId="0" borderId="38" xfId="3" applyNumberFormat="1" applyFont="1" applyFill="1" applyBorder="1" applyAlignment="1" applyProtection="1">
      <alignment horizontal="center" vertical="center" wrapText="1"/>
      <protection locked="0" hidden="1"/>
    </xf>
    <xf numFmtId="0" fontId="11" fillId="0" borderId="34" xfId="0" applyFont="1" applyFill="1" applyBorder="1" applyAlignment="1" applyProtection="1">
      <alignment horizontal="center" vertical="center" wrapText="1"/>
      <protection hidden="1"/>
    </xf>
    <xf numFmtId="1" fontId="12" fillId="0" borderId="49" xfId="0" applyNumberFormat="1" applyFont="1" applyBorder="1" applyProtection="1">
      <protection hidden="1"/>
    </xf>
    <xf numFmtId="1" fontId="12" fillId="0" borderId="50" xfId="0" applyNumberFormat="1" applyFont="1" applyBorder="1" applyProtection="1">
      <protection hidden="1"/>
    </xf>
    <xf numFmtId="1" fontId="12" fillId="0" borderId="56" xfId="0" applyNumberFormat="1" applyFont="1" applyBorder="1" applyProtection="1">
      <protection hidden="1"/>
    </xf>
    <xf numFmtId="1" fontId="2" fillId="0" borderId="39" xfId="3" applyNumberFormat="1" applyFont="1" applyFill="1" applyBorder="1" applyAlignment="1" applyProtection="1">
      <alignment horizontal="center" vertical="center" wrapText="1"/>
      <protection locked="0" hidden="1"/>
    </xf>
    <xf numFmtId="0" fontId="11" fillId="0" borderId="11"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protection hidden="1"/>
    </xf>
    <xf numFmtId="0" fontId="20" fillId="0" borderId="0" xfId="0" applyFont="1" applyBorder="1" applyAlignment="1" applyProtection="1">
      <alignment vertical="top"/>
      <protection hidden="1"/>
    </xf>
    <xf numFmtId="0" fontId="0" fillId="0" borderId="0" xfId="0" applyFont="1" applyBorder="1" applyAlignment="1" applyProtection="1">
      <alignment vertical="top" wrapText="1"/>
      <protection hidden="1"/>
    </xf>
    <xf numFmtId="0" fontId="0" fillId="0" borderId="0" xfId="0" applyFont="1" applyBorder="1" applyProtection="1">
      <protection hidden="1"/>
    </xf>
    <xf numFmtId="0" fontId="11" fillId="13" borderId="8" xfId="0" applyFont="1" applyFill="1" applyBorder="1" applyProtection="1">
      <protection hidden="1"/>
    </xf>
    <xf numFmtId="0" fontId="11" fillId="13" borderId="2" xfId="0" applyFont="1" applyFill="1" applyBorder="1" applyAlignment="1" applyProtection="1">
      <alignment vertical="center"/>
      <protection hidden="1"/>
    </xf>
    <xf numFmtId="0" fontId="11" fillId="13" borderId="8" xfId="0" applyFont="1" applyFill="1" applyBorder="1" applyAlignment="1" applyProtection="1">
      <alignment vertical="center"/>
      <protection hidden="1"/>
    </xf>
    <xf numFmtId="0" fontId="11" fillId="13" borderId="7" xfId="0" applyFont="1" applyFill="1" applyBorder="1" applyAlignment="1" applyProtection="1">
      <alignment vertical="center"/>
      <protection hidden="1"/>
    </xf>
    <xf numFmtId="0" fontId="11" fillId="0" borderId="12"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0" fontId="12" fillId="0" borderId="43" xfId="0" applyFont="1" applyBorder="1" applyProtection="1">
      <protection hidden="1"/>
    </xf>
    <xf numFmtId="0" fontId="12" fillId="0" borderId="44" xfId="0" applyFont="1" applyBorder="1" applyProtection="1">
      <protection hidden="1"/>
    </xf>
    <xf numFmtId="0" fontId="12" fillId="0" borderId="45" xfId="0" applyFont="1" applyBorder="1" applyProtection="1">
      <protection hidden="1"/>
    </xf>
    <xf numFmtId="0" fontId="12" fillId="0" borderId="46" xfId="0" applyFont="1" applyBorder="1" applyProtection="1">
      <protection hidden="1"/>
    </xf>
    <xf numFmtId="0" fontId="12" fillId="0" borderId="47" xfId="0" applyFont="1" applyBorder="1" applyProtection="1">
      <protection hidden="1"/>
    </xf>
    <xf numFmtId="0" fontId="12" fillId="0" borderId="48" xfId="0" applyFont="1" applyBorder="1" applyProtection="1">
      <protection hidden="1"/>
    </xf>
    <xf numFmtId="0" fontId="12" fillId="0" borderId="49" xfId="0" applyFont="1" applyBorder="1" applyProtection="1">
      <protection hidden="1"/>
    </xf>
    <xf numFmtId="0" fontId="12" fillId="0" borderId="50" xfId="0" applyFont="1" applyBorder="1" applyProtection="1">
      <protection hidden="1"/>
    </xf>
    <xf numFmtId="0" fontId="12" fillId="0" borderId="51" xfId="0" applyFont="1" applyBorder="1" applyProtection="1">
      <protection hidden="1"/>
    </xf>
    <xf numFmtId="0" fontId="12" fillId="0" borderId="98" xfId="0" applyFont="1" applyBorder="1" applyAlignment="1" applyProtection="1">
      <alignment horizontal="center" vertical="center"/>
      <protection hidden="1"/>
    </xf>
    <xf numFmtId="0" fontId="12" fillId="0" borderId="99" xfId="0" applyFont="1" applyBorder="1" applyAlignment="1" applyProtection="1">
      <alignment horizontal="center" vertical="center"/>
      <protection hidden="1"/>
    </xf>
    <xf numFmtId="0" fontId="12" fillId="0" borderId="100" xfId="0" applyFont="1" applyBorder="1" applyAlignment="1" applyProtection="1">
      <alignment horizontal="center" vertical="center"/>
      <protection hidden="1"/>
    </xf>
    <xf numFmtId="1" fontId="12" fillId="0" borderId="45" xfId="0" applyNumberFormat="1" applyFont="1" applyBorder="1" applyProtection="1">
      <protection hidden="1"/>
    </xf>
    <xf numFmtId="1" fontId="12" fillId="0" borderId="48" xfId="0" applyNumberFormat="1" applyFont="1" applyBorder="1" applyProtection="1">
      <protection hidden="1"/>
    </xf>
    <xf numFmtId="1" fontId="12" fillId="0" borderId="51" xfId="0" applyNumberFormat="1" applyFont="1" applyBorder="1" applyProtection="1">
      <protection hidden="1"/>
    </xf>
    <xf numFmtId="0" fontId="19" fillId="0" borderId="3" xfId="0" applyFont="1" applyBorder="1" applyAlignment="1" applyProtection="1">
      <alignment horizontal="center" vertical="center"/>
      <protection locked="0"/>
    </xf>
    <xf numFmtId="164" fontId="19" fillId="0" borderId="55" xfId="0" applyNumberFormat="1" applyFont="1" applyBorder="1" applyAlignment="1" applyProtection="1">
      <alignment horizontal="center" vertical="center"/>
      <protection hidden="1"/>
    </xf>
    <xf numFmtId="164" fontId="19" fillId="0" borderId="1" xfId="0" applyNumberFormat="1" applyFont="1" applyBorder="1" applyAlignment="1" applyProtection="1">
      <alignment horizontal="center" vertical="center"/>
      <protection hidden="1"/>
    </xf>
    <xf numFmtId="164" fontId="19" fillId="0" borderId="54" xfId="0" applyNumberFormat="1" applyFont="1" applyBorder="1" applyAlignment="1" applyProtection="1">
      <alignment horizontal="center" vertical="center"/>
      <protection hidden="1"/>
    </xf>
    <xf numFmtId="164" fontId="19" fillId="0" borderId="3" xfId="0" applyNumberFormat="1" applyFont="1" applyBorder="1" applyAlignment="1" applyProtection="1">
      <alignment horizontal="center" vertical="center"/>
      <protection hidden="1"/>
    </xf>
    <xf numFmtId="164" fontId="19" fillId="0" borderId="68" xfId="0" applyNumberFormat="1" applyFont="1" applyBorder="1" applyAlignment="1" applyProtection="1">
      <alignment horizontal="center" vertical="center"/>
      <protection hidden="1"/>
    </xf>
    <xf numFmtId="164" fontId="19" fillId="0" borderId="69" xfId="0" applyNumberFormat="1" applyFont="1" applyBorder="1" applyAlignment="1" applyProtection="1">
      <alignment horizontal="center" vertical="center"/>
      <protection hidden="1"/>
    </xf>
    <xf numFmtId="0" fontId="5" fillId="2" borderId="68" xfId="0" applyNumberFormat="1" applyFont="1" applyFill="1" applyBorder="1" applyAlignment="1" applyProtection="1">
      <alignment horizontal="center" vertical="center" wrapText="1"/>
      <protection hidden="1"/>
    </xf>
    <xf numFmtId="0" fontId="5" fillId="2" borderId="3" xfId="0" applyNumberFormat="1" applyFont="1" applyFill="1" applyBorder="1" applyAlignment="1" applyProtection="1">
      <alignment horizontal="center" vertical="center" wrapText="1"/>
      <protection hidden="1"/>
    </xf>
    <xf numFmtId="0" fontId="5" fillId="2" borderId="69" xfId="0" applyNumberFormat="1" applyFont="1" applyFill="1" applyBorder="1" applyAlignment="1" applyProtection="1">
      <alignment horizontal="center" vertical="center" wrapText="1"/>
      <protection hidden="1"/>
    </xf>
    <xf numFmtId="0" fontId="21" fillId="0" borderId="20" xfId="0" applyFont="1" applyBorder="1" applyAlignment="1" applyProtection="1">
      <alignment horizontal="center" vertical="center"/>
      <protection locked="0"/>
    </xf>
    <xf numFmtId="0" fontId="0" fillId="0" borderId="71" xfId="0" applyBorder="1" applyProtection="1">
      <protection locked="0" hidden="1"/>
    </xf>
    <xf numFmtId="0" fontId="0" fillId="0" borderId="61" xfId="0" applyBorder="1" applyProtection="1">
      <protection locked="0" hidden="1"/>
    </xf>
    <xf numFmtId="0" fontId="0" fillId="0" borderId="76" xfId="0" applyBorder="1" applyProtection="1">
      <protection locked="0" hidden="1"/>
    </xf>
    <xf numFmtId="0" fontId="26" fillId="0" borderId="79" xfId="9" applyFill="1" applyBorder="1" applyProtection="1">
      <protection locked="0"/>
    </xf>
    <xf numFmtId="0" fontId="26" fillId="0" borderId="81" xfId="9" applyFill="1" applyBorder="1" applyProtection="1">
      <protection locked="0"/>
    </xf>
    <xf numFmtId="0" fontId="11" fillId="4" borderId="82" xfId="0" applyFont="1" applyFill="1" applyBorder="1" applyAlignment="1">
      <alignment wrapText="1"/>
    </xf>
    <xf numFmtId="0" fontId="11" fillId="0" borderId="86" xfId="0" applyFont="1" applyBorder="1" applyAlignment="1" applyProtection="1">
      <protection locked="0"/>
    </xf>
    <xf numFmtId="0" fontId="12" fillId="0" borderId="61" xfId="0" applyFont="1" applyBorder="1" applyProtection="1">
      <protection locked="0"/>
    </xf>
    <xf numFmtId="0" fontId="0" fillId="0" borderId="61" xfId="0" applyFont="1" applyBorder="1" applyProtection="1">
      <protection locked="0"/>
    </xf>
    <xf numFmtId="0" fontId="12" fillId="0" borderId="91" xfId="0" applyFont="1" applyBorder="1" applyProtection="1">
      <protection locked="0"/>
    </xf>
    <xf numFmtId="0" fontId="0" fillId="0" borderId="21" xfId="0" applyFont="1" applyBorder="1" applyAlignment="1">
      <alignment horizontal="center" vertical="center"/>
    </xf>
    <xf numFmtId="0" fontId="0" fillId="0" borderId="61" xfId="0" applyBorder="1" applyAlignment="1" applyProtection="1">
      <alignment wrapText="1"/>
      <protection locked="0"/>
    </xf>
    <xf numFmtId="0" fontId="11" fillId="0" borderId="102" xfId="0" applyFont="1" applyBorder="1" applyAlignment="1">
      <alignment horizontal="left" wrapText="1"/>
    </xf>
    <xf numFmtId="0" fontId="11" fillId="4" borderId="102" xfId="0" applyFont="1" applyFill="1" applyBorder="1" applyAlignment="1">
      <alignment horizontal="left" wrapText="1"/>
    </xf>
    <xf numFmtId="0" fontId="0" fillId="0" borderId="102" xfId="0" applyFont="1" applyBorder="1" applyAlignment="1">
      <alignment horizontal="left" wrapText="1"/>
    </xf>
    <xf numFmtId="0" fontId="2" fillId="0" borderId="104" xfId="0" applyFont="1" applyBorder="1" applyAlignment="1">
      <alignment horizontal="center" wrapText="1"/>
    </xf>
    <xf numFmtId="0" fontId="2" fillId="4" borderId="104" xfId="0" applyFont="1" applyFill="1" applyBorder="1" applyAlignment="1">
      <alignment horizontal="center" wrapText="1"/>
    </xf>
    <xf numFmtId="0" fontId="11" fillId="0" borderId="106" xfId="0" applyFont="1" applyBorder="1" applyAlignment="1">
      <alignment horizontal="left" wrapText="1"/>
    </xf>
    <xf numFmtId="0" fontId="11" fillId="0" borderId="105" xfId="0" applyFont="1" applyBorder="1" applyAlignment="1">
      <alignment horizontal="center" wrapText="1"/>
    </xf>
    <xf numFmtId="0" fontId="11" fillId="15" borderId="12" xfId="0" applyFont="1" applyFill="1" applyBorder="1"/>
    <xf numFmtId="0" fontId="11" fillId="15" borderId="11" xfId="0" applyFont="1" applyFill="1" applyBorder="1"/>
    <xf numFmtId="0" fontId="5" fillId="0" borderId="61" xfId="0" applyFont="1" applyFill="1" applyBorder="1" applyAlignment="1">
      <alignment horizontal="center" vertical="center" wrapText="1"/>
    </xf>
    <xf numFmtId="0" fontId="3" fillId="0" borderId="61" xfId="0" applyFont="1" applyFill="1" applyBorder="1" applyAlignment="1">
      <alignment horizontal="center" vertical="center" wrapText="1"/>
    </xf>
    <xf numFmtId="0" fontId="5" fillId="0" borderId="89" xfId="0" applyFont="1" applyFill="1" applyBorder="1" applyAlignment="1">
      <alignment horizontal="center" vertical="center" wrapText="1"/>
    </xf>
    <xf numFmtId="0" fontId="3" fillId="15" borderId="102" xfId="0" applyFont="1" applyFill="1" applyBorder="1" applyAlignment="1">
      <alignment horizontal="left" wrapText="1"/>
    </xf>
    <xf numFmtId="0" fontId="2" fillId="15" borderId="104" xfId="0" applyFont="1" applyFill="1" applyBorder="1" applyAlignment="1">
      <alignment horizontal="center" wrapText="1"/>
    </xf>
    <xf numFmtId="0" fontId="11" fillId="15" borderId="102" xfId="0" applyFont="1" applyFill="1" applyBorder="1" applyAlignment="1">
      <alignment horizontal="left" wrapText="1"/>
    </xf>
    <xf numFmtId="0" fontId="3" fillId="15" borderId="103" xfId="0" applyFont="1" applyFill="1" applyBorder="1" applyAlignment="1">
      <alignment horizontal="left" wrapText="1"/>
    </xf>
    <xf numFmtId="0" fontId="2" fillId="15" borderId="101" xfId="0" applyFont="1" applyFill="1" applyBorder="1" applyAlignment="1">
      <alignment horizontal="center" wrapText="1"/>
    </xf>
    <xf numFmtId="0" fontId="30" fillId="15" borderId="104" xfId="0" applyFont="1" applyFill="1" applyBorder="1" applyAlignment="1">
      <alignment horizontal="center" wrapText="1"/>
    </xf>
    <xf numFmtId="0" fontId="11" fillId="15" borderId="9" xfId="0" applyFont="1" applyFill="1" applyBorder="1" applyAlignment="1">
      <alignment horizontal="left" vertical="center" wrapText="1"/>
    </xf>
    <xf numFmtId="0" fontId="21" fillId="6" borderId="0" xfId="0" applyFont="1" applyFill="1" applyBorder="1" applyAlignment="1">
      <alignment vertical="top"/>
    </xf>
    <xf numFmtId="0" fontId="11" fillId="7" borderId="0" xfId="7" applyFont="1" applyFill="1" applyBorder="1" applyAlignment="1">
      <alignment horizontal="left" wrapText="1"/>
    </xf>
    <xf numFmtId="9" fontId="0" fillId="0" borderId="61" xfId="10" applyFont="1" applyBorder="1" applyAlignment="1">
      <alignment wrapText="1"/>
    </xf>
    <xf numFmtId="0" fontId="24" fillId="7" borderId="0" xfId="7" applyFont="1" applyFill="1" applyBorder="1" applyAlignment="1" applyProtection="1">
      <alignment wrapText="1"/>
      <protection locked="0"/>
    </xf>
    <xf numFmtId="0" fontId="36" fillId="0" borderId="20" xfId="0" applyFont="1" applyBorder="1" applyAlignment="1"/>
    <xf numFmtId="0" fontId="34" fillId="0" borderId="20" xfId="0" applyFont="1" applyBorder="1" applyAlignment="1">
      <alignment horizontal="left"/>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Font="1" applyFill="1" applyBorder="1" applyAlignment="1">
      <alignment horizontal="center" vertical="center"/>
    </xf>
    <xf numFmtId="0" fontId="35" fillId="0" borderId="20" xfId="0" applyFont="1" applyBorder="1" applyAlignment="1"/>
    <xf numFmtId="0" fontId="36" fillId="0" borderId="21" xfId="0" applyFont="1" applyBorder="1" applyAlignment="1"/>
    <xf numFmtId="0" fontId="39" fillId="0" borderId="26" xfId="0" applyFont="1" applyBorder="1" applyAlignment="1"/>
    <xf numFmtId="0" fontId="39" fillId="0" borderId="20" xfId="0" applyFont="1" applyBorder="1" applyAlignment="1"/>
    <xf numFmtId="0" fontId="41" fillId="0" borderId="107" xfId="11" applyFont="1" applyAlignment="1"/>
    <xf numFmtId="0" fontId="42" fillId="0" borderId="20" xfId="0" applyFont="1" applyBorder="1" applyAlignment="1"/>
    <xf numFmtId="0" fontId="40" fillId="0" borderId="25" xfId="0" applyFont="1" applyBorder="1" applyAlignment="1">
      <alignment horizontal="left"/>
    </xf>
    <xf numFmtId="0" fontId="40" fillId="0" borderId="25" xfId="0" applyFont="1" applyBorder="1" applyAlignment="1"/>
    <xf numFmtId="0" fontId="40" fillId="0" borderId="20" xfId="0" applyFont="1" applyBorder="1" applyAlignment="1"/>
    <xf numFmtId="0" fontId="40" fillId="0" borderId="20" xfId="0" applyFont="1" applyBorder="1" applyAlignment="1">
      <alignment horizontal="left"/>
    </xf>
    <xf numFmtId="0" fontId="40" fillId="0" borderId="21" xfId="0" applyFont="1" applyBorder="1" applyAlignment="1"/>
    <xf numFmtId="0" fontId="44" fillId="0" borderId="0" xfId="0" applyNumberFormat="1" applyFont="1" applyBorder="1" applyAlignment="1">
      <alignment vertical="center"/>
    </xf>
    <xf numFmtId="0" fontId="40" fillId="0" borderId="0" xfId="0" applyFont="1"/>
    <xf numFmtId="0" fontId="39" fillId="0" borderId="0" xfId="0" applyFont="1"/>
    <xf numFmtId="0" fontId="36" fillId="0" borderId="0" xfId="0" applyFont="1"/>
    <xf numFmtId="0" fontId="37" fillId="4" borderId="0" xfId="0" applyFont="1" applyFill="1"/>
    <xf numFmtId="0" fontId="36" fillId="4" borderId="0" xfId="0" applyFont="1" applyFill="1"/>
    <xf numFmtId="0" fontId="39" fillId="0" borderId="0" xfId="5" applyFont="1" applyFill="1" applyBorder="1" applyAlignment="1"/>
    <xf numFmtId="0" fontId="40" fillId="0" borderId="0" xfId="0" applyFont="1" applyBorder="1"/>
    <xf numFmtId="0" fontId="21" fillId="13" borderId="32" xfId="0" applyFont="1" applyFill="1" applyBorder="1" applyAlignment="1">
      <alignment horizontal="left" vertical="center" wrapText="1"/>
    </xf>
    <xf numFmtId="0" fontId="21" fillId="13" borderId="34"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40" xfId="0" applyFont="1" applyBorder="1" applyAlignment="1" applyProtection="1">
      <alignment horizontal="center" vertical="center"/>
      <protection hidden="1"/>
    </xf>
    <xf numFmtId="0" fontId="12" fillId="0" borderId="41"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0" fontId="21" fillId="0" borderId="59" xfId="0" applyFont="1" applyBorder="1" applyAlignment="1" applyProtection="1">
      <alignment horizontal="center" vertical="center" wrapText="1"/>
      <protection hidden="1"/>
    </xf>
    <xf numFmtId="0" fontId="21" fillId="0" borderId="4" xfId="0" applyFont="1" applyBorder="1" applyAlignment="1" applyProtection="1">
      <alignment horizontal="center" vertical="center" wrapText="1"/>
      <protection hidden="1"/>
    </xf>
    <xf numFmtId="0" fontId="21" fillId="0" borderId="60" xfId="0" applyFont="1" applyBorder="1" applyAlignment="1" applyProtection="1">
      <alignment horizontal="center" vertical="center" wrapText="1"/>
      <protection hidden="1"/>
    </xf>
    <xf numFmtId="0" fontId="44" fillId="0" borderId="0" xfId="0" applyNumberFormat="1" applyFont="1" applyBorder="1" applyAlignment="1">
      <alignment horizontal="center"/>
    </xf>
    <xf numFmtId="0" fontId="44" fillId="0" borderId="0" xfId="0" applyNumberFormat="1" applyFont="1" applyBorder="1" applyAlignment="1">
      <alignment horizontal="center" vertical="center"/>
    </xf>
    <xf numFmtId="0" fontId="45" fillId="0" borderId="0" xfId="0" applyNumberFormat="1" applyFont="1" applyFill="1" applyBorder="1" applyAlignment="1">
      <alignment horizontal="center" vertical="center"/>
    </xf>
    <xf numFmtId="0" fontId="38" fillId="0" borderId="0" xfId="0" applyNumberFormat="1" applyFont="1" applyBorder="1"/>
    <xf numFmtId="0" fontId="46" fillId="0" borderId="0" xfId="0" applyNumberFormat="1" applyFont="1" applyBorder="1"/>
    <xf numFmtId="0" fontId="44" fillId="0" borderId="0" xfId="0" applyNumberFormat="1" applyFont="1" applyFill="1" applyBorder="1" applyAlignment="1">
      <alignment horizontal="center" vertical="center"/>
    </xf>
    <xf numFmtId="0" fontId="5" fillId="0" borderId="2" xfId="0" applyNumberFormat="1" applyFont="1" applyFill="1" applyBorder="1" applyAlignment="1">
      <alignment vertical="center"/>
    </xf>
    <xf numFmtId="0" fontId="6" fillId="0" borderId="2"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5" fillId="3" borderId="8" xfId="0" applyNumberFormat="1" applyFont="1" applyFill="1" applyBorder="1" applyAlignment="1">
      <alignment horizontal="center" vertical="center" wrapText="1"/>
    </xf>
    <xf numFmtId="0" fontId="5" fillId="3" borderId="2"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5" fillId="0" borderId="2" xfId="0" applyNumberFormat="1" applyFont="1" applyFill="1" applyBorder="1" applyAlignment="1"/>
    <xf numFmtId="0" fontId="19" fillId="0" borderId="1" xfId="0" applyFont="1" applyBorder="1" applyAlignment="1" applyProtection="1">
      <alignment horizontal="center" vertical="center"/>
      <protection locked="0"/>
    </xf>
    <xf numFmtId="0" fontId="5" fillId="3" borderId="67" xfId="0" applyNumberFormat="1" applyFont="1" applyFill="1" applyBorder="1" applyAlignment="1">
      <alignment horizontal="center" vertical="center" wrapText="1"/>
    </xf>
    <xf numFmtId="0" fontId="39" fillId="0" borderId="23" xfId="5" applyFont="1" applyFill="1" applyBorder="1" applyAlignment="1"/>
    <xf numFmtId="0" fontId="48" fillId="0" borderId="23" xfId="5" applyFont="1" applyFill="1" applyBorder="1" applyAlignment="1"/>
    <xf numFmtId="0" fontId="48" fillId="0" borderId="28" xfId="5" applyFont="1" applyFill="1" applyBorder="1" applyAlignment="1"/>
    <xf numFmtId="0" fontId="40" fillId="0" borderId="21" xfId="0" applyFont="1" applyBorder="1"/>
    <xf numFmtId="0" fontId="40" fillId="0" borderId="20" xfId="0" applyFont="1" applyBorder="1"/>
    <xf numFmtId="0" fontId="39" fillId="0" borderId="17" xfId="5" applyFont="1" applyFill="1" applyBorder="1" applyAlignment="1">
      <alignment horizontal="left"/>
    </xf>
    <xf numFmtId="0" fontId="39" fillId="0" borderId="109" xfId="5" applyFont="1" applyFill="1" applyBorder="1" applyAlignment="1">
      <alignment horizontal="left"/>
    </xf>
    <xf numFmtId="0" fontId="39" fillId="0" borderId="110" xfId="5" applyFont="1" applyFill="1" applyBorder="1" applyAlignment="1">
      <alignment horizontal="left"/>
    </xf>
    <xf numFmtId="0" fontId="11" fillId="15" borderId="111" xfId="0" applyFont="1" applyFill="1" applyBorder="1"/>
    <xf numFmtId="0" fontId="11" fillId="0" borderId="112" xfId="0" applyFont="1" applyFill="1" applyBorder="1" applyAlignment="1">
      <alignment horizontal="justify" vertical="center" wrapText="1"/>
    </xf>
    <xf numFmtId="0" fontId="0" fillId="0" borderId="115" xfId="0" applyFont="1" applyBorder="1"/>
    <xf numFmtId="0" fontId="26" fillId="0" borderId="116" xfId="9" applyFill="1" applyBorder="1" applyProtection="1">
      <protection locked="0"/>
    </xf>
    <xf numFmtId="0" fontId="11" fillId="5" borderId="117" xfId="0" applyFont="1" applyFill="1" applyBorder="1"/>
    <xf numFmtId="0" fontId="0" fillId="5" borderId="118" xfId="0" applyFont="1" applyFill="1" applyBorder="1"/>
    <xf numFmtId="0" fontId="11" fillId="0" borderId="119" xfId="0" applyFont="1" applyFill="1" applyBorder="1" applyAlignment="1"/>
    <xf numFmtId="0" fontId="11" fillId="0" borderId="112" xfId="0" applyFont="1" applyBorder="1" applyAlignment="1">
      <alignment horizontal="justify" vertical="center" wrapText="1"/>
    </xf>
    <xf numFmtId="0" fontId="10" fillId="6" borderId="114" xfId="0" applyFont="1" applyFill="1" applyBorder="1"/>
    <xf numFmtId="0" fontId="11" fillId="0" borderId="115" xfId="0" applyFont="1" applyFill="1" applyBorder="1" applyAlignment="1">
      <alignment horizontal="justify" vertical="center" wrapText="1"/>
    </xf>
    <xf numFmtId="0" fontId="37" fillId="0" borderId="20" xfId="0" applyFont="1" applyBorder="1" applyAlignment="1">
      <alignment horizontal="center" vertical="center"/>
    </xf>
    <xf numFmtId="0" fontId="37" fillId="0" borderId="25" xfId="0" applyFont="1" applyFill="1" applyBorder="1" applyAlignment="1">
      <alignment horizontal="center" vertical="center"/>
    </xf>
    <xf numFmtId="0" fontId="37" fillId="0" borderId="20" xfId="0" applyFont="1" applyFill="1" applyBorder="1" applyAlignment="1">
      <alignment horizontal="center" vertical="center"/>
    </xf>
    <xf numFmtId="0" fontId="36" fillId="0" borderId="23" xfId="0" applyFont="1" applyBorder="1" applyAlignment="1">
      <alignment vertical="center" wrapText="1"/>
    </xf>
    <xf numFmtId="0" fontId="36" fillId="0" borderId="28" xfId="0" applyFont="1" applyBorder="1" applyAlignment="1">
      <alignment vertical="center" wrapText="1"/>
    </xf>
    <xf numFmtId="0" fontId="25" fillId="0" borderId="113" xfId="9" applyFont="1" applyFill="1" applyBorder="1"/>
    <xf numFmtId="0" fontId="25" fillId="0" borderId="81" xfId="9" applyFont="1" applyFill="1" applyBorder="1" applyAlignment="1">
      <alignment horizontal="right"/>
    </xf>
    <xf numFmtId="0" fontId="25" fillId="0" borderId="81" xfId="9" applyFont="1" applyFill="1" applyBorder="1"/>
    <xf numFmtId="0" fontId="21" fillId="0" borderId="34" xfId="0" applyFont="1" applyBorder="1" applyAlignment="1" applyProtection="1">
      <alignment horizontal="center" vertical="center" wrapText="1"/>
      <protection hidden="1"/>
    </xf>
    <xf numFmtId="0" fontId="21" fillId="0" borderId="39" xfId="0" applyFont="1" applyBorder="1" applyAlignment="1" applyProtection="1">
      <alignment horizontal="center" vertical="center" wrapText="1"/>
      <protection hidden="1"/>
    </xf>
    <xf numFmtId="0" fontId="21" fillId="0" borderId="36" xfId="0" applyFont="1" applyFill="1" applyBorder="1" applyAlignment="1" applyProtection="1">
      <alignment horizontal="center" vertical="center" wrapText="1"/>
      <protection hidden="1"/>
    </xf>
    <xf numFmtId="0" fontId="4" fillId="6" borderId="2" xfId="0" applyNumberFormat="1" applyFont="1" applyFill="1" applyBorder="1" applyAlignment="1">
      <alignment horizontal="left"/>
    </xf>
    <xf numFmtId="0" fontId="6" fillId="6" borderId="5" xfId="0" applyNumberFormat="1" applyFont="1" applyFill="1" applyBorder="1" applyAlignment="1">
      <alignment horizontal="left" vertical="center"/>
    </xf>
    <xf numFmtId="0" fontId="16" fillId="0" borderId="67" xfId="0" applyNumberFormat="1" applyFont="1" applyFill="1" applyBorder="1" applyAlignment="1">
      <alignment horizontal="left" vertical="center"/>
    </xf>
    <xf numFmtId="0" fontId="5" fillId="0" borderId="57" xfId="0" applyNumberFormat="1" applyFont="1" applyFill="1" applyBorder="1" applyAlignment="1"/>
    <xf numFmtId="0" fontId="16" fillId="0" borderId="2" xfId="0" applyNumberFormat="1" applyFont="1" applyFill="1" applyBorder="1" applyAlignment="1"/>
    <xf numFmtId="0" fontId="16" fillId="0" borderId="67" xfId="0" applyNumberFormat="1" applyFont="1" applyFill="1" applyBorder="1"/>
    <xf numFmtId="0" fontId="16" fillId="0" borderId="2" xfId="0" applyNumberFormat="1" applyFont="1" applyFill="1" applyBorder="1"/>
    <xf numFmtId="0" fontId="16" fillId="0" borderId="57" xfId="0" applyNumberFormat="1" applyFont="1" applyFill="1" applyBorder="1"/>
    <xf numFmtId="0" fontId="19" fillId="0" borderId="58" xfId="0" applyFont="1" applyBorder="1" applyAlignment="1" applyProtection="1">
      <alignment horizontal="center" vertical="center"/>
      <protection locked="0"/>
    </xf>
    <xf numFmtId="0" fontId="29" fillId="6" borderId="0" xfId="0" applyNumberFormat="1" applyFont="1" applyFill="1" applyBorder="1" applyAlignment="1">
      <alignment horizontal="left"/>
    </xf>
    <xf numFmtId="0" fontId="51" fillId="6" borderId="20" xfId="0" applyFont="1" applyFill="1" applyBorder="1" applyAlignment="1">
      <alignment horizontal="left" vertical="center"/>
    </xf>
    <xf numFmtId="0" fontId="51" fillId="6" borderId="121" xfId="0" applyFont="1" applyFill="1" applyBorder="1" applyAlignment="1">
      <alignment vertical="center"/>
    </xf>
    <xf numFmtId="0" fontId="51" fillId="6" borderId="122" xfId="0" applyFont="1" applyFill="1" applyBorder="1" applyAlignment="1">
      <alignment vertical="center"/>
    </xf>
    <xf numFmtId="0" fontId="29" fillId="0" borderId="122" xfId="0" applyFont="1" applyFill="1" applyBorder="1" applyAlignment="1">
      <alignment vertical="center"/>
    </xf>
    <xf numFmtId="0" fontId="29" fillId="0" borderId="123" xfId="0" applyFont="1" applyFill="1" applyBorder="1" applyAlignment="1">
      <alignment vertical="center"/>
    </xf>
    <xf numFmtId="0" fontId="3" fillId="0" borderId="21" xfId="0" applyFont="1" applyFill="1" applyBorder="1" applyAlignment="1">
      <alignment horizontal="center"/>
    </xf>
    <xf numFmtId="0" fontId="27" fillId="0" borderId="122" xfId="0" applyFont="1" applyFill="1" applyBorder="1" applyAlignment="1">
      <alignment vertical="center"/>
    </xf>
    <xf numFmtId="0" fontId="34" fillId="0" borderId="25" xfId="0" applyFont="1" applyBorder="1" applyAlignment="1">
      <alignment horizontal="left" vertical="center"/>
    </xf>
    <xf numFmtId="0" fontId="34" fillId="0" borderId="22" xfId="0" applyFont="1" applyBorder="1" applyAlignment="1">
      <alignment vertical="center" wrapText="1"/>
    </xf>
    <xf numFmtId="0" fontId="52" fillId="0" borderId="0" xfId="0" applyNumberFormat="1" applyFont="1" applyFill="1" applyBorder="1" applyAlignment="1">
      <alignment horizontal="left"/>
    </xf>
    <xf numFmtId="0" fontId="21" fillId="0" borderId="22" xfId="0" applyFont="1" applyBorder="1" applyAlignment="1">
      <alignment vertical="center"/>
    </xf>
    <xf numFmtId="0" fontId="39" fillId="0" borderId="0" xfId="0" applyFont="1" applyAlignment="1"/>
    <xf numFmtId="0" fontId="39" fillId="0" borderId="22" xfId="7" applyFont="1" applyFill="1" applyBorder="1" applyAlignment="1">
      <alignment wrapText="1"/>
    </xf>
    <xf numFmtId="0" fontId="39" fillId="0" borderId="23" xfId="7" applyFont="1" applyFill="1" applyBorder="1" applyAlignment="1">
      <alignment wrapText="1"/>
    </xf>
    <xf numFmtId="0" fontId="21" fillId="0" borderId="0" xfId="5" applyFont="1" applyFill="1" applyBorder="1"/>
    <xf numFmtId="0" fontId="21" fillId="0" borderId="0" xfId="0" applyFont="1" applyBorder="1" applyAlignment="1">
      <alignment vertical="top"/>
    </xf>
    <xf numFmtId="0"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0" fontId="29" fillId="0" borderId="0" xfId="0" applyNumberFormat="1" applyFont="1" applyFill="1" applyBorder="1" applyAlignment="1">
      <alignment horizontal="left" vertical="center"/>
    </xf>
    <xf numFmtId="0" fontId="47" fillId="0" borderId="0" xfId="0" applyNumberFormat="1" applyFont="1" applyFill="1" applyBorder="1" applyAlignment="1">
      <alignment horizontal="left" vertical="center"/>
    </xf>
    <xf numFmtId="0" fontId="54" fillId="0" borderId="124" xfId="0" applyFont="1" applyBorder="1" applyAlignment="1"/>
    <xf numFmtId="0" fontId="54" fillId="0" borderId="20" xfId="0" applyFont="1" applyBorder="1" applyAlignment="1"/>
    <xf numFmtId="0" fontId="10" fillId="0" borderId="0" xfId="0" applyFont="1" applyFill="1" applyAlignment="1">
      <alignment vertical="center"/>
    </xf>
    <xf numFmtId="0" fontId="10" fillId="6" borderId="2" xfId="0" applyFont="1" applyFill="1" applyBorder="1"/>
    <xf numFmtId="0" fontId="18" fillId="0" borderId="37" xfId="0" applyFont="1" applyFill="1" applyBorder="1" applyAlignment="1" applyProtection="1">
      <alignment horizontal="center" vertical="center" wrapText="1"/>
      <protection hidden="1"/>
    </xf>
    <xf numFmtId="0" fontId="18" fillId="0" borderId="38" xfId="0" applyFont="1" applyFill="1" applyBorder="1" applyAlignment="1" applyProtection="1">
      <alignment horizontal="center" vertical="center" wrapText="1"/>
      <protection hidden="1"/>
    </xf>
    <xf numFmtId="0" fontId="18" fillId="0" borderId="39" xfId="0" applyFont="1" applyFill="1" applyBorder="1" applyAlignment="1" applyProtection="1">
      <alignment horizontal="center" vertical="center" wrapText="1"/>
      <protection hidden="1"/>
    </xf>
    <xf numFmtId="0" fontId="18" fillId="0" borderId="37" xfId="0" applyFont="1" applyFill="1" applyBorder="1" applyAlignment="1" applyProtection="1">
      <alignment horizontal="center" vertical="center"/>
      <protection hidden="1"/>
    </xf>
    <xf numFmtId="0" fontId="18" fillId="0" borderId="38" xfId="0" applyFont="1" applyFill="1" applyBorder="1" applyAlignment="1" applyProtection="1">
      <alignment horizontal="center" vertical="center"/>
      <protection hidden="1"/>
    </xf>
    <xf numFmtId="0" fontId="18" fillId="0" borderId="39" xfId="0" applyFont="1" applyFill="1" applyBorder="1" applyAlignment="1" applyProtection="1">
      <alignment horizontal="center" vertical="center"/>
      <protection hidden="1"/>
    </xf>
    <xf numFmtId="0" fontId="20" fillId="13" borderId="0" xfId="0" applyFont="1" applyFill="1" applyBorder="1" applyAlignment="1">
      <alignment horizontal="center" vertical="center" wrapText="1"/>
    </xf>
    <xf numFmtId="0" fontId="5" fillId="0" borderId="52" xfId="0" applyNumberFormat="1" applyFont="1" applyBorder="1" applyAlignment="1">
      <alignment horizontal="center" vertical="center" textRotation="90" wrapText="1"/>
    </xf>
    <xf numFmtId="2" fontId="26" fillId="0" borderId="37" xfId="4" applyNumberFormat="1" applyFont="1" applyFill="1" applyBorder="1" applyAlignment="1" applyProtection="1">
      <alignment horizontal="center" vertical="center" wrapText="1"/>
      <protection hidden="1"/>
    </xf>
    <xf numFmtId="1" fontId="26" fillId="0" borderId="37" xfId="4" applyNumberFormat="1" applyFont="1" applyFill="1" applyBorder="1" applyAlignment="1" applyProtection="1">
      <alignment horizontal="center" vertical="center" wrapText="1"/>
      <protection hidden="1"/>
    </xf>
    <xf numFmtId="1" fontId="26" fillId="0" borderId="37" xfId="3" applyNumberFormat="1" applyFont="1" applyFill="1" applyBorder="1" applyAlignment="1" applyProtection="1">
      <alignment horizontal="center" vertical="center" wrapText="1"/>
      <protection hidden="1"/>
    </xf>
    <xf numFmtId="2" fontId="26" fillId="0" borderId="38" xfId="4" applyNumberFormat="1" applyFont="1" applyFill="1" applyBorder="1" applyAlignment="1" applyProtection="1">
      <alignment horizontal="center" vertical="center" wrapText="1"/>
      <protection hidden="1"/>
    </xf>
    <xf numFmtId="1" fontId="26" fillId="0" borderId="38" xfId="4" applyNumberFormat="1" applyFont="1" applyFill="1" applyBorder="1" applyAlignment="1" applyProtection="1">
      <alignment horizontal="center" vertical="center" wrapText="1"/>
      <protection hidden="1"/>
    </xf>
    <xf numFmtId="1" fontId="26" fillId="0" borderId="38" xfId="3" applyNumberFormat="1" applyFont="1" applyFill="1" applyBorder="1" applyAlignment="1" applyProtection="1">
      <alignment horizontal="center" vertical="center" wrapText="1"/>
      <protection hidden="1"/>
    </xf>
    <xf numFmtId="2" fontId="26" fillId="0" borderId="39" xfId="4" applyNumberFormat="1" applyFont="1" applyFill="1" applyBorder="1" applyAlignment="1" applyProtection="1">
      <alignment horizontal="center" vertical="center" wrapText="1"/>
      <protection hidden="1"/>
    </xf>
    <xf numFmtId="1" fontId="26" fillId="0" borderId="39" xfId="4" applyNumberFormat="1" applyFont="1" applyFill="1" applyBorder="1" applyAlignment="1" applyProtection="1">
      <alignment horizontal="center" vertical="center" wrapText="1"/>
      <protection hidden="1"/>
    </xf>
    <xf numFmtId="1" fontId="26" fillId="0" borderId="39" xfId="3" applyNumberFormat="1" applyFont="1" applyFill="1" applyBorder="1" applyAlignment="1" applyProtection="1">
      <alignment horizontal="center" vertical="center" wrapText="1"/>
      <protection hidden="1"/>
    </xf>
    <xf numFmtId="0" fontId="0" fillId="0" borderId="9" xfId="0" applyBorder="1" applyAlignment="1" applyProtection="1">
      <alignment horizontal="center"/>
      <protection hidden="1"/>
    </xf>
    <xf numFmtId="0" fontId="0" fillId="0" borderId="0" xfId="0" applyBorder="1" applyAlignment="1">
      <alignment horizontal="left"/>
    </xf>
    <xf numFmtId="0" fontId="0" fillId="0" borderId="0" xfId="0" applyBorder="1" applyAlignment="1" applyProtection="1">
      <alignment horizontal="center"/>
      <protection hidden="1"/>
    </xf>
    <xf numFmtId="0" fontId="5" fillId="0" borderId="66" xfId="0" applyNumberFormat="1" applyFont="1" applyFill="1" applyBorder="1" applyAlignment="1">
      <alignment vertical="center" wrapText="1"/>
    </xf>
    <xf numFmtId="0" fontId="5" fillId="0" borderId="5" xfId="0" applyNumberFormat="1" applyFont="1" applyFill="1" applyBorder="1" applyAlignment="1">
      <alignment horizontal="center"/>
    </xf>
    <xf numFmtId="0" fontId="25" fillId="0" borderId="0" xfId="0" applyNumberFormat="1" applyFont="1" applyFill="1" applyBorder="1" applyAlignment="1">
      <alignment horizontal="left" vertical="center"/>
    </xf>
    <xf numFmtId="0" fontId="19" fillId="0" borderId="3" xfId="0" applyFont="1" applyBorder="1" applyAlignment="1" applyProtection="1">
      <alignment horizontal="center" vertical="center"/>
      <protection hidden="1"/>
    </xf>
    <xf numFmtId="0" fontId="4" fillId="0" borderId="8" xfId="0" applyNumberFormat="1" applyFont="1" applyFill="1" applyBorder="1" applyAlignment="1">
      <alignment horizontal="center" vertical="center"/>
    </xf>
    <xf numFmtId="0" fontId="19" fillId="0" borderId="0"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locked="0"/>
    </xf>
    <xf numFmtId="0" fontId="19" fillId="0" borderId="6"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locked="0"/>
    </xf>
    <xf numFmtId="0" fontId="19" fillId="0" borderId="2" xfId="0" applyNumberFormat="1" applyFont="1" applyFill="1" applyBorder="1"/>
    <xf numFmtId="0" fontId="7" fillId="0" borderId="12" xfId="0" applyNumberFormat="1" applyFont="1" applyBorder="1" applyAlignment="1">
      <alignment horizontal="left"/>
    </xf>
    <xf numFmtId="0" fontId="4" fillId="0" borderId="12" xfId="0" applyNumberFormat="1" applyFont="1" applyFill="1" applyBorder="1"/>
    <xf numFmtId="0" fontId="19" fillId="0" borderId="31" xfId="0" applyFont="1" applyBorder="1" applyAlignment="1" applyProtection="1">
      <alignment horizontal="center" vertical="center"/>
      <protection hidden="1"/>
    </xf>
    <xf numFmtId="0" fontId="19" fillId="0" borderId="58"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4" fillId="0" borderId="30"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35" xfId="0" applyNumberFormat="1" applyFont="1" applyBorder="1" applyAlignment="1">
      <alignment horizontal="center" vertical="center"/>
    </xf>
    <xf numFmtId="0" fontId="20" fillId="13" borderId="0" xfId="0" applyFont="1" applyFill="1" applyBorder="1" applyAlignment="1">
      <alignment horizontal="center" vertical="center" wrapText="1"/>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52" xfId="0" applyNumberFormat="1" applyFont="1" applyBorder="1" applyAlignment="1">
      <alignment horizontal="center" vertical="center" textRotation="90" wrapText="1"/>
    </xf>
    <xf numFmtId="0" fontId="3" fillId="0" borderId="0" xfId="0" applyNumberFormat="1" applyFont="1" applyBorder="1" applyAlignment="1">
      <alignment horizontal="center" vertical="center"/>
    </xf>
    <xf numFmtId="0" fontId="40" fillId="0" borderId="17" xfId="0" applyFont="1" applyBorder="1" applyAlignment="1">
      <alignment horizontal="left" wrapText="1"/>
    </xf>
    <xf numFmtId="0" fontId="40" fillId="0" borderId="18" xfId="0" applyFont="1" applyBorder="1" applyAlignment="1">
      <alignment horizontal="left" wrapText="1"/>
    </xf>
    <xf numFmtId="0" fontId="40" fillId="0" borderId="19" xfId="0" applyFont="1" applyBorder="1" applyAlignment="1">
      <alignment horizontal="left" wrapText="1"/>
    </xf>
    <xf numFmtId="0" fontId="16" fillId="0" borderId="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7" fillId="13" borderId="8"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7" xfId="0" applyFont="1" applyFill="1" applyBorder="1" applyAlignment="1">
      <alignment horizontal="center" vertical="center"/>
    </xf>
    <xf numFmtId="0" fontId="21" fillId="0" borderId="0" xfId="0" applyFont="1" applyAlignment="1">
      <alignment horizontal="left" wrapText="1"/>
    </xf>
    <xf numFmtId="0" fontId="20" fillId="13" borderId="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0" fillId="0" borderId="0" xfId="0" applyFont="1" applyAlignment="1">
      <alignment horizontal="left" wrapText="1"/>
    </xf>
    <xf numFmtId="0" fontId="20" fillId="13" borderId="5" xfId="0" applyFont="1" applyFill="1" applyBorder="1" applyAlignment="1">
      <alignment horizontal="center" wrapText="1"/>
    </xf>
    <xf numFmtId="0" fontId="20" fillId="13" borderId="6" xfId="0" applyFont="1" applyFill="1" applyBorder="1" applyAlignment="1">
      <alignment horizontal="center" wrapText="1"/>
    </xf>
    <xf numFmtId="0" fontId="2" fillId="0" borderId="0" xfId="5" applyFont="1" applyFill="1" applyBorder="1" applyAlignment="1">
      <alignment horizontal="left" vertical="top" wrapText="1"/>
    </xf>
    <xf numFmtId="0" fontId="11" fillId="0" borderId="0" xfId="0" applyFont="1" applyFill="1" applyBorder="1" applyAlignment="1">
      <alignment horizontal="center" vertical="center" textRotation="90"/>
    </xf>
    <xf numFmtId="0" fontId="11" fillId="0" borderId="13" xfId="0" applyFont="1" applyFill="1" applyBorder="1" applyAlignment="1">
      <alignment horizontal="center" vertical="center" textRotation="90"/>
    </xf>
    <xf numFmtId="0" fontId="11" fillId="0" borderId="64" xfId="0" applyFont="1" applyFill="1" applyBorder="1" applyAlignment="1" applyProtection="1">
      <alignment horizontal="center" vertical="center" wrapText="1"/>
      <protection hidden="1"/>
    </xf>
    <xf numFmtId="0" fontId="11" fillId="0" borderId="12" xfId="0" applyFont="1" applyFill="1" applyBorder="1" applyAlignment="1" applyProtection="1">
      <alignment horizontal="center" vertical="center" wrapText="1"/>
      <protection hidden="1"/>
    </xf>
    <xf numFmtId="0" fontId="11" fillId="0" borderId="11" xfId="0" applyFont="1" applyFill="1" applyBorder="1" applyAlignment="1" applyProtection="1">
      <alignment horizontal="center" vertical="center" wrapText="1"/>
      <protection hidden="1"/>
    </xf>
    <xf numFmtId="0" fontId="11" fillId="13" borderId="64" xfId="0" applyFont="1" applyFill="1" applyBorder="1" applyAlignment="1" applyProtection="1">
      <alignment horizontal="center" vertical="center" wrapText="1"/>
      <protection hidden="1"/>
    </xf>
    <xf numFmtId="0" fontId="11" fillId="13" borderId="5" xfId="0" applyFont="1" applyFill="1" applyBorder="1" applyAlignment="1" applyProtection="1">
      <alignment horizontal="center" vertical="center" wrapText="1"/>
      <protection hidden="1"/>
    </xf>
    <xf numFmtId="0" fontId="11" fillId="13" borderId="16" xfId="0" applyFont="1" applyFill="1" applyBorder="1" applyAlignment="1" applyProtection="1">
      <alignment horizontal="center" vertical="center" wrapText="1"/>
      <protection hidden="1"/>
    </xf>
    <xf numFmtId="0" fontId="0" fillId="0" borderId="11" xfId="0" applyFont="1" applyBorder="1" applyAlignment="1" applyProtection="1">
      <alignment horizontal="right" vertical="top" wrapText="1"/>
      <protection hidden="1"/>
    </xf>
    <xf numFmtId="0" fontId="0" fillId="0" borderId="6" xfId="0" applyFont="1" applyBorder="1" applyAlignment="1" applyProtection="1">
      <alignment horizontal="right" vertical="top" wrapText="1"/>
      <protection hidden="1"/>
    </xf>
    <xf numFmtId="0" fontId="0" fillId="0" borderId="14" xfId="0" applyFont="1" applyBorder="1" applyAlignment="1" applyProtection="1">
      <alignment horizontal="right" vertical="top" wrapText="1"/>
      <protection hidden="1"/>
    </xf>
    <xf numFmtId="0" fontId="6" fillId="6" borderId="0" xfId="0" applyNumberFormat="1" applyFont="1" applyFill="1" applyBorder="1" applyAlignment="1">
      <alignment horizontal="center" vertical="center"/>
    </xf>
    <xf numFmtId="0" fontId="5" fillId="0" borderId="8"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4" borderId="2" xfId="0" applyNumberFormat="1" applyFont="1" applyFill="1" applyBorder="1" applyAlignment="1">
      <alignment horizontal="center" vertical="center"/>
    </xf>
    <xf numFmtId="0" fontId="5" fillId="0" borderId="94" xfId="0" applyNumberFormat="1" applyFont="1" applyBorder="1" applyAlignment="1">
      <alignment horizontal="center" vertical="center" textRotation="90" wrapText="1"/>
    </xf>
    <xf numFmtId="0" fontId="5" fillId="0" borderId="52" xfId="0" applyNumberFormat="1" applyFont="1" applyBorder="1" applyAlignment="1">
      <alignment horizontal="center" vertical="center" textRotation="90" wrapText="1"/>
    </xf>
    <xf numFmtId="0" fontId="5" fillId="0" borderId="68" xfId="0" applyNumberFormat="1" applyFont="1" applyBorder="1" applyAlignment="1">
      <alignment horizontal="center" vertical="center" textRotation="90" wrapText="1"/>
    </xf>
    <xf numFmtId="0" fontId="5" fillId="0" borderId="120" xfId="0" applyNumberFormat="1" applyFont="1" applyBorder="1" applyAlignment="1">
      <alignment horizontal="center" vertical="center" textRotation="90" wrapText="1"/>
    </xf>
    <xf numFmtId="0" fontId="5" fillId="0" borderId="5"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5" fillId="4" borderId="6" xfId="0" applyNumberFormat="1" applyFont="1" applyFill="1" applyBorder="1" applyAlignment="1">
      <alignment horizontal="center" vertical="center"/>
    </xf>
    <xf numFmtId="0" fontId="5" fillId="4" borderId="108" xfId="0" applyNumberFormat="1" applyFont="1" applyFill="1" applyBorder="1" applyAlignment="1">
      <alignment horizontal="center" vertical="center"/>
    </xf>
    <xf numFmtId="0" fontId="5" fillId="4" borderId="120"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4"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4" borderId="8" xfId="0" applyNumberFormat="1" applyFont="1" applyFill="1" applyBorder="1" applyAlignment="1">
      <alignment horizontal="center" vertical="center"/>
    </xf>
    <xf numFmtId="0" fontId="5" fillId="4" borderId="7" xfId="0" applyNumberFormat="1" applyFont="1" applyFill="1" applyBorder="1" applyAlignment="1">
      <alignment horizontal="center" vertical="center"/>
    </xf>
    <xf numFmtId="0" fontId="6" fillId="6" borderId="6"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8" xfId="0" applyFont="1" applyBorder="1" applyAlignment="1">
      <alignment horizontal="left" vertical="center" wrapText="1"/>
    </xf>
    <xf numFmtId="0" fontId="11" fillId="0" borderId="70" xfId="0" applyFont="1" applyBorder="1" applyAlignment="1">
      <alignment horizontal="center" vertical="center" textRotation="90"/>
    </xf>
    <xf numFmtId="0" fontId="11" fillId="0" borderId="73" xfId="0" applyFont="1" applyBorder="1" applyAlignment="1">
      <alignment horizontal="center" vertical="center" textRotation="90"/>
    </xf>
    <xf numFmtId="0" fontId="11" fillId="0" borderId="75" xfId="0" applyFont="1" applyBorder="1" applyAlignment="1">
      <alignment horizontal="center" vertical="center" textRotation="90"/>
    </xf>
    <xf numFmtId="0" fontId="0" fillId="0" borderId="71"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39" fillId="0" borderId="17" xfId="5" applyFont="1" applyFill="1" applyBorder="1" applyAlignment="1">
      <alignment horizontal="left"/>
    </xf>
    <xf numFmtId="0" fontId="39" fillId="0" borderId="18" xfId="5" applyFont="1" applyFill="1" applyBorder="1" applyAlignment="1">
      <alignment horizontal="left"/>
    </xf>
    <xf numFmtId="0" fontId="39" fillId="0" borderId="19" xfId="5" applyFont="1" applyFill="1" applyBorder="1" applyAlignment="1">
      <alignment horizontal="left"/>
    </xf>
    <xf numFmtId="0" fontId="11" fillId="5" borderId="117" xfId="0" applyFont="1" applyFill="1" applyBorder="1" applyAlignment="1">
      <alignment horizontal="left" wrapText="1"/>
    </xf>
    <xf numFmtId="0" fontId="11" fillId="5" borderId="118" xfId="0" applyFont="1" applyFill="1" applyBorder="1" applyAlignment="1">
      <alignment horizontal="left" wrapText="1"/>
    </xf>
    <xf numFmtId="0" fontId="11" fillId="5" borderId="119" xfId="0" applyFont="1" applyFill="1" applyBorder="1" applyAlignment="1">
      <alignment horizontal="left" wrapText="1"/>
    </xf>
    <xf numFmtId="0" fontId="11" fillId="4" borderId="114" xfId="0" applyFont="1" applyFill="1" applyBorder="1" applyAlignment="1">
      <alignment horizontal="left" vertical="center" wrapText="1"/>
    </xf>
    <xf numFmtId="0" fontId="11" fillId="4" borderId="80" xfId="0" applyFont="1" applyFill="1" applyBorder="1" applyAlignment="1">
      <alignment horizontal="left" vertical="center" wrapText="1"/>
    </xf>
    <xf numFmtId="0" fontId="20" fillId="0" borderId="63" xfId="0" applyFont="1" applyBorder="1" applyAlignment="1">
      <alignment horizontal="left" wrapText="1"/>
    </xf>
    <xf numFmtId="0" fontId="20" fillId="0" borderId="81" xfId="0" applyFont="1" applyBorder="1" applyAlignment="1">
      <alignment horizontal="left" wrapText="1"/>
    </xf>
    <xf numFmtId="0" fontId="0" fillId="0" borderId="83" xfId="0" applyFont="1" applyFill="1" applyBorder="1" applyAlignment="1">
      <alignment horizontal="left" vertical="top" wrapText="1"/>
    </xf>
    <xf numFmtId="0" fontId="0" fillId="0" borderId="84" xfId="0" applyFont="1" applyFill="1" applyBorder="1" applyAlignment="1">
      <alignment horizontal="left" vertical="top" wrapText="1"/>
    </xf>
    <xf numFmtId="0" fontId="39" fillId="0" borderId="17" xfId="5" applyFont="1" applyFill="1" applyBorder="1" applyAlignment="1"/>
    <xf numFmtId="0" fontId="39" fillId="0" borderId="18" xfId="5" applyFont="1" applyFill="1" applyBorder="1" applyAlignment="1"/>
    <xf numFmtId="0" fontId="39" fillId="0" borderId="19" xfId="5" applyFont="1" applyFill="1" applyBorder="1" applyAlignment="1"/>
    <xf numFmtId="0" fontId="11" fillId="0" borderId="88" xfId="0" applyFont="1" applyBorder="1" applyAlignment="1">
      <alignment horizontal="center" vertical="center" textRotation="90"/>
    </xf>
    <xf numFmtId="0" fontId="11" fillId="0" borderId="90" xfId="0" applyFont="1" applyBorder="1" applyAlignment="1">
      <alignment horizontal="center" vertical="center" textRotation="90"/>
    </xf>
    <xf numFmtId="0" fontId="14" fillId="6" borderId="93" xfId="0" applyFont="1" applyFill="1" applyBorder="1" applyAlignment="1">
      <alignment horizontal="left" vertical="top" wrapText="1"/>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xf>
    <xf numFmtId="0" fontId="19" fillId="0" borderId="36" xfId="0" applyFont="1" applyBorder="1" applyAlignment="1" applyProtection="1">
      <alignment horizontal="center" vertical="center"/>
      <protection locked="0"/>
    </xf>
    <xf numFmtId="0" fontId="55" fillId="0" borderId="124" xfId="0" applyFont="1" applyBorder="1" applyAlignment="1"/>
    <xf numFmtId="0" fontId="55" fillId="0" borderId="20" xfId="0" applyFont="1" applyBorder="1" applyAlignment="1">
      <alignment horizontal="left"/>
    </xf>
    <xf numFmtId="1" fontId="18" fillId="0" borderId="37" xfId="0" applyNumberFormat="1" applyFont="1" applyBorder="1" applyProtection="1">
      <protection hidden="1"/>
    </xf>
    <xf numFmtId="1" fontId="18" fillId="0" borderId="38" xfId="0" applyNumberFormat="1" applyFont="1" applyBorder="1" applyProtection="1">
      <protection hidden="1"/>
    </xf>
    <xf numFmtId="1" fontId="18" fillId="0" borderId="39" xfId="0" applyNumberFormat="1" applyFont="1" applyBorder="1" applyProtection="1">
      <protection hidden="1"/>
    </xf>
    <xf numFmtId="0" fontId="0" fillId="0" borderId="9" xfId="0" applyBorder="1" applyAlignment="1" applyProtection="1">
      <alignment horizontal="center" vertical="center"/>
      <protection hidden="1"/>
    </xf>
    <xf numFmtId="0" fontId="6" fillId="6" borderId="2" xfId="0" applyNumberFormat="1" applyFont="1" applyFill="1" applyBorder="1" applyAlignment="1">
      <alignment horizontal="center" vertical="center"/>
    </xf>
    <xf numFmtId="0" fontId="5" fillId="0" borderId="5"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19" fillId="0" borderId="36"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35" xfId="0" applyFont="1" applyBorder="1" applyAlignment="1" applyProtection="1">
      <alignment horizontal="center" vertical="center"/>
      <protection hidden="1"/>
    </xf>
    <xf numFmtId="0" fontId="5" fillId="0" borderId="16"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19" fillId="0" borderId="32" xfId="0" applyFont="1" applyBorder="1" applyAlignment="1" applyProtection="1">
      <alignment horizontal="center" vertical="center"/>
      <protection locked="0"/>
    </xf>
    <xf numFmtId="0" fontId="19" fillId="0" borderId="11" xfId="0" applyFont="1" applyBorder="1" applyAlignment="1" applyProtection="1">
      <alignment horizontal="center" vertical="center"/>
      <protection locked="0"/>
    </xf>
    <xf numFmtId="0" fontId="5" fillId="0" borderId="9" xfId="0" applyNumberFormat="1" applyFont="1" applyFill="1" applyBorder="1" applyAlignment="1">
      <alignment vertical="center"/>
    </xf>
    <xf numFmtId="0" fontId="5" fillId="0" borderId="2" xfId="0" applyNumberFormat="1" applyFont="1" applyFill="1" applyBorder="1" applyAlignment="1">
      <alignment horizontal="right" vertical="center"/>
    </xf>
    <xf numFmtId="0" fontId="4" fillId="0" borderId="2" xfId="0" applyNumberFormat="1" applyFont="1" applyBorder="1"/>
    <xf numFmtId="0" fontId="4" fillId="0" borderId="7" xfId="0" applyNumberFormat="1" applyFont="1" applyBorder="1"/>
    <xf numFmtId="0" fontId="4" fillId="0" borderId="64" xfId="0" applyNumberFormat="1" applyFont="1" applyBorder="1" applyAlignment="1">
      <alignment horizontal="center"/>
    </xf>
    <xf numFmtId="0" fontId="4" fillId="0" borderId="16" xfId="0" applyNumberFormat="1" applyFont="1" applyBorder="1" applyAlignment="1">
      <alignment horizontal="center"/>
    </xf>
    <xf numFmtId="0" fontId="5" fillId="4" borderId="8" xfId="3" applyNumberFormat="1" applyFont="1" applyFill="1" applyBorder="1" applyAlignment="1">
      <alignment horizontal="center"/>
    </xf>
    <xf numFmtId="0" fontId="5" fillId="4" borderId="2" xfId="3" applyNumberFormat="1" applyFont="1" applyFill="1" applyBorder="1" applyAlignment="1">
      <alignment horizontal="center"/>
    </xf>
    <xf numFmtId="0" fontId="5" fillId="4" borderId="7" xfId="3" applyNumberFormat="1" applyFont="1" applyFill="1" applyBorder="1" applyAlignment="1">
      <alignment horizontal="center"/>
    </xf>
    <xf numFmtId="0" fontId="5" fillId="4" borderId="8" xfId="2" applyNumberFormat="1" applyFont="1" applyFill="1" applyBorder="1" applyAlignment="1">
      <alignment horizontal="center"/>
    </xf>
    <xf numFmtId="0" fontId="5" fillId="4" borderId="6" xfId="2" applyNumberFormat="1" applyFont="1" applyFill="1" applyBorder="1" applyAlignment="1">
      <alignment horizontal="center"/>
    </xf>
    <xf numFmtId="0" fontId="5" fillId="4" borderId="7" xfId="2" applyNumberFormat="1" applyFont="1" applyFill="1" applyBorder="1" applyAlignment="1">
      <alignment horizontal="center"/>
    </xf>
    <xf numFmtId="0" fontId="4" fillId="0" borderId="11" xfId="0" applyNumberFormat="1" applyFont="1" applyBorder="1" applyAlignment="1">
      <alignment horizontal="center"/>
    </xf>
    <xf numFmtId="0" fontId="4" fillId="0" borderId="14" xfId="0" applyNumberFormat="1" applyFont="1" applyBorder="1" applyAlignment="1">
      <alignment horizontal="center"/>
    </xf>
    <xf numFmtId="0" fontId="5" fillId="3" borderId="1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5" fillId="0" borderId="12"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2"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0" fontId="5" fillId="0" borderId="11" xfId="0" applyNumberFormat="1" applyFont="1" applyBorder="1" applyAlignment="1">
      <alignment horizontal="center" vertical="center"/>
    </xf>
    <xf numFmtId="0" fontId="5" fillId="0" borderId="6" xfId="0" applyNumberFormat="1" applyFont="1" applyBorder="1" applyAlignment="1">
      <alignment horizontal="center" vertical="center"/>
    </xf>
    <xf numFmtId="0" fontId="4" fillId="0" borderId="1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4" xfId="0"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5" fillId="0" borderId="6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xf>
  </cellXfs>
  <cellStyles count="12">
    <cellStyle name="40% - Accent1" xfId="5" builtinId="31"/>
    <cellStyle name="Calculation" xfId="4" builtinId="22"/>
    <cellStyle name="Good" xfId="2" builtinId="26"/>
    <cellStyle name="Heading 1" xfId="11" builtinId="16"/>
    <cellStyle name="Hyperlink" xfId="6" builtinId="8"/>
    <cellStyle name="Neutral" xfId="3" builtinId="28"/>
    <cellStyle name="Neutral 2" xfId="8"/>
    <cellStyle name="Normal" xfId="0" builtinId="0"/>
    <cellStyle name="Normal 2" xfId="1"/>
    <cellStyle name="Normal 2 2" xfId="9"/>
    <cellStyle name="Percent" xfId="10" builtinId="5"/>
    <cellStyle name="Total" xfId="7" builtinId="25"/>
  </cellStyles>
  <dxfs count="449">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ont>
        <color theme="0"/>
      </font>
    </dxf>
    <dxf>
      <font>
        <color theme="0"/>
      </font>
    </dxf>
    <dxf>
      <font>
        <color theme="0"/>
      </font>
    </dxf>
    <dxf>
      <font>
        <color theme="0"/>
      </font>
    </dxf>
    <dxf>
      <font>
        <color theme="0"/>
      </font>
      <fill>
        <patternFill patternType="none">
          <bgColor auto="1"/>
        </patternFill>
      </fill>
    </dxf>
    <dxf>
      <font>
        <color theme="0"/>
      </font>
      <fill>
        <patternFill>
          <bgColor theme="0"/>
        </patternFill>
      </fill>
    </dxf>
    <dxf>
      <font>
        <color theme="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fill>
        <patternFill patternType="none">
          <bgColor auto="1"/>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rgb="FFFF8989"/>
        </patternFill>
      </fill>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auto="1"/>
      </font>
      <fill>
        <patternFill>
          <bgColor theme="9" tint="0.59996337778862885"/>
        </patternFill>
      </fill>
    </dxf>
    <dxf>
      <font>
        <color theme="0"/>
      </font>
    </dxf>
    <dxf>
      <font>
        <color theme="0"/>
      </font>
      <fill>
        <patternFill>
          <bgColor theme="0"/>
        </patternFill>
      </fill>
    </dxf>
    <dxf>
      <fill>
        <patternFill>
          <bgColor theme="9" tint="0.59996337778862885"/>
        </patternFill>
      </fill>
    </dxf>
    <dxf>
      <fill>
        <patternFill>
          <bgColor theme="9" tint="0.59996337778862885"/>
        </patternFill>
      </fill>
    </dxf>
    <dxf>
      <font>
        <color theme="0"/>
      </font>
      <fill>
        <patternFill patternType="none">
          <bgColor auto="1"/>
        </patternFill>
      </fill>
    </dxf>
    <dxf>
      <fill>
        <patternFill>
          <bgColor theme="9" tint="0.59996337778862885"/>
        </patternFill>
      </fill>
    </dxf>
    <dxf>
      <font>
        <color theme="0"/>
      </font>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ont>
        <color theme="0"/>
      </font>
    </dxf>
  </dxfs>
  <tableStyles count="0" defaultTableStyle="TableStyleMedium2" defaultPivotStyle="PivotStyleLight16"/>
  <colors>
    <mruColors>
      <color rgb="FFFF898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7</xdr:col>
      <xdr:colOff>9524</xdr:colOff>
      <xdr:row>12</xdr:row>
      <xdr:rowOff>266700</xdr:rowOff>
    </xdr:from>
    <xdr:to>
      <xdr:col>7</xdr:col>
      <xdr:colOff>495299</xdr:colOff>
      <xdr:row>19</xdr:row>
      <xdr:rowOff>19050</xdr:rowOff>
    </xdr:to>
    <xdr:cxnSp macro="">
      <xdr:nvCxnSpPr>
        <xdr:cNvPr id="4" name="Connector: Elbow 3">
          <a:extLst>
            <a:ext uri="{FF2B5EF4-FFF2-40B4-BE49-F238E27FC236}">
              <a16:creationId xmlns:a16="http://schemas.microsoft.com/office/drawing/2014/main" id="{17CA411F-6992-4381-B7B4-756F4D442393}"/>
            </a:ext>
          </a:extLst>
        </xdr:cNvPr>
        <xdr:cNvCxnSpPr/>
      </xdr:nvCxnSpPr>
      <xdr:spPr>
        <a:xfrm rot="16200000" flipH="1">
          <a:off x="5529262" y="3586162"/>
          <a:ext cx="1600200" cy="485775"/>
        </a:xfrm>
        <a:prstGeom prst="bentConnector3">
          <a:avLst>
            <a:gd name="adj1" fmla="val 0"/>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9" name="Connector: Elbow 3">
          <a:extLst>
            <a:ext uri="{FF2B5EF4-FFF2-40B4-BE49-F238E27FC236}">
              <a16:creationId xmlns:a16="http://schemas.microsoft.com/office/drawing/2014/main" id="{17CA411F-6992-4381-B7B4-756F4D442393}"/>
            </a:ext>
          </a:extLst>
        </xdr:cNvPr>
        <xdr:cNvCxnSpPr/>
      </xdr:nvCxnSpPr>
      <xdr:spPr>
        <a:xfrm>
          <a:off x="2847975" y="1495425"/>
          <a:ext cx="22574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695450"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sa.un.org/unpd/wpp/Download/Standard/Populat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R30"/>
  <sheetViews>
    <sheetView showGridLines="0" tabSelected="1" zoomScaleNormal="100" workbookViewId="0"/>
  </sheetViews>
  <sheetFormatPr defaultColWidth="9.140625" defaultRowHeight="15.75" x14ac:dyDescent="0.25"/>
  <cols>
    <col min="1" max="1" width="3.7109375" style="327" customWidth="1"/>
    <col min="2" max="16384" width="9.140625" style="327"/>
  </cols>
  <sheetData>
    <row r="1" spans="1:18" s="337" customFormat="1" ht="24" thickBot="1" x14ac:dyDescent="0.4">
      <c r="A1" s="336" t="s">
        <v>203</v>
      </c>
      <c r="B1" s="336"/>
      <c r="C1" s="336"/>
      <c r="D1" s="336"/>
      <c r="E1" s="336"/>
      <c r="F1" s="336"/>
      <c r="G1" s="336"/>
      <c r="H1" s="336"/>
      <c r="I1" s="336"/>
      <c r="J1" s="336"/>
      <c r="K1" s="336"/>
      <c r="L1" s="336"/>
      <c r="M1" s="336"/>
      <c r="N1" s="336"/>
      <c r="O1" s="336"/>
      <c r="P1" s="336"/>
    </row>
    <row r="2" spans="1:18" ht="16.5" thickTop="1" x14ac:dyDescent="0.25">
      <c r="A2" s="332"/>
    </row>
    <row r="3" spans="1:18" ht="357.6" customHeight="1" x14ac:dyDescent="0.3">
      <c r="A3" s="490" t="s">
        <v>227</v>
      </c>
      <c r="B3" s="491"/>
      <c r="C3" s="491"/>
      <c r="D3" s="491"/>
      <c r="E3" s="491"/>
      <c r="F3" s="491"/>
      <c r="G3" s="491"/>
      <c r="H3" s="491"/>
      <c r="I3" s="491"/>
      <c r="J3" s="491"/>
      <c r="K3" s="491"/>
      <c r="L3" s="491"/>
      <c r="M3" s="491"/>
      <c r="N3" s="491"/>
      <c r="O3" s="491"/>
      <c r="P3" s="491"/>
      <c r="Q3" s="491"/>
      <c r="R3" s="492"/>
    </row>
    <row r="4" spans="1:18" x14ac:dyDescent="0.25">
      <c r="A4" s="333"/>
      <c r="B4" s="333"/>
      <c r="C4" s="333"/>
      <c r="D4" s="333"/>
      <c r="E4" s="333"/>
      <c r="F4" s="333"/>
      <c r="G4" s="333"/>
      <c r="H4" s="333"/>
      <c r="I4" s="333"/>
      <c r="J4" s="333"/>
    </row>
    <row r="5" spans="1:18" s="335" customFormat="1" ht="15" customHeight="1" x14ac:dyDescent="0.3">
      <c r="A5" s="334" t="s">
        <v>245</v>
      </c>
      <c r="B5" s="334"/>
      <c r="C5" s="334"/>
      <c r="D5" s="334"/>
      <c r="E5" s="334"/>
      <c r="F5" s="334"/>
      <c r="G5" s="334"/>
      <c r="H5" s="334"/>
      <c r="I5" s="334"/>
      <c r="J5" s="334"/>
      <c r="K5" s="334"/>
    </row>
    <row r="6" spans="1:18" s="437" customFormat="1" ht="20.100000000000001" customHeight="1" x14ac:dyDescent="0.3">
      <c r="A6" s="578" t="s">
        <v>246</v>
      </c>
      <c r="B6" s="436"/>
      <c r="C6" s="436"/>
      <c r="D6" s="436"/>
      <c r="E6" s="436"/>
      <c r="F6" s="436"/>
      <c r="G6" s="436"/>
      <c r="H6" s="436"/>
      <c r="I6" s="436"/>
      <c r="J6" s="436"/>
    </row>
    <row r="7" spans="1:18" s="340" customFormat="1" ht="20.100000000000001" customHeight="1" x14ac:dyDescent="0.3">
      <c r="A7" s="338" t="str">
        <f>'W1'!A1</f>
        <v>Worksheet 1. Estimating the population denominator by using the number of residential units and occupancy counts</v>
      </c>
      <c r="B7" s="339"/>
      <c r="C7" s="339"/>
      <c r="D7" s="339"/>
      <c r="E7" s="339"/>
      <c r="F7" s="339"/>
      <c r="G7" s="339"/>
      <c r="H7" s="339"/>
      <c r="I7" s="339"/>
      <c r="J7" s="339"/>
    </row>
    <row r="8" spans="1:18" s="340" customFormat="1" ht="20.100000000000001" customHeight="1" x14ac:dyDescent="0.3">
      <c r="A8" s="341" t="str">
        <f>'W2'!A1</f>
        <v>Worksheet 2. Estimating the population denominator for different time periods</v>
      </c>
    </row>
    <row r="9" spans="1:18" s="340" customFormat="1" ht="20.100000000000001" customHeight="1" x14ac:dyDescent="0.3">
      <c r="A9" s="341" t="str">
        <f>'W3'!A1</f>
        <v>Worksheet 3. Estimating age-stratified population size</v>
      </c>
    </row>
    <row r="10" spans="1:18" s="340" customFormat="1" ht="20.100000000000001" customHeight="1" x14ac:dyDescent="0.3">
      <c r="A10" s="341" t="str">
        <f>'W4'!A1</f>
        <v>Worksheet 4. Estimating burden of ARI in terms of incidence rates, by sub-classification</v>
      </c>
    </row>
    <row r="11" spans="1:18" s="340" customFormat="1" ht="20.100000000000001" customHeight="1" x14ac:dyDescent="0.3">
      <c r="A11" s="341" t="str">
        <f>'W5'!A1</f>
        <v>Worksheet 5. Estimating burden of ADD in terms of incidence rates, by sub-classification</v>
      </c>
    </row>
    <row r="12" spans="1:18" s="340" customFormat="1" ht="20.100000000000001" customHeight="1" x14ac:dyDescent="0.3">
      <c r="A12" s="340" t="str">
        <f>'W6'!A1</f>
        <v>Worksheet 6. Estimating burden of AJS in terms of incidence rates, by sub-classification</v>
      </c>
    </row>
    <row r="13" spans="1:18" s="340" customFormat="1" ht="20.100000000000001" customHeight="1" x14ac:dyDescent="0.3">
      <c r="A13" s="342" t="str">
        <f>'W7'!A1</f>
        <v>Worksheet 7. Estimating burden of AFI (or non-malarial AFI and malaria where applicable) in terms of incidence rates</v>
      </c>
      <c r="B13" s="342"/>
      <c r="C13" s="342"/>
      <c r="D13" s="342"/>
      <c r="E13" s="342"/>
      <c r="F13" s="342"/>
      <c r="G13" s="342"/>
    </row>
    <row r="14" spans="1:18" s="340" customFormat="1" ht="18.75" x14ac:dyDescent="0.3">
      <c r="A14" s="579" t="s">
        <v>247</v>
      </c>
      <c r="B14" s="342"/>
      <c r="C14" s="342"/>
      <c r="D14" s="342"/>
      <c r="E14" s="342"/>
      <c r="F14" s="342"/>
      <c r="G14" s="342"/>
    </row>
    <row r="15" spans="1:18" s="340" customFormat="1" ht="18.75" x14ac:dyDescent="0.3">
      <c r="A15" s="342" t="str">
        <f>'W8'!A1</f>
        <v>Worksheet 8. Estimating the total number of outpatient visits</v>
      </c>
      <c r="B15" s="342"/>
      <c r="C15" s="342"/>
      <c r="D15" s="342"/>
      <c r="E15" s="342"/>
      <c r="F15" s="342"/>
      <c r="G15" s="342"/>
    </row>
    <row r="16" spans="1:18" s="340" customFormat="1" ht="18.75" x14ac:dyDescent="0.3">
      <c r="A16" s="342" t="str">
        <f>'W9'!A1</f>
        <v>Worksheet 9. Estimating burden ARI in terms of contribution to outpatient visits, by sub-classification</v>
      </c>
      <c r="B16" s="342"/>
      <c r="C16" s="342"/>
      <c r="D16" s="342"/>
      <c r="E16" s="342"/>
      <c r="F16" s="342"/>
      <c r="G16" s="342"/>
    </row>
    <row r="17" spans="1:17" s="340" customFormat="1" ht="18.75" x14ac:dyDescent="0.3">
      <c r="A17" s="342" t="str">
        <f>'W10'!A1</f>
        <v>Worksheet 10. Estimating burden ADD in terms of contribution to outpatient visits, by sub-classification</v>
      </c>
      <c r="B17" s="342"/>
      <c r="C17" s="342"/>
      <c r="D17" s="342"/>
      <c r="E17" s="342"/>
      <c r="F17" s="342"/>
      <c r="G17" s="342"/>
    </row>
    <row r="18" spans="1:17" s="340" customFormat="1" ht="18.75" x14ac:dyDescent="0.3">
      <c r="A18" s="342" t="str">
        <f>'W11'!A1</f>
        <v>Worksheet 11. Estimating burden AJS in terms of contribution to outpatient visits</v>
      </c>
      <c r="B18" s="342"/>
      <c r="C18" s="342"/>
      <c r="D18" s="342"/>
      <c r="E18" s="342"/>
      <c r="F18" s="342"/>
      <c r="G18" s="342"/>
    </row>
    <row r="19" spans="1:17" s="340" customFormat="1" ht="18.75" x14ac:dyDescent="0.3">
      <c r="A19" s="342" t="str">
        <f>'W12'!A1</f>
        <v>Worksheet 12. Estimating burden AFI (or non-malarial AFI and malaria where applicable) in terms of contribution to outpatient visits</v>
      </c>
      <c r="B19" s="342"/>
      <c r="C19" s="342"/>
      <c r="D19" s="342"/>
      <c r="E19" s="342"/>
      <c r="F19" s="342"/>
      <c r="G19" s="342"/>
    </row>
    <row r="20" spans="1:17" s="340" customFormat="1" ht="18.75" x14ac:dyDescent="0.3">
      <c r="A20" s="342"/>
      <c r="B20" s="342"/>
      <c r="C20" s="342"/>
      <c r="D20" s="342"/>
      <c r="E20" s="342"/>
      <c r="F20" s="342"/>
      <c r="G20" s="342"/>
    </row>
    <row r="21" spans="1:17" s="340" customFormat="1" ht="18.75" x14ac:dyDescent="0.3">
      <c r="A21" s="334" t="s">
        <v>65</v>
      </c>
      <c r="B21" s="334"/>
      <c r="C21" s="334"/>
      <c r="D21" s="334"/>
      <c r="E21" s="334"/>
      <c r="F21" s="334"/>
      <c r="G21" s="334"/>
      <c r="H21" s="334"/>
      <c r="I21" s="334"/>
      <c r="J21" s="334"/>
    </row>
    <row r="22" spans="1:17" s="340" customFormat="1" ht="18.75" x14ac:dyDescent="0.3">
      <c r="A22" s="339" t="str">
        <f>'W13'!A1</f>
        <v>Worksheet 13. Burden of communicable diseases associated with malnutrition among young children (&lt;5 years of age)</v>
      </c>
      <c r="B22" s="339"/>
      <c r="C22" s="339"/>
      <c r="D22" s="339"/>
      <c r="E22" s="339"/>
      <c r="F22" s="339"/>
      <c r="G22" s="339"/>
    </row>
    <row r="23" spans="1:17" s="340" customFormat="1" ht="18.75" x14ac:dyDescent="0.3">
      <c r="A23" s="340" t="str">
        <f>'W14'!A1:C1</f>
        <v>Worksheet 14. Estimating indicators of burden among pregnant women</v>
      </c>
    </row>
    <row r="24" spans="1:17" s="340" customFormat="1" ht="18.75" x14ac:dyDescent="0.3">
      <c r="A24" s="340" t="str">
        <f>'W15'!A1</f>
        <v>Worksheet 15. Estimating burden of diarrhea by severity of presentation</v>
      </c>
    </row>
    <row r="25" spans="1:17" s="340" customFormat="1" ht="18.75" x14ac:dyDescent="0.3">
      <c r="A25" s="340" t="str">
        <f>'W16'!A1</f>
        <v>Worksheet 16. Adjusting number of cases by the testing fraction of confirmed cases</v>
      </c>
    </row>
    <row r="28" spans="1:17" ht="15" customHeight="1" x14ac:dyDescent="0.25">
      <c r="A28" s="328"/>
    </row>
    <row r="30" spans="1:17" s="329" customFormat="1" x14ac:dyDescent="0.25">
      <c r="B30" s="330"/>
      <c r="Q30" s="331"/>
    </row>
  </sheetData>
  <sheetProtection sheet="1" selectLockedCells="1"/>
  <mergeCells count="1">
    <mergeCell ref="A3:R3"/>
  </mergeCells>
  <pageMargins left="0.7" right="0.7" top="0.75" bottom="0.75" header="0.3" footer="0.3"/>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43" t="s">
        <v>248</v>
      </c>
      <c r="B1" s="362"/>
      <c r="C1" s="363"/>
      <c r="D1" s="363"/>
      <c r="E1" s="363"/>
      <c r="F1" s="363"/>
      <c r="G1" s="363"/>
      <c r="H1" s="363"/>
      <c r="I1" s="364"/>
      <c r="J1" s="364"/>
      <c r="K1" s="365"/>
      <c r="L1" s="367"/>
      <c r="M1" s="367"/>
      <c r="N1" s="367"/>
    </row>
    <row r="2" spans="1:14" x14ac:dyDescent="0.25">
      <c r="A2" s="68"/>
      <c r="B2" s="430" t="s">
        <v>44</v>
      </c>
      <c r="C2" s="69"/>
      <c r="D2" s="69"/>
      <c r="E2" s="70"/>
      <c r="F2" s="70"/>
      <c r="G2" s="70"/>
      <c r="H2" s="70"/>
      <c r="I2" s="65"/>
      <c r="J2" s="65"/>
      <c r="K2" s="71"/>
      <c r="L2" s="72"/>
      <c r="M2" s="72"/>
      <c r="N2" s="72"/>
    </row>
    <row r="3" spans="1:14" x14ac:dyDescent="0.25">
      <c r="A3" s="68"/>
      <c r="B3" s="433" t="s">
        <v>249</v>
      </c>
      <c r="C3" s="69"/>
      <c r="D3" s="69"/>
      <c r="E3" s="70"/>
      <c r="F3" s="70"/>
      <c r="G3" s="70"/>
      <c r="H3" s="71"/>
      <c r="I3" s="74"/>
      <c r="J3" s="65"/>
      <c r="K3" s="71"/>
      <c r="L3" s="72"/>
      <c r="M3" s="72"/>
      <c r="N3" s="72"/>
    </row>
    <row r="4" spans="1:14" x14ac:dyDescent="0.25">
      <c r="A4" s="68"/>
      <c r="B4" s="434" t="s">
        <v>66</v>
      </c>
      <c r="C4" s="69"/>
      <c r="D4" s="69"/>
      <c r="E4" s="70"/>
      <c r="F4" s="70"/>
      <c r="G4" s="70"/>
      <c r="H4" s="70"/>
      <c r="I4" s="65"/>
      <c r="J4" s="65"/>
      <c r="K4" s="71"/>
      <c r="L4" s="72"/>
      <c r="M4" s="72"/>
      <c r="N4" s="72"/>
    </row>
    <row r="5" spans="1:14" x14ac:dyDescent="0.25">
      <c r="A5" s="68"/>
      <c r="B5" s="432" t="s">
        <v>240</v>
      </c>
      <c r="C5" s="69"/>
      <c r="D5" s="69"/>
      <c r="E5" s="70"/>
      <c r="F5" s="70"/>
      <c r="G5" s="70"/>
      <c r="H5" s="70"/>
      <c r="I5" s="65"/>
      <c r="J5" s="65"/>
      <c r="K5" s="71"/>
      <c r="L5" s="72"/>
      <c r="M5" s="72"/>
      <c r="N5" s="72"/>
    </row>
    <row r="6" spans="1:14" x14ac:dyDescent="0.25">
      <c r="A6" s="68"/>
      <c r="B6" s="435" t="s">
        <v>250</v>
      </c>
      <c r="C6" s="69"/>
      <c r="D6" s="69"/>
      <c r="E6" s="70"/>
      <c r="F6" s="70"/>
      <c r="G6" s="70"/>
      <c r="H6" s="70"/>
      <c r="I6" s="173"/>
      <c r="J6" s="19"/>
      <c r="K6" s="12"/>
      <c r="L6" s="12"/>
      <c r="M6" s="12"/>
      <c r="N6" s="12"/>
    </row>
    <row r="7" spans="1:14" x14ac:dyDescent="0.25">
      <c r="A7" s="68"/>
      <c r="B7" s="29"/>
      <c r="C7" s="69"/>
      <c r="D7" s="69"/>
      <c r="E7" s="70"/>
      <c r="F7" s="70"/>
      <c r="G7" s="70"/>
      <c r="H7" s="70"/>
      <c r="I7" s="173"/>
      <c r="J7" s="19"/>
      <c r="K7" s="12"/>
      <c r="L7" s="12"/>
      <c r="M7" s="12"/>
      <c r="N7" s="12"/>
    </row>
    <row r="8" spans="1:14" ht="12.75" customHeight="1" x14ac:dyDescent="0.25">
      <c r="A8" s="518" t="s">
        <v>235</v>
      </c>
      <c r="B8" s="518"/>
      <c r="C8" s="518"/>
      <c r="D8" s="69"/>
      <c r="E8" s="70"/>
      <c r="F8" s="70"/>
      <c r="G8" s="70"/>
      <c r="H8" s="70"/>
      <c r="I8" s="173"/>
      <c r="J8" s="19"/>
      <c r="K8" s="12"/>
      <c r="L8" s="12"/>
      <c r="M8" s="12"/>
      <c r="N8" s="12"/>
    </row>
    <row r="9" spans="1:14" ht="12.75" customHeight="1" x14ac:dyDescent="0.25">
      <c r="A9" s="462" t="s">
        <v>238</v>
      </c>
      <c r="B9" s="29"/>
      <c r="C9" s="529" t="str">
        <f>IF('W8'!G8&gt;0,"Yes","No. Please complete W8 first")</f>
        <v>No. Please complete W8 first</v>
      </c>
      <c r="D9" s="529"/>
      <c r="E9" s="529"/>
      <c r="F9" s="529"/>
      <c r="G9" s="70"/>
      <c r="H9" s="70"/>
      <c r="I9" s="173"/>
      <c r="J9" s="19"/>
      <c r="K9" s="12"/>
      <c r="L9" s="12"/>
      <c r="M9" s="12"/>
      <c r="N9" s="12"/>
    </row>
    <row r="10" spans="1:14" ht="12.75" customHeight="1" x14ac:dyDescent="0.25">
      <c r="A10" s="462" t="s">
        <v>239</v>
      </c>
      <c r="B10" s="3"/>
      <c r="C10" s="12" t="str">
        <f>IF('W8'!G8&gt;0, "W8", "")</f>
        <v/>
      </c>
      <c r="D10" s="6"/>
      <c r="E10" s="6"/>
      <c r="F10" s="6"/>
      <c r="G10" s="6"/>
      <c r="H10" s="6"/>
      <c r="I10" s="16"/>
      <c r="J10" s="16"/>
      <c r="K10" s="15"/>
      <c r="L10" s="11"/>
      <c r="M10" s="15"/>
      <c r="N10" s="15"/>
    </row>
    <row r="11" spans="1:14" ht="12.75" customHeight="1" x14ac:dyDescent="0.25">
      <c r="A11" s="5"/>
      <c r="B11" s="5"/>
      <c r="C11" s="5"/>
      <c r="D11" s="5"/>
      <c r="E11" s="174" t="s">
        <v>90</v>
      </c>
      <c r="F11" s="175"/>
      <c r="G11" s="176"/>
      <c r="H11" s="176"/>
      <c r="I11" s="584" t="s">
        <v>236</v>
      </c>
      <c r="J11" s="584"/>
      <c r="K11" s="584"/>
      <c r="L11" s="369"/>
      <c r="M11" s="368"/>
      <c r="N11" s="487"/>
    </row>
    <row r="12" spans="1:14" ht="12.75" customHeight="1" x14ac:dyDescent="0.25">
      <c r="A12" s="460"/>
      <c r="B12" s="461"/>
      <c r="C12" s="585" t="s">
        <v>251</v>
      </c>
      <c r="D12" s="591"/>
      <c r="E12" s="486" t="s">
        <v>27</v>
      </c>
      <c r="F12" s="191"/>
      <c r="G12" s="191"/>
      <c r="H12" s="191"/>
      <c r="I12" s="519" t="s">
        <v>255</v>
      </c>
      <c r="J12" s="520"/>
      <c r="K12" s="520"/>
      <c r="L12" s="520"/>
      <c r="M12" s="520"/>
      <c r="N12" s="521"/>
    </row>
    <row r="13" spans="1:14" ht="12.75" customHeight="1" x14ac:dyDescent="0.25">
      <c r="A13" s="177"/>
      <c r="B13" s="3"/>
      <c r="C13" s="586"/>
      <c r="D13" s="592"/>
      <c r="E13" s="522" t="s">
        <v>4</v>
      </c>
      <c r="F13" s="522"/>
      <c r="G13" s="522" t="s">
        <v>5</v>
      </c>
      <c r="H13" s="522"/>
      <c r="I13" s="533" t="s">
        <v>4</v>
      </c>
      <c r="J13" s="530"/>
      <c r="K13" s="530"/>
      <c r="L13" s="533" t="s">
        <v>5</v>
      </c>
      <c r="M13" s="530"/>
      <c r="N13" s="534"/>
    </row>
    <row r="14" spans="1:14" ht="12.75" customHeight="1" x14ac:dyDescent="0.25">
      <c r="A14" s="376" t="s">
        <v>19</v>
      </c>
      <c r="B14" s="372" t="s">
        <v>18</v>
      </c>
      <c r="C14" s="372" t="s">
        <v>2</v>
      </c>
      <c r="D14" s="373" t="s">
        <v>0</v>
      </c>
      <c r="E14" s="372" t="s">
        <v>2</v>
      </c>
      <c r="F14" s="372" t="s">
        <v>0</v>
      </c>
      <c r="G14" s="372" t="s">
        <v>2</v>
      </c>
      <c r="H14" s="373" t="s">
        <v>0</v>
      </c>
      <c r="I14" s="372" t="s">
        <v>2</v>
      </c>
      <c r="J14" s="372" t="s">
        <v>0</v>
      </c>
      <c r="K14" s="372" t="s">
        <v>26</v>
      </c>
      <c r="L14" s="372" t="s">
        <v>2</v>
      </c>
      <c r="M14" s="372" t="s">
        <v>0</v>
      </c>
      <c r="N14" s="373" t="s">
        <v>26</v>
      </c>
    </row>
    <row r="15" spans="1:14" ht="12.75" customHeight="1" x14ac:dyDescent="0.25">
      <c r="A15" s="524" t="s">
        <v>20</v>
      </c>
      <c r="B15" s="17" t="s">
        <v>6</v>
      </c>
      <c r="C15" s="463" t="str">
        <f>IF('W8'!$G$8&gt;0, 'W8'!C12,"")</f>
        <v/>
      </c>
      <c r="D15" s="472" t="str">
        <f>IF('W8'!$G$8&gt;0, 'W8'!H12,"")</f>
        <v/>
      </c>
      <c r="E15" s="281"/>
      <c r="F15" s="281"/>
      <c r="G15" s="281"/>
      <c r="H15" s="281"/>
      <c r="I15" s="568" t="str">
        <f>IF(COUNT(C15,E15)=2, CONCATENATE(ROUND(E15/C15*100, 2), " (", ROUND(E15/C15*100/EXP(1.96/SQRT(E15)), 2),"-",ROUND(E15/C15*100*EXP(1.96/SQRT(E15)), 2),")"),"")</f>
        <v/>
      </c>
      <c r="J15" s="569" t="str">
        <f>IF(COUNT(D15,F15)=2, CONCATENATE(ROUND(F15/D15*100, 2), " (", ROUND(F15/D15*100/EXP(1.96/SQRT(F15)), 2),"-",ROUND(F15/D15*100*EXP(1.96/SQRT(F15)), 2),")"),"")</f>
        <v/>
      </c>
      <c r="K15" s="569" t="str">
        <f>IF(COUNT(C15:F15)=4, CONCATENATE(ROUND(SUM(E15:F15)/SUM(C15:D15)*100, 2), " (", ROUND(SUM(E15:F15)/SUM(C15:D15)*100/EXP(1.96/SQRT(SUM(E15:F15))), 2),"-",ROUND(SUM(E15:F15)/SUM(C15:D15)*100*EXP(1.96/SQRT(SUM(E15:F15))), 2),")"),"")</f>
        <v/>
      </c>
      <c r="L15" s="568" t="str">
        <f>IF(COUNT(C15,G15)=2, CONCATENATE(ROUND(G15/C15*100, 2), " (", ROUND(G15/C15*100/EXP(1.96/SQRT(G15)), 2),"-",ROUND(G15/C15*100*EXP(1.96/SQRT(G15)), 2),")"),"")</f>
        <v/>
      </c>
      <c r="M15" s="569" t="str">
        <f>IF(COUNT(D15,H15)=2, CONCATENATE(ROUND(H15/D15*100, 2), " (", ROUND(H15/D15*100/EXP(1.96/SQRT(H15)), 2),"-",ROUND(H15/D15*100*EXP(1.96/SQRT(H15)), 2),")"),"")</f>
        <v/>
      </c>
      <c r="N15" s="570" t="str">
        <f>IF(COUNT(C15:D15,G15:H15)=4, CONCATENATE(ROUND(SUM(G15:H15)/SUM(C15:D15)*100, 2), " (", ROUND(SUM(G15:H15)/SUM(C15:D15)*100/EXP(1.96/SQRT(SUM(G15:H15))), 2),"-",ROUND(SUM(G15:H15)/SUM(C15:D15)*100*EXP(1.96/SQRT(SUM(G15:H15))), 2),")"),"")</f>
        <v/>
      </c>
    </row>
    <row r="16" spans="1:14" ht="12.75" customHeight="1" x14ac:dyDescent="0.25">
      <c r="A16" s="524"/>
      <c r="B16" s="14" t="s">
        <v>7</v>
      </c>
      <c r="C16" s="463" t="str">
        <f>IF('W8'!$G$8&gt;0, 'W8'!C13,"")</f>
        <v/>
      </c>
      <c r="D16" s="473" t="str">
        <f>IF('W8'!$G$8&gt;0, 'W8'!H13,"")</f>
        <v/>
      </c>
      <c r="E16" s="281"/>
      <c r="F16" s="281"/>
      <c r="G16" s="281"/>
      <c r="H16" s="281"/>
      <c r="I16" s="571" t="str">
        <f>IF(COUNT(C16,E16)=2, CONCATENATE(ROUND(E16/C16*100, 2), " (", ROUND(E16/C16*100/EXP(1.96/SQRT(E16)), 2),"-",ROUND(E16/C16*100*EXP(1.96/SQRT(E16)), 2),")"),"")</f>
        <v/>
      </c>
      <c r="J16" s="572" t="str">
        <f>IF(COUNT(D16,F16)=2, CONCATENATE(ROUND(F16/D16*100, 2), " (", ROUND(F16/D16*100/EXP(1.96/SQRT(F16)), 2),"-",ROUND(F16/D16*100*EXP(1.96/SQRT(F16)), 2),")"),"")</f>
        <v/>
      </c>
      <c r="K16" s="572" t="str">
        <f>IF(COUNT(C16:F16)=4, CONCATENATE(ROUND(SUM(E16:F16)/SUM(C16:D16)*100, 2), " (", ROUND(SUM(E16:F16)/SUM(C16:D16)*100/EXP(1.96/SQRT(SUM(E16:F16))), 2),"-",ROUND(SUM(E16:F16)/SUM(C16:D16)*100*EXP(1.96/SQRT(SUM(E16:F16))), 2),")"),"")</f>
        <v/>
      </c>
      <c r="L16" s="571" t="str">
        <f>IF(COUNT(C16,G16)=2, CONCATENATE(ROUND(G16/C16*100, 2), " (", ROUND(G16/C16*100/EXP(1.96/SQRT(G16)), 2),"-",ROUND(G16/C16*100*EXP(1.96/SQRT(G16)), 2),")"),"")</f>
        <v/>
      </c>
      <c r="M16" s="572" t="str">
        <f>IF(COUNT(D16,H16)=2, CONCATENATE(ROUND(H16/D16*100, 2), " (", ROUND(H16/D16*100/EXP(1.96/SQRT(H16)), 2),"-",ROUND(H16/D16*100*EXP(1.96/SQRT(H16)), 2),")"),"")</f>
        <v/>
      </c>
      <c r="N16" s="573" t="str">
        <f>IF(COUNT(C16:D16,G16:H16)=4, CONCATENATE(ROUND(SUM(G16:H16)/SUM(C16:D16)*100, 2), " (", ROUND(SUM(G16:H16)/SUM(C16:D16)*100/EXP(1.96/SQRT(SUM(G16:H16))), 2),"-",ROUND(SUM(G16:H16)/SUM(C16:D16)*100*EXP(1.96/SQRT(SUM(G16:H16))), 2),")"),"")</f>
        <v/>
      </c>
    </row>
    <row r="17" spans="1:14" ht="12.75" customHeight="1" x14ac:dyDescent="0.25">
      <c r="A17" s="524"/>
      <c r="B17" s="14" t="s">
        <v>8</v>
      </c>
      <c r="C17" s="463" t="str">
        <f>IF('W8'!$G$8&gt;0, 'W8'!C14,"")</f>
        <v/>
      </c>
      <c r="D17" s="473" t="str">
        <f>IF('W8'!$G$8&gt;0, 'W8'!H14,"")</f>
        <v/>
      </c>
      <c r="E17" s="281"/>
      <c r="F17" s="281"/>
      <c r="G17" s="281"/>
      <c r="H17" s="281"/>
      <c r="I17" s="571" t="str">
        <f>IF(COUNT(C17,E17)=2, CONCATENATE(ROUND(E17/C17*100, 2), " (", ROUND(E17/C17*100/EXP(1.96/SQRT(E17)), 2),"-",ROUND(E17/C17*100*EXP(1.96/SQRT(E17)), 2),")"),"")</f>
        <v/>
      </c>
      <c r="J17" s="572" t="str">
        <f>IF(COUNT(D17,F17)=2, CONCATENATE(ROUND(F17/D17*100, 2), " (", ROUND(F17/D17*100/EXP(1.96/SQRT(F17)), 2),"-",ROUND(F17/D17*100*EXP(1.96/SQRT(F17)), 2),")"),"")</f>
        <v/>
      </c>
      <c r="K17" s="572" t="str">
        <f>IF(COUNT(C17:F17)=4, CONCATENATE(ROUND(SUM(E17:F17)/SUM(C17:D17)*100, 2), " (", ROUND(SUM(E17:F17)/SUM(C17:D17)*100/EXP(1.96/SQRT(SUM(E17:F17))), 2),"-",ROUND(SUM(E17:F17)/SUM(C17:D17)*100*EXP(1.96/SQRT(SUM(E17:F17))), 2),")"),"")</f>
        <v/>
      </c>
      <c r="L17" s="571" t="str">
        <f>IF(COUNT(C17,G17)=2, CONCATENATE(ROUND(G17/C17*100, 2), " (", ROUND(G17/C17*100/EXP(1.96/SQRT(G17)), 2),"-",ROUND(G17/C17*100*EXP(1.96/SQRT(G17)), 2),")"),"")</f>
        <v/>
      </c>
      <c r="M17" s="572" t="str">
        <f>IF(COUNT(D17,H17)=2, CONCATENATE(ROUND(H17/D17*100, 2), " (", ROUND(H17/D17*100/EXP(1.96/SQRT(H17)), 2),"-",ROUND(H17/D17*100*EXP(1.96/SQRT(H17)), 2),")"),"")</f>
        <v/>
      </c>
      <c r="N17" s="573" t="str">
        <f>IF(COUNT(C17:D17,G17:H17)=4, CONCATENATE(ROUND(SUM(G17:H17)/SUM(C17:D17)*100, 2), " (", ROUND(SUM(G17:H17)/SUM(C17:D17)*100/EXP(1.96/SQRT(SUM(G17:H17))), 2),"-",ROUND(SUM(G17:H17)/SUM(C17:D17)*100*EXP(1.96/SQRT(SUM(G17:H17))), 2),")"),"")</f>
        <v/>
      </c>
    </row>
    <row r="18" spans="1:14" ht="12.75" customHeight="1" x14ac:dyDescent="0.25">
      <c r="A18" s="524"/>
      <c r="B18" s="14" t="s">
        <v>9</v>
      </c>
      <c r="C18" s="463" t="str">
        <f>IF('W8'!$G$8&gt;0, 'W8'!C15,"")</f>
        <v/>
      </c>
      <c r="D18" s="473" t="str">
        <f>IF('W8'!$G$8&gt;0, 'W8'!H15,"")</f>
        <v/>
      </c>
      <c r="E18" s="281"/>
      <c r="F18" s="281"/>
      <c r="G18" s="281"/>
      <c r="H18" s="281"/>
      <c r="I18" s="571" t="str">
        <f>IF(COUNT(C18,E18)=2, CONCATENATE(ROUND(E18/C18*100, 2), " (", ROUND(E18/C18*100/EXP(1.96/SQRT(E18)), 2),"-",ROUND(E18/C18*100*EXP(1.96/SQRT(E18)), 2),")"),"")</f>
        <v/>
      </c>
      <c r="J18" s="572" t="str">
        <f>IF(COUNT(D18,F18)=2, CONCATENATE(ROUND(F18/D18*100, 2), " (", ROUND(F18/D18*100/EXP(1.96/SQRT(F18)), 2),"-",ROUND(F18/D18*100*EXP(1.96/SQRT(F18)), 2),")"),"")</f>
        <v/>
      </c>
      <c r="K18" s="572" t="str">
        <f>IF(COUNT(C18:F18)=4, CONCATENATE(ROUND(SUM(E18:F18)/SUM(C18:D18)*100, 2), " (", ROUND(SUM(E18:F18)/SUM(C18:D18)*100/EXP(1.96/SQRT(SUM(E18:F18))), 2),"-",ROUND(SUM(E18:F18)/SUM(C18:D18)*100*EXP(1.96/SQRT(SUM(E18:F18))), 2),")"),"")</f>
        <v/>
      </c>
      <c r="L18" s="571" t="str">
        <f>IF(COUNT(C18,G18)=2, CONCATENATE(ROUND(G18/C18*100, 2), " (", ROUND(G18/C18*100/EXP(1.96/SQRT(G18)), 2),"-",ROUND(G18/C18*100*EXP(1.96/SQRT(G18)), 2),")"),"")</f>
        <v/>
      </c>
      <c r="M18" s="572" t="str">
        <f>IF(COUNT(D18,H18)=2, CONCATENATE(ROUND(H18/D18*100, 2), " (", ROUND(H18/D18*100/EXP(1.96/SQRT(H18)), 2),"-",ROUND(H18/D18*100*EXP(1.96/SQRT(H18)), 2),")"),"")</f>
        <v/>
      </c>
      <c r="N18" s="573" t="str">
        <f>IF(COUNT(C18:D18,G18:H18)=4, CONCATENATE(ROUND(SUM(G18:H18)/SUM(C18:D18)*100, 2), " (", ROUND(SUM(G18:H18)/SUM(C18:D18)*100/EXP(1.96/SQRT(SUM(G18:H18))), 2),"-",ROUND(SUM(G18:H18)/SUM(C18:D18)*100*EXP(1.96/SQRT(SUM(G18:H18))), 2),")"),"")</f>
        <v/>
      </c>
    </row>
    <row r="19" spans="1:14" ht="12.75" customHeight="1" x14ac:dyDescent="0.25">
      <c r="A19" s="524"/>
      <c r="B19" s="14" t="s">
        <v>10</v>
      </c>
      <c r="C19" s="463" t="str">
        <f>IF('W8'!$G$8&gt;0, 'W8'!C16,"")</f>
        <v/>
      </c>
      <c r="D19" s="473" t="str">
        <f>IF('W8'!$G$8&gt;0, 'W8'!H16,"")</f>
        <v/>
      </c>
      <c r="E19" s="281"/>
      <c r="F19" s="281"/>
      <c r="G19" s="281"/>
      <c r="H19" s="281"/>
      <c r="I19" s="571" t="str">
        <f>IF(COUNT(C19,E19)=2, CONCATENATE(ROUND(E19/C19*100, 2), " (", ROUND(E19/C19*100/EXP(1.96/SQRT(E19)), 2),"-",ROUND(E19/C19*100*EXP(1.96/SQRT(E19)), 2),")"),"")</f>
        <v/>
      </c>
      <c r="J19" s="572" t="str">
        <f>IF(COUNT(D19,F19)=2, CONCATENATE(ROUND(F19/D19*100, 2), " (", ROUND(F19/D19*100/EXP(1.96/SQRT(F19)), 2),"-",ROUND(F19/D19*100*EXP(1.96/SQRT(F19)), 2),")"),"")</f>
        <v/>
      </c>
      <c r="K19" s="572" t="str">
        <f>IF(COUNT(C19:F19)=4, CONCATENATE(ROUND(SUM(E19:F19)/SUM(C19:D19)*100, 2), " (", ROUND(SUM(E19:F19)/SUM(C19:D19)*100/EXP(1.96/SQRT(SUM(E19:F19))), 2),"-",ROUND(SUM(E19:F19)/SUM(C19:D19)*100*EXP(1.96/SQRT(SUM(E19:F19))), 2),")"),"")</f>
        <v/>
      </c>
      <c r="L19" s="571" t="str">
        <f>IF(COUNT(C19,G19)=2, CONCATENATE(ROUND(G19/C19*100, 2), " (", ROUND(G19/C19*100/EXP(1.96/SQRT(G19)), 2),"-",ROUND(G19/C19*100*EXP(1.96/SQRT(G19)), 2),")"),"")</f>
        <v/>
      </c>
      <c r="M19" s="572" t="str">
        <f>IF(COUNT(D19,H19)=2, CONCATENATE(ROUND(H19/D19*100, 2), " (", ROUND(H19/D19*100/EXP(1.96/SQRT(H19)), 2),"-",ROUND(H19/D19*100*EXP(1.96/SQRT(H19)), 2),")"),"")</f>
        <v/>
      </c>
      <c r="N19" s="573" t="str">
        <f>IF(COUNT(C19:D19,G19:H19)=4, CONCATENATE(ROUND(SUM(G19:H19)/SUM(C19:D19)*100, 2), " (", ROUND(SUM(G19:H19)/SUM(C19:D19)*100/EXP(1.96/SQRT(SUM(G19:H19))), 2),"-",ROUND(SUM(G19:H19)/SUM(C19:D19)*100*EXP(1.96/SQRT(SUM(G19:H19))), 2),")"),"")</f>
        <v/>
      </c>
    </row>
    <row r="20" spans="1:14" ht="12.75" customHeight="1" x14ac:dyDescent="0.25">
      <c r="A20" s="524"/>
      <c r="B20" s="14" t="s">
        <v>11</v>
      </c>
      <c r="C20" s="463" t="str">
        <f>IF('W8'!$G$8&gt;0, 'W8'!C17,"")</f>
        <v/>
      </c>
      <c r="D20" s="473" t="str">
        <f>IF('W8'!$G$8&gt;0, 'W8'!H17,"")</f>
        <v/>
      </c>
      <c r="E20" s="281"/>
      <c r="F20" s="281"/>
      <c r="G20" s="281"/>
      <c r="H20" s="281"/>
      <c r="I20" s="571" t="str">
        <f>IF(COUNT(C20,E20)=2, CONCATENATE(ROUND(E20/C20*100, 2), " (", ROUND(E20/C20*100/EXP(1.96/SQRT(E20)), 2),"-",ROUND(E20/C20*100*EXP(1.96/SQRT(E20)), 2),")"),"")</f>
        <v/>
      </c>
      <c r="J20" s="572" t="str">
        <f>IF(COUNT(D20,F20)=2, CONCATENATE(ROUND(F20/D20*100, 2), " (", ROUND(F20/D20*100/EXP(1.96/SQRT(F20)), 2),"-",ROUND(F20/D20*100*EXP(1.96/SQRT(F20)), 2),")"),"")</f>
        <v/>
      </c>
      <c r="K20" s="572" t="str">
        <f>IF(COUNT(C20:F20)=4, CONCATENATE(ROUND(SUM(E20:F20)/SUM(C20:D20)*100, 2), " (", ROUND(SUM(E20:F20)/SUM(C20:D20)*100/EXP(1.96/SQRT(SUM(E20:F20))), 2),"-",ROUND(SUM(E20:F20)/SUM(C20:D20)*100*EXP(1.96/SQRT(SUM(E20:F20))), 2),")"),"")</f>
        <v/>
      </c>
      <c r="L20" s="571" t="str">
        <f>IF(COUNT(C20,G20)=2, CONCATENATE(ROUND(G20/C20*100, 2), " (", ROUND(G20/C20*100/EXP(1.96/SQRT(G20)), 2),"-",ROUND(G20/C20*100*EXP(1.96/SQRT(G20)), 2),")"),"")</f>
        <v/>
      </c>
      <c r="M20" s="572" t="str">
        <f>IF(COUNT(D20,H20)=2, CONCATENATE(ROUND(H20/D20*100, 2), " (", ROUND(H20/D20*100/EXP(1.96/SQRT(H20)), 2),"-",ROUND(H20/D20*100*EXP(1.96/SQRT(H20)), 2),")"),"")</f>
        <v/>
      </c>
      <c r="N20" s="573" t="str">
        <f>IF(COUNT(C20:D20,G20:H20)=4, CONCATENATE(ROUND(SUM(G20:H20)/SUM(C20:D20)*100, 2), " (", ROUND(SUM(G20:H20)/SUM(C20:D20)*100/EXP(1.96/SQRT(SUM(G20:H20))), 2),"-",ROUND(SUM(G20:H20)/SUM(C20:D20)*100*EXP(1.96/SQRT(SUM(G20:H20))), 2),")"),"")</f>
        <v/>
      </c>
    </row>
    <row r="21" spans="1:14" ht="12.75" customHeight="1" x14ac:dyDescent="0.25">
      <c r="A21" s="524"/>
      <c r="B21" s="14" t="s">
        <v>12</v>
      </c>
      <c r="C21" s="463" t="str">
        <f>IF('W8'!$G$8&gt;0, 'W8'!C18,"")</f>
        <v/>
      </c>
      <c r="D21" s="473" t="str">
        <f>IF('W8'!$G$8&gt;0, 'W8'!H18,"")</f>
        <v/>
      </c>
      <c r="E21" s="281"/>
      <c r="F21" s="281"/>
      <c r="G21" s="281"/>
      <c r="H21" s="281"/>
      <c r="I21" s="571" t="str">
        <f>IF(COUNT(C21,E21)=2, CONCATENATE(ROUND(E21/C21*100, 2), " (", ROUND(E21/C21*100/EXP(1.96/SQRT(E21)), 2),"-",ROUND(E21/C21*100*EXP(1.96/SQRT(E21)), 2),")"),"")</f>
        <v/>
      </c>
      <c r="J21" s="572" t="str">
        <f>IF(COUNT(D21,F21)=2, CONCATENATE(ROUND(F21/D21*100, 2), " (", ROUND(F21/D21*100/EXP(1.96/SQRT(F21)), 2),"-",ROUND(F21/D21*100*EXP(1.96/SQRT(F21)), 2),")"),"")</f>
        <v/>
      </c>
      <c r="K21" s="572" t="str">
        <f>IF(COUNT(C21:F21)=4, CONCATENATE(ROUND(SUM(E21:F21)/SUM(C21:D21)*100, 2), " (", ROUND(SUM(E21:F21)/SUM(C21:D21)*100/EXP(1.96/SQRT(SUM(E21:F21))), 2),"-",ROUND(SUM(E21:F21)/SUM(C21:D21)*100*EXP(1.96/SQRT(SUM(E21:F21))), 2),")"),"")</f>
        <v/>
      </c>
      <c r="L21" s="571" t="str">
        <f>IF(COUNT(C21,G21)=2, CONCATENATE(ROUND(G21/C21*100, 2), " (", ROUND(G21/C21*100/EXP(1.96/SQRT(G21)), 2),"-",ROUND(G21/C21*100*EXP(1.96/SQRT(G21)), 2),")"),"")</f>
        <v/>
      </c>
      <c r="M21" s="572" t="str">
        <f>IF(COUNT(D21,H21)=2, CONCATENATE(ROUND(H21/D21*100, 2), " (", ROUND(H21/D21*100/EXP(1.96/SQRT(H21)), 2),"-",ROUND(H21/D21*100*EXP(1.96/SQRT(H21)), 2),")"),"")</f>
        <v/>
      </c>
      <c r="N21" s="573" t="str">
        <f>IF(COUNT(C21:D21,G21:H21)=4, CONCATENATE(ROUND(SUM(G21:H21)/SUM(C21:D21)*100, 2), " (", ROUND(SUM(G21:H21)/SUM(C21:D21)*100/EXP(1.96/SQRT(SUM(G21:H21))), 2),"-",ROUND(SUM(G21:H21)/SUM(C21:D21)*100*EXP(1.96/SQRT(SUM(G21:H21))), 2),")"),"")</f>
        <v/>
      </c>
    </row>
    <row r="22" spans="1:14" ht="12.75" customHeight="1" x14ac:dyDescent="0.25">
      <c r="A22" s="524"/>
      <c r="B22" s="14" t="s">
        <v>13</v>
      </c>
      <c r="C22" s="463" t="str">
        <f>IF('W8'!$G$8&gt;0, 'W8'!C19,"")</f>
        <v/>
      </c>
      <c r="D22" s="473" t="str">
        <f>IF('W8'!$G$8&gt;0, 'W8'!H19,"")</f>
        <v/>
      </c>
      <c r="E22" s="281"/>
      <c r="F22" s="281"/>
      <c r="G22" s="281"/>
      <c r="H22" s="281"/>
      <c r="I22" s="571" t="str">
        <f>IF(COUNT(C22,E22)=2, CONCATENATE(ROUND(E22/C22*100, 2), " (", ROUND(E22/C22*100/EXP(1.96/SQRT(E22)), 2),"-",ROUND(E22/C22*100*EXP(1.96/SQRT(E22)), 2),")"),"")</f>
        <v/>
      </c>
      <c r="J22" s="572" t="str">
        <f>IF(COUNT(D22,F22)=2, CONCATENATE(ROUND(F22/D22*100, 2), " (", ROUND(F22/D22*100/EXP(1.96/SQRT(F22)), 2),"-",ROUND(F22/D22*100*EXP(1.96/SQRT(F22)), 2),")"),"")</f>
        <v/>
      </c>
      <c r="K22" s="572" t="str">
        <f>IF(COUNT(C22:F22)=4, CONCATENATE(ROUND(SUM(E22:F22)/SUM(C22:D22)*100, 2), " (", ROUND(SUM(E22:F22)/SUM(C22:D22)*100/EXP(1.96/SQRT(SUM(E22:F22))), 2),"-",ROUND(SUM(E22:F22)/SUM(C22:D22)*100*EXP(1.96/SQRT(SUM(E22:F22))), 2),")"),"")</f>
        <v/>
      </c>
      <c r="L22" s="571" t="str">
        <f>IF(COUNT(C22,G22)=2, CONCATENATE(ROUND(G22/C22*100, 2), " (", ROUND(G22/C22*100/EXP(1.96/SQRT(G22)), 2),"-",ROUND(G22/C22*100*EXP(1.96/SQRT(G22)), 2),")"),"")</f>
        <v/>
      </c>
      <c r="M22" s="572" t="str">
        <f>IF(COUNT(D22,H22)=2, CONCATENATE(ROUND(H22/D22*100, 2), " (", ROUND(H22/D22*100/EXP(1.96/SQRT(H22)), 2),"-",ROUND(H22/D22*100*EXP(1.96/SQRT(H22)), 2),")"),"")</f>
        <v/>
      </c>
      <c r="N22" s="573" t="str">
        <f>IF(COUNT(C22:D22,G22:H22)=4, CONCATENATE(ROUND(SUM(G22:H22)/SUM(C22:D22)*100, 2), " (", ROUND(SUM(G22:H22)/SUM(C22:D22)*100/EXP(1.96/SQRT(SUM(G22:H22))), 2),"-",ROUND(SUM(G22:H22)/SUM(C22:D22)*100*EXP(1.96/SQRT(SUM(G22:H22))), 2),")"),"")</f>
        <v/>
      </c>
    </row>
    <row r="23" spans="1:14" ht="12.75" customHeight="1" x14ac:dyDescent="0.25">
      <c r="A23" s="524"/>
      <c r="B23" s="14" t="s">
        <v>14</v>
      </c>
      <c r="C23" s="463" t="str">
        <f>IF('W8'!$G$8&gt;0, 'W8'!C20,"")</f>
        <v/>
      </c>
      <c r="D23" s="473" t="str">
        <f>IF('W8'!$G$8&gt;0, 'W8'!H20,"")</f>
        <v/>
      </c>
      <c r="E23" s="281"/>
      <c r="F23" s="281"/>
      <c r="G23" s="281"/>
      <c r="H23" s="281"/>
      <c r="I23" s="571" t="str">
        <f>IF(COUNT(C23,E23)=2, CONCATENATE(ROUND(E23/C23*100, 2), " (", ROUND(E23/C23*100/EXP(1.96/SQRT(E23)), 2),"-",ROUND(E23/C23*100*EXP(1.96/SQRT(E23)), 2),")"),"")</f>
        <v/>
      </c>
      <c r="J23" s="572" t="str">
        <f>IF(COUNT(D23,F23)=2, CONCATENATE(ROUND(F23/D23*100, 2), " (", ROUND(F23/D23*100/EXP(1.96/SQRT(F23)), 2),"-",ROUND(F23/D23*100*EXP(1.96/SQRT(F23)), 2),")"),"")</f>
        <v/>
      </c>
      <c r="K23" s="572" t="str">
        <f>IF(COUNT(C23:F23)=4, CONCATENATE(ROUND(SUM(E23:F23)/SUM(C23:D23)*100, 2), " (", ROUND(SUM(E23:F23)/SUM(C23:D23)*100/EXP(1.96/SQRT(SUM(E23:F23))), 2),"-",ROUND(SUM(E23:F23)/SUM(C23:D23)*100*EXP(1.96/SQRT(SUM(E23:F23))), 2),")"),"")</f>
        <v/>
      </c>
      <c r="L23" s="571" t="str">
        <f>IF(COUNT(C23,G23)=2, CONCATENATE(ROUND(G23/C23*100, 2), " (", ROUND(G23/C23*100/EXP(1.96/SQRT(G23)), 2),"-",ROUND(G23/C23*100*EXP(1.96/SQRT(G23)), 2),")"),"")</f>
        <v/>
      </c>
      <c r="M23" s="572" t="str">
        <f>IF(COUNT(D23,H23)=2, CONCATENATE(ROUND(H23/D23*100, 2), " (", ROUND(H23/D23*100/EXP(1.96/SQRT(H23)), 2),"-",ROUND(H23/D23*100*EXP(1.96/SQRT(H23)), 2),")"),"")</f>
        <v/>
      </c>
      <c r="N23" s="573" t="str">
        <f>IF(COUNT(C23:D23,G23:H23)=4, CONCATENATE(ROUND(SUM(G23:H23)/SUM(C23:D23)*100, 2), " (", ROUND(SUM(G23:H23)/SUM(C23:D23)*100/EXP(1.96/SQRT(SUM(G23:H23))), 2),"-",ROUND(SUM(G23:H23)/SUM(C23:D23)*100*EXP(1.96/SQRT(SUM(G23:H23))), 2),")"),"")</f>
        <v/>
      </c>
    </row>
    <row r="24" spans="1:14" ht="12.75" customHeight="1" x14ac:dyDescent="0.25">
      <c r="A24" s="524"/>
      <c r="B24" s="14" t="s">
        <v>15</v>
      </c>
      <c r="C24" s="463" t="str">
        <f>IF('W8'!$G$8&gt;0, 'W8'!C21,"")</f>
        <v/>
      </c>
      <c r="D24" s="473" t="str">
        <f>IF('W8'!$G$8&gt;0, 'W8'!H21,"")</f>
        <v/>
      </c>
      <c r="E24" s="281"/>
      <c r="F24" s="281"/>
      <c r="G24" s="281"/>
      <c r="H24" s="281"/>
      <c r="I24" s="571" t="str">
        <f>IF(COUNT(C24,E24)=2, CONCATENATE(ROUND(E24/C24*100, 2), " (", ROUND(E24/C24*100/EXP(1.96/SQRT(E24)), 2),"-",ROUND(E24/C24*100*EXP(1.96/SQRT(E24)), 2),")"),"")</f>
        <v/>
      </c>
      <c r="J24" s="572" t="str">
        <f>IF(COUNT(D24,F24)=2, CONCATENATE(ROUND(F24/D24*100, 2), " (", ROUND(F24/D24*100/EXP(1.96/SQRT(F24)), 2),"-",ROUND(F24/D24*100*EXP(1.96/SQRT(F24)), 2),")"),"")</f>
        <v/>
      </c>
      <c r="K24" s="572" t="str">
        <f>IF(COUNT(C24:F24)=4, CONCATENATE(ROUND(SUM(E24:F24)/SUM(C24:D24)*100, 2), " (", ROUND(SUM(E24:F24)/SUM(C24:D24)*100/EXP(1.96/SQRT(SUM(E24:F24))), 2),"-",ROUND(SUM(E24:F24)/SUM(C24:D24)*100*EXP(1.96/SQRT(SUM(E24:F24))), 2),")"),"")</f>
        <v/>
      </c>
      <c r="L24" s="571" t="str">
        <f>IF(COUNT(C24,G24)=2, CONCATENATE(ROUND(G24/C24*100, 2), " (", ROUND(G24/C24*100/EXP(1.96/SQRT(G24)), 2),"-",ROUND(G24/C24*100*EXP(1.96/SQRT(G24)), 2),")"),"")</f>
        <v/>
      </c>
      <c r="M24" s="572" t="str">
        <f>IF(COUNT(D24,H24)=2, CONCATENATE(ROUND(H24/D24*100, 2), " (", ROUND(H24/D24*100/EXP(1.96/SQRT(H24)), 2),"-",ROUND(H24/D24*100*EXP(1.96/SQRT(H24)), 2),")"),"")</f>
        <v/>
      </c>
      <c r="N24" s="573" t="str">
        <f>IF(COUNT(C24:D24,G24:H24)=4, CONCATENATE(ROUND(SUM(G24:H24)/SUM(C24:D24)*100, 2), " (", ROUND(SUM(G24:H24)/SUM(C24:D24)*100/EXP(1.96/SQRT(SUM(G24:H24))), 2),"-",ROUND(SUM(G24:H24)/SUM(C24:D24)*100*EXP(1.96/SQRT(SUM(G24:H24))), 2),")"),"")</f>
        <v/>
      </c>
    </row>
    <row r="25" spans="1:14" ht="12.75" customHeight="1" x14ac:dyDescent="0.25">
      <c r="A25" s="524"/>
      <c r="B25" s="14" t="s">
        <v>16</v>
      </c>
      <c r="C25" s="463" t="str">
        <f>IF('W8'!$G$8&gt;0, 'W8'!C22,"")</f>
        <v/>
      </c>
      <c r="D25" s="473" t="str">
        <f>IF('W8'!$G$8&gt;0, 'W8'!H22,"")</f>
        <v/>
      </c>
      <c r="E25" s="281"/>
      <c r="F25" s="281"/>
      <c r="G25" s="281"/>
      <c r="H25" s="281"/>
      <c r="I25" s="571" t="str">
        <f>IF(COUNT(C25,E25)=2, CONCATENATE(ROUND(E25/C25*100, 2), " (", ROUND(E25/C25*100/EXP(1.96/SQRT(E25)), 2),"-",ROUND(E25/C25*100*EXP(1.96/SQRT(E25)), 2),")"),"")</f>
        <v/>
      </c>
      <c r="J25" s="572" t="str">
        <f>IF(COUNT(D25,F25)=2, CONCATENATE(ROUND(F25/D25*100, 2), " (", ROUND(F25/D25*100/EXP(1.96/SQRT(F25)), 2),"-",ROUND(F25/D25*100*EXP(1.96/SQRT(F25)), 2),")"),"")</f>
        <v/>
      </c>
      <c r="K25" s="572" t="str">
        <f>IF(COUNT(C25:F25)=4, CONCATENATE(ROUND(SUM(E25:F25)/SUM(C25:D25)*100, 2), " (", ROUND(SUM(E25:F25)/SUM(C25:D25)*100/EXP(1.96/SQRT(SUM(E25:F25))), 2),"-",ROUND(SUM(E25:F25)/SUM(C25:D25)*100*EXP(1.96/SQRT(SUM(E25:F25))), 2),")"),"")</f>
        <v/>
      </c>
      <c r="L25" s="571" t="str">
        <f>IF(COUNT(C25,G25)=2, CONCATENATE(ROUND(G25/C25*100, 2), " (", ROUND(G25/C25*100/EXP(1.96/SQRT(G25)), 2),"-",ROUND(G25/C25*100*EXP(1.96/SQRT(G25)), 2),")"),"")</f>
        <v/>
      </c>
      <c r="M25" s="572" t="str">
        <f>IF(COUNT(D25,H25)=2, CONCATENATE(ROUND(H25/D25*100, 2), " (", ROUND(H25/D25*100/EXP(1.96/SQRT(H25)), 2),"-",ROUND(H25/D25*100*EXP(1.96/SQRT(H25)), 2),")"),"")</f>
        <v/>
      </c>
      <c r="N25" s="573" t="str">
        <f>IF(COUNT(C25:D25,G25:H25)=4, CONCATENATE(ROUND(SUM(G25:H25)/SUM(C25:D25)*100, 2), " (", ROUND(SUM(G25:H25)/SUM(C25:D25)*100/EXP(1.96/SQRT(SUM(G25:H25))), 2),"-",ROUND(SUM(G25:H25)/SUM(C25:D25)*100*EXP(1.96/SQRT(SUM(G25:H25))), 2),")"),"")</f>
        <v/>
      </c>
    </row>
    <row r="26" spans="1:14" ht="12.75" customHeight="1" x14ac:dyDescent="0.25">
      <c r="A26" s="525"/>
      <c r="B26" s="14" t="s">
        <v>17</v>
      </c>
      <c r="C26" s="463" t="str">
        <f>IF('W8'!$G$8&gt;0, 'W8'!C23,"")</f>
        <v/>
      </c>
      <c r="D26" s="474" t="str">
        <f>IF('W8'!$G$8&gt;0, 'W8'!H23,"")</f>
        <v/>
      </c>
      <c r="E26" s="281"/>
      <c r="F26" s="281"/>
      <c r="G26" s="281"/>
      <c r="H26" s="281"/>
      <c r="I26" s="571" t="str">
        <f>IF(COUNT(C26,E26)=2, CONCATENATE(ROUND(E26/C26*100, 2), " (", ROUND(E26/C26*100/EXP(1.96/SQRT(E26)), 2),"-",ROUND(E26/C26*100*EXP(1.96/SQRT(E26)), 2),")"),"")</f>
        <v/>
      </c>
      <c r="J26" s="572" t="str">
        <f>IF(COUNT(D26,F26)=2, CONCATENATE(ROUND(F26/D26*100, 2), " (", ROUND(F26/D26*100/EXP(1.96/SQRT(F26)), 2),"-",ROUND(F26/D26*100*EXP(1.96/SQRT(F26)), 2),")"),"")</f>
        <v/>
      </c>
      <c r="K26" s="572" t="str">
        <f>IF(COUNT(C26:F26)=4, CONCATENATE(ROUND(SUM(E26:F26)/SUM(C26:D26)*100, 2), " (", ROUND(SUM(E26:F26)/SUM(C26:D26)*100/EXP(1.96/SQRT(SUM(E26:F26))), 2),"-",ROUND(SUM(E26:F26)/SUM(C26:D26)*100*EXP(1.96/SQRT(SUM(E26:F26))), 2),")"),"")</f>
        <v/>
      </c>
      <c r="L26" s="571" t="str">
        <f>IF(COUNT(C26,G26)=2, CONCATENATE(ROUND(G26/C26*100, 2), " (", ROUND(G26/C26*100/EXP(1.96/SQRT(G26)), 2),"-",ROUND(G26/C26*100*EXP(1.96/SQRT(G26)), 2),")"),"")</f>
        <v/>
      </c>
      <c r="M26" s="572" t="str">
        <f>IF(COUNT(D26,H26)=2, CONCATENATE(ROUND(H26/D26*100, 2), " (", ROUND(H26/D26*100/EXP(1.96/SQRT(H26)), 2),"-",ROUND(H26/D26*100*EXP(1.96/SQRT(H26)), 2),")"),"")</f>
        <v/>
      </c>
      <c r="N26" s="573" t="str">
        <f>IF(COUNT(C26:D26,G26:H26)=4, CONCATENATE(ROUND(SUM(G26:H26)/SUM(C26:D26)*100, 2), " (", ROUND(SUM(G26:H26)/SUM(C26:D26)*100/EXP(1.96/SQRT(SUM(G26:H26))), 2),"-",ROUND(SUM(G26:H26)/SUM(C26:D26)*100*EXP(1.96/SQRT(SUM(G26:H26))), 2),")"),"")</f>
        <v/>
      </c>
    </row>
    <row r="27" spans="1:14" ht="12.75" customHeight="1" x14ac:dyDescent="0.25">
      <c r="A27" s="488"/>
      <c r="B27" s="14"/>
      <c r="C27" s="372" t="s">
        <v>2</v>
      </c>
      <c r="D27" s="373" t="s">
        <v>0</v>
      </c>
      <c r="E27" s="372" t="s">
        <v>2</v>
      </c>
      <c r="F27" s="372" t="s">
        <v>0</v>
      </c>
      <c r="G27" s="372" t="s">
        <v>2</v>
      </c>
      <c r="H27" s="373" t="s">
        <v>0</v>
      </c>
      <c r="I27" s="372" t="s">
        <v>2</v>
      </c>
      <c r="J27" s="372" t="s">
        <v>0</v>
      </c>
      <c r="K27" s="372" t="s">
        <v>26</v>
      </c>
      <c r="L27" s="372" t="s">
        <v>2</v>
      </c>
      <c r="M27" s="372" t="s">
        <v>0</v>
      </c>
      <c r="N27" s="373" t="s">
        <v>26</v>
      </c>
    </row>
    <row r="28" spans="1:14" ht="12.75" customHeight="1" x14ac:dyDescent="0.25">
      <c r="A28" s="524" t="s">
        <v>21</v>
      </c>
      <c r="B28" s="14" t="s">
        <v>6</v>
      </c>
      <c r="C28" s="463" t="str">
        <f>IF('W8'!$G$8&gt;0, 'W8'!D12,"")</f>
        <v/>
      </c>
      <c r="D28" s="472" t="str">
        <f>IF('W8'!$G$8&gt;0, 'W8'!I12,"")</f>
        <v/>
      </c>
      <c r="E28" s="281"/>
      <c r="F28" s="281"/>
      <c r="G28" s="281"/>
      <c r="H28" s="281"/>
      <c r="I28" s="571" t="str">
        <f>IF(COUNT(C28,E28)=2, CONCATENATE(ROUND(E28/C28*100, 2), " (", ROUND(E28/C28*100/EXP(1.96/SQRT(E28)), 2),"-",ROUND(E28/C28*100*EXP(1.96/SQRT(E28)), 2),")"),"")</f>
        <v/>
      </c>
      <c r="J28" s="569" t="str">
        <f>IF(COUNT(D28,F28)=2, CONCATENATE(ROUND(F28/D28*100, 2), " (", ROUND(F28/D28*100/EXP(1.96/SQRT(F28)), 2),"-",ROUND(F28/D28*100*EXP(1.96/SQRT(F28)), 2),")"),"")</f>
        <v/>
      </c>
      <c r="K28" s="569" t="str">
        <f>IF(COUNT(C28:F28)=4, CONCATENATE(ROUND(SUM(E28:F28)/SUM(C28:D28)*100, 2), " (", ROUND(SUM(E28:F28)/SUM(C28:D28)*100/EXP(1.96/SQRT(SUM(E28:F28))), 2),"-",ROUND(SUM(E28:F28)/SUM(C28:D28)*100*EXP(1.96/SQRT(SUM(E28:F28))), 2),")"),"")</f>
        <v/>
      </c>
      <c r="L28" s="568" t="str">
        <f>IF(COUNT(C28,G28)=2, CONCATENATE(ROUND(G28/C28*100, 2), " (", ROUND(G28/C28*100/EXP(1.96/SQRT(G28)), 2),"-",ROUND(G28/C28*100*EXP(1.96/SQRT(G28)), 2),")"),"")</f>
        <v/>
      </c>
      <c r="M28" s="569" t="str">
        <f>IF(COUNT(D28,H28)=2, CONCATENATE(ROUND(H28/D28*100, 2), " (", ROUND(H28/D28*100/EXP(1.96/SQRT(H28)), 2),"-",ROUND(H28/D28*100*EXP(1.96/SQRT(H28)), 2),")"),"")</f>
        <v/>
      </c>
      <c r="N28" s="570" t="str">
        <f>IF(COUNT(C28:D28,G28:H28)=4, CONCATENATE(ROUND(SUM(G28:H28)/SUM(C28:D28)*100, 2), " (", ROUND(SUM(G28:H28)/SUM(C28:D28)*100/EXP(1.96/SQRT(SUM(G28:H28))), 2),"-",ROUND(SUM(G28:H28)/SUM(C28:D28)*100*EXP(1.96/SQRT(SUM(G28:H28))), 2),")"),"")</f>
        <v/>
      </c>
    </row>
    <row r="29" spans="1:14" ht="12.75" customHeight="1" x14ac:dyDescent="0.25">
      <c r="A29" s="524"/>
      <c r="B29" s="14" t="s">
        <v>7</v>
      </c>
      <c r="C29" s="463" t="str">
        <f>IF('W8'!$G$8&gt;0, 'W8'!D13,"")</f>
        <v/>
      </c>
      <c r="D29" s="473" t="str">
        <f>IF('W8'!$G$8&gt;0, 'W8'!I13,"")</f>
        <v/>
      </c>
      <c r="E29" s="281"/>
      <c r="F29" s="281"/>
      <c r="G29" s="281"/>
      <c r="H29" s="281"/>
      <c r="I29" s="571" t="str">
        <f>IF(COUNT(C29,E29)=2, CONCATENATE(ROUND(E29/C29*100, 2), " (", ROUND(E29/C29*100/EXP(1.96/SQRT(E29)), 2),"-",ROUND(E29/C29*100*EXP(1.96/SQRT(E29)), 2),")"),"")</f>
        <v/>
      </c>
      <c r="J29" s="572" t="str">
        <f t="shared" ref="J29:J39" si="0">IF(COUNT(D29,F29)=2, CONCATENATE(ROUND(F29/D29*100, 2), " (", ROUND(F29/D29*100/EXP(1.96/SQRT(F29)), 2),"-",ROUND(F29/D29*100*EXP(1.96/SQRT(F29)), 2),")"),"")</f>
        <v/>
      </c>
      <c r="K29" s="572" t="str">
        <f>IF(COUNT(C29:F29)=4, CONCATENATE(ROUND(SUM(E29:F29)/SUM(C29:D29)*100, 2), " (", ROUND(SUM(E29:F29)/SUM(C29:D29)*100/EXP(1.96/SQRT(SUM(E29:F29))), 2),"-",ROUND(SUM(E29:F29)/SUM(C29:D29)*100*EXP(1.96/SQRT(SUM(E29:F29))), 2),")"),"")</f>
        <v/>
      </c>
      <c r="L29" s="571" t="str">
        <f>IF(COUNT(C29,G29)=2, CONCATENATE(ROUND(G29/C29*100, 2), " (", ROUND(G29/C29*100/EXP(1.96/SQRT(G29)), 2),"-",ROUND(G29/C29*100*EXP(1.96/SQRT(G29)), 2),")"),"")</f>
        <v/>
      </c>
      <c r="M29" s="572" t="str">
        <f t="shared" ref="M29:M39" si="1">IF(COUNT(D29,H29)=2, CONCATENATE(ROUND(H29/D29*100, 2), " (", ROUND(H29/D29*100/EXP(1.96/SQRT(H29)), 2),"-",ROUND(H29/D29*100*EXP(1.96/SQRT(H29)), 2),")"),"")</f>
        <v/>
      </c>
      <c r="N29" s="573" t="str">
        <f>IF(COUNT(C29:D29,G29:H29)=4, CONCATENATE(ROUND(SUM(G29:H29)/SUM(C29:D29)*100, 2), " (", ROUND(SUM(G29:H29)/SUM(C29:D29)*100/EXP(1.96/SQRT(SUM(G29:H29))), 2),"-",ROUND(SUM(G29:H29)/SUM(C29:D29)*100*EXP(1.96/SQRT(SUM(G29:H29))), 2),")"),"")</f>
        <v/>
      </c>
    </row>
    <row r="30" spans="1:14" ht="12.75" customHeight="1" x14ac:dyDescent="0.25">
      <c r="A30" s="524"/>
      <c r="B30" s="14" t="s">
        <v>8</v>
      </c>
      <c r="C30" s="463" t="str">
        <f>IF('W8'!$G$8&gt;0, 'W8'!D14,"")</f>
        <v/>
      </c>
      <c r="D30" s="473" t="str">
        <f>IF('W8'!$G$8&gt;0, 'W8'!I14,"")</f>
        <v/>
      </c>
      <c r="E30" s="281"/>
      <c r="F30" s="281"/>
      <c r="G30" s="281"/>
      <c r="H30" s="281"/>
      <c r="I30" s="571" t="str">
        <f>IF(COUNT(C30,E30)=2, CONCATENATE(ROUND(E30/C30*100, 2), " (", ROUND(E30/C30*100/EXP(1.96/SQRT(E30)), 2),"-",ROUND(E30/C30*100*EXP(1.96/SQRT(E30)), 2),")"),"")</f>
        <v/>
      </c>
      <c r="J30" s="572" t="str">
        <f t="shared" si="0"/>
        <v/>
      </c>
      <c r="K30" s="572" t="str">
        <f>IF(COUNT(C30:F30)=4, CONCATENATE(ROUND(SUM(E30:F30)/SUM(C30:D30)*100, 2), " (", ROUND(SUM(E30:F30)/SUM(C30:D30)*100/EXP(1.96/SQRT(SUM(E30:F30))), 2),"-",ROUND(SUM(E30:F30)/SUM(C30:D30)*100*EXP(1.96/SQRT(SUM(E30:F30))), 2),")"),"")</f>
        <v/>
      </c>
      <c r="L30" s="571" t="str">
        <f>IF(COUNT(C30,G30)=2, CONCATENATE(ROUND(G30/C30*100, 2), " (", ROUND(G30/C30*100/EXP(1.96/SQRT(G30)), 2),"-",ROUND(G30/C30*100*EXP(1.96/SQRT(G30)), 2),")"),"")</f>
        <v/>
      </c>
      <c r="M30" s="572" t="str">
        <f t="shared" si="1"/>
        <v/>
      </c>
      <c r="N30" s="573" t="str">
        <f>IF(COUNT(C30:D30,G30:H30)=4, CONCATENATE(ROUND(SUM(G30:H30)/SUM(C30:D30)*100, 2), " (", ROUND(SUM(G30:H30)/SUM(C30:D30)*100/EXP(1.96/SQRT(SUM(G30:H30))), 2),"-",ROUND(SUM(G30:H30)/SUM(C30:D30)*100*EXP(1.96/SQRT(SUM(G30:H30))), 2),")"),"")</f>
        <v/>
      </c>
    </row>
    <row r="31" spans="1:14" ht="12.75" customHeight="1" x14ac:dyDescent="0.25">
      <c r="A31" s="524"/>
      <c r="B31" s="14" t="s">
        <v>9</v>
      </c>
      <c r="C31" s="463" t="str">
        <f>IF('W8'!$G$8&gt;0, 'W8'!D15,"")</f>
        <v/>
      </c>
      <c r="D31" s="473" t="str">
        <f>IF('W8'!$G$8&gt;0, 'W8'!I15,"")</f>
        <v/>
      </c>
      <c r="E31" s="281"/>
      <c r="F31" s="281"/>
      <c r="G31" s="281"/>
      <c r="H31" s="281"/>
      <c r="I31" s="571" t="str">
        <f>IF(COUNT(C31,E31)=2, CONCATENATE(ROUND(E31/C31*100, 2), " (", ROUND(E31/C31*100/EXP(1.96/SQRT(E31)), 2),"-",ROUND(E31/C31*100*EXP(1.96/SQRT(E31)), 2),")"),"")</f>
        <v/>
      </c>
      <c r="J31" s="572" t="str">
        <f t="shared" si="0"/>
        <v/>
      </c>
      <c r="K31" s="572" t="str">
        <f>IF(COUNT(C31:F31)=4, CONCATENATE(ROUND(SUM(E31:F31)/SUM(C31:D31)*100, 2), " (", ROUND(SUM(E31:F31)/SUM(C31:D31)*100/EXP(1.96/SQRT(SUM(E31:F31))), 2),"-",ROUND(SUM(E31:F31)/SUM(C31:D31)*100*EXP(1.96/SQRT(SUM(E31:F31))), 2),")"),"")</f>
        <v/>
      </c>
      <c r="L31" s="571" t="str">
        <f>IF(COUNT(C31,G31)=2, CONCATENATE(ROUND(G31/C31*100, 2), " (", ROUND(G31/C31*100/EXP(1.96/SQRT(G31)), 2),"-",ROUND(G31/C31*100*EXP(1.96/SQRT(G31)), 2),")"),"")</f>
        <v/>
      </c>
      <c r="M31" s="572" t="str">
        <f t="shared" si="1"/>
        <v/>
      </c>
      <c r="N31" s="573" t="str">
        <f>IF(COUNT(C31:D31,G31:H31)=4, CONCATENATE(ROUND(SUM(G31:H31)/SUM(C31:D31)*100, 2), " (", ROUND(SUM(G31:H31)/SUM(C31:D31)*100/EXP(1.96/SQRT(SUM(G31:H31))), 2),"-",ROUND(SUM(G31:H31)/SUM(C31:D31)*100*EXP(1.96/SQRT(SUM(G31:H31))), 2),")"),"")</f>
        <v/>
      </c>
    </row>
    <row r="32" spans="1:14" ht="12.75" customHeight="1" x14ac:dyDescent="0.25">
      <c r="A32" s="524"/>
      <c r="B32" s="14" t="s">
        <v>10</v>
      </c>
      <c r="C32" s="463" t="str">
        <f>IF('W8'!$G$8&gt;0, 'W8'!D16,"")</f>
        <v/>
      </c>
      <c r="D32" s="473" t="str">
        <f>IF('W8'!$G$8&gt;0, 'W8'!I16,"")</f>
        <v/>
      </c>
      <c r="E32" s="281"/>
      <c r="F32" s="281"/>
      <c r="G32" s="281"/>
      <c r="H32" s="281"/>
      <c r="I32" s="571" t="str">
        <f>IF(COUNT(C32,E32)=2, CONCATENATE(ROUND(E32/C32*100, 2), " (", ROUND(E32/C32*100/EXP(1.96/SQRT(E32)), 2),"-",ROUND(E32/C32*100*EXP(1.96/SQRT(E32)), 2),")"),"")</f>
        <v/>
      </c>
      <c r="J32" s="572" t="str">
        <f t="shared" si="0"/>
        <v/>
      </c>
      <c r="K32" s="572" t="str">
        <f>IF(COUNT(C32:F32)=4, CONCATENATE(ROUND(SUM(E32:F32)/SUM(C32:D32)*100, 2), " (", ROUND(SUM(E32:F32)/SUM(C32:D32)*100/EXP(1.96/SQRT(SUM(E32:F32))), 2),"-",ROUND(SUM(E32:F32)/SUM(C32:D32)*100*EXP(1.96/SQRT(SUM(E32:F32))), 2),")"),"")</f>
        <v/>
      </c>
      <c r="L32" s="571" t="str">
        <f>IF(COUNT(C32,G32)=2, CONCATENATE(ROUND(G32/C32*100, 2), " (", ROUND(G32/C32*100/EXP(1.96/SQRT(G32)), 2),"-",ROUND(G32/C32*100*EXP(1.96/SQRT(G32)), 2),")"),"")</f>
        <v/>
      </c>
      <c r="M32" s="572" t="str">
        <f t="shared" si="1"/>
        <v/>
      </c>
      <c r="N32" s="573" t="str">
        <f>IF(COUNT(C32:D32,G32:H32)=4, CONCATENATE(ROUND(SUM(G32:H32)/SUM(C32:D32)*100, 2), " (", ROUND(SUM(G32:H32)/SUM(C32:D32)*100/EXP(1.96/SQRT(SUM(G32:H32))), 2),"-",ROUND(SUM(G32:H32)/SUM(C32:D32)*100*EXP(1.96/SQRT(SUM(G32:H32))), 2),")"),"")</f>
        <v/>
      </c>
    </row>
    <row r="33" spans="1:14" ht="12.75" customHeight="1" x14ac:dyDescent="0.25">
      <c r="A33" s="524"/>
      <c r="B33" s="14" t="s">
        <v>11</v>
      </c>
      <c r="C33" s="463" t="str">
        <f>IF('W8'!$G$8&gt;0, 'W8'!D17,"")</f>
        <v/>
      </c>
      <c r="D33" s="473" t="str">
        <f>IF('W8'!$G$8&gt;0, 'W8'!I17,"")</f>
        <v/>
      </c>
      <c r="E33" s="281"/>
      <c r="F33" s="281"/>
      <c r="G33" s="281"/>
      <c r="H33" s="281"/>
      <c r="I33" s="571" t="str">
        <f>IF(COUNT(C33,E33)=2, CONCATENATE(ROUND(E33/C33*100, 2), " (", ROUND(E33/C33*100/EXP(1.96/SQRT(E33)), 2),"-",ROUND(E33/C33*100*EXP(1.96/SQRT(E33)), 2),")"),"")</f>
        <v/>
      </c>
      <c r="J33" s="572" t="str">
        <f t="shared" si="0"/>
        <v/>
      </c>
      <c r="K33" s="572" t="str">
        <f>IF(COUNT(C33:F33)=4, CONCATENATE(ROUND(SUM(E33:F33)/SUM(C33:D33)*100, 2), " (", ROUND(SUM(E33:F33)/SUM(C33:D33)*100/EXP(1.96/SQRT(SUM(E33:F33))), 2),"-",ROUND(SUM(E33:F33)/SUM(C33:D33)*100*EXP(1.96/SQRT(SUM(E33:F33))), 2),")"),"")</f>
        <v/>
      </c>
      <c r="L33" s="571" t="str">
        <f>IF(COUNT(C33,G33)=2, CONCATENATE(ROUND(G33/C33*100, 2), " (", ROUND(G33/C33*100/EXP(1.96/SQRT(G33)), 2),"-",ROUND(G33/C33*100*EXP(1.96/SQRT(G33)), 2),")"),"")</f>
        <v/>
      </c>
      <c r="M33" s="572" t="str">
        <f t="shared" si="1"/>
        <v/>
      </c>
      <c r="N33" s="573" t="str">
        <f>IF(COUNT(C33:D33,G33:H33)=4, CONCATENATE(ROUND(SUM(G33:H33)/SUM(C33:D33)*100, 2), " (", ROUND(SUM(G33:H33)/SUM(C33:D33)*100/EXP(1.96/SQRT(SUM(G33:H33))), 2),"-",ROUND(SUM(G33:H33)/SUM(C33:D33)*100*EXP(1.96/SQRT(SUM(G33:H33))), 2),")"),"")</f>
        <v/>
      </c>
    </row>
    <row r="34" spans="1:14" ht="12.75" customHeight="1" x14ac:dyDescent="0.25">
      <c r="A34" s="524"/>
      <c r="B34" s="14" t="s">
        <v>12</v>
      </c>
      <c r="C34" s="463" t="str">
        <f>IF('W8'!$G$8&gt;0, 'W8'!D18,"")</f>
        <v/>
      </c>
      <c r="D34" s="473" t="str">
        <f>IF('W8'!$G$8&gt;0, 'W8'!I18,"")</f>
        <v/>
      </c>
      <c r="E34" s="281"/>
      <c r="F34" s="281"/>
      <c r="G34" s="281"/>
      <c r="H34" s="281"/>
      <c r="I34" s="571" t="str">
        <f>IF(COUNT(C34,E34)=2, CONCATENATE(ROUND(E34/C34*100, 2), " (", ROUND(E34/C34*100/EXP(1.96/SQRT(E34)), 2),"-",ROUND(E34/C34*100*EXP(1.96/SQRT(E34)), 2),")"),"")</f>
        <v/>
      </c>
      <c r="J34" s="572" t="str">
        <f t="shared" si="0"/>
        <v/>
      </c>
      <c r="K34" s="572" t="str">
        <f>IF(COUNT(C34:F34)=4, CONCATENATE(ROUND(SUM(E34:F34)/SUM(C34:D34)*100, 2), " (", ROUND(SUM(E34:F34)/SUM(C34:D34)*100/EXP(1.96/SQRT(SUM(E34:F34))), 2),"-",ROUND(SUM(E34:F34)/SUM(C34:D34)*100*EXP(1.96/SQRT(SUM(E34:F34))), 2),")"),"")</f>
        <v/>
      </c>
      <c r="L34" s="571" t="str">
        <f>IF(COUNT(C34,G34)=2, CONCATENATE(ROUND(G34/C34*100, 2), " (", ROUND(G34/C34*100/EXP(1.96/SQRT(G34)), 2),"-",ROUND(G34/C34*100*EXP(1.96/SQRT(G34)), 2),")"),"")</f>
        <v/>
      </c>
      <c r="M34" s="572" t="str">
        <f t="shared" si="1"/>
        <v/>
      </c>
      <c r="N34" s="573" t="str">
        <f>IF(COUNT(C34:D34,G34:H34)=4, CONCATENATE(ROUND(SUM(G34:H34)/SUM(C34:D34)*100, 2), " (", ROUND(SUM(G34:H34)/SUM(C34:D34)*100/EXP(1.96/SQRT(SUM(G34:H34))), 2),"-",ROUND(SUM(G34:H34)/SUM(C34:D34)*100*EXP(1.96/SQRT(SUM(G34:H34))), 2),")"),"")</f>
        <v/>
      </c>
    </row>
    <row r="35" spans="1:14" ht="12.75" customHeight="1" x14ac:dyDescent="0.25">
      <c r="A35" s="524"/>
      <c r="B35" s="14" t="s">
        <v>13</v>
      </c>
      <c r="C35" s="463" t="str">
        <f>IF('W8'!$G$8&gt;0, 'W8'!D19,"")</f>
        <v/>
      </c>
      <c r="D35" s="473" t="str">
        <f>IF('W8'!$G$8&gt;0, 'W8'!I19,"")</f>
        <v/>
      </c>
      <c r="E35" s="281"/>
      <c r="F35" s="281"/>
      <c r="G35" s="281"/>
      <c r="H35" s="281"/>
      <c r="I35" s="571" t="str">
        <f>IF(COUNT(C35,E35)=2, CONCATENATE(ROUND(E35/C35*100, 2), " (", ROUND(E35/C35*100/EXP(1.96/SQRT(E35)), 2),"-",ROUND(E35/C35*100*EXP(1.96/SQRT(E35)), 2),")"),"")</f>
        <v/>
      </c>
      <c r="J35" s="572" t="str">
        <f t="shared" si="0"/>
        <v/>
      </c>
      <c r="K35" s="572" t="str">
        <f>IF(COUNT(C35:F35)=4, CONCATENATE(ROUND(SUM(E35:F35)/SUM(C35:D35)*100, 2), " (", ROUND(SUM(E35:F35)/SUM(C35:D35)*100/EXP(1.96/SQRT(SUM(E35:F35))), 2),"-",ROUND(SUM(E35:F35)/SUM(C35:D35)*100*EXP(1.96/SQRT(SUM(E35:F35))), 2),")"),"")</f>
        <v/>
      </c>
      <c r="L35" s="571" t="str">
        <f>IF(COUNT(C35,G35)=2, CONCATENATE(ROUND(G35/C35*100, 2), " (", ROUND(G35/C35*100/EXP(1.96/SQRT(G35)), 2),"-",ROUND(G35/C35*100*EXP(1.96/SQRT(G35)), 2),")"),"")</f>
        <v/>
      </c>
      <c r="M35" s="572" t="str">
        <f t="shared" si="1"/>
        <v/>
      </c>
      <c r="N35" s="573" t="str">
        <f>IF(COUNT(C35:D35,G35:H35)=4, CONCATENATE(ROUND(SUM(G35:H35)/SUM(C35:D35)*100, 2), " (", ROUND(SUM(G35:H35)/SUM(C35:D35)*100/EXP(1.96/SQRT(SUM(G35:H35))), 2),"-",ROUND(SUM(G35:H35)/SUM(C35:D35)*100*EXP(1.96/SQRT(SUM(G35:H35))), 2),")"),"")</f>
        <v/>
      </c>
    </row>
    <row r="36" spans="1:14" ht="12.75" customHeight="1" x14ac:dyDescent="0.25">
      <c r="A36" s="524"/>
      <c r="B36" s="14" t="s">
        <v>14</v>
      </c>
      <c r="C36" s="463" t="str">
        <f>IF('W8'!$G$8&gt;0, 'W8'!D20,"")</f>
        <v/>
      </c>
      <c r="D36" s="473" t="str">
        <f>IF('W8'!$G$8&gt;0, 'W8'!I20,"")</f>
        <v/>
      </c>
      <c r="E36" s="281"/>
      <c r="F36" s="281"/>
      <c r="G36" s="281"/>
      <c r="H36" s="281"/>
      <c r="I36" s="571" t="str">
        <f>IF(COUNT(C36,E36)=2, CONCATENATE(ROUND(E36/C36*100, 2), " (", ROUND(E36/C36*100/EXP(1.96/SQRT(E36)), 2),"-",ROUND(E36/C36*100*EXP(1.96/SQRT(E36)), 2),")"),"")</f>
        <v/>
      </c>
      <c r="J36" s="572" t="str">
        <f t="shared" si="0"/>
        <v/>
      </c>
      <c r="K36" s="572" t="str">
        <f>IF(COUNT(C36:F36)=4, CONCATENATE(ROUND(SUM(E36:F36)/SUM(C36:D36)*100, 2), " (", ROUND(SUM(E36:F36)/SUM(C36:D36)*100/EXP(1.96/SQRT(SUM(E36:F36))), 2),"-",ROUND(SUM(E36:F36)/SUM(C36:D36)*100*EXP(1.96/SQRT(SUM(E36:F36))), 2),")"),"")</f>
        <v/>
      </c>
      <c r="L36" s="571" t="str">
        <f>IF(COUNT(C36,G36)=2, CONCATENATE(ROUND(G36/C36*100, 2), " (", ROUND(G36/C36*100/EXP(1.96/SQRT(G36)), 2),"-",ROUND(G36/C36*100*EXP(1.96/SQRT(G36)), 2),")"),"")</f>
        <v/>
      </c>
      <c r="M36" s="572" t="str">
        <f t="shared" si="1"/>
        <v/>
      </c>
      <c r="N36" s="573" t="str">
        <f>IF(COUNT(C36:D36,G36:H36)=4, CONCATENATE(ROUND(SUM(G36:H36)/SUM(C36:D36)*100, 2), " (", ROUND(SUM(G36:H36)/SUM(C36:D36)*100/EXP(1.96/SQRT(SUM(G36:H36))), 2),"-",ROUND(SUM(G36:H36)/SUM(C36:D36)*100*EXP(1.96/SQRT(SUM(G36:H36))), 2),")"),"")</f>
        <v/>
      </c>
    </row>
    <row r="37" spans="1:14" ht="12.75" customHeight="1" x14ac:dyDescent="0.25">
      <c r="A37" s="524"/>
      <c r="B37" s="14" t="s">
        <v>15</v>
      </c>
      <c r="C37" s="463" t="str">
        <f>IF('W8'!$G$8&gt;0, 'W8'!D21,"")</f>
        <v/>
      </c>
      <c r="D37" s="473" t="str">
        <f>IF('W8'!$G$8&gt;0, 'W8'!I21,"")</f>
        <v/>
      </c>
      <c r="E37" s="281"/>
      <c r="F37" s="281"/>
      <c r="G37" s="281"/>
      <c r="H37" s="281"/>
      <c r="I37" s="571" t="str">
        <f>IF(COUNT(C37,E37)=2, CONCATENATE(ROUND(E37/C37*100, 2), " (", ROUND(E37/C37*100/EXP(1.96/SQRT(E37)), 2),"-",ROUND(E37/C37*100*EXP(1.96/SQRT(E37)), 2),")"),"")</f>
        <v/>
      </c>
      <c r="J37" s="572" t="str">
        <f t="shared" si="0"/>
        <v/>
      </c>
      <c r="K37" s="572" t="str">
        <f>IF(COUNT(C37:F37)=4, CONCATENATE(ROUND(SUM(E37:F37)/SUM(C37:D37)*100, 2), " (", ROUND(SUM(E37:F37)/SUM(C37:D37)*100/EXP(1.96/SQRT(SUM(E37:F37))), 2),"-",ROUND(SUM(E37:F37)/SUM(C37:D37)*100*EXP(1.96/SQRT(SUM(E37:F37))), 2),")"),"")</f>
        <v/>
      </c>
      <c r="L37" s="571" t="str">
        <f>IF(COUNT(C37,G37)=2, CONCATENATE(ROUND(G37/C37*100, 2), " (", ROUND(G37/C37*100/EXP(1.96/SQRT(G37)), 2),"-",ROUND(G37/C37*100*EXP(1.96/SQRT(G37)), 2),")"),"")</f>
        <v/>
      </c>
      <c r="M37" s="572" t="str">
        <f t="shared" si="1"/>
        <v/>
      </c>
      <c r="N37" s="573" t="str">
        <f>IF(COUNT(C37:D37,G37:H37)=4, CONCATENATE(ROUND(SUM(G37:H37)/SUM(C37:D37)*100, 2), " (", ROUND(SUM(G37:H37)/SUM(C37:D37)*100/EXP(1.96/SQRT(SUM(G37:H37))), 2),"-",ROUND(SUM(G37:H37)/SUM(C37:D37)*100*EXP(1.96/SQRT(SUM(G37:H37))), 2),")"),"")</f>
        <v/>
      </c>
    </row>
    <row r="38" spans="1:14" ht="12.75" customHeight="1" x14ac:dyDescent="0.25">
      <c r="A38" s="524"/>
      <c r="B38" s="14" t="s">
        <v>16</v>
      </c>
      <c r="C38" s="463" t="str">
        <f>IF('W8'!$G$8&gt;0, 'W8'!D22,"")</f>
        <v/>
      </c>
      <c r="D38" s="473" t="str">
        <f>IF('W8'!$G$8&gt;0, 'W8'!I22,"")</f>
        <v/>
      </c>
      <c r="E38" s="281"/>
      <c r="F38" s="281"/>
      <c r="G38" s="281"/>
      <c r="H38" s="281"/>
      <c r="I38" s="571" t="str">
        <f>IF(COUNT(C38,E38)=2, CONCATENATE(ROUND(E38/C38*100, 2), " (", ROUND(E38/C38*100/EXP(1.96/SQRT(E38)), 2),"-",ROUND(E38/C38*100*EXP(1.96/SQRT(E38)), 2),")"),"")</f>
        <v/>
      </c>
      <c r="J38" s="572" t="str">
        <f t="shared" si="0"/>
        <v/>
      </c>
      <c r="K38" s="572" t="str">
        <f>IF(COUNT(C38:F38)=4, CONCATENATE(ROUND(SUM(E38:F38)/SUM(C38:D38)*100, 2), " (", ROUND(SUM(E38:F38)/SUM(C38:D38)*100/EXP(1.96/SQRT(SUM(E38:F38))), 2),"-",ROUND(SUM(E38:F38)/SUM(C38:D38)*100*EXP(1.96/SQRT(SUM(E38:F38))), 2),")"),"")</f>
        <v/>
      </c>
      <c r="L38" s="571" t="str">
        <f>IF(COUNT(C38,G38)=2, CONCATENATE(ROUND(G38/C38*100, 2), " (", ROUND(G38/C38*100/EXP(1.96/SQRT(G38)), 2),"-",ROUND(G38/C38*100*EXP(1.96/SQRT(G38)), 2),")"),"")</f>
        <v/>
      </c>
      <c r="M38" s="572" t="str">
        <f t="shared" si="1"/>
        <v/>
      </c>
      <c r="N38" s="573" t="str">
        <f>IF(COUNT(C38:D38,G38:H38)=4, CONCATENATE(ROUND(SUM(G38:H38)/SUM(C38:D38)*100, 2), " (", ROUND(SUM(G38:H38)/SUM(C38:D38)*100/EXP(1.96/SQRT(SUM(G38:H38))), 2),"-",ROUND(SUM(G38:H38)/SUM(C38:D38)*100*EXP(1.96/SQRT(SUM(G38:H38))), 2),")"),"")</f>
        <v/>
      </c>
    </row>
    <row r="39" spans="1:14" ht="12.75" customHeight="1" x14ac:dyDescent="0.25">
      <c r="A39" s="524"/>
      <c r="B39" s="14" t="s">
        <v>17</v>
      </c>
      <c r="C39" s="465" t="str">
        <f>IF('W8'!$G$8&gt;0, 'W8'!D23,"")</f>
        <v/>
      </c>
      <c r="D39" s="473" t="str">
        <f>IF('W8'!$G$8&gt;0, 'W8'!I23,"")</f>
        <v/>
      </c>
      <c r="E39" s="281"/>
      <c r="F39" s="281"/>
      <c r="G39" s="281"/>
      <c r="H39" s="281"/>
      <c r="I39" s="571" t="str">
        <f>IF(COUNT(C39,E39)=2, CONCATENATE(ROUND(E39/C39*100, 2), " (", ROUND(E39/C39*100/EXP(1.96/SQRT(E39)), 2),"-",ROUND(E39/C39*100*EXP(1.96/SQRT(E39)), 2),")"),"")</f>
        <v/>
      </c>
      <c r="J39" s="572" t="str">
        <f t="shared" si="0"/>
        <v/>
      </c>
      <c r="K39" s="572" t="str">
        <f>IF(COUNT(C39:F39)=4, CONCATENATE(ROUND(SUM(E39:F39)/SUM(C39:D39)*100, 2), " (", ROUND(SUM(E39:F39)/SUM(C39:D39)*100/EXP(1.96/SQRT(SUM(E39:F39))), 2),"-",ROUND(SUM(E39:F39)/SUM(C39:D39)*100*EXP(1.96/SQRT(SUM(E39:F39))), 2),")"),"")</f>
        <v/>
      </c>
      <c r="L39" s="571" t="str">
        <f>IF(COUNT(C39,G39)=2, CONCATENATE(ROUND(G39/C39*100, 2), " (", ROUND(G39/C39*100/EXP(1.96/SQRT(G39)), 2),"-",ROUND(G39/C39*100*EXP(1.96/SQRT(G39)), 2),")"),"")</f>
        <v/>
      </c>
      <c r="M39" s="572" t="str">
        <f t="shared" si="1"/>
        <v/>
      </c>
      <c r="N39" s="573" t="str">
        <f>IF(COUNT(C39:D39,G39:H39)=4, CONCATENATE(ROUND(SUM(G39:H39)/SUM(C39:D39)*100, 2), " (", ROUND(SUM(G39:H39)/SUM(C39:D39)*100/EXP(1.96/SQRT(SUM(G39:H39))), 2),"-",ROUND(SUM(G39:H39)/SUM(C39:D39)*100*EXP(1.96/SQRT(SUM(G39:H39))), 2),")"),"")</f>
        <v/>
      </c>
    </row>
    <row r="40" spans="1:14" ht="12.75" customHeight="1" x14ac:dyDescent="0.25">
      <c r="A40" s="488"/>
      <c r="B40" s="14"/>
      <c r="C40" s="372" t="s">
        <v>2</v>
      </c>
      <c r="D40" s="373" t="s">
        <v>0</v>
      </c>
      <c r="E40" s="372" t="s">
        <v>2</v>
      </c>
      <c r="F40" s="372" t="s">
        <v>0</v>
      </c>
      <c r="G40" s="372" t="s">
        <v>2</v>
      </c>
      <c r="H40" s="373" t="s">
        <v>0</v>
      </c>
      <c r="I40" s="372" t="s">
        <v>2</v>
      </c>
      <c r="J40" s="372" t="s">
        <v>0</v>
      </c>
      <c r="K40" s="372" t="s">
        <v>26</v>
      </c>
      <c r="L40" s="372" t="s">
        <v>2</v>
      </c>
      <c r="M40" s="372" t="s">
        <v>0</v>
      </c>
      <c r="N40" s="373" t="s">
        <v>26</v>
      </c>
    </row>
    <row r="41" spans="1:14" ht="12.75" customHeight="1" x14ac:dyDescent="0.25">
      <c r="A41" s="523" t="s">
        <v>22</v>
      </c>
      <c r="B41" s="14" t="s">
        <v>6</v>
      </c>
      <c r="C41" s="589" t="str">
        <f>IF('W8'!$G$8&gt;0, 'W8'!E12,"")</f>
        <v/>
      </c>
      <c r="D41" s="473" t="str">
        <f>IF('W8'!$G$8&gt;0, 'W8'!J12,"")</f>
        <v/>
      </c>
      <c r="E41" s="281"/>
      <c r="F41" s="281"/>
      <c r="G41" s="281"/>
      <c r="H41" s="281"/>
      <c r="I41" s="568" t="str">
        <f>IF(COUNT(C41,E41)=2, CONCATENATE(ROUND(E41/C41*100, 2), " (", ROUND(E41/C41*100/EXP(1.96/SQRT(E41)), 2),"-",ROUND(E41/C41*100*EXP(1.96/SQRT(E41)), 2),")"),"")</f>
        <v/>
      </c>
      <c r="J41" s="569" t="str">
        <f>IF(COUNT(D41,F41)=2, CONCATENATE(ROUND(F41/D41*100, 2), " (", ROUND(F41/D41*100/EXP(1.96/SQRT(F41)), 2),"-",ROUND(F41/D41*100*EXP(1.96/SQRT(F41)), 2),")"),"")</f>
        <v/>
      </c>
      <c r="K41" s="569" t="str">
        <f>IF(COUNT(C41:F41)=4, CONCATENATE(ROUND(SUM(E41:F41)/SUM(C41:D41)*100, 2), " (", ROUND(SUM(E41:F41)/SUM(C41:D41)*100/EXP(1.96/SQRT(SUM(E41:F41))), 2),"-",ROUND(SUM(E41:F41)/SUM(C41:D41)*100*EXP(1.96/SQRT(SUM(E41:F41))), 2),")"),"")</f>
        <v/>
      </c>
      <c r="L41" s="568" t="str">
        <f>IF(COUNT(C41,G41)=2, CONCATENATE(ROUND(G41/C41*100, 2), " (", ROUND(G41/C41*100/EXP(1.96/SQRT(G41)), 2),"-",ROUND(G41/C41*100*EXP(1.96/SQRT(G41)), 2),")"),"")</f>
        <v/>
      </c>
      <c r="M41" s="569" t="str">
        <f>IF(COUNT(D41,H41)=2, CONCATENATE(ROUND(H41/D41*100, 2), " (", ROUND(H41/D41*100/EXP(1.96/SQRT(H41)), 2),"-",ROUND(H41/D41*100*EXP(1.96/SQRT(H41)), 2),")"),"")</f>
        <v/>
      </c>
      <c r="N41" s="570" t="str">
        <f>IF(COUNT(C41:D41,G41:H41)=4, CONCATENATE(ROUND(SUM(G41:H41)/SUM(C41:D41)*100, 2), " (", ROUND(SUM(G41:H41)/SUM(C41:D41)*100/EXP(1.96/SQRT(SUM(G41:H41))), 2),"-",ROUND(SUM(G41:H41)/SUM(C41:D41)*100*EXP(1.96/SQRT(SUM(G41:H41))), 2),")"),"")</f>
        <v/>
      </c>
    </row>
    <row r="42" spans="1:14" ht="12.75" customHeight="1" x14ac:dyDescent="0.25">
      <c r="A42" s="524"/>
      <c r="B42" s="14" t="s">
        <v>7</v>
      </c>
      <c r="C42" s="463" t="str">
        <f>IF('W8'!$G$8&gt;0, 'W8'!E13,"")</f>
        <v/>
      </c>
      <c r="D42" s="473" t="str">
        <f>IF('W8'!$G$8&gt;0, 'W8'!J13,"")</f>
        <v/>
      </c>
      <c r="E42" s="281"/>
      <c r="F42" s="281"/>
      <c r="G42" s="281"/>
      <c r="H42" s="281"/>
      <c r="I42" s="571" t="str">
        <f t="shared" ref="I42:J52" si="2">IF(COUNT(C42,E42)=2, CONCATENATE(ROUND(E42/C42*100, 2), " (", ROUND(E42/C42*100/EXP(1.96/SQRT(E42)), 2),"-",ROUND(E42/C42*100*EXP(1.96/SQRT(E42)), 2),")"),"")</f>
        <v/>
      </c>
      <c r="J42" s="572" t="str">
        <f t="shared" si="2"/>
        <v/>
      </c>
      <c r="K42" s="572" t="str">
        <f>IF(COUNT(C42:F42)=4, CONCATENATE(ROUND(SUM(E42:F42)/SUM(C42:D42)*100, 2), " (", ROUND(SUM(E42:F42)/SUM(C42:D42)*100/EXP(1.96/SQRT(SUM(E42:F42))), 2),"-",ROUND(SUM(E42:F42)/SUM(C42:D42)*100*EXP(1.96/SQRT(SUM(E42:F42))), 2),")"),"")</f>
        <v/>
      </c>
      <c r="L42" s="571" t="str">
        <f t="shared" ref="L42:M52" si="3">IF(COUNT(C42,G42)=2, CONCATENATE(ROUND(G42/C42*100, 2), " (", ROUND(G42/C42*100/EXP(1.96/SQRT(G42)), 2),"-",ROUND(G42/C42*100*EXP(1.96/SQRT(G42)), 2),")"),"")</f>
        <v/>
      </c>
      <c r="M42" s="572" t="str">
        <f t="shared" si="3"/>
        <v/>
      </c>
      <c r="N42" s="573" t="str">
        <f>IF(COUNT(C42:D42,G42:H42)=4, CONCATENATE(ROUND(SUM(G42:H42)/SUM(C42:D42)*100, 2), " (", ROUND(SUM(G42:H42)/SUM(C42:D42)*100/EXP(1.96/SQRT(SUM(G42:H42))), 2),"-",ROUND(SUM(G42:H42)/SUM(C42:D42)*100*EXP(1.96/SQRT(SUM(G42:H42))), 2),")"),"")</f>
        <v/>
      </c>
    </row>
    <row r="43" spans="1:14" ht="12.75" customHeight="1" x14ac:dyDescent="0.25">
      <c r="A43" s="524"/>
      <c r="B43" s="14" t="s">
        <v>8</v>
      </c>
      <c r="C43" s="463" t="str">
        <f>IF('W8'!$G$8&gt;0, 'W8'!E14,"")</f>
        <v/>
      </c>
      <c r="D43" s="473" t="str">
        <f>IF('W8'!$G$8&gt;0, 'W8'!J14,"")</f>
        <v/>
      </c>
      <c r="E43" s="281"/>
      <c r="F43" s="281"/>
      <c r="G43" s="281"/>
      <c r="H43" s="281"/>
      <c r="I43" s="571" t="str">
        <f>IF(COUNT(C43,E43)=2, CONCATENATE(ROUND(E43/C43*100, 2), " (", ROUND(E43/C43*100/EXP(1.96/SQRT(E43)), 2),"-",ROUND(E43/C43*100*EXP(1.96/SQRT(E43)), 2),")"),"")</f>
        <v/>
      </c>
      <c r="J43" s="572" t="str">
        <f t="shared" si="2"/>
        <v/>
      </c>
      <c r="K43" s="572" t="str">
        <f>IF(COUNT(C43:F43)=4, CONCATENATE(ROUND(SUM(E43:F43)/SUM(C43:D43)*100, 2), " (", ROUND(SUM(E43:F43)/SUM(C43:D43)*100/EXP(1.96/SQRT(SUM(E43:F43))), 2),"-",ROUND(SUM(E43:F43)/SUM(C43:D43)*100*EXP(1.96/SQRT(SUM(E43:F43))), 2),")"),"")</f>
        <v/>
      </c>
      <c r="L43" s="571" t="str">
        <f t="shared" si="3"/>
        <v/>
      </c>
      <c r="M43" s="572" t="str">
        <f t="shared" si="3"/>
        <v/>
      </c>
      <c r="N43" s="573" t="str">
        <f>IF(COUNT(C43:D43,G43:H43)=4, CONCATENATE(ROUND(SUM(G43:H43)/SUM(C43:D43)*100, 2), " (", ROUND(SUM(G43:H43)/SUM(C43:D43)*100/EXP(1.96/SQRT(SUM(G43:H43))), 2),"-",ROUND(SUM(G43:H43)/SUM(C43:D43)*100*EXP(1.96/SQRT(SUM(G43:H43))), 2),")"),"")</f>
        <v/>
      </c>
    </row>
    <row r="44" spans="1:14" ht="12.75" customHeight="1" x14ac:dyDescent="0.25">
      <c r="A44" s="524"/>
      <c r="B44" s="14" t="s">
        <v>9</v>
      </c>
      <c r="C44" s="463" t="str">
        <f>IF('W8'!$G$8&gt;0, 'W8'!E15,"")</f>
        <v/>
      </c>
      <c r="D44" s="473" t="str">
        <f>IF('W8'!$G$8&gt;0, 'W8'!J15,"")</f>
        <v/>
      </c>
      <c r="E44" s="281"/>
      <c r="F44" s="281"/>
      <c r="G44" s="281"/>
      <c r="H44" s="281"/>
      <c r="I44" s="571" t="str">
        <f t="shared" si="2"/>
        <v/>
      </c>
      <c r="J44" s="572" t="str">
        <f t="shared" si="2"/>
        <v/>
      </c>
      <c r="K44" s="572" t="str">
        <f>IF(COUNT(C44:F44)=4, CONCATENATE(ROUND(SUM(E44:F44)/SUM(C44:D44)*100, 2), " (", ROUND(SUM(E44:F44)/SUM(C44:D44)*100/EXP(1.96/SQRT(SUM(E44:F44))), 2),"-",ROUND(SUM(E44:F44)/SUM(C44:D44)*100*EXP(1.96/SQRT(SUM(E44:F44))), 2),")"),"")</f>
        <v/>
      </c>
      <c r="L44" s="571" t="str">
        <f t="shared" si="3"/>
        <v/>
      </c>
      <c r="M44" s="572" t="str">
        <f t="shared" si="3"/>
        <v/>
      </c>
      <c r="N44" s="573" t="str">
        <f>IF(COUNT(C44:D44,G44:H44)=4, CONCATENATE(ROUND(SUM(G44:H44)/SUM(C44:D44)*100, 2), " (", ROUND(SUM(G44:H44)/SUM(C44:D44)*100/EXP(1.96/SQRT(SUM(G44:H44))), 2),"-",ROUND(SUM(G44:H44)/SUM(C44:D44)*100*EXP(1.96/SQRT(SUM(G44:H44))), 2),")"),"")</f>
        <v/>
      </c>
    </row>
    <row r="45" spans="1:14" ht="12.75" customHeight="1" x14ac:dyDescent="0.25">
      <c r="A45" s="524"/>
      <c r="B45" s="14" t="s">
        <v>10</v>
      </c>
      <c r="C45" s="463" t="str">
        <f>IF('W8'!$G$8&gt;0, 'W8'!E16,"")</f>
        <v/>
      </c>
      <c r="D45" s="473" t="str">
        <f>IF('W8'!$G$8&gt;0, 'W8'!J16,"")</f>
        <v/>
      </c>
      <c r="E45" s="281"/>
      <c r="F45" s="281"/>
      <c r="G45" s="281"/>
      <c r="H45" s="281"/>
      <c r="I45" s="571" t="str">
        <f t="shared" si="2"/>
        <v/>
      </c>
      <c r="J45" s="572" t="str">
        <f t="shared" si="2"/>
        <v/>
      </c>
      <c r="K45" s="572" t="str">
        <f>IF(COUNT(C45:F45)=4, CONCATENATE(ROUND(SUM(E45:F45)/SUM(C45:D45)*100, 2), " (", ROUND(SUM(E45:F45)/SUM(C45:D45)*100/EXP(1.96/SQRT(SUM(E45:F45))), 2),"-",ROUND(SUM(E45:F45)/SUM(C45:D45)*100*EXP(1.96/SQRT(SUM(E45:F45))), 2),")"),"")</f>
        <v/>
      </c>
      <c r="L45" s="571" t="str">
        <f t="shared" si="3"/>
        <v/>
      </c>
      <c r="M45" s="572" t="str">
        <f t="shared" si="3"/>
        <v/>
      </c>
      <c r="N45" s="573" t="str">
        <f>IF(COUNT(C45:D45,G45:H45)=4, CONCATENATE(ROUND(SUM(G45:H45)/SUM(C45:D45)*100, 2), " (", ROUND(SUM(G45:H45)/SUM(C45:D45)*100/EXP(1.96/SQRT(SUM(G45:H45))), 2),"-",ROUND(SUM(G45:H45)/SUM(C45:D45)*100*EXP(1.96/SQRT(SUM(G45:H45))), 2),")"),"")</f>
        <v/>
      </c>
    </row>
    <row r="46" spans="1:14" ht="12.75" customHeight="1" x14ac:dyDescent="0.25">
      <c r="A46" s="524"/>
      <c r="B46" s="14" t="s">
        <v>11</v>
      </c>
      <c r="C46" s="463" t="str">
        <f>IF('W8'!$G$8&gt;0, 'W8'!E17,"")</f>
        <v/>
      </c>
      <c r="D46" s="473" t="str">
        <f>IF('W8'!$G$8&gt;0, 'W8'!J17,"")</f>
        <v/>
      </c>
      <c r="E46" s="281"/>
      <c r="F46" s="281"/>
      <c r="G46" s="281"/>
      <c r="H46" s="281"/>
      <c r="I46" s="571" t="str">
        <f t="shared" si="2"/>
        <v/>
      </c>
      <c r="J46" s="572" t="str">
        <f t="shared" si="2"/>
        <v/>
      </c>
      <c r="K46" s="572" t="str">
        <f>IF(COUNT(C46:F46)=4, CONCATENATE(ROUND(SUM(E46:F46)/SUM(C46:D46)*100, 2), " (", ROUND(SUM(E46:F46)/SUM(C46:D46)*100/EXP(1.96/SQRT(SUM(E46:F46))), 2),"-",ROUND(SUM(E46:F46)/SUM(C46:D46)*100*EXP(1.96/SQRT(SUM(E46:F46))), 2),")"),"")</f>
        <v/>
      </c>
      <c r="L46" s="571" t="str">
        <f>IF(COUNT(C46,G46)=2, CONCATENATE(ROUND(G46/C46*100, 2), " (", ROUND(G46/C46*100/EXP(1.96/SQRT(G46)), 2),"-",ROUND(G46/C46*100*EXP(1.96/SQRT(G46)), 2),")"),"")</f>
        <v/>
      </c>
      <c r="M46" s="572" t="str">
        <f t="shared" si="3"/>
        <v/>
      </c>
      <c r="N46" s="573" t="str">
        <f>IF(COUNT(C46:D46,G46:H46)=4, CONCATENATE(ROUND(SUM(G46:H46)/SUM(C46:D46)*100, 2), " (", ROUND(SUM(G46:H46)/SUM(C46:D46)*100/EXP(1.96/SQRT(SUM(G46:H46))), 2),"-",ROUND(SUM(G46:H46)/SUM(C46:D46)*100*EXP(1.96/SQRT(SUM(G46:H46))), 2),")"),"")</f>
        <v/>
      </c>
    </row>
    <row r="47" spans="1:14" ht="12.75" customHeight="1" x14ac:dyDescent="0.25">
      <c r="A47" s="524"/>
      <c r="B47" s="14" t="s">
        <v>12</v>
      </c>
      <c r="C47" s="463" t="str">
        <f>IF('W8'!$G$8&gt;0, 'W8'!E18,"")</f>
        <v/>
      </c>
      <c r="D47" s="473" t="str">
        <f>IF('W8'!$G$8&gt;0, 'W8'!J18,"")</f>
        <v/>
      </c>
      <c r="E47" s="281"/>
      <c r="F47" s="281"/>
      <c r="G47" s="281"/>
      <c r="H47" s="281"/>
      <c r="I47" s="571" t="str">
        <f t="shared" si="2"/>
        <v/>
      </c>
      <c r="J47" s="572" t="str">
        <f>IF(COUNT(D47,F47)=2, CONCATENATE(ROUND(F47/D47*100, 2), " (", ROUND(F47/D47*100/EXP(1.96/SQRT(F47)), 2),"-",ROUND(F47/D47*100*EXP(1.96/SQRT(F47)), 2),")"),"")</f>
        <v/>
      </c>
      <c r="K47" s="572" t="str">
        <f>IF(COUNT(C47:F47)=4, CONCATENATE(ROUND(SUM(E47:F47)/SUM(C47:D47)*100, 2), " (", ROUND(SUM(E47:F47)/SUM(C47:D47)*100/EXP(1.96/SQRT(SUM(E47:F47))), 2),"-",ROUND(SUM(E47:F47)/SUM(C47:D47)*100*EXP(1.96/SQRT(SUM(E47:F47))), 2),")"),"")</f>
        <v/>
      </c>
      <c r="L47" s="571" t="str">
        <f t="shared" si="3"/>
        <v/>
      </c>
      <c r="M47" s="572" t="str">
        <f t="shared" si="3"/>
        <v/>
      </c>
      <c r="N47" s="573" t="str">
        <f>IF(COUNT(C47:D47,G47:H47)=4, CONCATENATE(ROUND(SUM(G47:H47)/SUM(C47:D47)*100, 2), " (", ROUND(SUM(G47:H47)/SUM(C47:D47)*100/EXP(1.96/SQRT(SUM(G47:H47))), 2),"-",ROUND(SUM(G47:H47)/SUM(C47:D47)*100*EXP(1.96/SQRT(SUM(G47:H47))), 2),")"),"")</f>
        <v/>
      </c>
    </row>
    <row r="48" spans="1:14" ht="12.75" customHeight="1" x14ac:dyDescent="0.25">
      <c r="A48" s="524"/>
      <c r="B48" s="14" t="s">
        <v>13</v>
      </c>
      <c r="C48" s="463" t="str">
        <f>IF('W8'!$G$8&gt;0, 'W8'!E19,"")</f>
        <v/>
      </c>
      <c r="D48" s="473" t="str">
        <f>IF('W8'!$G$8&gt;0, 'W8'!J19,"")</f>
        <v/>
      </c>
      <c r="E48" s="281"/>
      <c r="F48" s="281"/>
      <c r="G48" s="281"/>
      <c r="H48" s="281"/>
      <c r="I48" s="571" t="str">
        <f t="shared" si="2"/>
        <v/>
      </c>
      <c r="J48" s="572" t="str">
        <f t="shared" si="2"/>
        <v/>
      </c>
      <c r="K48" s="572" t="str">
        <f>IF(COUNT(C48:F48)=4, CONCATENATE(ROUND(SUM(E48:F48)/SUM(C48:D48)*100, 2), " (", ROUND(SUM(E48:F48)/SUM(C48:D48)*100/EXP(1.96/SQRT(SUM(E48:F48))), 2),"-",ROUND(SUM(E48:F48)/SUM(C48:D48)*100*EXP(1.96/SQRT(SUM(E48:F48))), 2),")"),"")</f>
        <v/>
      </c>
      <c r="L48" s="571" t="str">
        <f t="shared" si="3"/>
        <v/>
      </c>
      <c r="M48" s="572" t="str">
        <f t="shared" si="3"/>
        <v/>
      </c>
      <c r="N48" s="573" t="str">
        <f>IF(COUNT(C48:D48,G48:H48)=4, CONCATENATE(ROUND(SUM(G48:H48)/SUM(C48:D48)*100, 2), " (", ROUND(SUM(G48:H48)/SUM(C48:D48)*100/EXP(1.96/SQRT(SUM(G48:H48))), 2),"-",ROUND(SUM(G48:H48)/SUM(C48:D48)*100*EXP(1.96/SQRT(SUM(G48:H48))), 2),")"),"")</f>
        <v/>
      </c>
    </row>
    <row r="49" spans="1:14" ht="12.75" customHeight="1" x14ac:dyDescent="0.25">
      <c r="A49" s="524"/>
      <c r="B49" s="14" t="s">
        <v>14</v>
      </c>
      <c r="C49" s="463" t="str">
        <f>IF('W8'!$G$8&gt;0, 'W8'!E20,"")</f>
        <v/>
      </c>
      <c r="D49" s="473" t="str">
        <f>IF('W8'!$G$8&gt;0, 'W8'!J20,"")</f>
        <v/>
      </c>
      <c r="E49" s="281"/>
      <c r="F49" s="281"/>
      <c r="G49" s="281"/>
      <c r="H49" s="281"/>
      <c r="I49" s="571" t="str">
        <f t="shared" si="2"/>
        <v/>
      </c>
      <c r="J49" s="572" t="str">
        <f t="shared" si="2"/>
        <v/>
      </c>
      <c r="K49" s="572" t="str">
        <f>IF(COUNT(C49:F49)=4, CONCATENATE(ROUND(SUM(E49:F49)/SUM(C49:D49)*100, 2), " (", ROUND(SUM(E49:F49)/SUM(C49:D49)*100/EXP(1.96/SQRT(SUM(E49:F49))), 2),"-",ROUND(SUM(E49:F49)/SUM(C49:D49)*100*EXP(1.96/SQRT(SUM(E49:F49))), 2),")"),"")</f>
        <v/>
      </c>
      <c r="L49" s="571" t="str">
        <f t="shared" si="3"/>
        <v/>
      </c>
      <c r="M49" s="572" t="str">
        <f t="shared" si="3"/>
        <v/>
      </c>
      <c r="N49" s="573" t="str">
        <f>IF(COUNT(C49:D49,G49:H49)=4, CONCATENATE(ROUND(SUM(G49:H49)/SUM(C49:D49)*100, 2), " (", ROUND(SUM(G49:H49)/SUM(C49:D49)*100/EXP(1.96/SQRT(SUM(G49:H49))), 2),"-",ROUND(SUM(G49:H49)/SUM(C49:D49)*100*EXP(1.96/SQRT(SUM(G49:H49))), 2),")"),"")</f>
        <v/>
      </c>
    </row>
    <row r="50" spans="1:14" ht="12.75" customHeight="1" x14ac:dyDescent="0.25">
      <c r="A50" s="524"/>
      <c r="B50" s="14" t="s">
        <v>15</v>
      </c>
      <c r="C50" s="463" t="str">
        <f>IF('W8'!$G$8&gt;0, 'W8'!E21,"")</f>
        <v/>
      </c>
      <c r="D50" s="473" t="str">
        <f>IF('W8'!$G$8&gt;0, 'W8'!J21,"")</f>
        <v/>
      </c>
      <c r="E50" s="281"/>
      <c r="F50" s="281"/>
      <c r="G50" s="281"/>
      <c r="H50" s="281"/>
      <c r="I50" s="571" t="str">
        <f t="shared" si="2"/>
        <v/>
      </c>
      <c r="J50" s="572" t="str">
        <f t="shared" si="2"/>
        <v/>
      </c>
      <c r="K50" s="572" t="str">
        <f>IF(COUNT(C50:F50)=4, CONCATENATE(ROUND(SUM(E50:F50)/SUM(C50:D50)*100, 2), " (", ROUND(SUM(E50:F50)/SUM(C50:D50)*100/EXP(1.96/SQRT(SUM(E50:F50))), 2),"-",ROUND(SUM(E50:F50)/SUM(C50:D50)*100*EXP(1.96/SQRT(SUM(E50:F50))), 2),")"),"")</f>
        <v/>
      </c>
      <c r="L50" s="571" t="str">
        <f t="shared" si="3"/>
        <v/>
      </c>
      <c r="M50" s="572" t="str">
        <f t="shared" si="3"/>
        <v/>
      </c>
      <c r="N50" s="573" t="str">
        <f>IF(COUNT(C50:D50,G50:H50)=4, CONCATENATE(ROUND(SUM(G50:H50)/SUM(C50:D50)*100, 2), " (", ROUND(SUM(G50:H50)/SUM(C50:D50)*100/EXP(1.96/SQRT(SUM(G50:H50))), 2),"-",ROUND(SUM(G50:H50)/SUM(C50:D50)*100*EXP(1.96/SQRT(SUM(G50:H50))), 2),")"),"")</f>
        <v/>
      </c>
    </row>
    <row r="51" spans="1:14" ht="12.75" customHeight="1" x14ac:dyDescent="0.25">
      <c r="A51" s="524"/>
      <c r="B51" s="14" t="s">
        <v>16</v>
      </c>
      <c r="C51" s="463" t="str">
        <f>IF('W8'!$G$8&gt;0, 'W8'!E22,"")</f>
        <v/>
      </c>
      <c r="D51" s="473" t="str">
        <f>IF('W8'!$G$8&gt;0, 'W8'!J22,"")</f>
        <v/>
      </c>
      <c r="E51" s="281"/>
      <c r="F51" s="281"/>
      <c r="G51" s="281"/>
      <c r="H51" s="281"/>
      <c r="I51" s="571" t="str">
        <f t="shared" si="2"/>
        <v/>
      </c>
      <c r="J51" s="572" t="str">
        <f t="shared" si="2"/>
        <v/>
      </c>
      <c r="K51" s="572" t="str">
        <f>IF(COUNT(C51:F51)=4, CONCATENATE(ROUND(SUM(E51:F51)/SUM(C51:D51)*100, 2), " (", ROUND(SUM(E51:F51)/SUM(C51:D51)*100/EXP(1.96/SQRT(SUM(E51:F51))), 2),"-",ROUND(SUM(E51:F51)/SUM(C51:D51)*100*EXP(1.96/SQRT(SUM(E51:F51))), 2),")"),"")</f>
        <v/>
      </c>
      <c r="L51" s="571" t="str">
        <f t="shared" si="3"/>
        <v/>
      </c>
      <c r="M51" s="572" t="str">
        <f t="shared" si="3"/>
        <v/>
      </c>
      <c r="N51" s="573" t="str">
        <f>IF(COUNT(C51:D51,G51:H51)=4, CONCATENATE(ROUND(SUM(G51:H51)/SUM(C51:D51)*100, 2), " (", ROUND(SUM(G51:H51)/SUM(C51:D51)*100/EXP(1.96/SQRT(SUM(G51:H51))), 2),"-",ROUND(SUM(G51:H51)/SUM(C51:D51)*100*EXP(1.96/SQRT(SUM(G51:H51))), 2),")"),"")</f>
        <v/>
      </c>
    </row>
    <row r="52" spans="1:14" ht="12.75" customHeight="1" x14ac:dyDescent="0.25">
      <c r="A52" s="525"/>
      <c r="B52" s="14" t="s">
        <v>17</v>
      </c>
      <c r="C52" s="467" t="str">
        <f>IF('W8'!$G$8&gt;0, 'W8'!E23,"")</f>
        <v/>
      </c>
      <c r="D52" s="473" t="str">
        <f>IF('W8'!$G$8&gt;0, 'W8'!J23,"")</f>
        <v/>
      </c>
      <c r="E52" s="281"/>
      <c r="F52" s="281"/>
      <c r="G52" s="281"/>
      <c r="H52" s="281"/>
      <c r="I52" s="571" t="str">
        <f t="shared" si="2"/>
        <v/>
      </c>
      <c r="J52" s="572" t="str">
        <f t="shared" si="2"/>
        <v/>
      </c>
      <c r="K52" s="572" t="str">
        <f>IF(COUNT(C52:F52)=4, CONCATENATE(ROUND(SUM(E52:F52)/SUM(C52:D52)*100, 2), " (", ROUND(SUM(E52:F52)/SUM(C52:D52)*100/EXP(1.96/SQRT(SUM(E52:F52))), 2),"-",ROUND(SUM(E52:F52)/SUM(C52:D52)*100*EXP(1.96/SQRT(SUM(E52:F52))), 2),")"),"")</f>
        <v/>
      </c>
      <c r="L52" s="571" t="str">
        <f t="shared" si="3"/>
        <v/>
      </c>
      <c r="M52" s="572" t="str">
        <f t="shared" si="3"/>
        <v/>
      </c>
      <c r="N52" s="573" t="str">
        <f>IF(COUNT(C52:D52,G52:H52)=4, CONCATENATE(ROUND(SUM(G52:H52)/SUM(C52:D52)*100, 2), " (", ROUND(SUM(G52:H52)/SUM(C52:D52)*100/EXP(1.96/SQRT(SUM(G52:H52))), 2),"-",ROUND(SUM(G52:H52)/SUM(C52:D52)*100*EXP(1.96/SQRT(SUM(G52:H52))), 2),")"),"")</f>
        <v/>
      </c>
    </row>
    <row r="53" spans="1:14" ht="12.75" customHeight="1" x14ac:dyDescent="0.25">
      <c r="A53" s="488"/>
      <c r="B53" s="14"/>
      <c r="C53" s="372" t="s">
        <v>2</v>
      </c>
      <c r="D53" s="373" t="s">
        <v>0</v>
      </c>
      <c r="E53" s="372" t="s">
        <v>2</v>
      </c>
      <c r="F53" s="372" t="s">
        <v>0</v>
      </c>
      <c r="G53" s="372" t="s">
        <v>2</v>
      </c>
      <c r="H53" s="373" t="s">
        <v>0</v>
      </c>
      <c r="I53" s="372" t="s">
        <v>2</v>
      </c>
      <c r="J53" s="372" t="s">
        <v>0</v>
      </c>
      <c r="K53" s="372" t="s">
        <v>26</v>
      </c>
      <c r="L53" s="372" t="s">
        <v>2</v>
      </c>
      <c r="M53" s="372" t="s">
        <v>0</v>
      </c>
      <c r="N53" s="373" t="s">
        <v>26</v>
      </c>
    </row>
    <row r="54" spans="1:14" ht="12.75" customHeight="1" x14ac:dyDescent="0.25">
      <c r="A54" s="523" t="s">
        <v>23</v>
      </c>
      <c r="B54" s="14" t="s">
        <v>6</v>
      </c>
      <c r="C54" s="589" t="str">
        <f>IF('W8'!$G$8&gt;0, 'W8'!F12,"")</f>
        <v/>
      </c>
      <c r="D54" s="473" t="str">
        <f>IF('W8'!$G$8&gt;0, 'W8'!K12,"")</f>
        <v/>
      </c>
      <c r="E54" s="281"/>
      <c r="F54" s="281"/>
      <c r="G54" s="281"/>
      <c r="H54" s="281"/>
      <c r="I54" s="568" t="str">
        <f>IF(COUNT(C54,E54)=2, CONCATENATE(ROUND(E54/C54*100, 2), " (", ROUND(E54/C54*100/EXP(1.96/SQRT(E54)), 2),"-",ROUND(E54/C54*100*EXP(1.96/SQRT(E54)), 2),")"),"")</f>
        <v/>
      </c>
      <c r="J54" s="569" t="str">
        <f>IF(COUNT(D54,F54)=2, CONCATENATE(ROUND(F54/D54*100, 2), " (", ROUND(F54/D54*100/EXP(1.96/SQRT(F54)), 2),"-",ROUND(F54/D54*100*EXP(1.96/SQRT(F54)), 2),")"),"")</f>
        <v/>
      </c>
      <c r="K54" s="569" t="str">
        <f>IF(COUNT(C54:F54)=4, CONCATENATE(ROUND(SUM(E54:F54)/SUM(C54:D54)*100, 2), " (", ROUND(SUM(E54:F54)/SUM(C54:D54)*100/EXP(1.96/SQRT(SUM(E54:F54))), 2),"-",ROUND(SUM(E54:F54)/SUM(C54:D54)*100*EXP(1.96/SQRT(SUM(E54:F54))), 2),")"),"")</f>
        <v/>
      </c>
      <c r="L54" s="568" t="str">
        <f>IF(COUNT(C54,G54)=2, CONCATENATE(ROUND(G54/C54*100, 2), " (", ROUND(G54/C54*100/EXP(1.96/SQRT(G54)), 2),"-",ROUND(G54/C54*100*EXP(1.96/SQRT(G54)), 2),")"),"")</f>
        <v/>
      </c>
      <c r="M54" s="569" t="str">
        <f>IF(COUNT(D54,H54)=2, CONCATENATE(ROUND(H54/D54*100, 2), " (", ROUND(H54/D54*100/EXP(1.96/SQRT(H54)), 2),"-",ROUND(H54/D54*100*EXP(1.96/SQRT(H54)), 2),")"),"")</f>
        <v/>
      </c>
      <c r="N54" s="570" t="str">
        <f>IF(COUNT(C54:D54,G54:H54)=4, CONCATENATE(ROUND(SUM(G54:H54)/SUM(C54:D54)*100, 2), " (", ROUND(SUM(G54:H54)/SUM(C54:D54)*100/EXP(1.96/SQRT(SUM(G54:H54))), 2),"-",ROUND(SUM(G54:H54)/SUM(C54:D54)*100*EXP(1.96/SQRT(SUM(G54:H54))), 2),")"),"")</f>
        <v/>
      </c>
    </row>
    <row r="55" spans="1:14" ht="12.75" customHeight="1" x14ac:dyDescent="0.25">
      <c r="A55" s="524"/>
      <c r="B55" s="14" t="s">
        <v>7</v>
      </c>
      <c r="C55" s="463" t="str">
        <f>IF('W8'!$G$8&gt;0, 'W8'!F13,"")</f>
        <v/>
      </c>
      <c r="D55" s="473" t="str">
        <f>IF('W8'!$G$8&gt;0, 'W8'!K13,"")</f>
        <v/>
      </c>
      <c r="E55" s="281"/>
      <c r="F55" s="281"/>
      <c r="G55" s="281"/>
      <c r="H55" s="281"/>
      <c r="I55" s="571" t="str">
        <f t="shared" ref="I55:I65" si="4">IF(COUNT(C55,E55)=2, CONCATENATE(ROUND(E55/C55*100, 2), " (", ROUND(E55/C55*100/EXP(1.96/SQRT(E55)), 2),"-",ROUND(E55/C55*100*EXP(1.96/SQRT(E55)), 2),")"),"")</f>
        <v/>
      </c>
      <c r="J55" s="572" t="str">
        <f t="shared" ref="J55:J65" si="5">IF(COUNT(D55,F55)=2, CONCATENATE(ROUND(F55/D55*100, 2), " (", ROUND(F55/D55*100/EXP(1.96/SQRT(F55)), 2),"-",ROUND(F55/D55*100*EXP(1.96/SQRT(F55)), 2),")"),"")</f>
        <v/>
      </c>
      <c r="K55" s="572" t="str">
        <f>IF(COUNT(C55:F55)=4, CONCATENATE(ROUND(SUM(E55:F55)/SUM(C55:D55)*100, 2), " (", ROUND(SUM(E55:F55)/SUM(C55:D55)*100/EXP(1.96/SQRT(SUM(E55:F55))), 2),"-",ROUND(SUM(E55:F55)/SUM(C55:D55)*100*EXP(1.96/SQRT(SUM(E55:F55))), 2),")"),"")</f>
        <v/>
      </c>
      <c r="L55" s="571" t="str">
        <f t="shared" ref="L55:L65" si="6">IF(COUNT(C55,G55)=2, CONCATENATE(ROUND(G55/C55*100, 2), " (", ROUND(G55/C55*100/EXP(1.96/SQRT(G55)), 2),"-",ROUND(G55/C55*100*EXP(1.96/SQRT(G55)), 2),")"),"")</f>
        <v/>
      </c>
      <c r="M55" s="572" t="str">
        <f t="shared" ref="M55:M65" si="7">IF(COUNT(D55,H55)=2, CONCATENATE(ROUND(H55/D55*100, 2), " (", ROUND(H55/D55*100/EXP(1.96/SQRT(H55)), 2),"-",ROUND(H55/D55*100*EXP(1.96/SQRT(H55)), 2),")"),"")</f>
        <v/>
      </c>
      <c r="N55" s="573" t="str">
        <f>IF(COUNT(C55:D55,G55:H55)=4, CONCATENATE(ROUND(SUM(G55:H55)/SUM(C55:D55)*100, 2), " (", ROUND(SUM(G55:H55)/SUM(C55:D55)*100/EXP(1.96/SQRT(SUM(G55:H55))), 2),"-",ROUND(SUM(G55:H55)/SUM(C55:D55)*100*EXP(1.96/SQRT(SUM(G55:H55))), 2),")"),"")</f>
        <v/>
      </c>
    </row>
    <row r="56" spans="1:14" ht="12.75" customHeight="1" x14ac:dyDescent="0.25">
      <c r="A56" s="524"/>
      <c r="B56" s="14" t="s">
        <v>8</v>
      </c>
      <c r="C56" s="463" t="str">
        <f>IF('W8'!$G$8&gt;0, 'W8'!F14,"")</f>
        <v/>
      </c>
      <c r="D56" s="473" t="str">
        <f>IF('W8'!$G$8&gt;0, 'W8'!K14,"")</f>
        <v/>
      </c>
      <c r="E56" s="281"/>
      <c r="F56" s="281"/>
      <c r="G56" s="281"/>
      <c r="H56" s="281"/>
      <c r="I56" s="571" t="str">
        <f>IF(COUNT(C56,E56)=2, CONCATENATE(ROUND(E56/C56*100, 2), " (", ROUND(E56/C56*100/EXP(1.96/SQRT(E56)), 2),"-",ROUND(E56/C56*100*EXP(1.96/SQRT(E56)), 2),")"),"")</f>
        <v/>
      </c>
      <c r="J56" s="572" t="str">
        <f t="shared" si="5"/>
        <v/>
      </c>
      <c r="K56" s="572" t="str">
        <f>IF(COUNT(C56:F56)=4, CONCATENATE(ROUND(SUM(E56:F56)/SUM(C56:D56)*100, 2), " (", ROUND(SUM(E56:F56)/SUM(C56:D56)*100/EXP(1.96/SQRT(SUM(E56:F56))), 2),"-",ROUND(SUM(E56:F56)/SUM(C56:D56)*100*EXP(1.96/SQRT(SUM(E56:F56))), 2),")"),"")</f>
        <v/>
      </c>
      <c r="L56" s="571" t="str">
        <f t="shared" si="6"/>
        <v/>
      </c>
      <c r="M56" s="572" t="str">
        <f t="shared" si="7"/>
        <v/>
      </c>
      <c r="N56" s="573" t="str">
        <f>IF(COUNT(C56:D56,G56:H56)=4, CONCATENATE(ROUND(SUM(G56:H56)/SUM(C56:D56)*100, 2), " (", ROUND(SUM(G56:H56)/SUM(C56:D56)*100/EXP(1.96/SQRT(SUM(G56:H56))), 2),"-",ROUND(SUM(G56:H56)/SUM(C56:D56)*100*EXP(1.96/SQRT(SUM(G56:H56))), 2),")"),"")</f>
        <v/>
      </c>
    </row>
    <row r="57" spans="1:14" ht="12.75" customHeight="1" x14ac:dyDescent="0.25">
      <c r="A57" s="524"/>
      <c r="B57" s="14" t="s">
        <v>9</v>
      </c>
      <c r="C57" s="463" t="str">
        <f>IF('W8'!$G$8&gt;0, 'W8'!F15,"")</f>
        <v/>
      </c>
      <c r="D57" s="473" t="str">
        <f>IF('W8'!$G$8&gt;0, 'W8'!K15,"")</f>
        <v/>
      </c>
      <c r="E57" s="281"/>
      <c r="F57" s="281"/>
      <c r="G57" s="281"/>
      <c r="H57" s="281"/>
      <c r="I57" s="571" t="str">
        <f t="shared" ref="I57:I65" si="8">IF(COUNT(C57,E57)=2, CONCATENATE(ROUND(E57/C57*100, 2), " (", ROUND(E57/C57*100/EXP(1.96/SQRT(E57)), 2),"-",ROUND(E57/C57*100*EXP(1.96/SQRT(E57)), 2),")"),"")</f>
        <v/>
      </c>
      <c r="J57" s="572" t="str">
        <f t="shared" si="5"/>
        <v/>
      </c>
      <c r="K57" s="572" t="str">
        <f>IF(COUNT(C57:F57)=4, CONCATENATE(ROUND(SUM(E57:F57)/SUM(C57:D57)*100, 2), " (", ROUND(SUM(E57:F57)/SUM(C57:D57)*100/EXP(1.96/SQRT(SUM(E57:F57))), 2),"-",ROUND(SUM(E57:F57)/SUM(C57:D57)*100*EXP(1.96/SQRT(SUM(E57:F57))), 2),")"),"")</f>
        <v/>
      </c>
      <c r="L57" s="571" t="str">
        <f t="shared" si="6"/>
        <v/>
      </c>
      <c r="M57" s="572" t="str">
        <f t="shared" si="7"/>
        <v/>
      </c>
      <c r="N57" s="573" t="str">
        <f>IF(COUNT(C57:D57,G57:H57)=4, CONCATENATE(ROUND(SUM(G57:H57)/SUM(C57:D57)*100, 2), " (", ROUND(SUM(G57:H57)/SUM(C57:D57)*100/EXP(1.96/SQRT(SUM(G57:H57))), 2),"-",ROUND(SUM(G57:H57)/SUM(C57:D57)*100*EXP(1.96/SQRT(SUM(G57:H57))), 2),")"),"")</f>
        <v/>
      </c>
    </row>
    <row r="58" spans="1:14" ht="12.75" customHeight="1" x14ac:dyDescent="0.25">
      <c r="A58" s="524"/>
      <c r="B58" s="14" t="s">
        <v>10</v>
      </c>
      <c r="C58" s="463" t="str">
        <f>IF('W8'!$G$8&gt;0, 'W8'!F16,"")</f>
        <v/>
      </c>
      <c r="D58" s="473" t="str">
        <f>IF('W8'!$G$8&gt;0, 'W8'!K16,"")</f>
        <v/>
      </c>
      <c r="E58" s="281"/>
      <c r="F58" s="281"/>
      <c r="G58" s="281"/>
      <c r="H58" s="281"/>
      <c r="I58" s="571" t="str">
        <f t="shared" si="8"/>
        <v/>
      </c>
      <c r="J58" s="572" t="str">
        <f t="shared" si="5"/>
        <v/>
      </c>
      <c r="K58" s="572" t="str">
        <f>IF(COUNT(C58:F58)=4, CONCATENATE(ROUND(SUM(E58:F58)/SUM(C58:D58)*100, 2), " (", ROUND(SUM(E58:F58)/SUM(C58:D58)*100/EXP(1.96/SQRT(SUM(E58:F58))), 2),"-",ROUND(SUM(E58:F58)/SUM(C58:D58)*100*EXP(1.96/SQRT(SUM(E58:F58))), 2),")"),"")</f>
        <v/>
      </c>
      <c r="L58" s="571" t="str">
        <f t="shared" si="6"/>
        <v/>
      </c>
      <c r="M58" s="572" t="str">
        <f t="shared" si="7"/>
        <v/>
      </c>
      <c r="N58" s="573" t="str">
        <f>IF(COUNT(C58:D58,G58:H58)=4, CONCATENATE(ROUND(SUM(G58:H58)/SUM(C58:D58)*100, 2), " (", ROUND(SUM(G58:H58)/SUM(C58:D58)*100/EXP(1.96/SQRT(SUM(G58:H58))), 2),"-",ROUND(SUM(G58:H58)/SUM(C58:D58)*100*EXP(1.96/SQRT(SUM(G58:H58))), 2),")"),"")</f>
        <v/>
      </c>
    </row>
    <row r="59" spans="1:14" ht="12.75" customHeight="1" x14ac:dyDescent="0.25">
      <c r="A59" s="524"/>
      <c r="B59" s="14" t="s">
        <v>11</v>
      </c>
      <c r="C59" s="463" t="str">
        <f>IF('W8'!$G$8&gt;0, 'W8'!F17,"")</f>
        <v/>
      </c>
      <c r="D59" s="473" t="str">
        <f>IF('W8'!$G$8&gt;0, 'W8'!K17,"")</f>
        <v/>
      </c>
      <c r="E59" s="281"/>
      <c r="F59" s="281"/>
      <c r="G59" s="281"/>
      <c r="H59" s="281"/>
      <c r="I59" s="571" t="str">
        <f t="shared" si="8"/>
        <v/>
      </c>
      <c r="J59" s="572" t="str">
        <f t="shared" si="5"/>
        <v/>
      </c>
      <c r="K59" s="572" t="str">
        <f>IF(COUNT(C59:F59)=4, CONCATENATE(ROUND(SUM(E59:F59)/SUM(C59:D59)*100, 2), " (", ROUND(SUM(E59:F59)/SUM(C59:D59)*100/EXP(1.96/SQRT(SUM(E59:F59))), 2),"-",ROUND(SUM(E59:F59)/SUM(C59:D59)*100*EXP(1.96/SQRT(SUM(E59:F59))), 2),")"),"")</f>
        <v/>
      </c>
      <c r="L59" s="571" t="str">
        <f>IF(COUNT(C59,G59)=2, CONCATENATE(ROUND(G59/C59*100, 2), " (", ROUND(G59/C59*100/EXP(1.96/SQRT(G59)), 2),"-",ROUND(G59/C59*100*EXP(1.96/SQRT(G59)), 2),")"),"")</f>
        <v/>
      </c>
      <c r="M59" s="572" t="str">
        <f t="shared" si="7"/>
        <v/>
      </c>
      <c r="N59" s="573" t="str">
        <f>IF(COUNT(C59:D59,G59:H59)=4, CONCATENATE(ROUND(SUM(G59:H59)/SUM(C59:D59)*100, 2), " (", ROUND(SUM(G59:H59)/SUM(C59:D59)*100/EXP(1.96/SQRT(SUM(G59:H59))), 2),"-",ROUND(SUM(G59:H59)/SUM(C59:D59)*100*EXP(1.96/SQRT(SUM(G59:H59))), 2),")"),"")</f>
        <v/>
      </c>
    </row>
    <row r="60" spans="1:14" ht="12.75" customHeight="1" x14ac:dyDescent="0.25">
      <c r="A60" s="524"/>
      <c r="B60" s="14" t="s">
        <v>12</v>
      </c>
      <c r="C60" s="463" t="str">
        <f>IF('W8'!$G$8&gt;0, 'W8'!F18,"")</f>
        <v/>
      </c>
      <c r="D60" s="473" t="str">
        <f>IF('W8'!$G$8&gt;0, 'W8'!K18,"")</f>
        <v/>
      </c>
      <c r="E60" s="281"/>
      <c r="F60" s="281"/>
      <c r="G60" s="281"/>
      <c r="H60" s="281"/>
      <c r="I60" s="571" t="str">
        <f t="shared" si="8"/>
        <v/>
      </c>
      <c r="J60" s="572" t="str">
        <f>IF(COUNT(D60,F60)=2, CONCATENATE(ROUND(F60/D60*100, 2), " (", ROUND(F60/D60*100/EXP(1.96/SQRT(F60)), 2),"-",ROUND(F60/D60*100*EXP(1.96/SQRT(F60)), 2),")"),"")</f>
        <v/>
      </c>
      <c r="K60" s="572" t="str">
        <f>IF(COUNT(C60:F60)=4, CONCATENATE(ROUND(SUM(E60:F60)/SUM(C60:D60)*100, 2), " (", ROUND(SUM(E60:F60)/SUM(C60:D60)*100/EXP(1.96/SQRT(SUM(E60:F60))), 2),"-",ROUND(SUM(E60:F60)/SUM(C60:D60)*100*EXP(1.96/SQRT(SUM(E60:F60))), 2),")"),"")</f>
        <v/>
      </c>
      <c r="L60" s="571" t="str">
        <f t="shared" ref="L60:L65" si="9">IF(COUNT(C60,G60)=2, CONCATENATE(ROUND(G60/C60*100, 2), " (", ROUND(G60/C60*100/EXP(1.96/SQRT(G60)), 2),"-",ROUND(G60/C60*100*EXP(1.96/SQRT(G60)), 2),")"),"")</f>
        <v/>
      </c>
      <c r="M60" s="572" t="str">
        <f t="shared" si="7"/>
        <v/>
      </c>
      <c r="N60" s="573" t="str">
        <f>IF(COUNT(C60:D60,G60:H60)=4, CONCATENATE(ROUND(SUM(G60:H60)/SUM(C60:D60)*100, 2), " (", ROUND(SUM(G60:H60)/SUM(C60:D60)*100/EXP(1.96/SQRT(SUM(G60:H60))), 2),"-",ROUND(SUM(G60:H60)/SUM(C60:D60)*100*EXP(1.96/SQRT(SUM(G60:H60))), 2),")"),"")</f>
        <v/>
      </c>
    </row>
    <row r="61" spans="1:14" ht="12.75" customHeight="1" x14ac:dyDescent="0.25">
      <c r="A61" s="524"/>
      <c r="B61" s="14" t="s">
        <v>13</v>
      </c>
      <c r="C61" s="463" t="str">
        <f>IF('W8'!$G$8&gt;0, 'W8'!F19,"")</f>
        <v/>
      </c>
      <c r="D61" s="473" t="str">
        <f>IF('W8'!$G$8&gt;0, 'W8'!K19,"")</f>
        <v/>
      </c>
      <c r="E61" s="281"/>
      <c r="F61" s="281"/>
      <c r="G61" s="281"/>
      <c r="H61" s="281"/>
      <c r="I61" s="571" t="str">
        <f t="shared" si="8"/>
        <v/>
      </c>
      <c r="J61" s="572" t="str">
        <f t="shared" ref="J61:J65" si="10">IF(COUNT(D61,F61)=2, CONCATENATE(ROUND(F61/D61*100, 2), " (", ROUND(F61/D61*100/EXP(1.96/SQRT(F61)), 2),"-",ROUND(F61/D61*100*EXP(1.96/SQRT(F61)), 2),")"),"")</f>
        <v/>
      </c>
      <c r="K61" s="572" t="str">
        <f>IF(COUNT(C61:F61)=4, CONCATENATE(ROUND(SUM(E61:F61)/SUM(C61:D61)*100, 2), " (", ROUND(SUM(E61:F61)/SUM(C61:D61)*100/EXP(1.96/SQRT(SUM(E61:F61))), 2),"-",ROUND(SUM(E61:F61)/SUM(C61:D61)*100*EXP(1.96/SQRT(SUM(E61:F61))), 2),")"),"")</f>
        <v/>
      </c>
      <c r="L61" s="571" t="str">
        <f t="shared" si="9"/>
        <v/>
      </c>
      <c r="M61" s="572" t="str">
        <f t="shared" si="7"/>
        <v/>
      </c>
      <c r="N61" s="573" t="str">
        <f>IF(COUNT(C61:D61,G61:H61)=4, CONCATENATE(ROUND(SUM(G61:H61)/SUM(C61:D61)*100, 2), " (", ROUND(SUM(G61:H61)/SUM(C61:D61)*100/EXP(1.96/SQRT(SUM(G61:H61))), 2),"-",ROUND(SUM(G61:H61)/SUM(C61:D61)*100*EXP(1.96/SQRT(SUM(G61:H61))), 2),")"),"")</f>
        <v/>
      </c>
    </row>
    <row r="62" spans="1:14" ht="12.75" customHeight="1" x14ac:dyDescent="0.25">
      <c r="A62" s="524"/>
      <c r="B62" s="14" t="s">
        <v>14</v>
      </c>
      <c r="C62" s="463" t="str">
        <f>IF('W8'!$G$8&gt;0, 'W8'!F20,"")</f>
        <v/>
      </c>
      <c r="D62" s="473" t="str">
        <f>IF('W8'!$G$8&gt;0, 'W8'!K20,"")</f>
        <v/>
      </c>
      <c r="E62" s="281"/>
      <c r="F62" s="281"/>
      <c r="G62" s="281"/>
      <c r="H62" s="281"/>
      <c r="I62" s="571" t="str">
        <f t="shared" si="8"/>
        <v/>
      </c>
      <c r="J62" s="572" t="str">
        <f t="shared" si="10"/>
        <v/>
      </c>
      <c r="K62" s="572" t="str">
        <f>IF(COUNT(C62:F62)=4, CONCATENATE(ROUND(SUM(E62:F62)/SUM(C62:D62)*100, 2), " (", ROUND(SUM(E62:F62)/SUM(C62:D62)*100/EXP(1.96/SQRT(SUM(E62:F62))), 2),"-",ROUND(SUM(E62:F62)/SUM(C62:D62)*100*EXP(1.96/SQRT(SUM(E62:F62))), 2),")"),"")</f>
        <v/>
      </c>
      <c r="L62" s="571" t="str">
        <f t="shared" si="9"/>
        <v/>
      </c>
      <c r="M62" s="572" t="str">
        <f t="shared" si="7"/>
        <v/>
      </c>
      <c r="N62" s="573" t="str">
        <f>IF(COUNT(C62:D62,G62:H62)=4, CONCATENATE(ROUND(SUM(G62:H62)/SUM(C62:D62)*100, 2), " (", ROUND(SUM(G62:H62)/SUM(C62:D62)*100/EXP(1.96/SQRT(SUM(G62:H62))), 2),"-",ROUND(SUM(G62:H62)/SUM(C62:D62)*100*EXP(1.96/SQRT(SUM(G62:H62))), 2),")"),"")</f>
        <v/>
      </c>
    </row>
    <row r="63" spans="1:14" ht="12.75" customHeight="1" x14ac:dyDescent="0.25">
      <c r="A63" s="524"/>
      <c r="B63" s="14" t="s">
        <v>15</v>
      </c>
      <c r="C63" s="463" t="str">
        <f>IF('W8'!$G$8&gt;0, 'W8'!F21,"")</f>
        <v/>
      </c>
      <c r="D63" s="473" t="str">
        <f>IF('W8'!$G$8&gt;0, 'W8'!K21,"")</f>
        <v/>
      </c>
      <c r="E63" s="281"/>
      <c r="F63" s="281"/>
      <c r="G63" s="281"/>
      <c r="H63" s="281"/>
      <c r="I63" s="571" t="str">
        <f t="shared" si="8"/>
        <v/>
      </c>
      <c r="J63" s="572" t="str">
        <f t="shared" si="10"/>
        <v/>
      </c>
      <c r="K63" s="572" t="str">
        <f>IF(COUNT(C63:F63)=4, CONCATENATE(ROUND(SUM(E63:F63)/SUM(C63:D63)*100, 2), " (", ROUND(SUM(E63:F63)/SUM(C63:D63)*100/EXP(1.96/SQRT(SUM(E63:F63))), 2),"-",ROUND(SUM(E63:F63)/SUM(C63:D63)*100*EXP(1.96/SQRT(SUM(E63:F63))), 2),")"),"")</f>
        <v/>
      </c>
      <c r="L63" s="571" t="str">
        <f t="shared" si="9"/>
        <v/>
      </c>
      <c r="M63" s="572" t="str">
        <f t="shared" si="7"/>
        <v/>
      </c>
      <c r="N63" s="573" t="str">
        <f>IF(COUNT(C63:D63,G63:H63)=4, CONCATENATE(ROUND(SUM(G63:H63)/SUM(C63:D63)*100, 2), " (", ROUND(SUM(G63:H63)/SUM(C63:D63)*100/EXP(1.96/SQRT(SUM(G63:H63))), 2),"-",ROUND(SUM(G63:H63)/SUM(C63:D63)*100*EXP(1.96/SQRT(SUM(G63:H63))), 2),")"),"")</f>
        <v/>
      </c>
    </row>
    <row r="64" spans="1:14" ht="12.75" customHeight="1" x14ac:dyDescent="0.25">
      <c r="A64" s="524"/>
      <c r="B64" s="14" t="s">
        <v>16</v>
      </c>
      <c r="C64" s="463" t="str">
        <f>IF('W8'!$G$8&gt;0, 'W8'!F22,"")</f>
        <v/>
      </c>
      <c r="D64" s="473" t="str">
        <f>IF('W8'!$G$8&gt;0, 'W8'!K22,"")</f>
        <v/>
      </c>
      <c r="E64" s="281"/>
      <c r="F64" s="281"/>
      <c r="G64" s="281"/>
      <c r="H64" s="281"/>
      <c r="I64" s="571" t="str">
        <f t="shared" si="8"/>
        <v/>
      </c>
      <c r="J64" s="572" t="str">
        <f t="shared" si="10"/>
        <v/>
      </c>
      <c r="K64" s="572" t="str">
        <f>IF(COUNT(C64:F64)=4, CONCATENATE(ROUND(SUM(E64:F64)/SUM(C64:D64)*100, 2), " (", ROUND(SUM(E64:F64)/SUM(C64:D64)*100/EXP(1.96/SQRT(SUM(E64:F64))), 2),"-",ROUND(SUM(E64:F64)/SUM(C64:D64)*100*EXP(1.96/SQRT(SUM(E64:F64))), 2),")"),"")</f>
        <v/>
      </c>
      <c r="L64" s="571" t="str">
        <f t="shared" si="9"/>
        <v/>
      </c>
      <c r="M64" s="572" t="str">
        <f t="shared" si="7"/>
        <v/>
      </c>
      <c r="N64" s="573" t="str">
        <f>IF(COUNT(C64:D64,G64:H64)=4, CONCATENATE(ROUND(SUM(G64:H64)/SUM(C64:D64)*100, 2), " (", ROUND(SUM(G64:H64)/SUM(C64:D64)*100/EXP(1.96/SQRT(SUM(G64:H64))), 2),"-",ROUND(SUM(G64:H64)/SUM(C64:D64)*100*EXP(1.96/SQRT(SUM(G64:H64))), 2),")"),"")</f>
        <v/>
      </c>
    </row>
    <row r="65" spans="1:14" ht="12.75" customHeight="1" x14ac:dyDescent="0.25">
      <c r="A65" s="525"/>
      <c r="B65" s="14" t="s">
        <v>17</v>
      </c>
      <c r="C65" s="467" t="str">
        <f>IF('W8'!$G$8&gt;0, 'W8'!F23,"")</f>
        <v/>
      </c>
      <c r="D65" s="473" t="str">
        <f>IF('W8'!$G$8&gt;0, 'W8'!K23,"")</f>
        <v/>
      </c>
      <c r="E65" s="281"/>
      <c r="F65" s="281"/>
      <c r="G65" s="281"/>
      <c r="H65" s="281"/>
      <c r="I65" s="571" t="str">
        <f t="shared" si="8"/>
        <v/>
      </c>
      <c r="J65" s="572" t="str">
        <f t="shared" si="10"/>
        <v/>
      </c>
      <c r="K65" s="572" t="str">
        <f>IF(COUNT(C65:F65)=4, CONCATENATE(ROUND(SUM(E65:F65)/SUM(C65:D65)*100, 2), " (", ROUND(SUM(E65:F65)/SUM(C65:D65)*100/EXP(1.96/SQRT(SUM(E65:F65))), 2),"-",ROUND(SUM(E65:F65)/SUM(C65:D65)*100*EXP(1.96/SQRT(SUM(E65:F65))), 2),")"),"")</f>
        <v/>
      </c>
      <c r="L65" s="571" t="str">
        <f t="shared" si="9"/>
        <v/>
      </c>
      <c r="M65" s="572" t="str">
        <f t="shared" si="7"/>
        <v/>
      </c>
      <c r="N65" s="573" t="str">
        <f>IF(COUNT(C65:D65,G65:H65)=4, CONCATENATE(ROUND(SUM(G65:H65)/SUM(C65:D65)*100, 2), " (", ROUND(SUM(G65:H65)/SUM(C65:D65)*100/EXP(1.96/SQRT(SUM(G65:H65))), 2),"-",ROUND(SUM(G65:H65)/SUM(C65:D65)*100*EXP(1.96/SQRT(SUM(G65:H65))), 2),")"),"")</f>
        <v/>
      </c>
    </row>
    <row r="66" spans="1:14" ht="12.75" customHeight="1" x14ac:dyDescent="0.25">
      <c r="A66" s="488"/>
      <c r="B66" s="14"/>
      <c r="C66" s="372" t="s">
        <v>2</v>
      </c>
      <c r="D66" s="373" t="s">
        <v>0</v>
      </c>
      <c r="E66" s="372" t="s">
        <v>2</v>
      </c>
      <c r="F66" s="372" t="s">
        <v>0</v>
      </c>
      <c r="G66" s="372" t="s">
        <v>2</v>
      </c>
      <c r="H66" s="373" t="s">
        <v>0</v>
      </c>
      <c r="I66" s="372" t="s">
        <v>2</v>
      </c>
      <c r="J66" s="372" t="s">
        <v>0</v>
      </c>
      <c r="K66" s="372" t="s">
        <v>26</v>
      </c>
      <c r="L66" s="372" t="s">
        <v>2</v>
      </c>
      <c r="M66" s="372" t="s">
        <v>0</v>
      </c>
      <c r="N66" s="373" t="s">
        <v>26</v>
      </c>
    </row>
    <row r="67" spans="1:14" ht="12.75" customHeight="1" x14ac:dyDescent="0.25">
      <c r="A67" s="523" t="s">
        <v>3</v>
      </c>
      <c r="B67" s="14" t="s">
        <v>6</v>
      </c>
      <c r="C67" s="589" t="str">
        <f>IF('W8'!$G$8&gt;0, 'W8'!G12,"")</f>
        <v/>
      </c>
      <c r="D67" s="473" t="str">
        <f>IF('W8'!$G$8&gt;0, 'W8'!L12,"")</f>
        <v/>
      </c>
      <c r="E67" s="281"/>
      <c r="F67" s="281"/>
      <c r="G67" s="281"/>
      <c r="H67" s="281"/>
      <c r="I67" s="568" t="str">
        <f>IF(COUNT(C67,E67)=2, CONCATENATE(ROUND(E67/C67*100, 2), " (", ROUND(E67/C67*100/EXP(1.96/SQRT(E67)), 2),"-",ROUND(E67/C67*100*EXP(1.96/SQRT(E67)), 2),")"),"")</f>
        <v/>
      </c>
      <c r="J67" s="569" t="str">
        <f>IF(COUNT(D67,F67)=2, CONCATENATE(ROUND(F67/D67*100, 2), " (", ROUND(F67/D67*100/EXP(1.96/SQRT(F67)), 2),"-",ROUND(F67/D67*100*EXP(1.96/SQRT(F67)), 2),")"),"")</f>
        <v/>
      </c>
      <c r="K67" s="569" t="str">
        <f>IF(COUNT(C67:F67)=4, CONCATENATE(ROUND(SUM(E67:F67)/SUM(C67:D67)*100, 2), " (", ROUND(SUM(E67:F67)/SUM(C67:D67)*100/EXP(1.96/SQRT(SUM(E67:F67))), 2),"-",ROUND(SUM(E67:F67)/SUM(C67:D67)*100*EXP(1.96/SQRT(SUM(E67:F67))), 2),")"),"")</f>
        <v/>
      </c>
      <c r="L67" s="568" t="str">
        <f>IF(COUNT(C67,G67)=2, CONCATENATE(ROUND(G67/C67*100, 2), " (", ROUND(G67/C67*100/EXP(1.96/SQRT(G67)), 2),"-",ROUND(G67/C67*100*EXP(1.96/SQRT(G67)), 2),")"),"")</f>
        <v/>
      </c>
      <c r="M67" s="569" t="str">
        <f>IF(COUNT(D67,H67)=2, CONCATENATE(ROUND(H67/D67*100, 2), " (", ROUND(H67/D67*100/EXP(1.96/SQRT(H67)), 2),"-",ROUND(H67/D67*100*EXP(1.96/SQRT(H67)), 2),")"),"")</f>
        <v/>
      </c>
      <c r="N67" s="570" t="str">
        <f>IF(COUNT(C67:D67,G67:H67)=4, CONCATENATE(ROUND(SUM(G67:H67)/SUM(C67:D67)*100, 2), " (", ROUND(SUM(G67:H67)/SUM(C67:D67)*100/EXP(1.96/SQRT(SUM(G67:H67))), 2),"-",ROUND(SUM(G67:H67)/SUM(C67:D67)*100*EXP(1.96/SQRT(SUM(G67:H67))), 2),")"),"")</f>
        <v/>
      </c>
    </row>
    <row r="68" spans="1:14" ht="12.75" customHeight="1" x14ac:dyDescent="0.25">
      <c r="A68" s="524"/>
      <c r="B68" s="14" t="s">
        <v>7</v>
      </c>
      <c r="C68" s="588" t="str">
        <f>IF('W8'!$G$8&gt;0, 'W8'!G13,"")</f>
        <v/>
      </c>
      <c r="D68" s="473" t="str">
        <f>IF('W8'!$G$8&gt;0, 'W8'!L13,"")</f>
        <v/>
      </c>
      <c r="E68" s="281"/>
      <c r="F68" s="281"/>
      <c r="G68" s="281"/>
      <c r="H68" s="281"/>
      <c r="I68" s="571" t="str">
        <f t="shared" ref="I68:I78" si="11">IF(COUNT(C68,E68)=2, CONCATENATE(ROUND(E68/C68*100, 2), " (", ROUND(E68/C68*100/EXP(1.96/SQRT(E68)), 2),"-",ROUND(E68/C68*100*EXP(1.96/SQRT(E68)), 2),")"),"")</f>
        <v/>
      </c>
      <c r="J68" s="572" t="str">
        <f t="shared" ref="J68:J78" si="12">IF(COUNT(D68,F68)=2, CONCATENATE(ROUND(F68/D68*100, 2), " (", ROUND(F68/D68*100/EXP(1.96/SQRT(F68)), 2),"-",ROUND(F68/D68*100*EXP(1.96/SQRT(F68)), 2),")"),"")</f>
        <v/>
      </c>
      <c r="K68" s="572" t="str">
        <f>IF(COUNT(C68:F68)=4, CONCATENATE(ROUND(SUM(E68:F68)/SUM(C68:D68)*100, 2), " (", ROUND(SUM(E68:F68)/SUM(C68:D68)*100/EXP(1.96/SQRT(SUM(E68:F68))), 2),"-",ROUND(SUM(E68:F68)/SUM(C68:D68)*100*EXP(1.96/SQRT(SUM(E68:F68))), 2),")"),"")</f>
        <v/>
      </c>
      <c r="L68" s="571" t="str">
        <f t="shared" ref="L68:L78" si="13">IF(COUNT(C68,G68)=2, CONCATENATE(ROUND(G68/C68*100, 2), " (", ROUND(G68/C68*100/EXP(1.96/SQRT(G68)), 2),"-",ROUND(G68/C68*100*EXP(1.96/SQRT(G68)), 2),")"),"")</f>
        <v/>
      </c>
      <c r="M68" s="572" t="str">
        <f t="shared" ref="M68:M78" si="14">IF(COUNT(D68,H68)=2, CONCATENATE(ROUND(H68/D68*100, 2), " (", ROUND(H68/D68*100/EXP(1.96/SQRT(H68)), 2),"-",ROUND(H68/D68*100*EXP(1.96/SQRT(H68)), 2),")"),"")</f>
        <v/>
      </c>
      <c r="N68" s="573" t="str">
        <f>IF(COUNT(C68:D68,G68:H68)=4, CONCATENATE(ROUND(SUM(G68:H68)/SUM(C68:D68)*100, 2), " (", ROUND(SUM(G68:H68)/SUM(C68:D68)*100/EXP(1.96/SQRT(SUM(G68:H68))), 2),"-",ROUND(SUM(G68:H68)/SUM(C68:D68)*100*EXP(1.96/SQRT(SUM(G68:H68))), 2),")"),"")</f>
        <v/>
      </c>
    </row>
    <row r="69" spans="1:14" ht="12.75" customHeight="1" x14ac:dyDescent="0.25">
      <c r="A69" s="524"/>
      <c r="B69" s="14" t="s">
        <v>8</v>
      </c>
      <c r="C69" s="463" t="str">
        <f>IF('W8'!$G$8&gt;0, 'W8'!G14,"")</f>
        <v/>
      </c>
      <c r="D69" s="473" t="str">
        <f>IF('W8'!$G$8&gt;0, 'W8'!L14,"")</f>
        <v/>
      </c>
      <c r="E69" s="281"/>
      <c r="F69" s="281"/>
      <c r="G69" s="281"/>
      <c r="H69" s="281"/>
      <c r="I69" s="571" t="str">
        <f>IF(COUNT(C69,E69)=2, CONCATENATE(ROUND(E69/C69*100, 2), " (", ROUND(E69/C69*100/EXP(1.96/SQRT(E69)), 2),"-",ROUND(E69/C69*100*EXP(1.96/SQRT(E69)), 2),")"),"")</f>
        <v/>
      </c>
      <c r="J69" s="572" t="str">
        <f t="shared" si="12"/>
        <v/>
      </c>
      <c r="K69" s="572" t="str">
        <f>IF(COUNT(C69:F69)=4, CONCATENATE(ROUND(SUM(E69:F69)/SUM(C69:D69)*100, 2), " (", ROUND(SUM(E69:F69)/SUM(C69:D69)*100/EXP(1.96/SQRT(SUM(E69:F69))), 2),"-",ROUND(SUM(E69:F69)/SUM(C69:D69)*100*EXP(1.96/SQRT(SUM(E69:F69))), 2),")"),"")</f>
        <v/>
      </c>
      <c r="L69" s="571" t="str">
        <f>IF(COUNT(C69,G69)=2, CONCATENATE(ROUND(G69/C69*100, 2), " (", ROUND(G69/C69*100/EXP(1.96/SQRT(G69)), 2),"-",ROUND(G69/C69*100*EXP(1.96/SQRT(G69)), 2),")"),"")</f>
        <v/>
      </c>
      <c r="M69" s="572" t="str">
        <f t="shared" si="14"/>
        <v/>
      </c>
      <c r="N69" s="573" t="str">
        <f>IF(COUNT(C69:D69,G69:H69)=4, CONCATENATE(ROUND(SUM(G69:H69)/SUM(C69:D69)*100, 2), " (", ROUND(SUM(G69:H69)/SUM(C69:D69)*100/EXP(1.96/SQRT(SUM(G69:H69))), 2),"-",ROUND(SUM(G69:H69)/SUM(C69:D69)*100*EXP(1.96/SQRT(SUM(G69:H69))), 2),")"),"")</f>
        <v/>
      </c>
    </row>
    <row r="70" spans="1:14" ht="12.75" customHeight="1" x14ac:dyDescent="0.25">
      <c r="A70" s="524"/>
      <c r="B70" s="14" t="s">
        <v>9</v>
      </c>
      <c r="C70" s="463" t="str">
        <f>IF('W8'!$G$8&gt;0, 'W8'!G15,"")</f>
        <v/>
      </c>
      <c r="D70" s="473" t="str">
        <f>IF('W8'!$G$8&gt;0, 'W8'!L15,"")</f>
        <v/>
      </c>
      <c r="E70" s="281"/>
      <c r="F70" s="281"/>
      <c r="G70" s="281"/>
      <c r="H70" s="281"/>
      <c r="I70" s="571" t="str">
        <f t="shared" ref="I70:I78" si="15">IF(COUNT(C70,E70)=2, CONCATENATE(ROUND(E70/C70*100, 2), " (", ROUND(E70/C70*100/EXP(1.96/SQRT(E70)), 2),"-",ROUND(E70/C70*100*EXP(1.96/SQRT(E70)), 2),")"),"")</f>
        <v/>
      </c>
      <c r="J70" s="572" t="str">
        <f t="shared" si="12"/>
        <v/>
      </c>
      <c r="K70" s="572" t="str">
        <f>IF(COUNT(C70:F70)=4, CONCATENATE(ROUND(SUM(E70:F70)/SUM(C70:D70)*100, 2), " (", ROUND(SUM(E70:F70)/SUM(C70:D70)*100/EXP(1.96/SQRT(SUM(E70:F70))), 2),"-",ROUND(SUM(E70:F70)/SUM(C70:D70)*100*EXP(1.96/SQRT(SUM(E70:F70))), 2),")"),"")</f>
        <v/>
      </c>
      <c r="L70" s="571" t="str">
        <f t="shared" si="13"/>
        <v/>
      </c>
      <c r="M70" s="572" t="str">
        <f t="shared" si="14"/>
        <v/>
      </c>
      <c r="N70" s="573" t="str">
        <f>IF(COUNT(C70:D70,G70:H70)=4, CONCATENATE(ROUND(SUM(G70:H70)/SUM(C70:D70)*100, 2), " (", ROUND(SUM(G70:H70)/SUM(C70:D70)*100/EXP(1.96/SQRT(SUM(G70:H70))), 2),"-",ROUND(SUM(G70:H70)/SUM(C70:D70)*100*EXP(1.96/SQRT(SUM(G70:H70))), 2),")"),"")</f>
        <v/>
      </c>
    </row>
    <row r="71" spans="1:14" ht="12.75" customHeight="1" x14ac:dyDescent="0.25">
      <c r="A71" s="524"/>
      <c r="B71" s="14" t="s">
        <v>10</v>
      </c>
      <c r="C71" s="463" t="str">
        <f>IF('W8'!$G$8&gt;0, 'W8'!G16,"")</f>
        <v/>
      </c>
      <c r="D71" s="473" t="str">
        <f>IF('W8'!$G$8&gt;0, 'W8'!L16,"")</f>
        <v/>
      </c>
      <c r="E71" s="281"/>
      <c r="F71" s="281"/>
      <c r="G71" s="281"/>
      <c r="H71" s="281"/>
      <c r="I71" s="571" t="str">
        <f t="shared" si="15"/>
        <v/>
      </c>
      <c r="J71" s="572" t="str">
        <f t="shared" si="12"/>
        <v/>
      </c>
      <c r="K71" s="572" t="str">
        <f>IF(COUNT(C71:F71)=4, CONCATENATE(ROUND(SUM(E71:F71)/SUM(C71:D71)*100, 2), " (", ROUND(SUM(E71:F71)/SUM(C71:D71)*100/EXP(1.96/SQRT(SUM(E71:F71))), 2),"-",ROUND(SUM(E71:F71)/SUM(C71:D71)*100*EXP(1.96/SQRT(SUM(E71:F71))), 2),")"),"")</f>
        <v/>
      </c>
      <c r="L71" s="571" t="str">
        <f t="shared" si="13"/>
        <v/>
      </c>
      <c r="M71" s="572" t="str">
        <f t="shared" si="14"/>
        <v/>
      </c>
      <c r="N71" s="573" t="str">
        <f>IF(COUNT(C71:D71,G71:H71)=4, CONCATENATE(ROUND(SUM(G71:H71)/SUM(C71:D71)*100, 2), " (", ROUND(SUM(G71:H71)/SUM(C71:D71)*100/EXP(1.96/SQRT(SUM(G71:H71))), 2),"-",ROUND(SUM(G71:H71)/SUM(C71:D71)*100*EXP(1.96/SQRT(SUM(G71:H71))), 2),")"),"")</f>
        <v/>
      </c>
    </row>
    <row r="72" spans="1:14" ht="12.75" customHeight="1" x14ac:dyDescent="0.25">
      <c r="A72" s="524"/>
      <c r="B72" s="14" t="s">
        <v>11</v>
      </c>
      <c r="C72" s="463" t="str">
        <f>IF('W8'!$G$8&gt;0, 'W8'!G17,"")</f>
        <v/>
      </c>
      <c r="D72" s="473" t="str">
        <f>IF('W8'!$G$8&gt;0, 'W8'!L17,"")</f>
        <v/>
      </c>
      <c r="E72" s="281"/>
      <c r="F72" s="281"/>
      <c r="G72" s="281"/>
      <c r="H72" s="281"/>
      <c r="I72" s="571" t="str">
        <f t="shared" si="15"/>
        <v/>
      </c>
      <c r="J72" s="572" t="str">
        <f t="shared" si="12"/>
        <v/>
      </c>
      <c r="K72" s="572" t="str">
        <f>IF(COUNT(C72:F72)=4, CONCATENATE(ROUND(SUM(E72:F72)/SUM(C72:D72)*100, 2), " (", ROUND(SUM(E72:F72)/SUM(C72:D72)*100/EXP(1.96/SQRT(SUM(E72:F72))), 2),"-",ROUND(SUM(E72:F72)/SUM(C72:D72)*100*EXP(1.96/SQRT(SUM(E72:F72))), 2),")"),"")</f>
        <v/>
      </c>
      <c r="L72" s="571" t="str">
        <f>IF(COUNT(C72,G72)=2, CONCATENATE(ROUND(G72/C72*100, 2), " (", ROUND(G72/C72*100/EXP(1.96/SQRT(G72)), 2),"-",ROUND(G72/C72*100*EXP(1.96/SQRT(G72)), 2),")"),"")</f>
        <v/>
      </c>
      <c r="M72" s="572" t="str">
        <f t="shared" si="14"/>
        <v/>
      </c>
      <c r="N72" s="573" t="str">
        <f>IF(COUNT(C72:D72,G72:H72)=4, CONCATENATE(ROUND(SUM(G72:H72)/SUM(C72:D72)*100, 2), " (", ROUND(SUM(G72:H72)/SUM(C72:D72)*100/EXP(1.96/SQRT(SUM(G72:H72))), 2),"-",ROUND(SUM(G72:H72)/SUM(C72:D72)*100*EXP(1.96/SQRT(SUM(G72:H72))), 2),")"),"")</f>
        <v/>
      </c>
    </row>
    <row r="73" spans="1:14" ht="12.75" customHeight="1" x14ac:dyDescent="0.25">
      <c r="A73" s="524"/>
      <c r="B73" s="14" t="s">
        <v>12</v>
      </c>
      <c r="C73" s="588" t="str">
        <f>IF('W8'!$G$8&gt;0, 'W8'!G18,"")</f>
        <v/>
      </c>
      <c r="D73" s="473" t="str">
        <f>IF('W8'!$G$8&gt;0, 'W8'!L18,"")</f>
        <v/>
      </c>
      <c r="E73" s="281"/>
      <c r="F73" s="281"/>
      <c r="G73" s="281"/>
      <c r="H73" s="281"/>
      <c r="I73" s="571" t="str">
        <f t="shared" si="15"/>
        <v/>
      </c>
      <c r="J73" s="572" t="str">
        <f>IF(COUNT(D73,F73)=2, CONCATENATE(ROUND(F73/D73*100, 2), " (", ROUND(F73/D73*100/EXP(1.96/SQRT(F73)), 2),"-",ROUND(F73/D73*100*EXP(1.96/SQRT(F73)), 2),")"),"")</f>
        <v/>
      </c>
      <c r="K73" s="572" t="str">
        <f>IF(COUNT(C73:F73)=4, CONCATENATE(ROUND(SUM(E73:F73)/SUM(C73:D73)*100, 2), " (", ROUND(SUM(E73:F73)/SUM(C73:D73)*100/EXP(1.96/SQRT(SUM(E73:F73))), 2),"-",ROUND(SUM(E73:F73)/SUM(C73:D73)*100*EXP(1.96/SQRT(SUM(E73:F73))), 2),")"),"")</f>
        <v/>
      </c>
      <c r="L73" s="571" t="str">
        <f t="shared" ref="L73:L78" si="16">IF(COUNT(C73,G73)=2, CONCATENATE(ROUND(G73/C73*100, 2), " (", ROUND(G73/C73*100/EXP(1.96/SQRT(G73)), 2),"-",ROUND(G73/C73*100*EXP(1.96/SQRT(G73)), 2),")"),"")</f>
        <v/>
      </c>
      <c r="M73" s="572" t="str">
        <f t="shared" si="14"/>
        <v/>
      </c>
      <c r="N73" s="573" t="str">
        <f>IF(COUNT(C73:D73,G73:H73)=4, CONCATENATE(ROUND(SUM(G73:H73)/SUM(C73:D73)*100, 2), " (", ROUND(SUM(G73:H73)/SUM(C73:D73)*100/EXP(1.96/SQRT(SUM(G73:H73))), 2),"-",ROUND(SUM(G73:H73)/SUM(C73:D73)*100*EXP(1.96/SQRT(SUM(G73:H73))), 2),")"),"")</f>
        <v/>
      </c>
    </row>
    <row r="74" spans="1:14" ht="12.75" customHeight="1" x14ac:dyDescent="0.25">
      <c r="A74" s="524"/>
      <c r="B74" s="14" t="s">
        <v>13</v>
      </c>
      <c r="C74" s="463" t="str">
        <f>IF('W8'!$G$8&gt;0, 'W8'!G19,"")</f>
        <v/>
      </c>
      <c r="D74" s="473" t="str">
        <f>IF('W8'!$G$8&gt;0, 'W8'!L19,"")</f>
        <v/>
      </c>
      <c r="E74" s="281"/>
      <c r="F74" s="281"/>
      <c r="G74" s="281"/>
      <c r="H74" s="281"/>
      <c r="I74" s="571" t="str">
        <f t="shared" si="15"/>
        <v/>
      </c>
      <c r="J74" s="572" t="str">
        <f t="shared" ref="J74:J78" si="17">IF(COUNT(D74,F74)=2, CONCATENATE(ROUND(F74/D74*100, 2), " (", ROUND(F74/D74*100/EXP(1.96/SQRT(F74)), 2),"-",ROUND(F74/D74*100*EXP(1.96/SQRT(F74)), 2),")"),"")</f>
        <v/>
      </c>
      <c r="K74" s="572" t="str">
        <f>IF(COUNT(C74:F74)=4, CONCATENATE(ROUND(SUM(E74:F74)/SUM(C74:D74)*100, 2), " (", ROUND(SUM(E74:F74)/SUM(C74:D74)*100/EXP(1.96/SQRT(SUM(E74:F74))), 2),"-",ROUND(SUM(E74:F74)/SUM(C74:D74)*100*EXP(1.96/SQRT(SUM(E74:F74))), 2),")"),"")</f>
        <v/>
      </c>
      <c r="L74" s="571" t="str">
        <f t="shared" si="16"/>
        <v/>
      </c>
      <c r="M74" s="572" t="str">
        <f t="shared" si="14"/>
        <v/>
      </c>
      <c r="N74" s="573" t="str">
        <f>IF(COUNT(C74:D74,G74:H74)=4, CONCATENATE(ROUND(SUM(G74:H74)/SUM(C74:D74)*100, 2), " (", ROUND(SUM(G74:H74)/SUM(C74:D74)*100/EXP(1.96/SQRT(SUM(G74:H74))), 2),"-",ROUND(SUM(G74:H74)/SUM(C74:D74)*100*EXP(1.96/SQRT(SUM(G74:H74))), 2),")"),"")</f>
        <v/>
      </c>
    </row>
    <row r="75" spans="1:14" ht="12.75" customHeight="1" x14ac:dyDescent="0.25">
      <c r="A75" s="524"/>
      <c r="B75" s="14" t="s">
        <v>14</v>
      </c>
      <c r="C75" s="463" t="str">
        <f>IF('W8'!$G$8&gt;0, 'W8'!G20,"")</f>
        <v/>
      </c>
      <c r="D75" s="473" t="str">
        <f>IF('W8'!$G$8&gt;0, 'W8'!L20,"")</f>
        <v/>
      </c>
      <c r="E75" s="281"/>
      <c r="F75" s="281"/>
      <c r="G75" s="281"/>
      <c r="H75" s="281"/>
      <c r="I75" s="571" t="str">
        <f t="shared" si="15"/>
        <v/>
      </c>
      <c r="J75" s="572" t="str">
        <f t="shared" si="17"/>
        <v/>
      </c>
      <c r="K75" s="572" t="str">
        <f>IF(COUNT(C75:F75)=4, CONCATENATE(ROUND(SUM(E75:F75)/SUM(C75:D75)*100, 2), " (", ROUND(SUM(E75:F75)/SUM(C75:D75)*100/EXP(1.96/SQRT(SUM(E75:F75))), 2),"-",ROUND(SUM(E75:F75)/SUM(C75:D75)*100*EXP(1.96/SQRT(SUM(E75:F75))), 2),")"),"")</f>
        <v/>
      </c>
      <c r="L75" s="571" t="str">
        <f t="shared" si="16"/>
        <v/>
      </c>
      <c r="M75" s="572" t="str">
        <f t="shared" si="14"/>
        <v/>
      </c>
      <c r="N75" s="573" t="str">
        <f>IF(COUNT(C75:D75,G75:H75)=4, CONCATENATE(ROUND(SUM(G75:H75)/SUM(C75:D75)*100, 2), " (", ROUND(SUM(G75:H75)/SUM(C75:D75)*100/EXP(1.96/SQRT(SUM(G75:H75))), 2),"-",ROUND(SUM(G75:H75)/SUM(C75:D75)*100*EXP(1.96/SQRT(SUM(G75:H75))), 2),")"),"")</f>
        <v/>
      </c>
    </row>
    <row r="76" spans="1:14" ht="12.75" customHeight="1" x14ac:dyDescent="0.25">
      <c r="A76" s="524"/>
      <c r="B76" s="14" t="s">
        <v>15</v>
      </c>
      <c r="C76" s="463" t="str">
        <f>IF('W8'!$G$8&gt;0, 'W8'!G21,"")</f>
        <v/>
      </c>
      <c r="D76" s="473" t="str">
        <f>IF('W8'!$G$8&gt;0, 'W8'!L21,"")</f>
        <v/>
      </c>
      <c r="E76" s="281"/>
      <c r="F76" s="281"/>
      <c r="G76" s="281"/>
      <c r="H76" s="281"/>
      <c r="I76" s="571" t="str">
        <f t="shared" si="15"/>
        <v/>
      </c>
      <c r="J76" s="572" t="str">
        <f t="shared" si="17"/>
        <v/>
      </c>
      <c r="K76" s="572" t="str">
        <f>IF(COUNT(C76:F76)=4, CONCATENATE(ROUND(SUM(E76:F76)/SUM(C76:D76)*100, 2), " (", ROUND(SUM(E76:F76)/SUM(C76:D76)*100/EXP(1.96/SQRT(SUM(E76:F76))), 2),"-",ROUND(SUM(E76:F76)/SUM(C76:D76)*100*EXP(1.96/SQRT(SUM(E76:F76))), 2),")"),"")</f>
        <v/>
      </c>
      <c r="L76" s="571" t="str">
        <f t="shared" si="16"/>
        <v/>
      </c>
      <c r="M76" s="572" t="str">
        <f t="shared" si="14"/>
        <v/>
      </c>
      <c r="N76" s="573" t="str">
        <f>IF(COUNT(C76:D76,G76:H76)=4, CONCATENATE(ROUND(SUM(G76:H76)/SUM(C76:D76)*100, 2), " (", ROUND(SUM(G76:H76)/SUM(C76:D76)*100/EXP(1.96/SQRT(SUM(G76:H76))), 2),"-",ROUND(SUM(G76:H76)/SUM(C76:D76)*100*EXP(1.96/SQRT(SUM(G76:H76))), 2),")"),"")</f>
        <v/>
      </c>
    </row>
    <row r="77" spans="1:14" ht="12.75" customHeight="1" x14ac:dyDescent="0.25">
      <c r="A77" s="524"/>
      <c r="B77" s="14" t="s">
        <v>16</v>
      </c>
      <c r="C77" s="463" t="str">
        <f>IF('W8'!$G$8&gt;0, 'W8'!G22,"")</f>
        <v/>
      </c>
      <c r="D77" s="473" t="str">
        <f>IF('W8'!$G$8&gt;0, 'W8'!L22,"")</f>
        <v/>
      </c>
      <c r="E77" s="593"/>
      <c r="F77" s="375"/>
      <c r="G77" s="375"/>
      <c r="H77" s="375"/>
      <c r="I77" s="571" t="str">
        <f t="shared" si="15"/>
        <v/>
      </c>
      <c r="J77" s="572" t="str">
        <f t="shared" si="17"/>
        <v/>
      </c>
      <c r="K77" s="572" t="str">
        <f>IF(COUNT(C77:F77)=4, CONCATENATE(ROUND(SUM(E77:F77)/SUM(C77:D77)*100, 2), " (", ROUND(SUM(E77:F77)/SUM(C77:D77)*100/EXP(1.96/SQRT(SUM(E77:F77))), 2),"-",ROUND(SUM(E77:F77)/SUM(C77:D77)*100*EXP(1.96/SQRT(SUM(E77:F77))), 2),")"),"")</f>
        <v/>
      </c>
      <c r="L77" s="571" t="str">
        <f t="shared" si="16"/>
        <v/>
      </c>
      <c r="M77" s="572" t="str">
        <f t="shared" si="14"/>
        <v/>
      </c>
      <c r="N77" s="573" t="str">
        <f>IF(COUNT(C77:D77,G77:H77)=4, CONCATENATE(ROUND(SUM(G77:H77)/SUM(C77:D77)*100, 2), " (", ROUND(SUM(G77:H77)/SUM(C77:D77)*100/EXP(1.96/SQRT(SUM(G77:H77))), 2),"-",ROUND(SUM(G77:H77)/SUM(C77:D77)*100*EXP(1.96/SQRT(SUM(G77:H77))), 2),")"),"")</f>
        <v/>
      </c>
    </row>
    <row r="78" spans="1:14" ht="12.75" customHeight="1" x14ac:dyDescent="0.25">
      <c r="A78" s="526"/>
      <c r="B78" s="179" t="s">
        <v>17</v>
      </c>
      <c r="C78" s="590" t="str">
        <f>IF('W8'!$G$8&gt;0, 'W8'!G23,"")</f>
        <v/>
      </c>
      <c r="D78" s="587" t="str">
        <f>IF('W8'!$G$8&gt;0, 'W8'!L23,"")</f>
        <v/>
      </c>
      <c r="E78" s="594"/>
      <c r="F78" s="468"/>
      <c r="G78" s="468"/>
      <c r="H78" s="468"/>
      <c r="I78" s="575" t="str">
        <f t="shared" si="15"/>
        <v/>
      </c>
      <c r="J78" s="574" t="str">
        <f t="shared" si="17"/>
        <v/>
      </c>
      <c r="K78" s="574" t="str">
        <f>IF(COUNT(C78:F78)=4, CONCATENATE(ROUND(SUM(E78:F78)/SUM(C78:D78)*100, 2), " (", ROUND(SUM(E78:F78)/SUM(C78:D78)*100/EXP(1.96/SQRT(SUM(E78:F78))), 2),"-",ROUND(SUM(E78:F78)/SUM(C78:D78)*100*EXP(1.96/SQRT(SUM(E78:F78))), 2),")"),"")</f>
        <v/>
      </c>
      <c r="L78" s="575" t="str">
        <f t="shared" si="16"/>
        <v/>
      </c>
      <c r="M78" s="574" t="str">
        <f>IF(COUNT(D78,H78)=2, CONCATENATE(ROUND(H78/D78*100, 2), " (", ROUND(H78/D78*100/EXP(1.96/SQRT(H78)), 2),"-",ROUND(H78/D78*100*EXP(1.96/SQRT(H78)), 2),")"),"")</f>
        <v/>
      </c>
      <c r="N78" s="576" t="str">
        <f>IF(COUNT(C78:D78,G78:H78)=4, CONCATENATE(ROUND(SUM(G78:H78)/SUM(C78:D78)*100, 2), " (", ROUND(SUM(G78:H78)/SUM(C78:D78)*100/EXP(1.96/SQRT(SUM(G78:H78))), 2),"-",ROUND(SUM(G78:H78)/SUM(C78:D78)*100*EXP(1.96/SQRT(SUM(G78:H78))), 2),")"),"")</f>
        <v/>
      </c>
    </row>
    <row r="79" spans="1:14" ht="12.75" customHeight="1" x14ac:dyDescent="0.25"/>
    <row r="80" spans="1:14" ht="12.75" customHeight="1" x14ac:dyDescent="0.25"/>
    <row r="81" spans="7:14" s="37" customFormat="1" ht="12.75" customHeight="1" x14ac:dyDescent="0.2">
      <c r="G81" s="595" t="s">
        <v>252</v>
      </c>
      <c r="H81" s="595"/>
      <c r="I81" s="464"/>
      <c r="J81" s="596" t="str">
        <f>IF('W8'!G8&gt;0, 'W8'!G8,  "")</f>
        <v/>
      </c>
      <c r="K81" s="486" t="s">
        <v>29</v>
      </c>
      <c r="L81" s="191"/>
      <c r="M81" s="597"/>
      <c r="N81" s="598"/>
    </row>
    <row r="82" spans="7:14" s="37" customFormat="1" ht="12.75" customHeight="1" x14ac:dyDescent="0.2">
      <c r="G82" s="599"/>
      <c r="H82" s="600"/>
      <c r="I82" s="601" t="s">
        <v>4</v>
      </c>
      <c r="J82" s="602"/>
      <c r="K82" s="603"/>
      <c r="L82" s="604" t="s">
        <v>5</v>
      </c>
      <c r="M82" s="605"/>
      <c r="N82" s="606"/>
    </row>
    <row r="83" spans="7:14" s="37" customFormat="1" ht="12.75" customHeight="1" x14ac:dyDescent="0.2">
      <c r="G83" s="607"/>
      <c r="H83" s="608"/>
      <c r="I83" s="609" t="s">
        <v>2</v>
      </c>
      <c r="J83" s="610" t="s">
        <v>0</v>
      </c>
      <c r="K83" s="611" t="s">
        <v>26</v>
      </c>
      <c r="L83" s="609" t="s">
        <v>2</v>
      </c>
      <c r="M83" s="610" t="s">
        <v>0</v>
      </c>
      <c r="N83" s="611" t="s">
        <v>26</v>
      </c>
    </row>
    <row r="84" spans="7:14" s="37" customFormat="1" ht="12.75" customHeight="1" x14ac:dyDescent="0.2">
      <c r="G84" s="612" t="s">
        <v>237</v>
      </c>
      <c r="H84" s="613"/>
      <c r="I84" s="568" t="str">
        <f>IF(COUNT(E15:E26)=J81, CONCATENATE(ROUND(SUM(E15:E26)*J81/J81/SUM(C15:C26)*100, 2), " (", ROUND(SUM(E15:E26)*J81/J81/SUM(C15:C26)*100/EXP(1.96/SQRT(SUM(E15:E26))), 2),"-",ROUND(SUM(E15:E26)*J81/J81/SUM(C15:C26)*100*EXP(1.96/SQRT(SUM(E15:E26))), 2),")"),"")</f>
        <v/>
      </c>
      <c r="J84" s="569" t="str">
        <f>IF(COUNT(F15:F26)=J81, CONCATENATE(ROUND(SUM(F15:F26)*J81/J81/SUM(D15:D26)*100, 2), " (", ROUND(SUM(F15:F26)*J81/J81/SUM(D15:D26)*100/EXP(1.96/SQRT(SUM(F15:F26))), 2),"-",ROUND(SUM(F15:F26)*J81/J81/SUM(D15:D26)*100*EXP(1.96/SQRT(SUM(F15:F26))), 2),")"),"")</f>
        <v/>
      </c>
      <c r="K84" s="570" t="str">
        <f>IF(COUNT(E15:F26)/2=J81, CONCATENATE(ROUND(SUM(E15:F26)*J81/J81/SUM(C15:D26)*100, 2), " (", ROUND(SUM(E15:F26)*J81/J81/SUM(C15:D26)*100/EXP(1.96/SQRT(SUM(E15:F26))), 2),"-",ROUND(SUM(E15:F26)*J81/J81/SUM(C15:D26)*100*EXP(1.96/SQRT(SUM(E15:F26))), 2),")"),"")</f>
        <v/>
      </c>
      <c r="L84" s="569" t="str">
        <f>IF(COUNT(G15:G26)=J81, CONCATENATE(ROUND(SUM(G15:G26)*J81/J81/SUM(C15:C26)*100, 2), " (", ROUND(SUM(G15:G26)*J81/J81/SUM(C15:C26)*100/EXP(1.96/SQRT(SUM(G15:G26))), 2),"-",ROUND(SUM(G15:G26)*J81/J81/SUM(C15:C26)*100*EXP(1.96/SQRT(SUM(G15:G26))), 2),")"),"")</f>
        <v/>
      </c>
      <c r="M84" s="569" t="str">
        <f>IF(COUNT(H15:H26)=J81, CONCATENATE(ROUND(SUM(H15:H26)*J81/J81/SUM(D15:D26)*100, 2), " (", ROUND(SUM(H15:H26)*J81/J81/SUM(D15:D26)*100/EXP(1.96/SQRT(SUM(H15:H26))), 2),"-",ROUND(SUM(H15:H26)*J81/J81/SUM(D15:D26)*100*EXP(1.96/SQRT(SUM(H15:H26))), 2),")"),"")</f>
        <v/>
      </c>
      <c r="N84" s="570" t="str">
        <f>IF(COUNT(G15:H26)/2=J81, CONCATENATE(ROUND(SUM(G15:H26)*J81/J81/SUM(C15:D26)*100, 2), " (", ROUND(SUM(G15:H26)*J81/J81/SUM(C15:D26)*100/EXP(1.96/SQRT(SUM(G15:H26))), 2),"-",ROUND(SUM(G15:H26)*J81/J81/SUM(C15:D26)*100*EXP(1.96/SQRT(SUM(G15:H26))), 2),")"),"")</f>
        <v/>
      </c>
    </row>
    <row r="85" spans="7:14" s="37" customFormat="1" ht="12.75" customHeight="1" x14ac:dyDescent="0.2">
      <c r="G85" s="614" t="s">
        <v>21</v>
      </c>
      <c r="H85" s="615"/>
      <c r="I85" s="571" t="str">
        <f>IF(COUNT(E28:E39)=J81, CONCATENATE(ROUND(SUM(E28:E39)*J81/J81/SUM(C28:C39)*100, 2), " (", ROUND(SUM(E28:E39)*J81/J81/SUM(C28:C39)*100/EXP(1.96/SQRT(SUM(E28:E39))), 2),"-",ROUND(SUM(E28:E39)*J81/J81/SUM(C28:C39)*100*EXP(1.96/SQRT(SUM(E28:E39))), 2),")"),"")</f>
        <v/>
      </c>
      <c r="J85" s="572" t="str">
        <f>IF(COUNT(F28:F39)=J81, CONCATENATE(ROUND(SUM(F28:F39)*J81/J81/SUM(D28:D39)*100, 2), " (", ROUND(SUM(F28:F39)*J81/J81/SUM(D28:D39)*100/EXP(1.96/SQRT(SUM(F28:F39))), 2),"-",ROUND(SUM(F28:F39)*J81/J81/SUM(D28:D39)*100*EXP(1.96/SQRT(SUM(F28:F39))), 2),")"),"")</f>
        <v/>
      </c>
      <c r="K85" s="573" t="str">
        <f>IF(COUNT(E28:F39)/2=J81, CONCATENATE(ROUND(SUM(E28:F39)*J81/J81/SUM(C28:D39)*100, 2), " (", ROUND(SUM(E28:F39)*J81/J81/SUM(C28:D39)*100/EXP(1.96/SQRT(SUM(E28:F39))), 2),"-",ROUND(SUM(E28:F39)*J81/J81/SUM(C28:D39)*100*EXP(1.96/SQRT(SUM(E28:F39))), 2),")"),"")</f>
        <v/>
      </c>
      <c r="L85" s="572" t="str">
        <f>IF(COUNT(G28:G39)=J81, CONCATENATE(ROUND(SUM(G28:G39)*J81/J81/SUM(C28:C39)*100, 2), " (", ROUND(SUM(G28:G39)*J81/J81/SUM(C28:C39)*100/EXP(1.96/SQRT(SUM(G28:G39))), 2),"-",ROUND(SUM(G28:G39)*J81/J81/SUM(C28:C39)*100*EXP(1.96/SQRT(SUM(G28:G39))), 2),")"),"")</f>
        <v/>
      </c>
      <c r="M85" s="572" t="str">
        <f>IF(COUNT(H28:H39)=J81, CONCATENATE(ROUND(SUM(H28:H39)*J81/J81/SUM(D28:D39)*100, 2), " (", ROUND(SUM(H28:H39)*J81/J81/SUM(D28:D39)*100/EXP(1.96/SQRT(SUM(H28:H39))), 2),"-",ROUND(SUM(H28:H39)*J81/J81/SUM(D28:D39)*100*EXP(1.96/SQRT(SUM(H28:H39))), 2),")"),"")</f>
        <v/>
      </c>
      <c r="N85" s="573" t="str">
        <f>IF(COUNT(G28:H39)/2=J81, CONCATENATE(ROUND(SUM(G28:H39)*J81/J81/SUM(C28:D39)*100, 2), " (", ROUND(SUM(G28:H39)*J81/J81/SUM(C28:D39)*100/EXP(1.96/SQRT(SUM(G28:H39))), 2),"-",ROUND(SUM(G28:H39)*J81/J81/SUM(C28:D39)*100*EXP(1.96/SQRT(SUM(G28:H39))), 2),")"),"")</f>
        <v/>
      </c>
    </row>
    <row r="86" spans="7:14" s="37" customFormat="1" ht="12.75" customHeight="1" x14ac:dyDescent="0.2">
      <c r="G86" s="614" t="s">
        <v>22</v>
      </c>
      <c r="H86" s="615"/>
      <c r="I86" s="571" t="str">
        <f>IF(COUNT(E41:E52)=J81, CONCATENATE(ROUND(SUM(E41:E52)*J81/J81/SUM(C41:C52)*100, 2), " (", ROUND(SUM(E41:E52)*J81/J81/SUM(C41:C52)*100/EXP(1.96/SQRT(SUM(E41:E52))), 2),"-",ROUND(SUM(E41:E52)*J81/J81/SUM(C41:C52)*100*EXP(1.96/SQRT(SUM(E41:E52))), 2),")"),"")</f>
        <v/>
      </c>
      <c r="J86" s="572" t="str">
        <f>IF(COUNT(F41:F52)=J81, CONCATENATE(ROUND(SUM(F41:F52)*J81/J81/SUM(D41:D52)*100, 2), " (", ROUND(SUM(F41:F52)*J81/J81/SUM(D41:D52)*100/EXP(1.96/SQRT(SUM(F41:F52))), 2),"-",ROUND(SUM(F41:F52)*J81/J81/SUM(D41:D52)*100*EXP(1.96/SQRT(SUM(F41:F52))), 2),")"),"")</f>
        <v/>
      </c>
      <c r="K86" s="573" t="str">
        <f>IF(COUNT(E41:F52)/2=J81, CONCATENATE(ROUND(SUM(E41:F52)*J81/J81/SUM(C41:D52)*100, 2), " (", ROUND(SUM(E41:F52)*J81/J81/SUM(C41:D52)*100/EXP(1.96/SQRT(SUM(E41:F52))), 2),"-",ROUND(SUM(E41:F52)*J81/J81/SUM(C41:D52)*100*EXP(1.96/SQRT(SUM(E41:F52))), 2),")"),"")</f>
        <v/>
      </c>
      <c r="L86" s="572" t="str">
        <f>IF(COUNT(G41:G52)=J81, CONCATENATE(ROUND(SUM(G41:G52)*J81/J81/SUM(C41:C52)*100, 2), " (", ROUND(SUM(G41:G52)*J81/J81/SUM(C41:C52)*100/EXP(1.96/SQRT(SUM(G41:G52))), 2),"-",ROUND(SUM(G41:G52)*J81/J81/SUM(C41:C52)*100*EXP(1.96/SQRT(SUM(G41:G52))), 2),")"),"")</f>
        <v/>
      </c>
      <c r="M86" s="572" t="str">
        <f>IF(COUNT(H41:H52)=J81, CONCATENATE(ROUND(SUM(H41:H52)*J81/J81/SUM(D41:D52)*100, 2), " (", ROUND(SUM(H41:H52)*J81/J81/SUM(D41:D52)*100/EXP(1.96/SQRT(SUM(H41:H52))), 2),"-",ROUND(SUM(H41:H52)*J81/J81/SUM(D41:D52)*100*EXP(1.96/SQRT(SUM(H41:H52))), 2),")"),"")</f>
        <v/>
      </c>
      <c r="N86" s="573" t="str">
        <f>IF(COUNT(G41:H52)/2=J81, CONCATENATE(ROUND(SUM(G41:H52)*J81/J81/SUM(C41:D52)*100, 2), " (", ROUND(SUM(G41:H52)*J81/J81/SUM(C41:D52)*100/EXP(1.96/SQRT(SUM(G41:H52))), 2),"-",ROUND(SUM(G41:H52)*J81/J81/SUM(C41:D52)*100*EXP(1.96/SQRT(SUM(G41:H52))), 2),")"),"")</f>
        <v/>
      </c>
    </row>
    <row r="87" spans="7:14" s="37" customFormat="1" ht="12.75" customHeight="1" x14ac:dyDescent="0.2">
      <c r="G87" s="614" t="s">
        <v>23</v>
      </c>
      <c r="H87" s="615"/>
      <c r="I87" s="571" t="str">
        <f>IF(COUNT(E54:E65)=J81, CONCATENATE(ROUND(SUM(E54:E65)*J81/J81/SUM(C54:C65)*100, 2), " (", ROUND(SUM(E54:E65)*J81/J81/SUM(C54:C65)*100/EXP(1.96/SQRT(SUM(E54:E65))), 2),"-",ROUND(SUM(E54:E65)*J81/J81/SUM(C54:C65)*100*EXP(1.96/SQRT(SUM(E54:E65))), 2),")"),"")</f>
        <v/>
      </c>
      <c r="J87" s="572" t="str">
        <f>IF(COUNT(F54:F65)=J81, CONCATENATE(ROUND(SUM(F54:F65)*J81/J81/SUM(D54:D65)*100, 2), " (", ROUND(SUM(F54:F65)*J81/J81/SUM(D54:D65)*100/EXP(1.96/SQRT(SUM(F54:F65))), 2),"-",ROUND(SUM(F54:F65)*J81/J81/SUM(D54:D65)*100*EXP(1.96/SQRT(SUM(F54:F65))), 2),")"),"")</f>
        <v/>
      </c>
      <c r="K87" s="573" t="str">
        <f>IF(COUNT(E54:F65)/2=J81, CONCATENATE(ROUND(SUM(E54:F65)*J81/J81/SUM(C54:D65)*100, 2), " (", ROUND(SUM(E54:F65)*J81/J81/SUM(C54:D65)*100/EXP(1.96/SQRT(SUM(E54:F65))), 2),"-",ROUND(SUM(E54:F65)*J81/J81/SUM(C54:D65)*100*EXP(1.96/SQRT(SUM(E54:F65))), 2),")"),"")</f>
        <v/>
      </c>
      <c r="L87" s="572" t="str">
        <f>IF(COUNT(G54:G65)=J81, CONCATENATE(ROUND(SUM(G54:G65)*J81/J81/SUM(C54:C65)*100, 2), " (", ROUND(SUM(G54:G65)*J81/J81/SUM(C54:C65)*100/EXP(1.96/SQRT(SUM(G54:G65))), 2),"-",ROUND(SUM(G54:G65)*J81/J81/SUM(C54:C65)*100*EXP(1.96/SQRT(SUM(G54:G65))), 2),")"),"")</f>
        <v/>
      </c>
      <c r="M87" s="572" t="str">
        <f>IF(COUNT(H54:H65)=J81, CONCATENATE(ROUND(SUM(H54:H65)*J81/J81/SUM(D54:D65)*100, 2), " (", ROUND(SUM(H54:H65)*J81/J81/SUM(D54:D65)*100/EXP(1.96/SQRT(SUM(H54:H65))), 2),"-",ROUND(SUM(H54:H65)*J81/J81/SUM(D54:D65)*100*EXP(1.96/SQRT(SUM(H54:H65))), 2),")"),"")</f>
        <v/>
      </c>
      <c r="N87" s="573" t="str">
        <f>IF(COUNT(G54:H65)/2=J81, CONCATENATE(ROUND(SUM(G54:H65)*J81/J81/SUM(C54:D65)*100, 2), " (", ROUND(SUM(G54:H65)*J81/J81/SUM(C54:D65)*100/EXP(1.96/SQRT(SUM(G54:H65))), 2),"-",ROUND(SUM(G54:H65)*J81/J81/SUM(C54:D65)*100*EXP(1.96/SQRT(SUM(G54:H65))), 2),")"),"")</f>
        <v/>
      </c>
    </row>
    <row r="88" spans="7:14" s="37" customFormat="1" ht="12.75" customHeight="1" x14ac:dyDescent="0.2">
      <c r="G88" s="614" t="s">
        <v>3</v>
      </c>
      <c r="H88" s="615"/>
      <c r="I88" s="571" t="str">
        <f>IF(COUNT(E67:E78)=J81, CONCATENATE(ROUND(SUM(E67:E78)*J81/J81/SUM(C67:C78)*100, 2), " (", ROUND(SUM(E67:E78)*J81/J81/SUM(C67:C78)*100/EXP(1.96/SQRT(SUM(E67:E78))), 2),"-",ROUND(SUM(E67:E78)*J81/J81/SUM(C67:C78)*100*EXP(1.96/SQRT(SUM(E67:E78))), 2),")"),"")</f>
        <v/>
      </c>
      <c r="J88" s="572" t="str">
        <f>IF(COUNT(F67:F78)=J81, CONCATENATE(ROUND(SUM(F67:F78)*J81/J81/SUM(D67:D78)*100, 2), " (", ROUND(SUM(F67:F78)*J81/J81/SUM(D67:D78)*100/EXP(1.96/SQRT(SUM(F67:F78))), 2),"-",ROUND(SUM(F67:F78)*J81/J81/SUM(D67:D78)*100*EXP(1.96/SQRT(SUM(F67:F78))), 2),")"),"")</f>
        <v/>
      </c>
      <c r="K88" s="573" t="str">
        <f>IF(COUNT(E67:F78)/2=J81, CONCATENATE(ROUND(SUM(E67:F78)*J81/J81/SUM(C67:D78)*100, 2), " (", ROUND(SUM(E67:F78)*J81/J81/SUM(C67:D78)*100/EXP(1.96/SQRT(SUM(E67:F78))), 2),"-",ROUND(SUM(E67:F78)*J81/J81/SUM(C67:D78)*100*EXP(1.96/SQRT(SUM(E67:F78))), 2),")"),"")</f>
        <v/>
      </c>
      <c r="L88" s="572" t="str">
        <f>IF(COUNT(G67:G78)=J81, CONCATENATE(ROUND(SUM(G67:G78)*J81/J81/SUM(C67:C78)*100, 2), " (", ROUND(SUM(G67:G78)*J81/J81/SUM(C67:C78)*100/EXP(1.96/SQRT(SUM(G67:G78))), 2),"-",ROUND(SUM(G67:G78)*J81/J81/SUM(C67:C78)*100*EXP(1.96/SQRT(SUM(G67:G78))), 2),")"),"")</f>
        <v/>
      </c>
      <c r="M88" s="572" t="str">
        <f>IF(COUNT(H67:H78)=J81, CONCATENATE(ROUND(SUM(H67:H78)*J81/J81/SUM(D67:D78)*100, 2), " (", ROUND(SUM(H67:H78)*J81/J81/SUM(D67:D78)*100/EXP(1.96/SQRT(SUM(H67:H78))), 2),"-",ROUND(SUM(H67:H78)*J81/J81/SUM(D67:D78)*100*EXP(1.96/SQRT(SUM(H67:H78))), 2),")"),"")</f>
        <v/>
      </c>
      <c r="N88" s="573" t="str">
        <f>IF(COUNT(G67:H78)/2=J81, CONCATENATE(ROUND(SUM(G67:H78)*J81/J81/SUM(C67:D78)*100, 2), " (", ROUND(SUM(G67:H78)*J81/J81/SUM(C67:D78)*100/EXP(1.96/SQRT(SUM(G67:H78))), 2),"-",ROUND(SUM(G67:H78)*J81/J81/SUM(C67:D78)*100*EXP(1.96/SQRT(SUM(G67:H78))), 2),")"),"")</f>
        <v/>
      </c>
    </row>
    <row r="89" spans="7:14" s="37" customFormat="1" ht="12.75" customHeight="1" x14ac:dyDescent="0.2">
      <c r="G89" s="616" t="s">
        <v>1</v>
      </c>
      <c r="H89" s="626"/>
      <c r="I89" s="619"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619"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620"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619"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619"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57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9:H89"/>
    <mergeCell ref="G84:H84"/>
    <mergeCell ref="G85:H85"/>
    <mergeCell ref="G86:H86"/>
    <mergeCell ref="G87:H87"/>
    <mergeCell ref="G88:H88"/>
    <mergeCell ref="G82:H83"/>
    <mergeCell ref="A67:A78"/>
    <mergeCell ref="I11:K11"/>
    <mergeCell ref="I82:K82"/>
    <mergeCell ref="L82:N82"/>
    <mergeCell ref="A15:A26"/>
    <mergeCell ref="A28:A39"/>
    <mergeCell ref="A41:A52"/>
    <mergeCell ref="A54:A65"/>
    <mergeCell ref="A8:C8"/>
    <mergeCell ref="C9:F9"/>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230" priority="75">
      <formula>ISERROR(A1)</formula>
    </cfRule>
  </conditionalFormatting>
  <conditionalFormatting sqref="A40:B40">
    <cfRule type="containsErrors" dxfId="229" priority="74">
      <formula>ISERROR(A40)</formula>
    </cfRule>
  </conditionalFormatting>
  <conditionalFormatting sqref="A53:B53">
    <cfRule type="containsErrors" dxfId="228" priority="73">
      <formula>ISERROR(A53)</formula>
    </cfRule>
  </conditionalFormatting>
  <conditionalFormatting sqref="A66:B66">
    <cfRule type="containsErrors" dxfId="227" priority="72">
      <formula>ISERROR(A66)</formula>
    </cfRule>
  </conditionalFormatting>
  <conditionalFormatting sqref="H11:H12">
    <cfRule type="containsErrors" dxfId="226" priority="67">
      <formula>ISERROR(H11)</formula>
    </cfRule>
  </conditionalFormatting>
  <conditionalFormatting sqref="E15:H26">
    <cfRule type="containsBlanks" dxfId="225" priority="34">
      <formula>LEN(TRIM(E15))=0</formula>
    </cfRule>
  </conditionalFormatting>
  <conditionalFormatting sqref="K4">
    <cfRule type="containsErrors" dxfId="224" priority="30">
      <formula>ISERROR(#REF!)</formula>
    </cfRule>
  </conditionalFormatting>
  <conditionalFormatting sqref="B4:B5">
    <cfRule type="containsErrors" dxfId="223" priority="27">
      <formula>ISERROR(B4)</formula>
    </cfRule>
  </conditionalFormatting>
  <conditionalFormatting sqref="B7 B9">
    <cfRule type="containsErrors" dxfId="222" priority="26">
      <formula>ISERROR(B7)</formula>
    </cfRule>
  </conditionalFormatting>
  <conditionalFormatting sqref="C9">
    <cfRule type="expression" dxfId="221" priority="25">
      <formula>$C$9="No. Please complete W8 first"</formula>
    </cfRule>
  </conditionalFormatting>
  <conditionalFormatting sqref="K2:K3">
    <cfRule type="containsErrors" dxfId="215" priority="6041">
      <formula>ISERROR(#REF!)</formula>
    </cfRule>
  </conditionalFormatting>
  <conditionalFormatting sqref="K5">
    <cfRule type="containsErrors" dxfId="214" priority="6042">
      <formula>ISERROR(#REF!)</formula>
    </cfRule>
  </conditionalFormatting>
  <conditionalFormatting sqref="I82 L82 I83:N83">
    <cfRule type="containsErrors" dxfId="213" priority="20">
      <formula>ISERROR(I82)</formula>
    </cfRule>
  </conditionalFormatting>
  <conditionalFormatting sqref="E28:H39">
    <cfRule type="containsBlanks" dxfId="212" priority="19">
      <formula>LEN(TRIM(E28))=0</formula>
    </cfRule>
  </conditionalFormatting>
  <conditionalFormatting sqref="E41:H52">
    <cfRule type="containsBlanks" dxfId="211" priority="18">
      <formula>LEN(TRIM(E41))=0</formula>
    </cfRule>
  </conditionalFormatting>
  <conditionalFormatting sqref="E54:H65">
    <cfRule type="containsBlanks" dxfId="210" priority="17">
      <formula>LEN(TRIM(E54))=0</formula>
    </cfRule>
  </conditionalFormatting>
  <conditionalFormatting sqref="E67:H78">
    <cfRule type="containsBlanks" dxfId="209" priority="16">
      <formula>LEN(TRIM(E67))=0</formula>
    </cfRule>
  </conditionalFormatting>
  <conditionalFormatting sqref="C14:H14">
    <cfRule type="containsErrors" dxfId="208" priority="15">
      <formula>ISERROR(C14)</formula>
    </cfRule>
  </conditionalFormatting>
  <conditionalFormatting sqref="I14:J14">
    <cfRule type="containsErrors" dxfId="207" priority="14">
      <formula>ISERROR(I14)</formula>
    </cfRule>
  </conditionalFormatting>
  <conditionalFormatting sqref="L14:M14">
    <cfRule type="containsErrors" dxfId="206" priority="13">
      <formula>ISERROR(L14)</formula>
    </cfRule>
  </conditionalFormatting>
  <conditionalFormatting sqref="C27:H27">
    <cfRule type="containsErrors" dxfId="205" priority="12">
      <formula>ISERROR(C27)</formula>
    </cfRule>
  </conditionalFormatting>
  <conditionalFormatting sqref="I27:J27">
    <cfRule type="containsErrors" dxfId="204" priority="11">
      <formula>ISERROR(I27)</formula>
    </cfRule>
  </conditionalFormatting>
  <conditionalFormatting sqref="L27:M27">
    <cfRule type="containsErrors" dxfId="203" priority="10">
      <formula>ISERROR(L27)</formula>
    </cfRule>
  </conditionalFormatting>
  <conditionalFormatting sqref="C40:H40">
    <cfRule type="containsErrors" dxfId="202" priority="9">
      <formula>ISERROR(C40)</formula>
    </cfRule>
  </conditionalFormatting>
  <conditionalFormatting sqref="I40:J40">
    <cfRule type="containsErrors" dxfId="201" priority="8">
      <formula>ISERROR(I40)</formula>
    </cfRule>
  </conditionalFormatting>
  <conditionalFormatting sqref="L40:M40">
    <cfRule type="containsErrors" dxfId="200" priority="7">
      <formula>ISERROR(L40)</formula>
    </cfRule>
  </conditionalFormatting>
  <conditionalFormatting sqref="C53:H53">
    <cfRule type="containsErrors" dxfId="199" priority="6">
      <formula>ISERROR(C53)</formula>
    </cfRule>
  </conditionalFormatting>
  <conditionalFormatting sqref="I53:J53">
    <cfRule type="containsErrors" dxfId="198" priority="5">
      <formula>ISERROR(I53)</formula>
    </cfRule>
  </conditionalFormatting>
  <conditionalFormatting sqref="L53:M53">
    <cfRule type="containsErrors" dxfId="197" priority="4">
      <formula>ISERROR(L53)</formula>
    </cfRule>
  </conditionalFormatting>
  <conditionalFormatting sqref="C66:H66">
    <cfRule type="containsErrors" dxfId="196" priority="3">
      <formula>ISERROR(C66)</formula>
    </cfRule>
  </conditionalFormatting>
  <conditionalFormatting sqref="I66:J66">
    <cfRule type="containsErrors" dxfId="195" priority="2">
      <formula>ISERROR(I66)</formula>
    </cfRule>
  </conditionalFormatting>
  <conditionalFormatting sqref="L66:M66">
    <cfRule type="containsErrors" dxfId="194" priority="1">
      <formula>ISERROR(L66)</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Errors" priority="29" id="{CAEF3124-A8B3-412C-BAEF-3C1FC3AA1EDF}">
            <xm:f>ISERROR(#REF!)</xm:f>
            <x14:dxf>
              <font>
                <color theme="0"/>
              </font>
            </x14:dxf>
          </x14:cfRule>
          <xm:sqref>L11 K1 I11</xm:sqref>
        </x14:conditionalFormatting>
        <x14:conditionalFormatting xmlns:xm="http://schemas.microsoft.com/office/excel/2006/main">
          <x14:cfRule type="containsErrors" priority="28" id="{975B9ACD-80E9-4139-82A9-E399CCD29165}">
            <xm:f>ISERROR(#REF!)</xm:f>
            <x14:dxf>
              <font>
                <color theme="0"/>
              </font>
            </x14:dxf>
          </x14:cfRule>
          <xm:sqref>K6:K8</xm:sqref>
        </x14:conditionalFormatting>
        <x14:conditionalFormatting xmlns:xm="http://schemas.microsoft.com/office/excel/2006/main">
          <x14:cfRule type="containsErrors" priority="76" id="{AD081857-3E0B-4D57-86F2-D1970DE7FE5C}">
            <xm:f>ISERROR(#REF!)</xm:f>
            <x14:dxf>
              <font>
                <color theme="0"/>
              </font>
            </x14:dxf>
          </x14:cfRule>
          <xm:sqref>I12</xm:sqref>
        </x14:conditionalFormatting>
        <x14:conditionalFormatting xmlns:xm="http://schemas.microsoft.com/office/excel/2006/main">
          <x14:cfRule type="containsErrors" priority="79" id="{47E8574C-75BD-4625-9932-862695E82268}">
            <xm:f>ISERROR(#REF!)</xm:f>
            <x14:dxf>
              <font>
                <color theme="0"/>
              </font>
            </x14:dxf>
          </x14:cfRule>
          <xm:sqref>K9</xm:sqref>
        </x14:conditionalFormatting>
        <x14:conditionalFormatting xmlns:xm="http://schemas.microsoft.com/office/excel/2006/main">
          <x14:cfRule type="containsErrors" priority="5968" id="{CAEF3124-A8B3-412C-BAEF-3C1FC3AA1EDF}">
            <xm:f>ISERROR(#REF!)</xm:f>
            <x14:dxf>
              <font>
                <color theme="0"/>
              </font>
            </x14:dxf>
          </x14:cfRule>
          <xm:sqref>K10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AF90"/>
  <sheetViews>
    <sheetView showGridLines="0" topLeftCell="A52" workbookViewId="0">
      <selection activeCell="E67" sqref="E67"/>
    </sheetView>
  </sheetViews>
  <sheetFormatPr defaultColWidth="7.28515625" defaultRowHeight="15" x14ac:dyDescent="0.25"/>
  <cols>
    <col min="1" max="1" width="8.7109375" style="73" customWidth="1"/>
    <col min="2" max="2" width="10.7109375" style="63" customWidth="1"/>
    <col min="3" max="4" width="10.7109375" style="489" customWidth="1"/>
    <col min="5" max="10" width="7.7109375" style="489" customWidth="1"/>
    <col min="11" max="12" width="24.7109375" style="16" customWidth="1"/>
    <col min="13" max="16" width="24.7109375" style="1" customWidth="1"/>
    <col min="17" max="19" width="24.7109375" style="15" customWidth="1"/>
    <col min="20" max="20" width="2.28515625" style="67" customWidth="1"/>
    <col min="21" max="16384" width="7.28515625" style="66"/>
  </cols>
  <sheetData>
    <row r="1" spans="1:20" s="365" customFormat="1" ht="18.75" x14ac:dyDescent="0.3">
      <c r="A1" s="343" t="s">
        <v>254</v>
      </c>
      <c r="B1" s="362"/>
      <c r="C1" s="363"/>
      <c r="D1" s="363"/>
      <c r="E1" s="363"/>
      <c r="F1" s="363"/>
      <c r="G1" s="363"/>
      <c r="H1" s="363"/>
      <c r="I1" s="363"/>
      <c r="J1" s="363"/>
      <c r="K1" s="364"/>
      <c r="L1" s="364"/>
      <c r="Q1" s="367"/>
      <c r="R1" s="367"/>
      <c r="S1" s="367"/>
      <c r="T1" s="366"/>
    </row>
    <row r="2" spans="1:20" s="71" customFormat="1" x14ac:dyDescent="0.25">
      <c r="A2" s="68"/>
      <c r="B2" s="430" t="s">
        <v>44</v>
      </c>
      <c r="C2" s="69"/>
      <c r="D2" s="69"/>
      <c r="E2" s="70"/>
      <c r="F2" s="70"/>
      <c r="G2" s="70"/>
      <c r="H2" s="70"/>
      <c r="I2" s="65"/>
      <c r="J2" s="70"/>
      <c r="K2" s="65"/>
      <c r="L2" s="65"/>
      <c r="Q2" s="72"/>
      <c r="R2" s="72"/>
      <c r="S2" s="72"/>
    </row>
    <row r="3" spans="1:20" s="71" customFormat="1" x14ac:dyDescent="0.25">
      <c r="A3" s="68"/>
      <c r="B3" s="433" t="s">
        <v>249</v>
      </c>
      <c r="C3" s="69"/>
      <c r="D3" s="69"/>
      <c r="E3" s="70"/>
      <c r="F3" s="70"/>
      <c r="G3" s="70"/>
      <c r="I3" s="74"/>
      <c r="K3" s="74"/>
      <c r="L3" s="65"/>
      <c r="Q3" s="72"/>
      <c r="R3" s="72"/>
      <c r="S3" s="72"/>
    </row>
    <row r="4" spans="1:20" s="71" customFormat="1" x14ac:dyDescent="0.25">
      <c r="A4" s="68"/>
      <c r="B4" s="434" t="s">
        <v>66</v>
      </c>
      <c r="C4" s="69"/>
      <c r="D4" s="69"/>
      <c r="E4" s="70"/>
      <c r="F4" s="70"/>
      <c r="G4" s="70"/>
      <c r="H4" s="70"/>
      <c r="I4" s="65"/>
      <c r="J4" s="70"/>
      <c r="K4" s="65"/>
      <c r="L4" s="65"/>
      <c r="Q4" s="72"/>
      <c r="R4" s="72"/>
      <c r="S4" s="72"/>
    </row>
    <row r="5" spans="1:20" s="71" customFormat="1" x14ac:dyDescent="0.25">
      <c r="A5" s="68"/>
      <c r="B5" s="432" t="s">
        <v>240</v>
      </c>
      <c r="C5" s="69"/>
      <c r="D5" s="69"/>
      <c r="E5" s="70"/>
      <c r="F5" s="70"/>
      <c r="G5" s="70"/>
      <c r="H5" s="70"/>
      <c r="I5" s="65"/>
      <c r="J5" s="70"/>
      <c r="K5" s="65"/>
      <c r="L5" s="65"/>
      <c r="Q5" s="72"/>
      <c r="R5" s="72"/>
      <c r="S5" s="72"/>
    </row>
    <row r="6" spans="1:20" s="72" customFormat="1" x14ac:dyDescent="0.25">
      <c r="A6" s="68"/>
      <c r="B6" s="435" t="s">
        <v>250</v>
      </c>
      <c r="C6" s="69"/>
      <c r="D6" s="69"/>
      <c r="E6" s="70"/>
      <c r="F6" s="70"/>
      <c r="G6" s="70"/>
      <c r="H6" s="70"/>
      <c r="I6" s="173"/>
      <c r="J6" s="70"/>
      <c r="K6" s="173"/>
      <c r="L6" s="19"/>
      <c r="M6" s="12"/>
      <c r="N6" s="12"/>
      <c r="O6" s="12"/>
      <c r="P6" s="12"/>
      <c r="Q6" s="12"/>
      <c r="R6" s="12"/>
      <c r="S6" s="12"/>
    </row>
    <row r="7" spans="1:20" s="72" customFormat="1" x14ac:dyDescent="0.25">
      <c r="A7" s="68"/>
      <c r="B7" s="29"/>
      <c r="C7" s="69"/>
      <c r="D7" s="69"/>
      <c r="E7" s="70"/>
      <c r="F7" s="70"/>
      <c r="G7" s="70"/>
      <c r="H7" s="70"/>
      <c r="I7" s="173"/>
      <c r="J7" s="70"/>
      <c r="K7" s="173"/>
      <c r="L7" s="19"/>
      <c r="M7" s="12"/>
      <c r="N7" s="12"/>
      <c r="O7" s="12"/>
      <c r="P7" s="12"/>
      <c r="Q7" s="12"/>
      <c r="R7" s="12"/>
      <c r="S7" s="12"/>
    </row>
    <row r="8" spans="1:20" s="72" customFormat="1" ht="12.75" customHeight="1" x14ac:dyDescent="0.25">
      <c r="A8" s="518" t="s">
        <v>235</v>
      </c>
      <c r="B8" s="518"/>
      <c r="C8" s="518"/>
      <c r="D8" s="69"/>
      <c r="E8" s="70"/>
      <c r="F8" s="70"/>
      <c r="G8" s="70"/>
      <c r="H8" s="70"/>
      <c r="I8" s="173"/>
      <c r="J8" s="70"/>
      <c r="K8" s="173"/>
      <c r="L8" s="19"/>
      <c r="M8" s="12"/>
      <c r="N8" s="12"/>
      <c r="O8" s="12"/>
      <c r="P8" s="12"/>
      <c r="Q8" s="12"/>
      <c r="R8" s="12"/>
      <c r="S8" s="12"/>
    </row>
    <row r="9" spans="1:20" s="72" customFormat="1" ht="12.75" customHeight="1" x14ac:dyDescent="0.25">
      <c r="A9" s="462" t="s">
        <v>238</v>
      </c>
      <c r="B9" s="29"/>
      <c r="C9" s="529" t="str">
        <f>IF('W8'!G8&gt;0,"Yes","No. Please complete W8 first")</f>
        <v>No. Please complete W8 first</v>
      </c>
      <c r="D9" s="529"/>
      <c r="E9" s="529"/>
      <c r="F9" s="529"/>
      <c r="G9" s="70"/>
      <c r="H9" s="70"/>
      <c r="I9" s="173"/>
      <c r="J9" s="70"/>
      <c r="K9" s="173"/>
      <c r="L9" s="19"/>
      <c r="M9" s="12"/>
      <c r="N9" s="12"/>
      <c r="O9" s="12"/>
      <c r="P9" s="12"/>
      <c r="Q9" s="12"/>
      <c r="R9" s="12"/>
      <c r="S9" s="12"/>
    </row>
    <row r="10" spans="1:20" s="1" customFormat="1" ht="12.75" customHeight="1" x14ac:dyDescent="0.2">
      <c r="A10" s="462" t="s">
        <v>239</v>
      </c>
      <c r="B10" s="3"/>
      <c r="C10" s="12" t="str">
        <f>IF('W8'!G8&gt;0, "W8", "")</f>
        <v/>
      </c>
      <c r="D10" s="6"/>
      <c r="E10" s="6"/>
      <c r="F10" s="6"/>
      <c r="G10" s="6"/>
      <c r="H10" s="6"/>
      <c r="I10" s="16"/>
      <c r="J10" s="6"/>
      <c r="K10" s="16"/>
      <c r="L10" s="16"/>
      <c r="M10" s="15"/>
      <c r="N10" s="15"/>
      <c r="O10" s="15"/>
      <c r="P10" s="15"/>
      <c r="Q10" s="11"/>
      <c r="R10" s="15"/>
      <c r="S10" s="15"/>
      <c r="T10" s="10"/>
    </row>
    <row r="11" spans="1:20" s="5" customFormat="1" ht="12.75" customHeight="1" x14ac:dyDescent="0.2">
      <c r="E11" s="539" t="s">
        <v>90</v>
      </c>
      <c r="F11" s="539"/>
      <c r="G11" s="539"/>
      <c r="H11" s="539"/>
      <c r="I11" s="539"/>
      <c r="J11" s="539"/>
      <c r="K11" s="9" t="s">
        <v>236</v>
      </c>
      <c r="L11" s="9"/>
      <c r="M11" s="9"/>
      <c r="N11" s="369"/>
      <c r="O11" s="369"/>
      <c r="P11" s="369"/>
      <c r="Q11" s="369"/>
      <c r="R11" s="368"/>
      <c r="S11" s="486"/>
      <c r="T11" s="470"/>
    </row>
    <row r="12" spans="1:20" s="4" customFormat="1" ht="12.75" customHeight="1" x14ac:dyDescent="0.2">
      <c r="A12" s="460"/>
      <c r="B12" s="461"/>
      <c r="C12" s="585" t="s">
        <v>251</v>
      </c>
      <c r="D12" s="591"/>
      <c r="E12" s="540" t="s">
        <v>27</v>
      </c>
      <c r="F12" s="540"/>
      <c r="G12" s="540"/>
      <c r="H12" s="191"/>
      <c r="I12" s="191"/>
      <c r="J12" s="191"/>
      <c r="K12" s="519" t="s">
        <v>255</v>
      </c>
      <c r="L12" s="520"/>
      <c r="M12" s="520"/>
      <c r="N12" s="520"/>
      <c r="O12" s="520"/>
      <c r="P12" s="520"/>
      <c r="Q12" s="520"/>
      <c r="R12" s="520"/>
      <c r="S12" s="521"/>
      <c r="T12" s="471"/>
    </row>
    <row r="13" spans="1:20" s="1" customFormat="1" ht="12.75" customHeight="1" x14ac:dyDescent="0.2">
      <c r="A13" s="177"/>
      <c r="B13" s="3"/>
      <c r="C13" s="586"/>
      <c r="D13" s="592"/>
      <c r="E13" s="522" t="s">
        <v>31</v>
      </c>
      <c r="F13" s="522"/>
      <c r="G13" s="522" t="s">
        <v>30</v>
      </c>
      <c r="H13" s="522"/>
      <c r="I13" s="522" t="s">
        <v>32</v>
      </c>
      <c r="J13" s="522"/>
      <c r="K13" s="533" t="s">
        <v>31</v>
      </c>
      <c r="L13" s="530"/>
      <c r="M13" s="530"/>
      <c r="N13" s="537" t="s">
        <v>30</v>
      </c>
      <c r="O13" s="522"/>
      <c r="P13" s="538"/>
      <c r="Q13" s="533" t="s">
        <v>32</v>
      </c>
      <c r="R13" s="530"/>
      <c r="S13" s="534"/>
    </row>
    <row r="14" spans="1:20" s="13" customFormat="1" ht="12.75" customHeight="1" x14ac:dyDescent="0.2">
      <c r="A14" s="376" t="s">
        <v>19</v>
      </c>
      <c r="B14" s="372" t="s">
        <v>18</v>
      </c>
      <c r="C14" s="372" t="s">
        <v>2</v>
      </c>
      <c r="D14" s="373" t="s">
        <v>0</v>
      </c>
      <c r="E14" s="372" t="s">
        <v>2</v>
      </c>
      <c r="F14" s="372" t="s">
        <v>0</v>
      </c>
      <c r="G14" s="372" t="s">
        <v>2</v>
      </c>
      <c r="H14" s="372" t="s">
        <v>0</v>
      </c>
      <c r="I14" s="372" t="s">
        <v>2</v>
      </c>
      <c r="J14" s="373" t="s">
        <v>0</v>
      </c>
      <c r="K14" s="372" t="s">
        <v>2</v>
      </c>
      <c r="L14" s="372" t="s">
        <v>0</v>
      </c>
      <c r="M14" s="373" t="s">
        <v>26</v>
      </c>
      <c r="N14" s="372" t="s">
        <v>2</v>
      </c>
      <c r="O14" s="372" t="s">
        <v>0</v>
      </c>
      <c r="P14" s="373" t="s">
        <v>26</v>
      </c>
      <c r="Q14" s="372" t="s">
        <v>2</v>
      </c>
      <c r="R14" s="372" t="s">
        <v>0</v>
      </c>
      <c r="S14" s="373" t="s">
        <v>26</v>
      </c>
    </row>
    <row r="15" spans="1:20" s="190" customFormat="1" ht="12.75" customHeight="1" x14ac:dyDescent="0.25">
      <c r="A15" s="524" t="s">
        <v>20</v>
      </c>
      <c r="B15" s="17" t="s">
        <v>6</v>
      </c>
      <c r="C15" s="463" t="str">
        <f>IF('W8'!$G$8&gt;0, 'W8'!C12,"")</f>
        <v/>
      </c>
      <c r="D15" s="472" t="str">
        <f>IF('W8'!$G$8&gt;0, 'W8'!H12,"")</f>
        <v/>
      </c>
      <c r="E15" s="281"/>
      <c r="F15" s="281"/>
      <c r="G15" s="281"/>
      <c r="H15" s="281"/>
      <c r="I15" s="281"/>
      <c r="J15" s="479"/>
      <c r="K15" s="568" t="str">
        <f>IF(COUNT(C15,E15)=2, CONCATENATE(ROUND(E15/C15*100, 2), " (", ROUND(E15/C15*100/EXP(1.96/SQRT(E15)), 2),"-",ROUND(E15/C15*100*EXP(1.96/SQRT(E15)), 2),")"),"")</f>
        <v/>
      </c>
      <c r="L15" s="482" t="str">
        <f>IF(COUNT(D15,F15)=2, CONCATENATE(ROUND(F15/D15*100, 2), " (", ROUND(F15/D15*100/EXP(1.96/SQRT(F15)), 2),"-",ROUND(F15/D15*100*EXP(1.96/SQRT(F15)), 2),")"),"")</f>
        <v/>
      </c>
      <c r="M15" s="569" t="str">
        <f>IF(COUNT(C15:F15)=4, CONCATENATE(ROUND(SUM(E15:F15)/SUM(C15:D15)*100, 2), " (", ROUND(SUM(E15:F15)/SUM(C15:D15)*100/EXP(1.96/SQRT(SUM(E15:F15))), 2),"-",ROUND(SUM(E15:F15)/SUM(C15:D15)*100*EXP(1.96/SQRT(SUM(E15:F15))), 2),")"),"")</f>
        <v/>
      </c>
      <c r="N15" s="568" t="str">
        <f>IF(COUNT(C15,G15)=2, CONCATENATE(ROUND(G15/C15*100, 2), " (", ROUND(G15/C15*100/EXP(1.96/SQRT(G15)), 2),"-",ROUND(G15/C15*100*EXP(1.96/SQRT(G15)), 2),")"),"")</f>
        <v/>
      </c>
      <c r="O15" s="569" t="str">
        <f>IF(COUNT(D15,H15)=2, CONCATENATE(ROUND(H15/D15*100, 2), " (", ROUND(H15/D15*100/EXP(1.96/SQRT(H15)), 2),"-",ROUND(H15/D15*100*EXP(1.96/SQRT(H15)), 2),")"),"")</f>
        <v/>
      </c>
      <c r="P15" s="569" t="str">
        <f>IF(COUNT(C15:D15,G15:H15)=4, CONCATENATE(ROUND(SUM(G15:H15)/SUM(C15:D15)*100, 2), " (", ROUND(SUM(G15:H15)/SUM(C15:D15)*100/EXP(1.96/SQRT(SUM(G15:H15))), 2),"-",ROUND(SUM(G15:H15)/SUM(C15:D15)*100*EXP(1.96/SQRT(SUM(G15:H15))), 2),")"),"")</f>
        <v/>
      </c>
      <c r="Q15" s="568" t="str">
        <f>IF(COUNT(C15,I15)=2, CONCATENATE(ROUND(I15/C15*100, 2), " (", ROUND(I15/C15*100/EXP(1.96/SQRT(I15)), 2),"-",ROUND(I15/C15*100*EXP(1.96/SQRT(I15)), 2),")"),"")</f>
        <v/>
      </c>
      <c r="R15" s="569" t="str">
        <f>IF(COUNT(D15,J15)=2, CONCATENATE(ROUND(J15/D15*100, 2), " (", ROUND(J15/D15*100/EXP(1.96/SQRT(J15)), 2),"-",ROUND(J15/D15*100*EXP(1.96/SQRT(J15)), 2),")"),"")</f>
        <v/>
      </c>
      <c r="S15" s="570" t="str">
        <f>IF(COUNT(C15:D15,I15:J15)=4, CONCATENATE(ROUND(SUM(I15:J15)/SUM(C15:D15)*100, 2), " (", ROUND(SUM(I15:J15)/SUM(C15:D15)*100/EXP(1.96/SQRT(SUM(I15:J15))), 2),"-",ROUND(SUM(I15:J15)/SUM(C15:D15)*100*EXP(1.96/SQRT(SUM(I15:J15))), 2),")"),"")</f>
        <v/>
      </c>
    </row>
    <row r="16" spans="1:20" s="190" customFormat="1" ht="12.75" customHeight="1" x14ac:dyDescent="0.25">
      <c r="A16" s="524"/>
      <c r="B16" s="14" t="s">
        <v>7</v>
      </c>
      <c r="C16" s="463" t="str">
        <f>IF('W8'!$G$8&gt;0, 'W8'!C13,"")</f>
        <v/>
      </c>
      <c r="D16" s="473" t="str">
        <f>IF('W8'!$G$8&gt;0, 'W8'!H13,"")</f>
        <v/>
      </c>
      <c r="E16" s="281"/>
      <c r="F16" s="281"/>
      <c r="G16" s="281"/>
      <c r="H16" s="281"/>
      <c r="I16" s="281"/>
      <c r="J16" s="414"/>
      <c r="K16" s="571" t="str">
        <f>IF(COUNT(C16,E16)=2, CONCATENATE(ROUND(E16/C16*100, 2), " (", ROUND(E16/C16*100/EXP(1.96/SQRT(E16)), 2),"-",ROUND(E16/C16*100*EXP(1.96/SQRT(E16)), 2),")"),"")</f>
        <v/>
      </c>
      <c r="L16" s="483" t="str">
        <f>IF(COUNT(D16,F16)=2, CONCATENATE(ROUND(F16/D16*100, 2), " (", ROUND(F16/D16*100/EXP(1.96/SQRT(F16)), 2),"-",ROUND(F16/D16*100*EXP(1.96/SQRT(F16)), 2),")"),"")</f>
        <v/>
      </c>
      <c r="M16" s="572" t="str">
        <f>IF(COUNT(C16:F16)=4, CONCATENATE(ROUND(SUM(E16:F16)/SUM(C16:D16)*100, 2), " (", ROUND(SUM(E16:F16)/SUM(C16:D16)*100/EXP(1.96/SQRT(SUM(E16:F16))), 2),"-",ROUND(SUM(E16:F16)/SUM(C16:D16)*100*EXP(1.96/SQRT(SUM(E16:F16))), 2),")"),"")</f>
        <v/>
      </c>
      <c r="N16" s="571" t="str">
        <f>IF(COUNT(C16,G16)=2, CONCATENATE(ROUND(G16/C16*100, 2), " (", ROUND(G16/C16*100/EXP(1.96/SQRT(G16)), 2),"-",ROUND(G16/C16*100*EXP(1.96/SQRT(G16)), 2),")"),"")</f>
        <v/>
      </c>
      <c r="O16" s="572" t="str">
        <f>IF(COUNT(D16,H16)=2, CONCATENATE(ROUND(H16/D16*100, 2), " (", ROUND(H16/D16*100/EXP(1.96/SQRT(H16)), 2),"-",ROUND(H16/D16*100*EXP(1.96/SQRT(H16)), 2),")"),"")</f>
        <v/>
      </c>
      <c r="P16" s="573" t="str">
        <f>IF(COUNT(C16:D16,G16:H16)=4, CONCATENATE(ROUND(SUM(G16:H16)/SUM(C16:D16)*100, 2), " (", ROUND(SUM(G16:H16)/SUM(C16:D16)*100/EXP(1.96/SQRT(SUM(G16:H16))), 2),"-",ROUND(SUM(G16:H16)/SUM(C16:D16)*100*EXP(1.96/SQRT(SUM(G16:H16))), 2),")"),"")</f>
        <v/>
      </c>
      <c r="Q16" s="571" t="str">
        <f>IF(COUNT(C16,I16)=2, CONCATENATE(ROUND(I16/C16*100, 2), " (", ROUND(I16/C16*100/EXP(1.96/SQRT(I16)), 2),"-",ROUND(I16/C16*100*EXP(1.96/SQRT(I16)), 2),")"),"")</f>
        <v/>
      </c>
      <c r="R16" s="572" t="str">
        <f>IF(COUNT(D16,J16)=2, CONCATENATE(ROUND(J16/D16*100, 2), " (", ROUND(J16/D16*100/EXP(1.96/SQRT(J16)), 2),"-",ROUND(J16/D16*100*EXP(1.96/SQRT(J16)), 2),")"),"")</f>
        <v/>
      </c>
      <c r="S16" s="573" t="str">
        <f>IF(COUNT(C16:D16,I16:J16)=4, CONCATENATE(ROUND(SUM(I16:J16)/SUM(C16:D16)*100, 2), " (", ROUND(SUM(I16:J16)/SUM(C16:D16)*100/EXP(1.96/SQRT(SUM(I16:J16))), 2),"-",ROUND(SUM(I16:J16)/SUM(C16:D16)*100*EXP(1.96/SQRT(SUM(I16:J16))), 2),")"),"")</f>
        <v/>
      </c>
    </row>
    <row r="17" spans="1:20" s="190" customFormat="1" ht="12.75" customHeight="1" x14ac:dyDescent="0.25">
      <c r="A17" s="524"/>
      <c r="B17" s="14" t="s">
        <v>8</v>
      </c>
      <c r="C17" s="463" t="str">
        <f>IF('W8'!$G$8&gt;0, 'W8'!C14,"")</f>
        <v/>
      </c>
      <c r="D17" s="473" t="str">
        <f>IF('W8'!$G$8&gt;0, 'W8'!H14,"")</f>
        <v/>
      </c>
      <c r="E17" s="375"/>
      <c r="F17" s="375"/>
      <c r="G17" s="375"/>
      <c r="H17" s="375"/>
      <c r="I17" s="281"/>
      <c r="J17" s="414"/>
      <c r="K17" s="571" t="str">
        <f>IF(COUNT(C17,E17)=2, CONCATENATE(ROUND(E17/C17*100, 2), " (", ROUND(E17/C17*100/EXP(1.96/SQRT(E17)), 2),"-",ROUND(E17/C17*100*EXP(1.96/SQRT(E17)), 2),")"),"")</f>
        <v/>
      </c>
      <c r="L17" s="190" t="str">
        <f>IF(COUNT(D17,F17)=2, CONCATENATE(ROUND(F17/D17*100, 2), " (", ROUND(F17/D17*100/EXP(1.96/SQRT(F17)), 2),"-",ROUND(F17/D17*100*EXP(1.96/SQRT(F17)), 2),")"),"")</f>
        <v/>
      </c>
      <c r="M17" s="572" t="str">
        <f>IF(COUNT(C17:F17)=4, CONCATENATE(ROUND(SUM(E17:F17)/SUM(C17:D17)*100, 2), " (", ROUND(SUM(E17:F17)/SUM(C17:D17)*100/EXP(1.96/SQRT(SUM(E17:F17))), 2),"-",ROUND(SUM(E17:F17)/SUM(C17:D17)*100*EXP(1.96/SQRT(SUM(E17:F17))), 2),")"),"")</f>
        <v/>
      </c>
      <c r="N17" s="571" t="str">
        <f>IF(COUNT(C17,G17)=2, CONCATENATE(ROUND(G17/C17*100, 2), " (", ROUND(G17/C17*100/EXP(1.96/SQRT(G17)), 2),"-",ROUND(G17/C17*100*EXP(1.96/SQRT(G17)), 2),")"),"")</f>
        <v/>
      </c>
      <c r="O17" s="572" t="str">
        <f>IF(COUNT(D17,H17)=2, CONCATENATE(ROUND(H17/D17*100, 2), " (", ROUND(H17/D17*100/EXP(1.96/SQRT(H17)), 2),"-",ROUND(H17/D17*100*EXP(1.96/SQRT(H17)), 2),")"),"")</f>
        <v/>
      </c>
      <c r="P17" s="573" t="str">
        <f>IF(COUNT(C17:D17,G17:H17)=4, CONCATENATE(ROUND(SUM(G17:H17)/SUM(C17:D17)*100, 2), " (", ROUND(SUM(G17:H17)/SUM(C17:D17)*100/EXP(1.96/SQRT(SUM(G17:H17))), 2),"-",ROUND(SUM(G17:H17)/SUM(C17:D17)*100*EXP(1.96/SQRT(SUM(G17:H17))), 2),")"),"")</f>
        <v/>
      </c>
      <c r="Q17" s="571" t="str">
        <f>IF(COUNT(C17,I17)=2, CONCATENATE(ROUND(I17/C17*100, 2), " (", ROUND(I17/C17*100/EXP(1.96/SQRT(I17)), 2),"-",ROUND(I17/C17*100*EXP(1.96/SQRT(I17)), 2),")"),"")</f>
        <v/>
      </c>
      <c r="R17" s="572" t="str">
        <f>IF(COUNT(D17,J17)=2, CONCATENATE(ROUND(J17/D17*100, 2), " (", ROUND(J17/D17*100/EXP(1.96/SQRT(J17)), 2),"-",ROUND(J17/D17*100*EXP(1.96/SQRT(J17)), 2),")"),"")</f>
        <v/>
      </c>
      <c r="S17" s="573" t="str">
        <f>IF(COUNT(C17:D17,I17:J17)=4, CONCATENATE(ROUND(SUM(I17:J17)/SUM(C17:D17)*100, 2), " (", ROUND(SUM(I17:J17)/SUM(C17:D17)*100/EXP(1.96/SQRT(SUM(I17:J17))), 2),"-",ROUND(SUM(I17:J17)/SUM(C17:D17)*100*EXP(1.96/SQRT(SUM(I17:J17))), 2),")"),"")</f>
        <v/>
      </c>
    </row>
    <row r="18" spans="1:20" s="190" customFormat="1" ht="12.75" customHeight="1" x14ac:dyDescent="0.25">
      <c r="A18" s="524"/>
      <c r="B18" s="14" t="s">
        <v>9</v>
      </c>
      <c r="C18" s="463" t="str">
        <f>IF('W8'!$G$8&gt;0, 'W8'!C15,"")</f>
        <v/>
      </c>
      <c r="D18" s="473" t="str">
        <f>IF('W8'!$G$8&gt;0, 'W8'!H15,"")</f>
        <v/>
      </c>
      <c r="E18" s="375"/>
      <c r="F18" s="375"/>
      <c r="G18" s="375"/>
      <c r="H18" s="375"/>
      <c r="I18" s="281"/>
      <c r="J18" s="414"/>
      <c r="K18" s="571" t="str">
        <f>IF(COUNT(C18,E18)=2, CONCATENATE(ROUND(E18/C18*100, 2), " (", ROUND(E18/C18*100/EXP(1.96/SQRT(E18)), 2),"-",ROUND(E18/C18*100*EXP(1.96/SQRT(E18)), 2),")"),"")</f>
        <v/>
      </c>
      <c r="L18" s="483" t="str">
        <f>IF(COUNT(D18,F18)=2, CONCATENATE(ROUND(F18/D18*100, 2), " (", ROUND(F18/D18*100/EXP(1.96/SQRT(F18)), 2),"-",ROUND(F18/D18*100*EXP(1.96/SQRT(F18)), 2),")"),"")</f>
        <v/>
      </c>
      <c r="M18" s="572" t="str">
        <f>IF(COUNT(C18:F18)=4, CONCATENATE(ROUND(SUM(E18:F18)/SUM(C18:D18)*100, 2), " (", ROUND(SUM(E18:F18)/SUM(C18:D18)*100/EXP(1.96/SQRT(SUM(E18:F18))), 2),"-",ROUND(SUM(E18:F18)/SUM(C18:D18)*100*EXP(1.96/SQRT(SUM(E18:F18))), 2),")"),"")</f>
        <v/>
      </c>
      <c r="N18" s="571" t="str">
        <f>IF(COUNT(C18,G18)=2, CONCATENATE(ROUND(G18/C18*100, 2), " (", ROUND(G18/C18*100/EXP(1.96/SQRT(G18)), 2),"-",ROUND(G18/C18*100*EXP(1.96/SQRT(G18)), 2),")"),"")</f>
        <v/>
      </c>
      <c r="O18" s="572" t="str">
        <f>IF(COUNT(D18,H18)=2, CONCATENATE(ROUND(H18/D18*100, 2), " (", ROUND(H18/D18*100/EXP(1.96/SQRT(H18)), 2),"-",ROUND(H18/D18*100*EXP(1.96/SQRT(H18)), 2),")"),"")</f>
        <v/>
      </c>
      <c r="P18" s="573" t="str">
        <f>IF(COUNT(C18:D18,G18:H18)=4, CONCATENATE(ROUND(SUM(G18:H18)/SUM(C18:D18)*100, 2), " (", ROUND(SUM(G18:H18)/SUM(C18:D18)*100/EXP(1.96/SQRT(SUM(G18:H18))), 2),"-",ROUND(SUM(G18:H18)/SUM(C18:D18)*100*EXP(1.96/SQRT(SUM(G18:H18))), 2),")"),"")</f>
        <v/>
      </c>
      <c r="Q18" s="571" t="str">
        <f>IF(COUNT(C18,I18)=2, CONCATENATE(ROUND(I18/C18*100, 2), " (", ROUND(I18/C18*100/EXP(1.96/SQRT(I18)), 2),"-",ROUND(I18/C18*100*EXP(1.96/SQRT(I18)), 2),")"),"")</f>
        <v/>
      </c>
      <c r="R18" s="572" t="str">
        <f>IF(COUNT(D18,J18)=2, CONCATENATE(ROUND(J18/D18*100, 2), " (", ROUND(J18/D18*100/EXP(1.96/SQRT(J18)), 2),"-",ROUND(J18/D18*100*EXP(1.96/SQRT(J18)), 2),")"),"")</f>
        <v/>
      </c>
      <c r="S18" s="573" t="str">
        <f>IF(COUNT(C18:D18,I18:J18)=4, CONCATENATE(ROUND(SUM(I18:J18)/SUM(C18:D18)*100, 2), " (", ROUND(SUM(I18:J18)/SUM(C18:D18)*100/EXP(1.96/SQRT(SUM(I18:J18))), 2),"-",ROUND(SUM(I18:J18)/SUM(C18:D18)*100*EXP(1.96/SQRT(SUM(I18:J18))), 2),")"),"")</f>
        <v/>
      </c>
    </row>
    <row r="19" spans="1:20" s="190" customFormat="1" ht="12.75" customHeight="1" x14ac:dyDescent="0.25">
      <c r="A19" s="524"/>
      <c r="B19" s="14" t="s">
        <v>10</v>
      </c>
      <c r="C19" s="463" t="str">
        <f>IF('W8'!$G$8&gt;0, 'W8'!C16,"")</f>
        <v/>
      </c>
      <c r="D19" s="473" t="str">
        <f>IF('W8'!$G$8&gt;0, 'W8'!H16,"")</f>
        <v/>
      </c>
      <c r="E19" s="375"/>
      <c r="F19" s="375"/>
      <c r="G19" s="375"/>
      <c r="H19" s="375"/>
      <c r="I19" s="281"/>
      <c r="J19" s="414"/>
      <c r="K19" s="571" t="str">
        <f>IF(COUNT(C19,E19)=2, CONCATENATE(ROUND(E19/C19*100, 2), " (", ROUND(E19/C19*100/EXP(1.96/SQRT(E19)), 2),"-",ROUND(E19/C19*100*EXP(1.96/SQRT(E19)), 2),")"),"")</f>
        <v/>
      </c>
      <c r="L19" s="483" t="str">
        <f>IF(COUNT(D19,F19)=2, CONCATENATE(ROUND(F19/D19*100, 2), " (", ROUND(F19/D19*100/EXP(1.96/SQRT(F19)), 2),"-",ROUND(F19/D19*100*EXP(1.96/SQRT(F19)), 2),")"),"")</f>
        <v/>
      </c>
      <c r="M19" s="572" t="str">
        <f>IF(COUNT(C19:F19)=4, CONCATENATE(ROUND(SUM(E19:F19)/SUM(C19:D19)*100, 2), " (", ROUND(SUM(E19:F19)/SUM(C19:D19)*100/EXP(1.96/SQRT(SUM(E19:F19))), 2),"-",ROUND(SUM(E19:F19)/SUM(C19:D19)*100*EXP(1.96/SQRT(SUM(E19:F19))), 2),")"),"")</f>
        <v/>
      </c>
      <c r="N19" s="571" t="str">
        <f>IF(COUNT(C19,G19)=2, CONCATENATE(ROUND(G19/C19*100, 2), " (", ROUND(G19/C19*100/EXP(1.96/SQRT(G19)), 2),"-",ROUND(G19/C19*100*EXP(1.96/SQRT(G19)), 2),")"),"")</f>
        <v/>
      </c>
      <c r="O19" s="572" t="str">
        <f>IF(COUNT(D19,H19)=2, CONCATENATE(ROUND(H19/D19*100, 2), " (", ROUND(H19/D19*100/EXP(1.96/SQRT(H19)), 2),"-",ROUND(H19/D19*100*EXP(1.96/SQRT(H19)), 2),")"),"")</f>
        <v/>
      </c>
      <c r="P19" s="573" t="str">
        <f>IF(COUNT(C19:D19,G19:H19)=4, CONCATENATE(ROUND(SUM(G19:H19)/SUM(C19:D19)*100, 2), " (", ROUND(SUM(G19:H19)/SUM(C19:D19)*100/EXP(1.96/SQRT(SUM(G19:H19))), 2),"-",ROUND(SUM(G19:H19)/SUM(C19:D19)*100*EXP(1.96/SQRT(SUM(G19:H19))), 2),")"),"")</f>
        <v/>
      </c>
      <c r="Q19" s="571" t="str">
        <f>IF(COUNT(C19,I19)=2, CONCATENATE(ROUND(I19/C19*100, 2), " (", ROUND(I19/C19*100/EXP(1.96/SQRT(I19)), 2),"-",ROUND(I19/C19*100*EXP(1.96/SQRT(I19)), 2),")"),"")</f>
        <v/>
      </c>
      <c r="R19" s="572" t="str">
        <f>IF(COUNT(D19,J19)=2, CONCATENATE(ROUND(J19/D19*100, 2), " (", ROUND(J19/D19*100/EXP(1.96/SQRT(J19)), 2),"-",ROUND(J19/D19*100*EXP(1.96/SQRT(J19)), 2),")"),"")</f>
        <v/>
      </c>
      <c r="S19" s="573" t="str">
        <f>IF(COUNT(C19:D19,I19:J19)=4, CONCATENATE(ROUND(SUM(I19:J19)/SUM(C19:D19)*100, 2), " (", ROUND(SUM(I19:J19)/SUM(C19:D19)*100/EXP(1.96/SQRT(SUM(I19:J19))), 2),"-",ROUND(SUM(I19:J19)/SUM(C19:D19)*100*EXP(1.96/SQRT(SUM(I19:J19))), 2),")"),"")</f>
        <v/>
      </c>
    </row>
    <row r="20" spans="1:20" s="190" customFormat="1" ht="12.75" customHeight="1" x14ac:dyDescent="0.25">
      <c r="A20" s="524"/>
      <c r="B20" s="14" t="s">
        <v>11</v>
      </c>
      <c r="C20" s="463" t="str">
        <f>IF('W8'!$G$8&gt;0, 'W8'!C17,"")</f>
        <v/>
      </c>
      <c r="D20" s="473" t="str">
        <f>IF('W8'!$G$8&gt;0, 'W8'!H17,"")</f>
        <v/>
      </c>
      <c r="E20" s="375"/>
      <c r="F20" s="375"/>
      <c r="G20" s="375"/>
      <c r="H20" s="375"/>
      <c r="I20" s="281"/>
      <c r="J20" s="414"/>
      <c r="K20" s="571" t="str">
        <f>IF(COUNT(C20,E20)=2, CONCATENATE(ROUND(E20/C20*100, 2), " (", ROUND(E20/C20*100/EXP(1.96/SQRT(E20)), 2),"-",ROUND(E20/C20*100*EXP(1.96/SQRT(E20)), 2),")"),"")</f>
        <v/>
      </c>
      <c r="L20" s="190" t="str">
        <f>IF(COUNT(D20,F20)=2, CONCATENATE(ROUND(F20/D20*100, 2), " (", ROUND(F20/D20*100/EXP(1.96/SQRT(F20)), 2),"-",ROUND(F20/D20*100*EXP(1.96/SQRT(F20)), 2),")"),"")</f>
        <v/>
      </c>
      <c r="M20" s="572" t="str">
        <f>IF(COUNT(C20:F20)=4, CONCATENATE(ROUND(SUM(E20:F20)/SUM(C20:D20)*100, 2), " (", ROUND(SUM(E20:F20)/SUM(C20:D20)*100/EXP(1.96/SQRT(SUM(E20:F20))), 2),"-",ROUND(SUM(E20:F20)/SUM(C20:D20)*100*EXP(1.96/SQRT(SUM(E20:F20))), 2),")"),"")</f>
        <v/>
      </c>
      <c r="N20" s="571" t="str">
        <f>IF(COUNT(C20,G20)=2, CONCATENATE(ROUND(G20/C20*100, 2), " (", ROUND(G20/C20*100/EXP(1.96/SQRT(G20)), 2),"-",ROUND(G20/C20*100*EXP(1.96/SQRT(G20)), 2),")"),"")</f>
        <v/>
      </c>
      <c r="O20" s="572" t="str">
        <f>IF(COUNT(D20,H20)=2, CONCATENATE(ROUND(H20/D20*100, 2), " (", ROUND(H20/D20*100/EXP(1.96/SQRT(H20)), 2),"-",ROUND(H20/D20*100*EXP(1.96/SQRT(H20)), 2),")"),"")</f>
        <v/>
      </c>
      <c r="P20" s="573" t="str">
        <f>IF(COUNT(C20:D20,G20:H20)=4, CONCATENATE(ROUND(SUM(G20:H20)/SUM(C20:D20)*100, 2), " (", ROUND(SUM(G20:H20)/SUM(C20:D20)*100/EXP(1.96/SQRT(SUM(G20:H20))), 2),"-",ROUND(SUM(G20:H20)/SUM(C20:D20)*100*EXP(1.96/SQRT(SUM(G20:H20))), 2),")"),"")</f>
        <v/>
      </c>
      <c r="Q20" s="571" t="str">
        <f>IF(COUNT(C20,I20)=2, CONCATENATE(ROUND(I20/C20*100, 2), " (", ROUND(I20/C20*100/EXP(1.96/SQRT(I20)), 2),"-",ROUND(I20/C20*100*EXP(1.96/SQRT(I20)), 2),")"),"")</f>
        <v/>
      </c>
      <c r="R20" s="572" t="str">
        <f>IF(COUNT(D20,J20)=2, CONCATENATE(ROUND(J20/D20*100, 2), " (", ROUND(J20/D20*100/EXP(1.96/SQRT(J20)), 2),"-",ROUND(J20/D20*100*EXP(1.96/SQRT(J20)), 2),")"),"")</f>
        <v/>
      </c>
      <c r="S20" s="573" t="str">
        <f>IF(COUNT(C20:D20,I20:J20)=4, CONCATENATE(ROUND(SUM(I20:J20)/SUM(C20:D20)*100, 2), " (", ROUND(SUM(I20:J20)/SUM(C20:D20)*100/EXP(1.96/SQRT(SUM(I20:J20))), 2),"-",ROUND(SUM(I20:J20)/SUM(C20:D20)*100*EXP(1.96/SQRT(SUM(I20:J20))), 2),")"),"")</f>
        <v/>
      </c>
    </row>
    <row r="21" spans="1:20" s="190" customFormat="1" ht="12.75" customHeight="1" x14ac:dyDescent="0.25">
      <c r="A21" s="524"/>
      <c r="B21" s="14" t="s">
        <v>12</v>
      </c>
      <c r="C21" s="463" t="str">
        <f>IF('W8'!$G$8&gt;0, 'W8'!C18,"")</f>
        <v/>
      </c>
      <c r="D21" s="473" t="str">
        <f>IF('W8'!$G$8&gt;0, 'W8'!H18,"")</f>
        <v/>
      </c>
      <c r="E21" s="375"/>
      <c r="F21" s="375"/>
      <c r="G21" s="375"/>
      <c r="H21" s="375"/>
      <c r="I21" s="281"/>
      <c r="J21" s="414"/>
      <c r="K21" s="571" t="str">
        <f>IF(COUNT(C21,E21)=2, CONCATENATE(ROUND(E21/C21*100, 2), " (", ROUND(E21/C21*100/EXP(1.96/SQRT(E21)), 2),"-",ROUND(E21/C21*100*EXP(1.96/SQRT(E21)), 2),")"),"")</f>
        <v/>
      </c>
      <c r="L21" s="483" t="str">
        <f>IF(COUNT(D21,F21)=2, CONCATENATE(ROUND(F21/D21*100, 2), " (", ROUND(F21/D21*100/EXP(1.96/SQRT(F21)), 2),"-",ROUND(F21/D21*100*EXP(1.96/SQRT(F21)), 2),")"),"")</f>
        <v/>
      </c>
      <c r="M21" s="572" t="str">
        <f>IF(COUNT(C21:F21)=4, CONCATENATE(ROUND(SUM(E21:F21)/SUM(C21:D21)*100, 2), " (", ROUND(SUM(E21:F21)/SUM(C21:D21)*100/EXP(1.96/SQRT(SUM(E21:F21))), 2),"-",ROUND(SUM(E21:F21)/SUM(C21:D21)*100*EXP(1.96/SQRT(SUM(E21:F21))), 2),")"),"")</f>
        <v/>
      </c>
      <c r="N21" s="571" t="str">
        <f>IF(COUNT(C21,G21)=2, CONCATENATE(ROUND(G21/C21*100, 2), " (", ROUND(G21/C21*100/EXP(1.96/SQRT(G21)), 2),"-",ROUND(G21/C21*100*EXP(1.96/SQRT(G21)), 2),")"),"")</f>
        <v/>
      </c>
      <c r="O21" s="572" t="str">
        <f>IF(COUNT(D21,H21)=2, CONCATENATE(ROUND(H21/D21*100, 2), " (", ROUND(H21/D21*100/EXP(1.96/SQRT(H21)), 2),"-",ROUND(H21/D21*100*EXP(1.96/SQRT(H21)), 2),")"),"")</f>
        <v/>
      </c>
      <c r="P21" s="573" t="str">
        <f>IF(COUNT(C21:D21,G21:H21)=4, CONCATENATE(ROUND(SUM(G21:H21)/SUM(C21:D21)*100, 2), " (", ROUND(SUM(G21:H21)/SUM(C21:D21)*100/EXP(1.96/SQRT(SUM(G21:H21))), 2),"-",ROUND(SUM(G21:H21)/SUM(C21:D21)*100*EXP(1.96/SQRT(SUM(G21:H21))), 2),")"),"")</f>
        <v/>
      </c>
      <c r="Q21" s="571" t="str">
        <f>IF(COUNT(C21,I21)=2, CONCATENATE(ROUND(I21/C21*100, 2), " (", ROUND(I21/C21*100/EXP(1.96/SQRT(I21)), 2),"-",ROUND(I21/C21*100*EXP(1.96/SQRT(I21)), 2),")"),"")</f>
        <v/>
      </c>
      <c r="R21" s="572" t="str">
        <f>IF(COUNT(D21,J21)=2, CONCATENATE(ROUND(J21/D21*100, 2), " (", ROUND(J21/D21*100/EXP(1.96/SQRT(J21)), 2),"-",ROUND(J21/D21*100*EXP(1.96/SQRT(J21)), 2),")"),"")</f>
        <v/>
      </c>
      <c r="S21" s="573" t="str">
        <f>IF(COUNT(C21:D21,I21:J21)=4, CONCATENATE(ROUND(SUM(I21:J21)/SUM(C21:D21)*100, 2), " (", ROUND(SUM(I21:J21)/SUM(C21:D21)*100/EXP(1.96/SQRT(SUM(I21:J21))), 2),"-",ROUND(SUM(I21:J21)/SUM(C21:D21)*100*EXP(1.96/SQRT(SUM(I21:J21))), 2),")"),"")</f>
        <v/>
      </c>
    </row>
    <row r="22" spans="1:20" s="190" customFormat="1" ht="12.75" customHeight="1" x14ac:dyDescent="0.25">
      <c r="A22" s="524"/>
      <c r="B22" s="14" t="s">
        <v>13</v>
      </c>
      <c r="C22" s="463" t="str">
        <f>IF('W8'!$G$8&gt;0, 'W8'!C19,"")</f>
        <v/>
      </c>
      <c r="D22" s="473" t="str">
        <f>IF('W8'!$G$8&gt;0, 'W8'!H19,"")</f>
        <v/>
      </c>
      <c r="E22" s="375"/>
      <c r="F22" s="375"/>
      <c r="G22" s="375"/>
      <c r="H22" s="375"/>
      <c r="I22" s="281"/>
      <c r="J22" s="414"/>
      <c r="K22" s="571" t="str">
        <f>IF(COUNT(C22,E22)=2, CONCATENATE(ROUND(E22/C22*100, 2), " (", ROUND(E22/C22*100/EXP(1.96/SQRT(E22)), 2),"-",ROUND(E22/C22*100*EXP(1.96/SQRT(E22)), 2),")"),"")</f>
        <v/>
      </c>
      <c r="L22" s="483" t="str">
        <f>IF(COUNT(D22,F22)=2, CONCATENATE(ROUND(F22/D22*100, 2), " (", ROUND(F22/D22*100/EXP(1.96/SQRT(F22)), 2),"-",ROUND(F22/D22*100*EXP(1.96/SQRT(F22)), 2),")"),"")</f>
        <v/>
      </c>
      <c r="M22" s="572" t="str">
        <f>IF(COUNT(C22:F22)=4, CONCATENATE(ROUND(SUM(E22:F22)/SUM(C22:D22)*100, 2), " (", ROUND(SUM(E22:F22)/SUM(C22:D22)*100/EXP(1.96/SQRT(SUM(E22:F22))), 2),"-",ROUND(SUM(E22:F22)/SUM(C22:D22)*100*EXP(1.96/SQRT(SUM(E22:F22))), 2),")"),"")</f>
        <v/>
      </c>
      <c r="N22" s="571" t="str">
        <f>IF(COUNT(C22,G22)=2, CONCATENATE(ROUND(G22/C22*100, 2), " (", ROUND(G22/C22*100/EXP(1.96/SQRT(G22)), 2),"-",ROUND(G22/C22*100*EXP(1.96/SQRT(G22)), 2),")"),"")</f>
        <v/>
      </c>
      <c r="O22" s="572" t="str">
        <f>IF(COUNT(D22,H22)=2, CONCATENATE(ROUND(H22/D22*100, 2), " (", ROUND(H22/D22*100/EXP(1.96/SQRT(H22)), 2),"-",ROUND(H22/D22*100*EXP(1.96/SQRT(H22)), 2),")"),"")</f>
        <v/>
      </c>
      <c r="P22" s="573" t="str">
        <f>IF(COUNT(C22:D22,G22:H22)=4, CONCATENATE(ROUND(SUM(G22:H22)/SUM(C22:D22)*100, 2), " (", ROUND(SUM(G22:H22)/SUM(C22:D22)*100/EXP(1.96/SQRT(SUM(G22:H22))), 2),"-",ROUND(SUM(G22:H22)/SUM(C22:D22)*100*EXP(1.96/SQRT(SUM(G22:H22))), 2),")"),"")</f>
        <v/>
      </c>
      <c r="Q22" s="571" t="str">
        <f>IF(COUNT(C22,I22)=2, CONCATENATE(ROUND(I22/C22*100, 2), " (", ROUND(I22/C22*100/EXP(1.96/SQRT(I22)), 2),"-",ROUND(I22/C22*100*EXP(1.96/SQRT(I22)), 2),")"),"")</f>
        <v/>
      </c>
      <c r="R22" s="572" t="str">
        <f>IF(COUNT(D22,J22)=2, CONCATENATE(ROUND(J22/D22*100, 2), " (", ROUND(J22/D22*100/EXP(1.96/SQRT(J22)), 2),"-",ROUND(J22/D22*100*EXP(1.96/SQRT(J22)), 2),")"),"")</f>
        <v/>
      </c>
      <c r="S22" s="573" t="str">
        <f>IF(COUNT(C22:D22,I22:J22)=4, CONCATENATE(ROUND(SUM(I22:J22)/SUM(C22:D22)*100, 2), " (", ROUND(SUM(I22:J22)/SUM(C22:D22)*100/EXP(1.96/SQRT(SUM(I22:J22))), 2),"-",ROUND(SUM(I22:J22)/SUM(C22:D22)*100*EXP(1.96/SQRT(SUM(I22:J22))), 2),")"),"")</f>
        <v/>
      </c>
    </row>
    <row r="23" spans="1:20" s="190" customFormat="1" ht="12.75" customHeight="1" x14ac:dyDescent="0.25">
      <c r="A23" s="524"/>
      <c r="B23" s="14" t="s">
        <v>14</v>
      </c>
      <c r="C23" s="463" t="str">
        <f>IF('W8'!$G$8&gt;0, 'W8'!C20,"")</f>
        <v/>
      </c>
      <c r="D23" s="473" t="str">
        <f>IF('W8'!$G$8&gt;0, 'W8'!H20,"")</f>
        <v/>
      </c>
      <c r="E23" s="375"/>
      <c r="F23" s="375"/>
      <c r="G23" s="375"/>
      <c r="H23" s="375"/>
      <c r="I23" s="281"/>
      <c r="J23" s="414"/>
      <c r="K23" s="571" t="str">
        <f>IF(COUNT(C23,E23)=2, CONCATENATE(ROUND(E23/C23*100, 2), " (", ROUND(E23/C23*100/EXP(1.96/SQRT(E23)), 2),"-",ROUND(E23/C23*100*EXP(1.96/SQRT(E23)), 2),")"),"")</f>
        <v/>
      </c>
      <c r="L23" s="190" t="str">
        <f>IF(COUNT(D23,F23)=2, CONCATENATE(ROUND(F23/D23*100, 2), " (", ROUND(F23/D23*100/EXP(1.96/SQRT(F23)), 2),"-",ROUND(F23/D23*100*EXP(1.96/SQRT(F23)), 2),")"),"")</f>
        <v/>
      </c>
      <c r="M23" s="572" t="str">
        <f>IF(COUNT(C23:F23)=4, CONCATENATE(ROUND(SUM(E23:F23)/SUM(C23:D23)*100, 2), " (", ROUND(SUM(E23:F23)/SUM(C23:D23)*100/EXP(1.96/SQRT(SUM(E23:F23))), 2),"-",ROUND(SUM(E23:F23)/SUM(C23:D23)*100*EXP(1.96/SQRT(SUM(E23:F23))), 2),")"),"")</f>
        <v/>
      </c>
      <c r="N23" s="571" t="str">
        <f>IF(COUNT(C23,G23)=2, CONCATENATE(ROUND(G23/C23*100, 2), " (", ROUND(G23/C23*100/EXP(1.96/SQRT(G23)), 2),"-",ROUND(G23/C23*100*EXP(1.96/SQRT(G23)), 2),")"),"")</f>
        <v/>
      </c>
      <c r="O23" s="572" t="str">
        <f>IF(COUNT(D23,H23)=2, CONCATENATE(ROUND(H23/D23*100, 2), " (", ROUND(H23/D23*100/EXP(1.96/SQRT(H23)), 2),"-",ROUND(H23/D23*100*EXP(1.96/SQRT(H23)), 2),")"),"")</f>
        <v/>
      </c>
      <c r="P23" s="573" t="str">
        <f>IF(COUNT(C23:D23,G23:H23)=4, CONCATENATE(ROUND(SUM(G23:H23)/SUM(C23:D23)*100, 2), " (", ROUND(SUM(G23:H23)/SUM(C23:D23)*100/EXP(1.96/SQRT(SUM(G23:H23))), 2),"-",ROUND(SUM(G23:H23)/SUM(C23:D23)*100*EXP(1.96/SQRT(SUM(G23:H23))), 2),")"),"")</f>
        <v/>
      </c>
      <c r="Q23" s="571" t="str">
        <f>IF(COUNT(C23,I23)=2, CONCATENATE(ROUND(I23/C23*100, 2), " (", ROUND(I23/C23*100/EXP(1.96/SQRT(I23)), 2),"-",ROUND(I23/C23*100*EXP(1.96/SQRT(I23)), 2),")"),"")</f>
        <v/>
      </c>
      <c r="R23" s="572" t="str">
        <f>IF(COUNT(D23,J23)=2, CONCATENATE(ROUND(J23/D23*100, 2), " (", ROUND(J23/D23*100/EXP(1.96/SQRT(J23)), 2),"-",ROUND(J23/D23*100*EXP(1.96/SQRT(J23)), 2),")"),"")</f>
        <v/>
      </c>
      <c r="S23" s="573" t="str">
        <f>IF(COUNT(C23:D23,I23:J23)=4, CONCATENATE(ROUND(SUM(I23:J23)/SUM(C23:D23)*100, 2), " (", ROUND(SUM(I23:J23)/SUM(C23:D23)*100/EXP(1.96/SQRT(SUM(I23:J23))), 2),"-",ROUND(SUM(I23:J23)/SUM(C23:D23)*100*EXP(1.96/SQRT(SUM(I23:J23))), 2),")"),"")</f>
        <v/>
      </c>
    </row>
    <row r="24" spans="1:20" s="190" customFormat="1" ht="12.75" customHeight="1" x14ac:dyDescent="0.25">
      <c r="A24" s="524"/>
      <c r="B24" s="14" t="s">
        <v>15</v>
      </c>
      <c r="C24" s="463" t="str">
        <f>IF('W8'!$G$8&gt;0, 'W8'!C21,"")</f>
        <v/>
      </c>
      <c r="D24" s="473" t="str">
        <f>IF('W8'!$G$8&gt;0, 'W8'!H21,"")</f>
        <v/>
      </c>
      <c r="E24" s="375"/>
      <c r="F24" s="375"/>
      <c r="G24" s="375"/>
      <c r="H24" s="375"/>
      <c r="I24" s="281"/>
      <c r="J24" s="414"/>
      <c r="K24" s="571" t="str">
        <f>IF(COUNT(C24,E24)=2, CONCATENATE(ROUND(E24/C24*100, 2), " (", ROUND(E24/C24*100/EXP(1.96/SQRT(E24)), 2),"-",ROUND(E24/C24*100*EXP(1.96/SQRT(E24)), 2),")"),"")</f>
        <v/>
      </c>
      <c r="L24" s="483" t="str">
        <f>IF(COUNT(D24,F24)=2, CONCATENATE(ROUND(F24/D24*100, 2), " (", ROUND(F24/D24*100/EXP(1.96/SQRT(F24)), 2),"-",ROUND(F24/D24*100*EXP(1.96/SQRT(F24)), 2),")"),"")</f>
        <v/>
      </c>
      <c r="M24" s="572" t="str">
        <f>IF(COUNT(C24:F24)=4, CONCATENATE(ROUND(SUM(E24:F24)/SUM(C24:D24)*100, 2), " (", ROUND(SUM(E24:F24)/SUM(C24:D24)*100/EXP(1.96/SQRT(SUM(E24:F24))), 2),"-",ROUND(SUM(E24:F24)/SUM(C24:D24)*100*EXP(1.96/SQRT(SUM(E24:F24))), 2),")"),"")</f>
        <v/>
      </c>
      <c r="N24" s="571" t="str">
        <f>IF(COUNT(C24,G24)=2, CONCATENATE(ROUND(G24/C24*100, 2), " (", ROUND(G24/C24*100/EXP(1.96/SQRT(G24)), 2),"-",ROUND(G24/C24*100*EXP(1.96/SQRT(G24)), 2),")"),"")</f>
        <v/>
      </c>
      <c r="O24" s="572" t="str">
        <f>IF(COUNT(D24,H24)=2, CONCATENATE(ROUND(H24/D24*100, 2), " (", ROUND(H24/D24*100/EXP(1.96/SQRT(H24)), 2),"-",ROUND(H24/D24*100*EXP(1.96/SQRT(H24)), 2),")"),"")</f>
        <v/>
      </c>
      <c r="P24" s="573" t="str">
        <f>IF(COUNT(C24:D24,G24:H24)=4, CONCATENATE(ROUND(SUM(G24:H24)/SUM(C24:D24)*100, 2), " (", ROUND(SUM(G24:H24)/SUM(C24:D24)*100/EXP(1.96/SQRT(SUM(G24:H24))), 2),"-",ROUND(SUM(G24:H24)/SUM(C24:D24)*100*EXP(1.96/SQRT(SUM(G24:H24))), 2),")"),"")</f>
        <v/>
      </c>
      <c r="Q24" s="571" t="str">
        <f>IF(COUNT(C24,I24)=2, CONCATENATE(ROUND(I24/C24*100, 2), " (", ROUND(I24/C24*100/EXP(1.96/SQRT(I24)), 2),"-",ROUND(I24/C24*100*EXP(1.96/SQRT(I24)), 2),")"),"")</f>
        <v/>
      </c>
      <c r="R24" s="572" t="str">
        <f>IF(COUNT(D24,J24)=2, CONCATENATE(ROUND(J24/D24*100, 2), " (", ROUND(J24/D24*100/EXP(1.96/SQRT(J24)), 2),"-",ROUND(J24/D24*100*EXP(1.96/SQRT(J24)), 2),")"),"")</f>
        <v/>
      </c>
      <c r="S24" s="573" t="str">
        <f>IF(COUNT(C24:D24,I24:J24)=4, CONCATENATE(ROUND(SUM(I24:J24)/SUM(C24:D24)*100, 2), " (", ROUND(SUM(I24:J24)/SUM(C24:D24)*100/EXP(1.96/SQRT(SUM(I24:J24))), 2),"-",ROUND(SUM(I24:J24)/SUM(C24:D24)*100*EXP(1.96/SQRT(SUM(I24:J24))), 2),")"),"")</f>
        <v/>
      </c>
    </row>
    <row r="25" spans="1:20" s="190" customFormat="1" ht="12.75" customHeight="1" x14ac:dyDescent="0.25">
      <c r="A25" s="524"/>
      <c r="B25" s="14" t="s">
        <v>16</v>
      </c>
      <c r="C25" s="463" t="str">
        <f>IF('W8'!$G$8&gt;0, 'W8'!C22,"")</f>
        <v/>
      </c>
      <c r="D25" s="473" t="str">
        <f>IF('W8'!$G$8&gt;0, 'W8'!H22,"")</f>
        <v/>
      </c>
      <c r="E25" s="375"/>
      <c r="F25" s="375"/>
      <c r="G25" s="375"/>
      <c r="H25" s="375"/>
      <c r="I25" s="281"/>
      <c r="J25" s="414"/>
      <c r="K25" s="571" t="str">
        <f>IF(COUNT(C25,E25)=2, CONCATENATE(ROUND(E25/C25*100, 2), " (", ROUND(E25/C25*100/EXP(1.96/SQRT(E25)), 2),"-",ROUND(E25/C25*100*EXP(1.96/SQRT(E25)), 2),")"),"")</f>
        <v/>
      </c>
      <c r="L25" s="483" t="str">
        <f>IF(COUNT(D25,F25)=2, CONCATENATE(ROUND(F25/D25*100, 2), " (", ROUND(F25/D25*100/EXP(1.96/SQRT(F25)), 2),"-",ROUND(F25/D25*100*EXP(1.96/SQRT(F25)), 2),")"),"")</f>
        <v/>
      </c>
      <c r="M25" s="572" t="str">
        <f>IF(COUNT(C25:F25)=4, CONCATENATE(ROUND(SUM(E25:F25)/SUM(C25:D25)*100, 2), " (", ROUND(SUM(E25:F25)/SUM(C25:D25)*100/EXP(1.96/SQRT(SUM(E25:F25))), 2),"-",ROUND(SUM(E25:F25)/SUM(C25:D25)*100*EXP(1.96/SQRT(SUM(E25:F25))), 2),")"),"")</f>
        <v/>
      </c>
      <c r="N25" s="571" t="str">
        <f>IF(COUNT(C25,G25)=2, CONCATENATE(ROUND(G25/C25*100, 2), " (", ROUND(G25/C25*100/EXP(1.96/SQRT(G25)), 2),"-",ROUND(G25/C25*100*EXP(1.96/SQRT(G25)), 2),")"),"")</f>
        <v/>
      </c>
      <c r="O25" s="572" t="str">
        <f>IF(COUNT(D25,H25)=2, CONCATENATE(ROUND(H25/D25*100, 2), " (", ROUND(H25/D25*100/EXP(1.96/SQRT(H25)), 2),"-",ROUND(H25/D25*100*EXP(1.96/SQRT(H25)), 2),")"),"")</f>
        <v/>
      </c>
      <c r="P25" s="573" t="str">
        <f>IF(COUNT(C25:D25,G25:H25)=4, CONCATENATE(ROUND(SUM(G25:H25)/SUM(C25:D25)*100, 2), " (", ROUND(SUM(G25:H25)/SUM(C25:D25)*100/EXP(1.96/SQRT(SUM(G25:H25))), 2),"-",ROUND(SUM(G25:H25)/SUM(C25:D25)*100*EXP(1.96/SQRT(SUM(G25:H25))), 2),")"),"")</f>
        <v/>
      </c>
      <c r="Q25" s="571" t="str">
        <f>IF(COUNT(C25,I25)=2, CONCATENATE(ROUND(I25/C25*100, 2), " (", ROUND(I25/C25*100/EXP(1.96/SQRT(I25)), 2),"-",ROUND(I25/C25*100*EXP(1.96/SQRT(I25)), 2),")"),"")</f>
        <v/>
      </c>
      <c r="R25" s="572" t="str">
        <f>IF(COUNT(D25,J25)=2, CONCATENATE(ROUND(J25/D25*100, 2), " (", ROUND(J25/D25*100/EXP(1.96/SQRT(J25)), 2),"-",ROUND(J25/D25*100*EXP(1.96/SQRT(J25)), 2),")"),"")</f>
        <v/>
      </c>
      <c r="S25" s="573" t="str">
        <f>IF(COUNT(C25:D25,I25:J25)=4, CONCATENATE(ROUND(SUM(I25:J25)/SUM(C25:D25)*100, 2), " (", ROUND(SUM(I25:J25)/SUM(C25:D25)*100/EXP(1.96/SQRT(SUM(I25:J25))), 2),"-",ROUND(SUM(I25:J25)/SUM(C25:D25)*100*EXP(1.96/SQRT(SUM(I25:J25))), 2),")"),"")</f>
        <v/>
      </c>
    </row>
    <row r="26" spans="1:20" s="190" customFormat="1" ht="12.75" customHeight="1" x14ac:dyDescent="0.25">
      <c r="A26" s="525"/>
      <c r="B26" s="14" t="s">
        <v>17</v>
      </c>
      <c r="C26" s="463" t="str">
        <f>IF('W8'!$G$8&gt;0, 'W8'!C23,"")</f>
        <v/>
      </c>
      <c r="D26" s="474" t="str">
        <f>IF('W8'!$G$8&gt;0, 'W8'!H23,"")</f>
        <v/>
      </c>
      <c r="E26" s="476"/>
      <c r="F26" s="476"/>
      <c r="G26" s="476"/>
      <c r="H26" s="476"/>
      <c r="I26" s="281"/>
      <c r="J26" s="414"/>
      <c r="K26" s="571" t="str">
        <f>IF(COUNT(C26,E26)=2, CONCATENATE(ROUND(E26/C26*100, 2), " (", ROUND(E26/C26*100/EXP(1.96/SQRT(E26)), 2),"-",ROUND(E26/C26*100*EXP(1.96/SQRT(E26)), 2),")"),"")</f>
        <v/>
      </c>
      <c r="L26" s="190" t="str">
        <f>IF(COUNT(D26,F26)=2, CONCATENATE(ROUND(F26/D26*100, 2), " (", ROUND(F26/D26*100/EXP(1.96/SQRT(F26)), 2),"-",ROUND(F26/D26*100*EXP(1.96/SQRT(F26)), 2),")"),"")</f>
        <v/>
      </c>
      <c r="M26" s="572" t="str">
        <f>IF(COUNT(C26:F26)=4, CONCATENATE(ROUND(SUM(E26:F26)/SUM(C26:D26)*100, 2), " (", ROUND(SUM(E26:F26)/SUM(C26:D26)*100/EXP(1.96/SQRT(SUM(E26:F26))), 2),"-",ROUND(SUM(E26:F26)/SUM(C26:D26)*100*EXP(1.96/SQRT(SUM(E26:F26))), 2),")"),"")</f>
        <v/>
      </c>
      <c r="N26" s="571" t="str">
        <f>IF(COUNT(C26,G26)=2, CONCATENATE(ROUND(G26/C26*100, 2), " (", ROUND(G26/C26*100/EXP(1.96/SQRT(G26)), 2),"-",ROUND(G26/C26*100*EXP(1.96/SQRT(G26)), 2),")"),"")</f>
        <v/>
      </c>
      <c r="O26" s="572" t="str">
        <f>IF(COUNT(D26,H26)=2, CONCATENATE(ROUND(H26/D26*100, 2), " (", ROUND(H26/D26*100/EXP(1.96/SQRT(H26)), 2),"-",ROUND(H26/D26*100*EXP(1.96/SQRT(H26)), 2),")"),"")</f>
        <v/>
      </c>
      <c r="P26" s="573" t="str">
        <f>IF(COUNT(C26:D26,G26:H26)=4, CONCATENATE(ROUND(SUM(G26:H26)/SUM(C26:D26)*100, 2), " (", ROUND(SUM(G26:H26)/SUM(C26:D26)*100/EXP(1.96/SQRT(SUM(G26:H26))), 2),"-",ROUND(SUM(G26:H26)/SUM(C26:D26)*100*EXP(1.96/SQRT(SUM(G26:H26))), 2),")"),"")</f>
        <v/>
      </c>
      <c r="Q26" s="571" t="str">
        <f>IF(COUNT(C26,I26)=2, CONCATENATE(ROUND(I26/C26*100, 2), " (", ROUND(I26/C26*100/EXP(1.96/SQRT(I26)), 2),"-",ROUND(I26/C26*100*EXP(1.96/SQRT(I26)), 2),")"),"")</f>
        <v/>
      </c>
      <c r="R26" s="572" t="str">
        <f>IF(COUNT(D26,J26)=2, CONCATENATE(ROUND(J26/D26*100, 2), " (", ROUND(J26/D26*100/EXP(1.96/SQRT(J26)), 2),"-",ROUND(J26/D26*100*EXP(1.96/SQRT(J26)), 2),")"),"")</f>
        <v/>
      </c>
      <c r="S26" s="573" t="str">
        <f>IF(COUNT(C26:D26,I26:J26)=4, CONCATENATE(ROUND(SUM(I26:J26)/SUM(C26:D26)*100, 2), " (", ROUND(SUM(I26:J26)/SUM(C26:D26)*100/EXP(1.96/SQRT(SUM(I26:J26))), 2),"-",ROUND(SUM(I26:J26)/SUM(C26:D26)*100*EXP(1.96/SQRT(SUM(I26:J26))), 2),")"),"")</f>
        <v/>
      </c>
    </row>
    <row r="27" spans="1:20" s="190" customFormat="1" ht="12.75" customHeight="1" x14ac:dyDescent="0.25">
      <c r="A27" s="488"/>
      <c r="B27" s="14"/>
      <c r="C27" s="372" t="s">
        <v>2</v>
      </c>
      <c r="D27" s="373" t="s">
        <v>0</v>
      </c>
      <c r="E27" s="372" t="s">
        <v>2</v>
      </c>
      <c r="F27" s="372" t="s">
        <v>0</v>
      </c>
      <c r="G27" s="372" t="s">
        <v>2</v>
      </c>
      <c r="H27" s="372" t="s">
        <v>0</v>
      </c>
      <c r="I27" s="372" t="s">
        <v>2</v>
      </c>
      <c r="J27" s="373" t="s">
        <v>0</v>
      </c>
      <c r="K27" s="372" t="s">
        <v>2</v>
      </c>
      <c r="L27" s="372" t="s">
        <v>0</v>
      </c>
      <c r="M27" s="373" t="s">
        <v>26</v>
      </c>
      <c r="N27" s="372" t="s">
        <v>2</v>
      </c>
      <c r="O27" s="372" t="s">
        <v>0</v>
      </c>
      <c r="P27" s="373" t="s">
        <v>26</v>
      </c>
      <c r="Q27" s="372" t="s">
        <v>2</v>
      </c>
      <c r="R27" s="372" t="s">
        <v>0</v>
      </c>
      <c r="S27" s="373" t="s">
        <v>26</v>
      </c>
    </row>
    <row r="28" spans="1:20" s="190" customFormat="1" ht="12.75" customHeight="1" x14ac:dyDescent="0.25">
      <c r="A28" s="524" t="s">
        <v>21</v>
      </c>
      <c r="B28" s="14" t="s">
        <v>6</v>
      </c>
      <c r="C28" s="463" t="str">
        <f>IF('W8'!$G$8&gt;0, 'W8'!D12,"")</f>
        <v/>
      </c>
      <c r="D28" s="472" t="str">
        <f>IF('W8'!$G$8&gt;0, 'W8'!I12,"")</f>
        <v/>
      </c>
      <c r="E28" s="281"/>
      <c r="F28" s="281"/>
      <c r="G28" s="281"/>
      <c r="H28" s="281"/>
      <c r="I28" s="281"/>
      <c r="J28" s="479"/>
      <c r="K28" s="568" t="str">
        <f>IF(COUNT(C28,E28)=2, CONCATENATE(ROUND(E28/C28*100, 2), " (", ROUND(E28/C28*100/EXP(1.96/SQRT(E28)), 2),"-",ROUND(E28/C28*100*EXP(1.96/SQRT(E28)), 2),")"),"")</f>
        <v/>
      </c>
      <c r="L28" s="482" t="str">
        <f>IF(COUNT(D28,F28)=2, CONCATENATE(ROUND(F28/D28*100, 2), " (", ROUND(F28/D28*100/EXP(1.96/SQRT(F28)), 2),"-",ROUND(F28/D28*100*EXP(1.96/SQRT(F28)), 2),")"),"")</f>
        <v/>
      </c>
      <c r="M28" s="569" t="str">
        <f>IF(COUNT(C28:F28)=4, CONCATENATE(ROUND(SUM(E28:F28)/SUM(C28:D28)*100, 2), " (", ROUND(SUM(E28:F28)/SUM(C28:D28)*100/EXP(1.96/SQRT(SUM(E28:F28))), 2),"-",ROUND(SUM(E28:F28)/SUM(C28:D28)*100*EXP(1.96/SQRT(SUM(E28:F28))), 2),")"),"")</f>
        <v/>
      </c>
      <c r="N28" s="571" t="str">
        <f>IF(COUNT(C28,G28)=2, CONCATENATE(ROUND(G28/C28*100, 2), " (", ROUND(G28/C28*100/EXP(1.96/SQRT(G28)), 2),"-",ROUND(G28/C28*100*EXP(1.96/SQRT(G28)), 2),")"),"")</f>
        <v/>
      </c>
      <c r="O28" s="569" t="str">
        <f>IF(COUNT(D28,H28)=2, CONCATENATE(ROUND(H28/D28*100, 2), " (", ROUND(H28/D28*100/EXP(1.96/SQRT(H28)), 2),"-",ROUND(H28/D28*100*EXP(1.96/SQRT(H28)), 2),")"),"")</f>
        <v/>
      </c>
      <c r="P28" s="569" t="str">
        <f>IF(COUNT(C28:D28,G28:H28)=4, CONCATENATE(ROUND(SUM(G28:H28)/SUM(C28:D28)*100, 2), " (", ROUND(SUM(G28:H28)/SUM(C28:D28)*100/EXP(1.96/SQRT(SUM(G28:H28))), 2),"-",ROUND(SUM(G28:H28)/SUM(C28:D28)*100*EXP(1.96/SQRT(SUM(G28:H28))), 2),")"),"")</f>
        <v/>
      </c>
      <c r="Q28" s="568" t="str">
        <f>IF(COUNT(C28,I28)=2, CONCATENATE(ROUND(I28/C28*100, 2), " (", ROUND(I28/C28*100/EXP(1.96/SQRT(I28)), 2),"-",ROUND(I28/C28*100*EXP(1.96/SQRT(I28)), 2),")"),"")</f>
        <v/>
      </c>
      <c r="R28" s="569" t="str">
        <f>IF(COUNT(D28,J28)=2, CONCATENATE(ROUND(J28/D28*100, 2), " (", ROUND(J28/D28*100/EXP(1.96/SQRT(J28)), 2),"-",ROUND(J28/D28*100*EXP(1.96/SQRT(J28)), 2),")"),"")</f>
        <v/>
      </c>
      <c r="S28" s="570" t="str">
        <f>IF(COUNT(C28:D28,I28:J28)=4, CONCATENATE(ROUND(SUM(I28:J28)/SUM(C28:D28)*100, 2), " (", ROUND(SUM(I28:J28)/SUM(C28:D28)*100/EXP(1.96/SQRT(SUM(I28:J28))), 2),"-",ROUND(SUM(I28:J28)/SUM(C28:D28)*100*EXP(1.96/SQRT(SUM(I28:J28))), 2),")"),"")</f>
        <v/>
      </c>
    </row>
    <row r="29" spans="1:20" s="190" customFormat="1" ht="12.75" customHeight="1" x14ac:dyDescent="0.25">
      <c r="A29" s="524"/>
      <c r="B29" s="14" t="s">
        <v>7</v>
      </c>
      <c r="C29" s="463" t="str">
        <f>IF('W8'!$G$8&gt;0, 'W8'!D13,"")</f>
        <v/>
      </c>
      <c r="D29" s="473" t="str">
        <f>IF('W8'!$G$8&gt;0, 'W8'!I13,"")</f>
        <v/>
      </c>
      <c r="E29" s="281"/>
      <c r="F29" s="281"/>
      <c r="G29" s="281"/>
      <c r="H29" s="281"/>
      <c r="I29" s="281"/>
      <c r="J29" s="414"/>
      <c r="K29" s="571" t="str">
        <f>IF(COUNT(C29,E29)=2, CONCATENATE(ROUND(E29/C29*100, 2), " (", ROUND(E29/C29*100/EXP(1.96/SQRT(E29)), 2),"-",ROUND(E29/C29*100*EXP(1.96/SQRT(E29)), 2),")"),"")</f>
        <v/>
      </c>
      <c r="L29" s="483" t="str">
        <f>IF(COUNT(D29,F29)=2, CONCATENATE(ROUND(F29/D29*100, 2), " (", ROUND(F29/D29*100/EXP(1.96/SQRT(F29)), 2),"-",ROUND(F29/D29*100*EXP(1.96/SQRT(F29)), 2),")"),"")</f>
        <v/>
      </c>
      <c r="M29" s="572" t="str">
        <f>IF(COUNT(C29:F29)=4, CONCATENATE(ROUND(SUM(E29:F29)/SUM(C29:D29)*100, 2), " (", ROUND(SUM(E29:F29)/SUM(C29:D29)*100/EXP(1.96/SQRT(SUM(E29:F29))), 2),"-",ROUND(SUM(E29:F29)/SUM(C29:D29)*100*EXP(1.96/SQRT(SUM(E29:F29))), 2),")"),"")</f>
        <v/>
      </c>
      <c r="N29" s="571" t="str">
        <f>IF(COUNT(C29,G29)=2, CONCATENATE(ROUND(G29/C29*100, 2), " (", ROUND(G29/C29*100/EXP(1.96/SQRT(G29)), 2),"-",ROUND(G29/C29*100*EXP(1.96/SQRT(G29)), 2),")"),"")</f>
        <v/>
      </c>
      <c r="O29" s="572" t="str">
        <f>IF(COUNT(D29,H29)=2, CONCATENATE(ROUND(H29/D29*100, 2), " (", ROUND(H29/D29*100/EXP(1.96/SQRT(H29)), 2),"-",ROUND(H29/D29*100*EXP(1.96/SQRT(H29)), 2),")"),"")</f>
        <v/>
      </c>
      <c r="P29" s="573" t="str">
        <f>IF(COUNT(C29:D29,G29:H29)=4, CONCATENATE(ROUND(SUM(G29:H29)/SUM(C29:D29)*100, 2), " (", ROUND(SUM(G29:H29)/SUM(C29:D29)*100/EXP(1.96/SQRT(SUM(G29:H29))), 2),"-",ROUND(SUM(G29:H29)/SUM(C29:D29)*100*EXP(1.96/SQRT(SUM(G29:H29))), 2),")"),"")</f>
        <v/>
      </c>
      <c r="Q29" s="571" t="str">
        <f>IF(COUNT(C29,I29)=2, CONCATENATE(ROUND(I29/C29*100, 2), " (", ROUND(I29/C29*100/EXP(1.96/SQRT(I29)), 2),"-",ROUND(I29/C29*100*EXP(1.96/SQRT(I29)), 2),")"),"")</f>
        <v/>
      </c>
      <c r="R29" s="572" t="str">
        <f>IF(COUNT(D29,J29)=2, CONCATENATE(ROUND(J29/D29*100, 2), " (", ROUND(J29/D29*100/EXP(1.96/SQRT(J29)), 2),"-",ROUND(J29/D29*100*EXP(1.96/SQRT(J29)), 2),")"),"")</f>
        <v/>
      </c>
      <c r="S29" s="573" t="str">
        <f>IF(COUNT(C29:D29,I29:J29)=4, CONCATENATE(ROUND(SUM(I29:J29)/SUM(C29:D29)*100, 2), " (", ROUND(SUM(I29:J29)/SUM(C29:D29)*100/EXP(1.96/SQRT(SUM(I29:J29))), 2),"-",ROUND(SUM(I29:J29)/SUM(C29:D29)*100*EXP(1.96/SQRT(SUM(I29:J29))), 2),")"),"")</f>
        <v/>
      </c>
    </row>
    <row r="30" spans="1:20" s="190" customFormat="1" ht="12.75" customHeight="1" x14ac:dyDescent="0.25">
      <c r="A30" s="524"/>
      <c r="B30" s="14" t="s">
        <v>8</v>
      </c>
      <c r="C30" s="463" t="str">
        <f>IF('W8'!$G$8&gt;0, 'W8'!D14,"")</f>
        <v/>
      </c>
      <c r="D30" s="473" t="str">
        <f>IF('W8'!$G$8&gt;0, 'W8'!I14,"")</f>
        <v/>
      </c>
      <c r="E30" s="375"/>
      <c r="F30" s="375"/>
      <c r="G30" s="375"/>
      <c r="H30" s="375"/>
      <c r="I30" s="281"/>
      <c r="J30" s="414"/>
      <c r="K30" s="571" t="str">
        <f>IF(COUNT(C30,E30)=2, CONCATENATE(ROUND(E30/C30*100, 2), " (", ROUND(E30/C30*100/EXP(1.96/SQRT(E30)), 2),"-",ROUND(E30/C30*100*EXP(1.96/SQRT(E30)), 2),")"),"")</f>
        <v/>
      </c>
      <c r="L30" s="190" t="str">
        <f>IF(COUNT(D30,F30)=2, CONCATENATE(ROUND(F30/D30*100, 2), " (", ROUND(F30/D30*100/EXP(1.96/SQRT(F30)), 2),"-",ROUND(F30/D30*100*EXP(1.96/SQRT(F30)), 2),")"),"")</f>
        <v/>
      </c>
      <c r="M30" s="572" t="str">
        <f>IF(COUNT(C30:F30)=4, CONCATENATE(ROUND(SUM(E30:F30)/SUM(C30:D30)*100, 2), " (", ROUND(SUM(E30:F30)/SUM(C30:D30)*100/EXP(1.96/SQRT(SUM(E30:F30))), 2),"-",ROUND(SUM(E30:F30)/SUM(C30:D30)*100*EXP(1.96/SQRT(SUM(E30:F30))), 2),")"),"")</f>
        <v/>
      </c>
      <c r="N30" s="571" t="str">
        <f>IF(COUNT(C30,G30)=2, CONCATENATE(ROUND(G30/C30*100, 2), " (", ROUND(G30/C30*100/EXP(1.96/SQRT(G30)), 2),"-",ROUND(G30/C30*100*EXP(1.96/SQRT(G30)), 2),")"),"")</f>
        <v/>
      </c>
      <c r="O30" s="572" t="str">
        <f>IF(COUNT(D30,H30)=2, CONCATENATE(ROUND(H30/D30*100, 2), " (", ROUND(H30/D30*100/EXP(1.96/SQRT(H30)), 2),"-",ROUND(H30/D30*100*EXP(1.96/SQRT(H30)), 2),")"),"")</f>
        <v/>
      </c>
      <c r="P30" s="573" t="str">
        <f>IF(COUNT(C30:D30,G30:H30)=4, CONCATENATE(ROUND(SUM(G30:H30)/SUM(C30:D30)*100, 2), " (", ROUND(SUM(G30:H30)/SUM(C30:D30)*100/EXP(1.96/SQRT(SUM(G30:H30))), 2),"-",ROUND(SUM(G30:H30)/SUM(C30:D30)*100*EXP(1.96/SQRT(SUM(G30:H30))), 2),")"),"")</f>
        <v/>
      </c>
      <c r="Q30" s="571" t="str">
        <f>IF(COUNT(C30,I30)=2, CONCATENATE(ROUND(I30/C30*100, 2), " (", ROUND(I30/C30*100/EXP(1.96/SQRT(I30)), 2),"-",ROUND(I30/C30*100*EXP(1.96/SQRT(I30)), 2),")"),"")</f>
        <v/>
      </c>
      <c r="R30" s="572" t="str">
        <f>IF(COUNT(D30,J30)=2, CONCATENATE(ROUND(J30/D30*100, 2), " (", ROUND(J30/D30*100/EXP(1.96/SQRT(J30)), 2),"-",ROUND(J30/D30*100*EXP(1.96/SQRT(J30)), 2),")"),"")</f>
        <v/>
      </c>
      <c r="S30" s="573" t="str">
        <f>IF(COUNT(C30:D30,I30:J30)=4, CONCATENATE(ROUND(SUM(I30:J30)/SUM(C30:D30)*100, 2), " (", ROUND(SUM(I30:J30)/SUM(C30:D30)*100/EXP(1.96/SQRT(SUM(I30:J30))), 2),"-",ROUND(SUM(I30:J30)/SUM(C30:D30)*100*EXP(1.96/SQRT(SUM(I30:J30))), 2),")"),"")</f>
        <v/>
      </c>
      <c r="T30" s="7"/>
    </row>
    <row r="31" spans="1:20" s="190" customFormat="1" ht="12.75" customHeight="1" x14ac:dyDescent="0.25">
      <c r="A31" s="524"/>
      <c r="B31" s="14" t="s">
        <v>9</v>
      </c>
      <c r="C31" s="463" t="str">
        <f>IF('W8'!$G$8&gt;0, 'W8'!D15,"")</f>
        <v/>
      </c>
      <c r="D31" s="473" t="str">
        <f>IF('W8'!$G$8&gt;0, 'W8'!I15,"")</f>
        <v/>
      </c>
      <c r="E31" s="375"/>
      <c r="F31" s="375"/>
      <c r="G31" s="375"/>
      <c r="H31" s="375"/>
      <c r="I31" s="281"/>
      <c r="J31" s="414"/>
      <c r="K31" s="571" t="str">
        <f>IF(COUNT(C31,E31)=2, CONCATENATE(ROUND(E31/C31*100, 2), " (", ROUND(E31/C31*100/EXP(1.96/SQRT(E31)), 2),"-",ROUND(E31/C31*100*EXP(1.96/SQRT(E31)), 2),")"),"")</f>
        <v/>
      </c>
      <c r="L31" s="483" t="str">
        <f>IF(COUNT(D31,F31)=2, CONCATENATE(ROUND(F31/D31*100, 2), " (", ROUND(F31/D31*100/EXP(1.96/SQRT(F31)), 2),"-",ROUND(F31/D31*100*EXP(1.96/SQRT(F31)), 2),")"),"")</f>
        <v/>
      </c>
      <c r="M31" s="572" t="str">
        <f>IF(COUNT(C31:F31)=4, CONCATENATE(ROUND(SUM(E31:F31)/SUM(C31:D31)*100, 2), " (", ROUND(SUM(E31:F31)/SUM(C31:D31)*100/EXP(1.96/SQRT(SUM(E31:F31))), 2),"-",ROUND(SUM(E31:F31)/SUM(C31:D31)*100*EXP(1.96/SQRT(SUM(E31:F31))), 2),")"),"")</f>
        <v/>
      </c>
      <c r="N31" s="571" t="str">
        <f>IF(COUNT(C31,G31)=2, CONCATENATE(ROUND(G31/C31*100, 2), " (", ROUND(G31/C31*100/EXP(1.96/SQRT(G31)), 2),"-",ROUND(G31/C31*100*EXP(1.96/SQRT(G31)), 2),")"),"")</f>
        <v/>
      </c>
      <c r="O31" s="572" t="str">
        <f>IF(COUNT(D31,H31)=2, CONCATENATE(ROUND(H31/D31*100, 2), " (", ROUND(H31/D31*100/EXP(1.96/SQRT(H31)), 2),"-",ROUND(H31/D31*100*EXP(1.96/SQRT(H31)), 2),")"),"")</f>
        <v/>
      </c>
      <c r="P31" s="573" t="str">
        <f>IF(COUNT(C31:D31,G31:H31)=4, CONCATENATE(ROUND(SUM(G31:H31)/SUM(C31:D31)*100, 2), " (", ROUND(SUM(G31:H31)/SUM(C31:D31)*100/EXP(1.96/SQRT(SUM(G31:H31))), 2),"-",ROUND(SUM(G31:H31)/SUM(C31:D31)*100*EXP(1.96/SQRT(SUM(G31:H31))), 2),")"),"")</f>
        <v/>
      </c>
      <c r="Q31" s="571" t="str">
        <f>IF(COUNT(C31,I31)=2, CONCATENATE(ROUND(I31/C31*100, 2), " (", ROUND(I31/C31*100/EXP(1.96/SQRT(I31)), 2),"-",ROUND(I31/C31*100*EXP(1.96/SQRT(I31)), 2),")"),"")</f>
        <v/>
      </c>
      <c r="R31" s="572" t="str">
        <f>IF(COUNT(D31,J31)=2, CONCATENATE(ROUND(J31/D31*100, 2), " (", ROUND(J31/D31*100/EXP(1.96/SQRT(J31)), 2),"-",ROUND(J31/D31*100*EXP(1.96/SQRT(J31)), 2),")"),"")</f>
        <v/>
      </c>
      <c r="S31" s="573" t="str">
        <f>IF(COUNT(C31:D31,I31:J31)=4, CONCATENATE(ROUND(SUM(I31:J31)/SUM(C31:D31)*100, 2), " (", ROUND(SUM(I31:J31)/SUM(C31:D31)*100/EXP(1.96/SQRT(SUM(I31:J31))), 2),"-",ROUND(SUM(I31:J31)/SUM(C31:D31)*100*EXP(1.96/SQRT(SUM(I31:J31))), 2),")"),"")</f>
        <v/>
      </c>
      <c r="T31" s="7"/>
    </row>
    <row r="32" spans="1:20" s="190" customFormat="1" ht="12.75" customHeight="1" x14ac:dyDescent="0.25">
      <c r="A32" s="524"/>
      <c r="B32" s="14" t="s">
        <v>10</v>
      </c>
      <c r="C32" s="463" t="str">
        <f>IF('W8'!$G$8&gt;0, 'W8'!D16,"")</f>
        <v/>
      </c>
      <c r="D32" s="473" t="str">
        <f>IF('W8'!$G$8&gt;0, 'W8'!I16,"")</f>
        <v/>
      </c>
      <c r="E32" s="375"/>
      <c r="F32" s="375"/>
      <c r="G32" s="375"/>
      <c r="H32" s="375"/>
      <c r="I32" s="281"/>
      <c r="J32" s="414"/>
      <c r="K32" s="571" t="str">
        <f>IF(COUNT(C32,E32)=2, CONCATENATE(ROUND(E32/C32*100, 2), " (", ROUND(E32/C32*100/EXP(1.96/SQRT(E32)), 2),"-",ROUND(E32/C32*100*EXP(1.96/SQRT(E32)), 2),")"),"")</f>
        <v/>
      </c>
      <c r="L32" s="483" t="str">
        <f>IF(COUNT(D32,F32)=2, CONCATENATE(ROUND(F32/D32*100, 2), " (", ROUND(F32/D32*100/EXP(1.96/SQRT(F32)), 2),"-",ROUND(F32/D32*100*EXP(1.96/SQRT(F32)), 2),")"),"")</f>
        <v/>
      </c>
      <c r="M32" s="572" t="str">
        <f>IF(COUNT(C32:F32)=4, CONCATENATE(ROUND(SUM(E32:F32)/SUM(C32:D32)*100, 2), " (", ROUND(SUM(E32:F32)/SUM(C32:D32)*100/EXP(1.96/SQRT(SUM(E32:F32))), 2),"-",ROUND(SUM(E32:F32)/SUM(C32:D32)*100*EXP(1.96/SQRT(SUM(E32:F32))), 2),")"),"")</f>
        <v/>
      </c>
      <c r="N32" s="571" t="str">
        <f>IF(COUNT(C32,G32)=2, CONCATENATE(ROUND(G32/C32*100, 2), " (", ROUND(G32/C32*100/EXP(1.96/SQRT(G32)), 2),"-",ROUND(G32/C32*100*EXP(1.96/SQRT(G32)), 2),")"),"")</f>
        <v/>
      </c>
      <c r="O32" s="572" t="str">
        <f>IF(COUNT(D32,H32)=2, CONCATENATE(ROUND(H32/D32*100, 2), " (", ROUND(H32/D32*100/EXP(1.96/SQRT(H32)), 2),"-",ROUND(H32/D32*100*EXP(1.96/SQRT(H32)), 2),")"),"")</f>
        <v/>
      </c>
      <c r="P32" s="573" t="str">
        <f>IF(COUNT(C32:D32,G32:H32)=4, CONCATENATE(ROUND(SUM(G32:H32)/SUM(C32:D32)*100, 2), " (", ROUND(SUM(G32:H32)/SUM(C32:D32)*100/EXP(1.96/SQRT(SUM(G32:H32))), 2),"-",ROUND(SUM(G32:H32)/SUM(C32:D32)*100*EXP(1.96/SQRT(SUM(G32:H32))), 2),")"),"")</f>
        <v/>
      </c>
      <c r="Q32" s="571" t="str">
        <f>IF(COUNT(C32,I32)=2, CONCATENATE(ROUND(I32/C32*100, 2), " (", ROUND(I32/C32*100/EXP(1.96/SQRT(I32)), 2),"-",ROUND(I32/C32*100*EXP(1.96/SQRT(I32)), 2),")"),"")</f>
        <v/>
      </c>
      <c r="R32" s="572" t="str">
        <f>IF(COUNT(D32,J32)=2, CONCATENATE(ROUND(J32/D32*100, 2), " (", ROUND(J32/D32*100/EXP(1.96/SQRT(J32)), 2),"-",ROUND(J32/D32*100*EXP(1.96/SQRT(J32)), 2),")"),"")</f>
        <v/>
      </c>
      <c r="S32" s="573" t="str">
        <f>IF(COUNT(C32:D32,I32:J32)=4, CONCATENATE(ROUND(SUM(I32:J32)/SUM(C32:D32)*100, 2), " (", ROUND(SUM(I32:J32)/SUM(C32:D32)*100/EXP(1.96/SQRT(SUM(I32:J32))), 2),"-",ROUND(SUM(I32:J32)/SUM(C32:D32)*100*EXP(1.96/SQRT(SUM(I32:J32))), 2),")"),"")</f>
        <v/>
      </c>
      <c r="T32" s="7"/>
    </row>
    <row r="33" spans="1:20" s="190" customFormat="1" ht="12.75" customHeight="1" x14ac:dyDescent="0.25">
      <c r="A33" s="524"/>
      <c r="B33" s="14" t="s">
        <v>11</v>
      </c>
      <c r="C33" s="463" t="str">
        <f>IF('W8'!$G$8&gt;0, 'W8'!D17,"")</f>
        <v/>
      </c>
      <c r="D33" s="473" t="str">
        <f>IF('W8'!$G$8&gt;0, 'W8'!I17,"")</f>
        <v/>
      </c>
      <c r="E33" s="375"/>
      <c r="F33" s="375"/>
      <c r="G33" s="375"/>
      <c r="H33" s="375"/>
      <c r="I33" s="281"/>
      <c r="J33" s="414"/>
      <c r="K33" s="571" t="str">
        <f>IF(COUNT(C33,E33)=2, CONCATENATE(ROUND(E33/C33*100, 2), " (", ROUND(E33/C33*100/EXP(1.96/SQRT(E33)), 2),"-",ROUND(E33/C33*100*EXP(1.96/SQRT(E33)), 2),")"),"")</f>
        <v/>
      </c>
      <c r="L33" s="190" t="str">
        <f>IF(COUNT(D33,F33)=2, CONCATENATE(ROUND(F33/D33*100, 2), " (", ROUND(F33/D33*100/EXP(1.96/SQRT(F33)), 2),"-",ROUND(F33/D33*100*EXP(1.96/SQRT(F33)), 2),")"),"")</f>
        <v/>
      </c>
      <c r="M33" s="572" t="str">
        <f>IF(COUNT(C33:F33)=4, CONCATENATE(ROUND(SUM(E33:F33)/SUM(C33:D33)*100, 2), " (", ROUND(SUM(E33:F33)/SUM(C33:D33)*100/EXP(1.96/SQRT(SUM(E33:F33))), 2),"-",ROUND(SUM(E33:F33)/SUM(C33:D33)*100*EXP(1.96/SQRT(SUM(E33:F33))), 2),")"),"")</f>
        <v/>
      </c>
      <c r="N33" s="571" t="str">
        <f>IF(COUNT(C33,G33)=2, CONCATENATE(ROUND(G33/C33*100, 2), " (", ROUND(G33/C33*100/EXP(1.96/SQRT(G33)), 2),"-",ROUND(G33/C33*100*EXP(1.96/SQRT(G33)), 2),")"),"")</f>
        <v/>
      </c>
      <c r="O33" s="572" t="str">
        <f>IF(COUNT(D33,H33)=2, CONCATENATE(ROUND(H33/D33*100, 2), " (", ROUND(H33/D33*100/EXP(1.96/SQRT(H33)), 2),"-",ROUND(H33/D33*100*EXP(1.96/SQRT(H33)), 2),")"),"")</f>
        <v/>
      </c>
      <c r="P33" s="573" t="str">
        <f>IF(COUNT(C33:D33,G33:H33)=4, CONCATENATE(ROUND(SUM(G33:H33)/SUM(C33:D33)*100, 2), " (", ROUND(SUM(G33:H33)/SUM(C33:D33)*100/EXP(1.96/SQRT(SUM(G33:H33))), 2),"-",ROUND(SUM(G33:H33)/SUM(C33:D33)*100*EXP(1.96/SQRT(SUM(G33:H33))), 2),")"),"")</f>
        <v/>
      </c>
      <c r="Q33" s="571" t="str">
        <f>IF(COUNT(C33,I33)=2, CONCATENATE(ROUND(I33/C33*100, 2), " (", ROUND(I33/C33*100/EXP(1.96/SQRT(I33)), 2),"-",ROUND(I33/C33*100*EXP(1.96/SQRT(I33)), 2),")"),"")</f>
        <v/>
      </c>
      <c r="R33" s="572" t="str">
        <f>IF(COUNT(D33,J33)=2, CONCATENATE(ROUND(J33/D33*100, 2), " (", ROUND(J33/D33*100/EXP(1.96/SQRT(J33)), 2),"-",ROUND(J33/D33*100*EXP(1.96/SQRT(J33)), 2),")"),"")</f>
        <v/>
      </c>
      <c r="S33" s="573" t="str">
        <f>IF(COUNT(C33:D33,I33:J33)=4, CONCATENATE(ROUND(SUM(I33:J33)/SUM(C33:D33)*100, 2), " (", ROUND(SUM(I33:J33)/SUM(C33:D33)*100/EXP(1.96/SQRT(SUM(I33:J33))), 2),"-",ROUND(SUM(I33:J33)/SUM(C33:D33)*100*EXP(1.96/SQRT(SUM(I33:J33))), 2),")"),"")</f>
        <v/>
      </c>
      <c r="T33" s="7"/>
    </row>
    <row r="34" spans="1:20" s="190" customFormat="1" ht="12.75" customHeight="1" x14ac:dyDescent="0.25">
      <c r="A34" s="524"/>
      <c r="B34" s="14" t="s">
        <v>12</v>
      </c>
      <c r="C34" s="463" t="str">
        <f>IF('W8'!$G$8&gt;0, 'W8'!D18,"")</f>
        <v/>
      </c>
      <c r="D34" s="473" t="str">
        <f>IF('W8'!$G$8&gt;0, 'W8'!I18,"")</f>
        <v/>
      </c>
      <c r="E34" s="375"/>
      <c r="F34" s="375"/>
      <c r="G34" s="375"/>
      <c r="H34" s="375"/>
      <c r="I34" s="281"/>
      <c r="J34" s="414"/>
      <c r="K34" s="571" t="str">
        <f>IF(COUNT(C34,E34)=2, CONCATENATE(ROUND(E34/C34*100, 2), " (", ROUND(E34/C34*100/EXP(1.96/SQRT(E34)), 2),"-",ROUND(E34/C34*100*EXP(1.96/SQRT(E34)), 2),")"),"")</f>
        <v/>
      </c>
      <c r="L34" s="483" t="str">
        <f>IF(COUNT(D34,F34)=2, CONCATENATE(ROUND(F34/D34*100, 2), " (", ROUND(F34/D34*100/EXP(1.96/SQRT(F34)), 2),"-",ROUND(F34/D34*100*EXP(1.96/SQRT(F34)), 2),")"),"")</f>
        <v/>
      </c>
      <c r="M34" s="572" t="str">
        <f>IF(COUNT(C34:F34)=4, CONCATENATE(ROUND(SUM(E34:F34)/SUM(C34:D34)*100, 2), " (", ROUND(SUM(E34:F34)/SUM(C34:D34)*100/EXP(1.96/SQRT(SUM(E34:F34))), 2),"-",ROUND(SUM(E34:F34)/SUM(C34:D34)*100*EXP(1.96/SQRT(SUM(E34:F34))), 2),")"),"")</f>
        <v/>
      </c>
      <c r="N34" s="571" t="str">
        <f>IF(COUNT(C34,G34)=2, CONCATENATE(ROUND(G34/C34*100, 2), " (", ROUND(G34/C34*100/EXP(1.96/SQRT(G34)), 2),"-",ROUND(G34/C34*100*EXP(1.96/SQRT(G34)), 2),")"),"")</f>
        <v/>
      </c>
      <c r="O34" s="572" t="str">
        <f>IF(COUNT(D34,H34)=2, CONCATENATE(ROUND(H34/D34*100, 2), " (", ROUND(H34/D34*100/EXP(1.96/SQRT(H34)), 2),"-",ROUND(H34/D34*100*EXP(1.96/SQRT(H34)), 2),")"),"")</f>
        <v/>
      </c>
      <c r="P34" s="573" t="str">
        <f>IF(COUNT(C34:D34,G34:H34)=4, CONCATENATE(ROUND(SUM(G34:H34)/SUM(C34:D34)*100, 2), " (", ROUND(SUM(G34:H34)/SUM(C34:D34)*100/EXP(1.96/SQRT(SUM(G34:H34))), 2),"-",ROUND(SUM(G34:H34)/SUM(C34:D34)*100*EXP(1.96/SQRT(SUM(G34:H34))), 2),")"),"")</f>
        <v/>
      </c>
      <c r="Q34" s="571" t="str">
        <f>IF(COUNT(C34,I34)=2, CONCATENATE(ROUND(I34/C34*100, 2), " (", ROUND(I34/C34*100/EXP(1.96/SQRT(I34)), 2),"-",ROUND(I34/C34*100*EXP(1.96/SQRT(I34)), 2),")"),"")</f>
        <v/>
      </c>
      <c r="R34" s="572" t="str">
        <f>IF(COUNT(D34,J34)=2, CONCATENATE(ROUND(J34/D34*100, 2), " (", ROUND(J34/D34*100/EXP(1.96/SQRT(J34)), 2),"-",ROUND(J34/D34*100*EXP(1.96/SQRT(J34)), 2),")"),"")</f>
        <v/>
      </c>
      <c r="S34" s="573" t="str">
        <f>IF(COUNT(C34:D34,I34:J34)=4, CONCATENATE(ROUND(SUM(I34:J34)/SUM(C34:D34)*100, 2), " (", ROUND(SUM(I34:J34)/SUM(C34:D34)*100/EXP(1.96/SQRT(SUM(I34:J34))), 2),"-",ROUND(SUM(I34:J34)/SUM(C34:D34)*100*EXP(1.96/SQRT(SUM(I34:J34))), 2),")"),"")</f>
        <v/>
      </c>
      <c r="T34" s="7"/>
    </row>
    <row r="35" spans="1:20" s="190" customFormat="1" ht="12.75" customHeight="1" x14ac:dyDescent="0.25">
      <c r="A35" s="524"/>
      <c r="B35" s="14" t="s">
        <v>13</v>
      </c>
      <c r="C35" s="463" t="str">
        <f>IF('W8'!$G$8&gt;0, 'W8'!D19,"")</f>
        <v/>
      </c>
      <c r="D35" s="473" t="str">
        <f>IF('W8'!$G$8&gt;0, 'W8'!I19,"")</f>
        <v/>
      </c>
      <c r="E35" s="375"/>
      <c r="F35" s="375"/>
      <c r="G35" s="375"/>
      <c r="H35" s="375"/>
      <c r="I35" s="281"/>
      <c r="J35" s="414"/>
      <c r="K35" s="571" t="str">
        <f>IF(COUNT(C35,E35)=2, CONCATENATE(ROUND(E35/C35*100, 2), " (", ROUND(E35/C35*100/EXP(1.96/SQRT(E35)), 2),"-",ROUND(E35/C35*100*EXP(1.96/SQRT(E35)), 2),")"),"")</f>
        <v/>
      </c>
      <c r="L35" s="483" t="str">
        <f>IF(COUNT(D35,F35)=2, CONCATENATE(ROUND(F35/D35*100, 2), " (", ROUND(F35/D35*100/EXP(1.96/SQRT(F35)), 2),"-",ROUND(F35/D35*100*EXP(1.96/SQRT(F35)), 2),")"),"")</f>
        <v/>
      </c>
      <c r="M35" s="572" t="str">
        <f>IF(COUNT(C35:F35)=4, CONCATENATE(ROUND(SUM(E35:F35)/SUM(C35:D35)*100, 2), " (", ROUND(SUM(E35:F35)/SUM(C35:D35)*100/EXP(1.96/SQRT(SUM(E35:F35))), 2),"-",ROUND(SUM(E35:F35)/SUM(C35:D35)*100*EXP(1.96/SQRT(SUM(E35:F35))), 2),")"),"")</f>
        <v/>
      </c>
      <c r="N35" s="571" t="str">
        <f>IF(COUNT(C35,G35)=2, CONCATENATE(ROUND(G35/C35*100, 2), " (", ROUND(G35/C35*100/EXP(1.96/SQRT(G35)), 2),"-",ROUND(G35/C35*100*EXP(1.96/SQRT(G35)), 2),")"),"")</f>
        <v/>
      </c>
      <c r="O35" s="572" t="str">
        <f>IF(COUNT(D35,H35)=2, CONCATENATE(ROUND(H35/D35*100, 2), " (", ROUND(H35/D35*100/EXP(1.96/SQRT(H35)), 2),"-",ROUND(H35/D35*100*EXP(1.96/SQRT(H35)), 2),")"),"")</f>
        <v/>
      </c>
      <c r="P35" s="573" t="str">
        <f>IF(COUNT(C35:D35,G35:H35)=4, CONCATENATE(ROUND(SUM(G35:H35)/SUM(C35:D35)*100, 2), " (", ROUND(SUM(G35:H35)/SUM(C35:D35)*100/EXP(1.96/SQRT(SUM(G35:H35))), 2),"-",ROUND(SUM(G35:H35)/SUM(C35:D35)*100*EXP(1.96/SQRT(SUM(G35:H35))), 2),")"),"")</f>
        <v/>
      </c>
      <c r="Q35" s="571" t="str">
        <f>IF(COUNT(C35,I35)=2, CONCATENATE(ROUND(I35/C35*100, 2), " (", ROUND(I35/C35*100/EXP(1.96/SQRT(I35)), 2),"-",ROUND(I35/C35*100*EXP(1.96/SQRT(I35)), 2),")"),"")</f>
        <v/>
      </c>
      <c r="R35" s="572" t="str">
        <f>IF(COUNT(D35,J35)=2, CONCATENATE(ROUND(J35/D35*100, 2), " (", ROUND(J35/D35*100/EXP(1.96/SQRT(J35)), 2),"-",ROUND(J35/D35*100*EXP(1.96/SQRT(J35)), 2),")"),"")</f>
        <v/>
      </c>
      <c r="S35" s="573" t="str">
        <f>IF(COUNT(C35:D35,I35:J35)=4, CONCATENATE(ROUND(SUM(I35:J35)/SUM(C35:D35)*100, 2), " (", ROUND(SUM(I35:J35)/SUM(C35:D35)*100/EXP(1.96/SQRT(SUM(I35:J35))), 2),"-",ROUND(SUM(I35:J35)/SUM(C35:D35)*100*EXP(1.96/SQRT(SUM(I35:J35))), 2),")"),"")</f>
        <v/>
      </c>
      <c r="T35" s="7"/>
    </row>
    <row r="36" spans="1:20" s="190" customFormat="1" ht="12.75" customHeight="1" x14ac:dyDescent="0.25">
      <c r="A36" s="524"/>
      <c r="B36" s="14" t="s">
        <v>14</v>
      </c>
      <c r="C36" s="463" t="str">
        <f>IF('W8'!$G$8&gt;0, 'W8'!D20,"")</f>
        <v/>
      </c>
      <c r="D36" s="473" t="str">
        <f>IF('W8'!$G$8&gt;0, 'W8'!I20,"")</f>
        <v/>
      </c>
      <c r="E36" s="375"/>
      <c r="F36" s="375"/>
      <c r="G36" s="375"/>
      <c r="H36" s="375"/>
      <c r="I36" s="281"/>
      <c r="J36" s="414"/>
      <c r="K36" s="571" t="str">
        <f>IF(COUNT(C36,E36)=2, CONCATENATE(ROUND(E36/C36*100, 2), " (", ROUND(E36/C36*100/EXP(1.96/SQRT(E36)), 2),"-",ROUND(E36/C36*100*EXP(1.96/SQRT(E36)), 2),")"),"")</f>
        <v/>
      </c>
      <c r="L36" s="190" t="str">
        <f>IF(COUNT(D36,F36)=2, CONCATENATE(ROUND(F36/D36*100, 2), " (", ROUND(F36/D36*100/EXP(1.96/SQRT(F36)), 2),"-",ROUND(F36/D36*100*EXP(1.96/SQRT(F36)), 2),")"),"")</f>
        <v/>
      </c>
      <c r="M36" s="572" t="str">
        <f>IF(COUNT(C36:F36)=4, CONCATENATE(ROUND(SUM(E36:F36)/SUM(C36:D36)*100, 2), " (", ROUND(SUM(E36:F36)/SUM(C36:D36)*100/EXP(1.96/SQRT(SUM(E36:F36))), 2),"-",ROUND(SUM(E36:F36)/SUM(C36:D36)*100*EXP(1.96/SQRT(SUM(E36:F36))), 2),")"),"")</f>
        <v/>
      </c>
      <c r="N36" s="571" t="str">
        <f>IF(COUNT(C36,G36)=2, CONCATENATE(ROUND(G36/C36*100, 2), " (", ROUND(G36/C36*100/EXP(1.96/SQRT(G36)), 2),"-",ROUND(G36/C36*100*EXP(1.96/SQRT(G36)), 2),")"),"")</f>
        <v/>
      </c>
      <c r="O36" s="572" t="str">
        <f>IF(COUNT(D36,H36)=2, CONCATENATE(ROUND(H36/D36*100, 2), " (", ROUND(H36/D36*100/EXP(1.96/SQRT(H36)), 2),"-",ROUND(H36/D36*100*EXP(1.96/SQRT(H36)), 2),")"),"")</f>
        <v/>
      </c>
      <c r="P36" s="573" t="str">
        <f>IF(COUNT(C36:D36,G36:H36)=4, CONCATENATE(ROUND(SUM(G36:H36)/SUM(C36:D36)*100, 2), " (", ROUND(SUM(G36:H36)/SUM(C36:D36)*100/EXP(1.96/SQRT(SUM(G36:H36))), 2),"-",ROUND(SUM(G36:H36)/SUM(C36:D36)*100*EXP(1.96/SQRT(SUM(G36:H36))), 2),")"),"")</f>
        <v/>
      </c>
      <c r="Q36" s="571" t="str">
        <f>IF(COUNT(C36,I36)=2, CONCATENATE(ROUND(I36/C36*100, 2), " (", ROUND(I36/C36*100/EXP(1.96/SQRT(I36)), 2),"-",ROUND(I36/C36*100*EXP(1.96/SQRT(I36)), 2),")"),"")</f>
        <v/>
      </c>
      <c r="R36" s="572" t="str">
        <f>IF(COUNT(D36,J36)=2, CONCATENATE(ROUND(J36/D36*100, 2), " (", ROUND(J36/D36*100/EXP(1.96/SQRT(J36)), 2),"-",ROUND(J36/D36*100*EXP(1.96/SQRT(J36)), 2),")"),"")</f>
        <v/>
      </c>
      <c r="S36" s="573" t="str">
        <f>IF(COUNT(C36:D36,I36:J36)=4, CONCATENATE(ROUND(SUM(I36:J36)/SUM(C36:D36)*100, 2), " (", ROUND(SUM(I36:J36)/SUM(C36:D36)*100/EXP(1.96/SQRT(SUM(I36:J36))), 2),"-",ROUND(SUM(I36:J36)/SUM(C36:D36)*100*EXP(1.96/SQRT(SUM(I36:J36))), 2),")"),"")</f>
        <v/>
      </c>
      <c r="T36" s="7"/>
    </row>
    <row r="37" spans="1:20" s="190" customFormat="1" ht="12.75" customHeight="1" x14ac:dyDescent="0.25">
      <c r="A37" s="524"/>
      <c r="B37" s="14" t="s">
        <v>15</v>
      </c>
      <c r="C37" s="463" t="str">
        <f>IF('W8'!$G$8&gt;0, 'W8'!D21,"")</f>
        <v/>
      </c>
      <c r="D37" s="473" t="str">
        <f>IF('W8'!$G$8&gt;0, 'W8'!I21,"")</f>
        <v/>
      </c>
      <c r="E37" s="375"/>
      <c r="F37" s="375"/>
      <c r="G37" s="375"/>
      <c r="H37" s="375"/>
      <c r="I37" s="281"/>
      <c r="J37" s="414"/>
      <c r="K37" s="571" t="str">
        <f>IF(COUNT(C37,E37)=2, CONCATENATE(ROUND(E37/C37*100, 2), " (", ROUND(E37/C37*100/EXP(1.96/SQRT(E37)), 2),"-",ROUND(E37/C37*100*EXP(1.96/SQRT(E37)), 2),")"),"")</f>
        <v/>
      </c>
      <c r="L37" s="483" t="str">
        <f>IF(COUNT(D37,F37)=2, CONCATENATE(ROUND(F37/D37*100, 2), " (", ROUND(F37/D37*100/EXP(1.96/SQRT(F37)), 2),"-",ROUND(F37/D37*100*EXP(1.96/SQRT(F37)), 2),")"),"")</f>
        <v/>
      </c>
      <c r="M37" s="572" t="str">
        <f>IF(COUNT(C37:F37)=4, CONCATENATE(ROUND(SUM(E37:F37)/SUM(C37:D37)*100, 2), " (", ROUND(SUM(E37:F37)/SUM(C37:D37)*100/EXP(1.96/SQRT(SUM(E37:F37))), 2),"-",ROUND(SUM(E37:F37)/SUM(C37:D37)*100*EXP(1.96/SQRT(SUM(E37:F37))), 2),")"),"")</f>
        <v/>
      </c>
      <c r="N37" s="571" t="str">
        <f>IF(COUNT(C37,G37)=2, CONCATENATE(ROUND(G37/C37*100, 2), " (", ROUND(G37/C37*100/EXP(1.96/SQRT(G37)), 2),"-",ROUND(G37/C37*100*EXP(1.96/SQRT(G37)), 2),")"),"")</f>
        <v/>
      </c>
      <c r="O37" s="572" t="str">
        <f>IF(COUNT(D37,H37)=2, CONCATENATE(ROUND(H37/D37*100, 2), " (", ROUND(H37/D37*100/EXP(1.96/SQRT(H37)), 2),"-",ROUND(H37/D37*100*EXP(1.96/SQRT(H37)), 2),")"),"")</f>
        <v/>
      </c>
      <c r="P37" s="573" t="str">
        <f>IF(COUNT(C37:D37,G37:H37)=4, CONCATENATE(ROUND(SUM(G37:H37)/SUM(C37:D37)*100, 2), " (", ROUND(SUM(G37:H37)/SUM(C37:D37)*100/EXP(1.96/SQRT(SUM(G37:H37))), 2),"-",ROUND(SUM(G37:H37)/SUM(C37:D37)*100*EXP(1.96/SQRT(SUM(G37:H37))), 2),")"),"")</f>
        <v/>
      </c>
      <c r="Q37" s="571" t="str">
        <f>IF(COUNT(C37,I37)=2, CONCATENATE(ROUND(I37/C37*100, 2), " (", ROUND(I37/C37*100/EXP(1.96/SQRT(I37)), 2),"-",ROUND(I37/C37*100*EXP(1.96/SQRT(I37)), 2),")"),"")</f>
        <v/>
      </c>
      <c r="R37" s="572" t="str">
        <f>IF(COUNT(D37,J37)=2, CONCATENATE(ROUND(J37/D37*100, 2), " (", ROUND(J37/D37*100/EXP(1.96/SQRT(J37)), 2),"-",ROUND(J37/D37*100*EXP(1.96/SQRT(J37)), 2),")"),"")</f>
        <v/>
      </c>
      <c r="S37" s="573" t="str">
        <f>IF(COUNT(C37:D37,I37:J37)=4, CONCATENATE(ROUND(SUM(I37:J37)/SUM(C37:D37)*100, 2), " (", ROUND(SUM(I37:J37)/SUM(C37:D37)*100/EXP(1.96/SQRT(SUM(I37:J37))), 2),"-",ROUND(SUM(I37:J37)/SUM(C37:D37)*100*EXP(1.96/SQRT(SUM(I37:J37))), 2),")"),"")</f>
        <v/>
      </c>
      <c r="T37" s="7"/>
    </row>
    <row r="38" spans="1:20" s="190" customFormat="1" ht="12.75" customHeight="1" x14ac:dyDescent="0.25">
      <c r="A38" s="524"/>
      <c r="B38" s="14" t="s">
        <v>16</v>
      </c>
      <c r="C38" s="463" t="str">
        <f>IF('W8'!$G$8&gt;0, 'W8'!D22,"")</f>
        <v/>
      </c>
      <c r="D38" s="473" t="str">
        <f>IF('W8'!$G$8&gt;0, 'W8'!I22,"")</f>
        <v/>
      </c>
      <c r="E38" s="375"/>
      <c r="F38" s="375"/>
      <c r="G38" s="375"/>
      <c r="H38" s="375"/>
      <c r="I38" s="281"/>
      <c r="J38" s="414"/>
      <c r="K38" s="571" t="str">
        <f>IF(COUNT(C38,E38)=2, CONCATENATE(ROUND(E38/C38*100, 2), " (", ROUND(E38/C38*100/EXP(1.96/SQRT(E38)), 2),"-",ROUND(E38/C38*100*EXP(1.96/SQRT(E38)), 2),")"),"")</f>
        <v/>
      </c>
      <c r="L38" s="483" t="str">
        <f>IF(COUNT(D38,F38)=2, CONCATENATE(ROUND(F38/D38*100, 2), " (", ROUND(F38/D38*100/EXP(1.96/SQRT(F38)), 2),"-",ROUND(F38/D38*100*EXP(1.96/SQRT(F38)), 2),")"),"")</f>
        <v/>
      </c>
      <c r="M38" s="572" t="str">
        <f>IF(COUNT(C38:F38)=4, CONCATENATE(ROUND(SUM(E38:F38)/SUM(C38:D38)*100, 2), " (", ROUND(SUM(E38:F38)/SUM(C38:D38)*100/EXP(1.96/SQRT(SUM(E38:F38))), 2),"-",ROUND(SUM(E38:F38)/SUM(C38:D38)*100*EXP(1.96/SQRT(SUM(E38:F38))), 2),")"),"")</f>
        <v/>
      </c>
      <c r="N38" s="571" t="str">
        <f>IF(COUNT(C38,G38)=2, CONCATENATE(ROUND(G38/C38*100, 2), " (", ROUND(G38/C38*100/EXP(1.96/SQRT(G38)), 2),"-",ROUND(G38/C38*100*EXP(1.96/SQRT(G38)), 2),")"),"")</f>
        <v/>
      </c>
      <c r="O38" s="572" t="str">
        <f>IF(COUNT(D38,H38)=2, CONCATENATE(ROUND(H38/D38*100, 2), " (", ROUND(H38/D38*100/EXP(1.96/SQRT(H38)), 2),"-",ROUND(H38/D38*100*EXP(1.96/SQRT(H38)), 2),")"),"")</f>
        <v/>
      </c>
      <c r="P38" s="573" t="str">
        <f>IF(COUNT(C38:D38,G38:H38)=4, CONCATENATE(ROUND(SUM(G38:H38)/SUM(C38:D38)*100, 2), " (", ROUND(SUM(G38:H38)/SUM(C38:D38)*100/EXP(1.96/SQRT(SUM(G38:H38))), 2),"-",ROUND(SUM(G38:H38)/SUM(C38:D38)*100*EXP(1.96/SQRT(SUM(G38:H38))), 2),")"),"")</f>
        <v/>
      </c>
      <c r="Q38" s="571" t="str">
        <f>IF(COUNT(C38,I38)=2, CONCATENATE(ROUND(I38/C38*100, 2), " (", ROUND(I38/C38*100/EXP(1.96/SQRT(I38)), 2),"-",ROUND(I38/C38*100*EXP(1.96/SQRT(I38)), 2),")"),"")</f>
        <v/>
      </c>
      <c r="R38" s="572" t="str">
        <f>IF(COUNT(D38,J38)=2, CONCATENATE(ROUND(J38/D38*100, 2), " (", ROUND(J38/D38*100/EXP(1.96/SQRT(J38)), 2),"-",ROUND(J38/D38*100*EXP(1.96/SQRT(J38)), 2),")"),"")</f>
        <v/>
      </c>
      <c r="S38" s="573" t="str">
        <f>IF(COUNT(C38:D38,I38:J38)=4, CONCATENATE(ROUND(SUM(I38:J38)/SUM(C38:D38)*100, 2), " (", ROUND(SUM(I38:J38)/SUM(C38:D38)*100/EXP(1.96/SQRT(SUM(I38:J38))), 2),"-",ROUND(SUM(I38:J38)/SUM(C38:D38)*100*EXP(1.96/SQRT(SUM(I38:J38))), 2),")"),"")</f>
        <v/>
      </c>
      <c r="T38" s="7"/>
    </row>
    <row r="39" spans="1:20" s="190" customFormat="1" ht="12.75" customHeight="1" x14ac:dyDescent="0.25">
      <c r="A39" s="524"/>
      <c r="B39" s="14" t="s">
        <v>17</v>
      </c>
      <c r="C39" s="465" t="str">
        <f>IF('W8'!$G$8&gt;0, 'W8'!D23,"")</f>
        <v/>
      </c>
      <c r="D39" s="473" t="str">
        <f>IF('W8'!$G$8&gt;0, 'W8'!I23,"")</f>
        <v/>
      </c>
      <c r="E39" s="476"/>
      <c r="F39" s="476"/>
      <c r="G39" s="476"/>
      <c r="H39" s="476"/>
      <c r="I39" s="281"/>
      <c r="J39" s="414"/>
      <c r="K39" s="571" t="str">
        <f>IF(COUNT(C39,E39)=2, CONCATENATE(ROUND(E39/C39*100, 2), " (", ROUND(E39/C39*100/EXP(1.96/SQRT(E39)), 2),"-",ROUND(E39/C39*100*EXP(1.96/SQRT(E39)), 2),")"),"")</f>
        <v/>
      </c>
      <c r="L39" s="190" t="str">
        <f>IF(COUNT(D39,F39)=2, CONCATENATE(ROUND(F39/D39*100, 2), " (", ROUND(F39/D39*100/EXP(1.96/SQRT(F39)), 2),"-",ROUND(F39/D39*100*EXP(1.96/SQRT(F39)), 2),")"),"")</f>
        <v/>
      </c>
      <c r="M39" s="572" t="str">
        <f>IF(COUNT(C39:F39)=4, CONCATENATE(ROUND(SUM(E39:F39)/SUM(C39:D39)*100, 2), " (", ROUND(SUM(E39:F39)/SUM(C39:D39)*100/EXP(1.96/SQRT(SUM(E39:F39))), 2),"-",ROUND(SUM(E39:F39)/SUM(C39:D39)*100*EXP(1.96/SQRT(SUM(E39:F39))), 2),")"),"")</f>
        <v/>
      </c>
      <c r="N39" s="571" t="str">
        <f>IF(COUNT(C39,G39)=2, CONCATENATE(ROUND(G39/C39*100, 2), " (", ROUND(G39/C39*100/EXP(1.96/SQRT(G39)), 2),"-",ROUND(G39/C39*100*EXP(1.96/SQRT(G39)), 2),")"),"")</f>
        <v/>
      </c>
      <c r="O39" s="572" t="str">
        <f>IF(COUNT(D39,H39)=2, CONCATENATE(ROUND(H39/D39*100, 2), " (", ROUND(H39/D39*100/EXP(1.96/SQRT(H39)), 2),"-",ROUND(H39/D39*100*EXP(1.96/SQRT(H39)), 2),")"),"")</f>
        <v/>
      </c>
      <c r="P39" s="573" t="str">
        <f>IF(COUNT(C39:D39,G39:H39)=4, CONCATENATE(ROUND(SUM(G39:H39)/SUM(C39:D39)*100, 2), " (", ROUND(SUM(G39:H39)/SUM(C39:D39)*100/EXP(1.96/SQRT(SUM(G39:H39))), 2),"-",ROUND(SUM(G39:H39)/SUM(C39:D39)*100*EXP(1.96/SQRT(SUM(G39:H39))), 2),")"),"")</f>
        <v/>
      </c>
      <c r="Q39" s="571" t="str">
        <f>IF(COUNT(C39,I39)=2, CONCATENATE(ROUND(I39/C39*100, 2), " (", ROUND(I39/C39*100/EXP(1.96/SQRT(I39)), 2),"-",ROUND(I39/C39*100*EXP(1.96/SQRT(I39)), 2),")"),"")</f>
        <v/>
      </c>
      <c r="R39" s="572" t="str">
        <f>IF(COUNT(D39,J39)=2, CONCATENATE(ROUND(J39/D39*100, 2), " (", ROUND(J39/D39*100/EXP(1.96/SQRT(J39)), 2),"-",ROUND(J39/D39*100*EXP(1.96/SQRT(J39)), 2),")"),"")</f>
        <v/>
      </c>
      <c r="S39" s="573" t="str">
        <f>IF(COUNT(C39:D39,I39:J39)=4, CONCATENATE(ROUND(SUM(I39:J39)/SUM(C39:D39)*100, 2), " (", ROUND(SUM(I39:J39)/SUM(C39:D39)*100/EXP(1.96/SQRT(SUM(I39:J39))), 2),"-",ROUND(SUM(I39:J39)/SUM(C39:D39)*100*EXP(1.96/SQRT(SUM(I39:J39))), 2),")"),"")</f>
        <v/>
      </c>
      <c r="T39" s="7"/>
    </row>
    <row r="40" spans="1:20" s="190" customFormat="1" ht="12.75" customHeight="1" x14ac:dyDescent="0.25">
      <c r="A40" s="488"/>
      <c r="B40" s="14"/>
      <c r="C40" s="372" t="s">
        <v>2</v>
      </c>
      <c r="D40" s="373" t="s">
        <v>0</v>
      </c>
      <c r="E40" s="372" t="s">
        <v>2</v>
      </c>
      <c r="F40" s="372" t="s">
        <v>0</v>
      </c>
      <c r="G40" s="372" t="s">
        <v>2</v>
      </c>
      <c r="H40" s="372" t="s">
        <v>0</v>
      </c>
      <c r="I40" s="372" t="s">
        <v>2</v>
      </c>
      <c r="J40" s="373" t="s">
        <v>0</v>
      </c>
      <c r="K40" s="372" t="s">
        <v>2</v>
      </c>
      <c r="L40" s="372" t="s">
        <v>0</v>
      </c>
      <c r="M40" s="373" t="s">
        <v>26</v>
      </c>
      <c r="N40" s="372" t="s">
        <v>2</v>
      </c>
      <c r="O40" s="372" t="s">
        <v>0</v>
      </c>
      <c r="P40" s="373" t="s">
        <v>26</v>
      </c>
      <c r="Q40" s="372" t="s">
        <v>2</v>
      </c>
      <c r="R40" s="372" t="s">
        <v>0</v>
      </c>
      <c r="S40" s="373" t="s">
        <v>26</v>
      </c>
      <c r="T40" s="7"/>
    </row>
    <row r="41" spans="1:20" s="190" customFormat="1" ht="12.75" customHeight="1" x14ac:dyDescent="0.25">
      <c r="A41" s="523" t="s">
        <v>22</v>
      </c>
      <c r="B41" s="14" t="s">
        <v>6</v>
      </c>
      <c r="C41" s="589" t="str">
        <f>IF('W8'!$G$8&gt;0, 'W8'!E12,"")</f>
        <v/>
      </c>
      <c r="D41" s="473" t="str">
        <f>IF('W8'!$G$8&gt;0, 'W8'!J12,"")</f>
        <v/>
      </c>
      <c r="E41" s="281"/>
      <c r="F41" s="281"/>
      <c r="G41" s="281"/>
      <c r="H41" s="281"/>
      <c r="I41" s="281"/>
      <c r="J41" s="479"/>
      <c r="K41" s="568" t="str">
        <f>IF(COUNT(C41,E41)=2, CONCATENATE(ROUND(E41/C41*100, 2), " (", ROUND(E41/C41*100/EXP(1.96/SQRT(E41)), 2),"-",ROUND(E41/C41*100*EXP(1.96/SQRT(E41)), 2),")"),"")</f>
        <v/>
      </c>
      <c r="L41" s="482" t="str">
        <f>IF(COUNT(D41,F41)=2, CONCATENATE(ROUND(F41/D41*100, 2), " (", ROUND(F41/D41*100/EXP(1.96/SQRT(F41)), 2),"-",ROUND(F41/D41*100*EXP(1.96/SQRT(F41)), 2),")"),"")</f>
        <v/>
      </c>
      <c r="M41" s="569" t="str">
        <f>IF(COUNT(C41:F41)=4, CONCATENATE(ROUND(SUM(E41:F41)/SUM(C41:D41)*100, 2), " (", ROUND(SUM(E41:F41)/SUM(C41:D41)*100/EXP(1.96/SQRT(SUM(E41:F41))), 2),"-",ROUND(SUM(E41:F41)/SUM(C41:D41)*100*EXP(1.96/SQRT(SUM(E41:F41))), 2),")"),"")</f>
        <v/>
      </c>
      <c r="N41" s="568" t="str">
        <f>IF(COUNT(C41,G41)=2, CONCATENATE(ROUND(G41/C41*100, 2), " (", ROUND(G41/C41*100/EXP(1.96/SQRT(G41)), 2),"-",ROUND(G41/C41*100*EXP(1.96/SQRT(G41)), 2),")"),"")</f>
        <v/>
      </c>
      <c r="O41" s="569" t="str">
        <f>IF(COUNT(D41,H41)=2, CONCATENATE(ROUND(H41/D41*100, 2), " (", ROUND(H41/D41*100/EXP(1.96/SQRT(H41)), 2),"-",ROUND(H41/D41*100*EXP(1.96/SQRT(H41)), 2),")"),"")</f>
        <v/>
      </c>
      <c r="P41" s="569" t="str">
        <f>IF(COUNT(C41:D41,G41:H41)=4, CONCATENATE(ROUND(SUM(G41:H41)/SUM(C41:D41)*100, 2), " (", ROUND(SUM(G41:H41)/SUM(C41:D41)*100/EXP(1.96/SQRT(SUM(G41:H41))), 2),"-",ROUND(SUM(G41:H41)/SUM(C41:D41)*100*EXP(1.96/SQRT(SUM(G41:H41))), 2),")"),"")</f>
        <v/>
      </c>
      <c r="Q41" s="568" t="str">
        <f>IF(COUNT(C41,I41)=2, CONCATENATE(ROUND(I41/C41*100, 2), " (", ROUND(I41/C41*100/EXP(1.96/SQRT(I41)), 2),"-",ROUND(I41/C41*100*EXP(1.96/SQRT(I41)), 2),")"),"")</f>
        <v/>
      </c>
      <c r="R41" s="569" t="str">
        <f>IF(COUNT(D41,J41)=2, CONCATENATE(ROUND(J41/D41*100, 2), " (", ROUND(J41/D41*100/EXP(1.96/SQRT(J41)), 2),"-",ROUND(J41/D41*100*EXP(1.96/SQRT(J41)), 2),")"),"")</f>
        <v/>
      </c>
      <c r="S41" s="570" t="str">
        <f>IF(COUNT(C41:D41,I41:J41)=4, CONCATENATE(ROUND(SUM(I41:J41)/SUM(C41:D41)*100, 2), " (", ROUND(SUM(I41:J41)/SUM(C41:D41)*100/EXP(1.96/SQRT(SUM(I41:J41))), 2),"-",ROUND(SUM(I41:J41)/SUM(C41:D41)*100*EXP(1.96/SQRT(SUM(I41:J41))), 2),")"),"")</f>
        <v/>
      </c>
      <c r="T41" s="7"/>
    </row>
    <row r="42" spans="1:20" s="190" customFormat="1" ht="12.75" customHeight="1" x14ac:dyDescent="0.25">
      <c r="A42" s="524"/>
      <c r="B42" s="14" t="s">
        <v>7</v>
      </c>
      <c r="C42" s="463" t="str">
        <f>IF('W8'!$G$8&gt;0, 'W8'!E13,"")</f>
        <v/>
      </c>
      <c r="D42" s="473" t="str">
        <f>IF('W8'!$G$8&gt;0, 'W8'!J13,"")</f>
        <v/>
      </c>
      <c r="E42" s="281"/>
      <c r="F42" s="281"/>
      <c r="G42" s="281"/>
      <c r="H42" s="281"/>
      <c r="I42" s="281"/>
      <c r="J42" s="414"/>
      <c r="K42" s="571" t="str">
        <f>IF(COUNT(C42,E42)=2, CONCATENATE(ROUND(E42/C42*100, 2), " (", ROUND(E42/C42*100/EXP(1.96/SQRT(E42)), 2),"-",ROUND(E42/C42*100*EXP(1.96/SQRT(E42)), 2),")"),"")</f>
        <v/>
      </c>
      <c r="L42" s="483" t="str">
        <f>IF(COUNT(D42,F42)=2, CONCATENATE(ROUND(F42/D42*100, 2), " (", ROUND(F42/D42*100/EXP(1.96/SQRT(F42)), 2),"-",ROUND(F42/D42*100*EXP(1.96/SQRT(F42)), 2),")"),"")</f>
        <v/>
      </c>
      <c r="M42" s="572" t="str">
        <f>IF(COUNT(C42:F42)=4, CONCATENATE(ROUND(SUM(E42:F42)/SUM(C42:D42)*100, 2), " (", ROUND(SUM(E42:F42)/SUM(C42:D42)*100/EXP(1.96/SQRT(SUM(E42:F42))), 2),"-",ROUND(SUM(E42:F42)/SUM(C42:D42)*100*EXP(1.96/SQRT(SUM(E42:F42))), 2),")"),"")</f>
        <v/>
      </c>
      <c r="N42" s="571" t="str">
        <f>IF(COUNT(C42,G42)=2, CONCATENATE(ROUND(G42/C42*100, 2), " (", ROUND(G42/C42*100/EXP(1.96/SQRT(G42)), 2),"-",ROUND(G42/C42*100*EXP(1.96/SQRT(G42)), 2),")"),"")</f>
        <v/>
      </c>
      <c r="O42" s="572" t="str">
        <f>IF(COUNT(D42,H42)=2, CONCATENATE(ROUND(H42/D42*100, 2), " (", ROUND(H42/D42*100/EXP(1.96/SQRT(H42)), 2),"-",ROUND(H42/D42*100*EXP(1.96/SQRT(H42)), 2),")"),"")</f>
        <v/>
      </c>
      <c r="P42" s="573" t="str">
        <f>IF(COUNT(C42:D42,G42:H42)=4, CONCATENATE(ROUND(SUM(G42:H42)/SUM(C42:D42)*100, 2), " (", ROUND(SUM(G42:H42)/SUM(C42:D42)*100/EXP(1.96/SQRT(SUM(G42:H42))), 2),"-",ROUND(SUM(G42:H42)/SUM(C42:D42)*100*EXP(1.96/SQRT(SUM(G42:H42))), 2),")"),"")</f>
        <v/>
      </c>
      <c r="Q42" s="571" t="str">
        <f>IF(COUNT(C42,I42)=2, CONCATENATE(ROUND(I42/C42*100, 2), " (", ROUND(I42/C42*100/EXP(1.96/SQRT(I42)), 2),"-",ROUND(I42/C42*100*EXP(1.96/SQRT(I42)), 2),")"),"")</f>
        <v/>
      </c>
      <c r="R42" s="572" t="str">
        <f>IF(COUNT(D42,J42)=2, CONCATENATE(ROUND(J42/D42*100, 2), " (", ROUND(J42/D42*100/EXP(1.96/SQRT(J42)), 2),"-",ROUND(J42/D42*100*EXP(1.96/SQRT(J42)), 2),")"),"")</f>
        <v/>
      </c>
      <c r="S42" s="573" t="str">
        <f>IF(COUNT(C42:D42,I42:J42)=4, CONCATENATE(ROUND(SUM(I42:J42)/SUM(C42:D42)*100, 2), " (", ROUND(SUM(I42:J42)/SUM(C42:D42)*100/EXP(1.96/SQRT(SUM(I42:J42))), 2),"-",ROUND(SUM(I42:J42)/SUM(C42:D42)*100*EXP(1.96/SQRT(SUM(I42:J42))), 2),")"),"")</f>
        <v/>
      </c>
      <c r="T42" s="7"/>
    </row>
    <row r="43" spans="1:20" s="190" customFormat="1" ht="12.75" customHeight="1" x14ac:dyDescent="0.25">
      <c r="A43" s="524"/>
      <c r="B43" s="14" t="s">
        <v>8</v>
      </c>
      <c r="C43" s="463" t="str">
        <f>IF('W8'!$G$8&gt;0, 'W8'!E14,"")</f>
        <v/>
      </c>
      <c r="D43" s="473" t="str">
        <f>IF('W8'!$G$8&gt;0, 'W8'!J14,"")</f>
        <v/>
      </c>
      <c r="E43" s="375"/>
      <c r="F43" s="375"/>
      <c r="G43" s="375"/>
      <c r="H43" s="375"/>
      <c r="I43" s="281"/>
      <c r="J43" s="414"/>
      <c r="K43" s="571" t="str">
        <f>IF(COUNT(C43,E43)=2, CONCATENATE(ROUND(E43/C43*100, 2), " (", ROUND(E43/C43*100/EXP(1.96/SQRT(E43)), 2),"-",ROUND(E43/C43*100*EXP(1.96/SQRT(E43)), 2),")"),"")</f>
        <v/>
      </c>
      <c r="L43" s="190" t="str">
        <f>IF(COUNT(D43,F43)=2, CONCATENATE(ROUND(F43/D43*100, 2), " (", ROUND(F43/D43*100/EXP(1.96/SQRT(F43)), 2),"-",ROUND(F43/D43*100*EXP(1.96/SQRT(F43)), 2),")"),"")</f>
        <v/>
      </c>
      <c r="M43" s="572" t="str">
        <f>IF(COUNT(C43:F43)=4, CONCATENATE(ROUND(SUM(E43:F43)/SUM(C43:D43)*100, 2), " (", ROUND(SUM(E43:F43)/SUM(C43:D43)*100/EXP(1.96/SQRT(SUM(E43:F43))), 2),"-",ROUND(SUM(E43:F43)/SUM(C43:D43)*100*EXP(1.96/SQRT(SUM(E43:F43))), 2),")"),"")</f>
        <v/>
      </c>
      <c r="N43" s="571" t="str">
        <f>IF(COUNT(C43,G43)=2, CONCATENATE(ROUND(G43/C43*100, 2), " (", ROUND(G43/C43*100/EXP(1.96/SQRT(G43)), 2),"-",ROUND(G43/C43*100*EXP(1.96/SQRT(G43)), 2),")"),"")</f>
        <v/>
      </c>
      <c r="O43" s="572" t="str">
        <f>IF(COUNT(D43,H43)=2, CONCATENATE(ROUND(H43/D43*100, 2), " (", ROUND(H43/D43*100/EXP(1.96/SQRT(H43)), 2),"-",ROUND(H43/D43*100*EXP(1.96/SQRT(H43)), 2),")"),"")</f>
        <v/>
      </c>
      <c r="P43" s="573" t="str">
        <f>IF(COUNT(C43:D43,G43:H43)=4, CONCATENATE(ROUND(SUM(G43:H43)/SUM(C43:D43)*100, 2), " (", ROUND(SUM(G43:H43)/SUM(C43:D43)*100/EXP(1.96/SQRT(SUM(G43:H43))), 2),"-",ROUND(SUM(G43:H43)/SUM(C43:D43)*100*EXP(1.96/SQRT(SUM(G43:H43))), 2),")"),"")</f>
        <v/>
      </c>
      <c r="Q43" s="571" t="str">
        <f>IF(COUNT(C43,I43)=2, CONCATENATE(ROUND(I43/C43*100, 2), " (", ROUND(I43/C43*100/EXP(1.96/SQRT(I43)), 2),"-",ROUND(I43/C43*100*EXP(1.96/SQRT(I43)), 2),")"),"")</f>
        <v/>
      </c>
      <c r="R43" s="572" t="str">
        <f>IF(COUNT(D43,J43)=2, CONCATENATE(ROUND(J43/D43*100, 2), " (", ROUND(J43/D43*100/EXP(1.96/SQRT(J43)), 2),"-",ROUND(J43/D43*100*EXP(1.96/SQRT(J43)), 2),")"),"")</f>
        <v/>
      </c>
      <c r="S43" s="573" t="str">
        <f>IF(COUNT(C43:D43,I43:J43)=4, CONCATENATE(ROUND(SUM(I43:J43)/SUM(C43:D43)*100, 2), " (", ROUND(SUM(I43:J43)/SUM(C43:D43)*100/EXP(1.96/SQRT(SUM(I43:J43))), 2),"-",ROUND(SUM(I43:J43)/SUM(C43:D43)*100*EXP(1.96/SQRT(SUM(I43:J43))), 2),")"),"")</f>
        <v/>
      </c>
      <c r="T43" s="7"/>
    </row>
    <row r="44" spans="1:20" s="190" customFormat="1" ht="12.75" customHeight="1" x14ac:dyDescent="0.25">
      <c r="A44" s="524"/>
      <c r="B44" s="14" t="s">
        <v>9</v>
      </c>
      <c r="C44" s="463" t="str">
        <f>IF('W8'!$G$8&gt;0, 'W8'!E15,"")</f>
        <v/>
      </c>
      <c r="D44" s="473" t="str">
        <f>IF('W8'!$G$8&gt;0, 'W8'!J15,"")</f>
        <v/>
      </c>
      <c r="E44" s="375"/>
      <c r="F44" s="375"/>
      <c r="G44" s="375"/>
      <c r="H44" s="375"/>
      <c r="I44" s="281"/>
      <c r="J44" s="414"/>
      <c r="K44" s="571" t="str">
        <f>IF(COUNT(C44,E44)=2, CONCATENATE(ROUND(E44/C44*100, 2), " (", ROUND(E44/C44*100/EXP(1.96/SQRT(E44)), 2),"-",ROUND(E44/C44*100*EXP(1.96/SQRT(E44)), 2),")"),"")</f>
        <v/>
      </c>
      <c r="L44" s="483" t="str">
        <f>IF(COUNT(D44,F44)=2, CONCATENATE(ROUND(F44/D44*100, 2), " (", ROUND(F44/D44*100/EXP(1.96/SQRT(F44)), 2),"-",ROUND(F44/D44*100*EXP(1.96/SQRT(F44)), 2),")"),"")</f>
        <v/>
      </c>
      <c r="M44" s="572" t="str">
        <f>IF(COUNT(C44:F44)=4, CONCATENATE(ROUND(SUM(E44:F44)/SUM(C44:D44)*100, 2), " (", ROUND(SUM(E44:F44)/SUM(C44:D44)*100/EXP(1.96/SQRT(SUM(E44:F44))), 2),"-",ROUND(SUM(E44:F44)/SUM(C44:D44)*100*EXP(1.96/SQRT(SUM(E44:F44))), 2),")"),"")</f>
        <v/>
      </c>
      <c r="N44" s="571" t="str">
        <f>IF(COUNT(C44,G44)=2, CONCATENATE(ROUND(G44/C44*100, 2), " (", ROUND(G44/C44*100/EXP(1.96/SQRT(G44)), 2),"-",ROUND(G44/C44*100*EXP(1.96/SQRT(G44)), 2),")"),"")</f>
        <v/>
      </c>
      <c r="O44" s="572" t="str">
        <f>IF(COUNT(D44,H44)=2, CONCATENATE(ROUND(H44/D44*100, 2), " (", ROUND(H44/D44*100/EXP(1.96/SQRT(H44)), 2),"-",ROUND(H44/D44*100*EXP(1.96/SQRT(H44)), 2),")"),"")</f>
        <v/>
      </c>
      <c r="P44" s="573" t="str">
        <f>IF(COUNT(C44:D44,G44:H44)=4, CONCATENATE(ROUND(SUM(G44:H44)/SUM(C44:D44)*100, 2), " (", ROUND(SUM(G44:H44)/SUM(C44:D44)*100/EXP(1.96/SQRT(SUM(G44:H44))), 2),"-",ROUND(SUM(G44:H44)/SUM(C44:D44)*100*EXP(1.96/SQRT(SUM(G44:H44))), 2),")"),"")</f>
        <v/>
      </c>
      <c r="Q44" s="571" t="str">
        <f>IF(COUNT(C44,I44)=2, CONCATENATE(ROUND(I44/C44*100, 2), " (", ROUND(I44/C44*100/EXP(1.96/SQRT(I44)), 2),"-",ROUND(I44/C44*100*EXP(1.96/SQRT(I44)), 2),")"),"")</f>
        <v/>
      </c>
      <c r="R44" s="572" t="str">
        <f>IF(COUNT(D44,J44)=2, CONCATENATE(ROUND(J44/D44*100, 2), " (", ROUND(J44/D44*100/EXP(1.96/SQRT(J44)), 2),"-",ROUND(J44/D44*100*EXP(1.96/SQRT(J44)), 2),")"),"")</f>
        <v/>
      </c>
      <c r="S44" s="573" t="str">
        <f>IF(COUNT(C44:D44,I44:J44)=4, CONCATENATE(ROUND(SUM(I44:J44)/SUM(C44:D44)*100, 2), " (", ROUND(SUM(I44:J44)/SUM(C44:D44)*100/EXP(1.96/SQRT(SUM(I44:J44))), 2),"-",ROUND(SUM(I44:J44)/SUM(C44:D44)*100*EXP(1.96/SQRT(SUM(I44:J44))), 2),")"),"")</f>
        <v/>
      </c>
      <c r="T44" s="7"/>
    </row>
    <row r="45" spans="1:20" s="190" customFormat="1" ht="12.75" customHeight="1" x14ac:dyDescent="0.25">
      <c r="A45" s="524"/>
      <c r="B45" s="14" t="s">
        <v>10</v>
      </c>
      <c r="C45" s="463" t="str">
        <f>IF('W8'!$G$8&gt;0, 'W8'!E16,"")</f>
        <v/>
      </c>
      <c r="D45" s="473" t="str">
        <f>IF('W8'!$G$8&gt;0, 'W8'!J16,"")</f>
        <v/>
      </c>
      <c r="E45" s="375"/>
      <c r="F45" s="375"/>
      <c r="G45" s="375"/>
      <c r="H45" s="375"/>
      <c r="I45" s="281"/>
      <c r="J45" s="414"/>
      <c r="K45" s="571" t="str">
        <f>IF(COUNT(C45,E45)=2, CONCATENATE(ROUND(E45/C45*100, 2), " (", ROUND(E45/C45*100/EXP(1.96/SQRT(E45)), 2),"-",ROUND(E45/C45*100*EXP(1.96/SQRT(E45)), 2),")"),"")</f>
        <v/>
      </c>
      <c r="L45" s="483" t="str">
        <f>IF(COUNT(D45,F45)=2, CONCATENATE(ROUND(F45/D45*100, 2), " (", ROUND(F45/D45*100/EXP(1.96/SQRT(F45)), 2),"-",ROUND(F45/D45*100*EXP(1.96/SQRT(F45)), 2),")"),"")</f>
        <v/>
      </c>
      <c r="M45" s="572" t="str">
        <f>IF(COUNT(C45:F45)=4, CONCATENATE(ROUND(SUM(E45:F45)/SUM(C45:D45)*100, 2), " (", ROUND(SUM(E45:F45)/SUM(C45:D45)*100/EXP(1.96/SQRT(SUM(E45:F45))), 2),"-",ROUND(SUM(E45:F45)/SUM(C45:D45)*100*EXP(1.96/SQRT(SUM(E45:F45))), 2),")"),"")</f>
        <v/>
      </c>
      <c r="N45" s="571" t="str">
        <f>IF(COUNT(C45,G45)=2, CONCATENATE(ROUND(G45/C45*100, 2), " (", ROUND(G45/C45*100/EXP(1.96/SQRT(G45)), 2),"-",ROUND(G45/C45*100*EXP(1.96/SQRT(G45)), 2),")"),"")</f>
        <v/>
      </c>
      <c r="O45" s="572" t="str">
        <f>IF(COUNT(D45,H45)=2, CONCATENATE(ROUND(H45/D45*100, 2), " (", ROUND(H45/D45*100/EXP(1.96/SQRT(H45)), 2),"-",ROUND(H45/D45*100*EXP(1.96/SQRT(H45)), 2),")"),"")</f>
        <v/>
      </c>
      <c r="P45" s="573" t="str">
        <f>IF(COUNT(C45:D45,G45:H45)=4, CONCATENATE(ROUND(SUM(G45:H45)/SUM(C45:D45)*100, 2), " (", ROUND(SUM(G45:H45)/SUM(C45:D45)*100/EXP(1.96/SQRT(SUM(G45:H45))), 2),"-",ROUND(SUM(G45:H45)/SUM(C45:D45)*100*EXP(1.96/SQRT(SUM(G45:H45))), 2),")"),"")</f>
        <v/>
      </c>
      <c r="Q45" s="571" t="str">
        <f>IF(COUNT(C45,I45)=2, CONCATENATE(ROUND(I45/C45*100, 2), " (", ROUND(I45/C45*100/EXP(1.96/SQRT(I45)), 2),"-",ROUND(I45/C45*100*EXP(1.96/SQRT(I45)), 2),")"),"")</f>
        <v/>
      </c>
      <c r="R45" s="572" t="str">
        <f>IF(COUNT(D45,J45)=2, CONCATENATE(ROUND(J45/D45*100, 2), " (", ROUND(J45/D45*100/EXP(1.96/SQRT(J45)), 2),"-",ROUND(J45/D45*100*EXP(1.96/SQRT(J45)), 2),")"),"")</f>
        <v/>
      </c>
      <c r="S45" s="573" t="str">
        <f>IF(COUNT(C45:D45,I45:J45)=4, CONCATENATE(ROUND(SUM(I45:J45)/SUM(C45:D45)*100, 2), " (", ROUND(SUM(I45:J45)/SUM(C45:D45)*100/EXP(1.96/SQRT(SUM(I45:J45))), 2),"-",ROUND(SUM(I45:J45)/SUM(C45:D45)*100*EXP(1.96/SQRT(SUM(I45:J45))), 2),")"),"")</f>
        <v/>
      </c>
      <c r="T45" s="7"/>
    </row>
    <row r="46" spans="1:20" s="190" customFormat="1" ht="12.75" customHeight="1" x14ac:dyDescent="0.25">
      <c r="A46" s="524"/>
      <c r="B46" s="14" t="s">
        <v>11</v>
      </c>
      <c r="C46" s="463" t="str">
        <f>IF('W8'!$G$8&gt;0, 'W8'!E17,"")</f>
        <v/>
      </c>
      <c r="D46" s="473" t="str">
        <f>IF('W8'!$G$8&gt;0, 'W8'!J17,"")</f>
        <v/>
      </c>
      <c r="E46" s="375"/>
      <c r="F46" s="375"/>
      <c r="G46" s="375"/>
      <c r="H46" s="375"/>
      <c r="I46" s="281"/>
      <c r="J46" s="414"/>
      <c r="K46" s="571" t="str">
        <f>IF(COUNT(C46,E46)=2, CONCATENATE(ROUND(E46/C46*100, 2), " (", ROUND(E46/C46*100/EXP(1.96/SQRT(E46)), 2),"-",ROUND(E46/C46*100*EXP(1.96/SQRT(E46)), 2),")"),"")</f>
        <v/>
      </c>
      <c r="L46" s="190" t="str">
        <f>IF(COUNT(D46,F46)=2, CONCATENATE(ROUND(F46/D46*100, 2), " (", ROUND(F46/D46*100/EXP(1.96/SQRT(F46)), 2),"-",ROUND(F46/D46*100*EXP(1.96/SQRT(F46)), 2),")"),"")</f>
        <v/>
      </c>
      <c r="M46" s="572" t="str">
        <f>IF(COUNT(C46:F46)=4, CONCATENATE(ROUND(SUM(E46:F46)/SUM(C46:D46)*100, 2), " (", ROUND(SUM(E46:F46)/SUM(C46:D46)*100/EXP(1.96/SQRT(SUM(E46:F46))), 2),"-",ROUND(SUM(E46:F46)/SUM(C46:D46)*100*EXP(1.96/SQRT(SUM(E46:F46))), 2),")"),"")</f>
        <v/>
      </c>
      <c r="N46" s="571" t="str">
        <f>IF(COUNT(C46,G46)=2, CONCATENATE(ROUND(G46/C46*100, 2), " (", ROUND(G46/C46*100/EXP(1.96/SQRT(G46)), 2),"-",ROUND(G46/C46*100*EXP(1.96/SQRT(G46)), 2),")"),"")</f>
        <v/>
      </c>
      <c r="O46" s="572" t="str">
        <f>IF(COUNT(D46,H46)=2, CONCATENATE(ROUND(H46/D46*100, 2), " (", ROUND(H46/D46*100/EXP(1.96/SQRT(H46)), 2),"-",ROUND(H46/D46*100*EXP(1.96/SQRT(H46)), 2),")"),"")</f>
        <v/>
      </c>
      <c r="P46" s="573" t="str">
        <f>IF(COUNT(C46:D46,G46:H46)=4, CONCATENATE(ROUND(SUM(G46:H46)/SUM(C46:D46)*100, 2), " (", ROUND(SUM(G46:H46)/SUM(C46:D46)*100/EXP(1.96/SQRT(SUM(G46:H46))), 2),"-",ROUND(SUM(G46:H46)/SUM(C46:D46)*100*EXP(1.96/SQRT(SUM(G46:H46))), 2),")"),"")</f>
        <v/>
      </c>
      <c r="Q46" s="571" t="str">
        <f>IF(COUNT(C46,I46)=2, CONCATENATE(ROUND(I46/C46*100, 2), " (", ROUND(I46/C46*100/EXP(1.96/SQRT(I46)), 2),"-",ROUND(I46/C46*100*EXP(1.96/SQRT(I46)), 2),")"),"")</f>
        <v/>
      </c>
      <c r="R46" s="572" t="str">
        <f>IF(COUNT(D46,J46)=2, CONCATENATE(ROUND(J46/D46*100, 2), " (", ROUND(J46/D46*100/EXP(1.96/SQRT(J46)), 2),"-",ROUND(J46/D46*100*EXP(1.96/SQRT(J46)), 2),")"),"")</f>
        <v/>
      </c>
      <c r="S46" s="573" t="str">
        <f>IF(COUNT(C46:D46,I46:J46)=4, CONCATENATE(ROUND(SUM(I46:J46)/SUM(C46:D46)*100, 2), " (", ROUND(SUM(I46:J46)/SUM(C46:D46)*100/EXP(1.96/SQRT(SUM(I46:J46))), 2),"-",ROUND(SUM(I46:J46)/SUM(C46:D46)*100*EXP(1.96/SQRT(SUM(I46:J46))), 2),")"),"")</f>
        <v/>
      </c>
      <c r="T46" s="7"/>
    </row>
    <row r="47" spans="1:20" s="190" customFormat="1" ht="12.75" customHeight="1" x14ac:dyDescent="0.25">
      <c r="A47" s="524"/>
      <c r="B47" s="14" t="s">
        <v>12</v>
      </c>
      <c r="C47" s="463" t="str">
        <f>IF('W8'!$G$8&gt;0, 'W8'!E18,"")</f>
        <v/>
      </c>
      <c r="D47" s="473" t="str">
        <f>IF('W8'!$G$8&gt;0, 'W8'!J18,"")</f>
        <v/>
      </c>
      <c r="E47" s="375"/>
      <c r="F47" s="375"/>
      <c r="G47" s="375"/>
      <c r="H47" s="375"/>
      <c r="I47" s="281"/>
      <c r="J47" s="414"/>
      <c r="K47" s="571" t="str">
        <f>IF(COUNT(C47,E47)=2, CONCATENATE(ROUND(E47/C47*100, 2), " (", ROUND(E47/C47*100/EXP(1.96/SQRT(E47)), 2),"-",ROUND(E47/C47*100*EXP(1.96/SQRT(E47)), 2),")"),"")</f>
        <v/>
      </c>
      <c r="L47" s="483" t="str">
        <f>IF(COUNT(D47,F47)=2, CONCATENATE(ROUND(F47/D47*100, 2), " (", ROUND(F47/D47*100/EXP(1.96/SQRT(F47)), 2),"-",ROUND(F47/D47*100*EXP(1.96/SQRT(F47)), 2),")"),"")</f>
        <v/>
      </c>
      <c r="M47" s="572" t="str">
        <f>IF(COUNT(C47:F47)=4, CONCATENATE(ROUND(SUM(E47:F47)/SUM(C47:D47)*100, 2), " (", ROUND(SUM(E47:F47)/SUM(C47:D47)*100/EXP(1.96/SQRT(SUM(E47:F47))), 2),"-",ROUND(SUM(E47:F47)/SUM(C47:D47)*100*EXP(1.96/SQRT(SUM(E47:F47))), 2),")"),"")</f>
        <v/>
      </c>
      <c r="N47" s="571" t="str">
        <f>IF(COUNT(C47,G47)=2, CONCATENATE(ROUND(G47/C47*100, 2), " (", ROUND(G47/C47*100/EXP(1.96/SQRT(G47)), 2),"-",ROUND(G47/C47*100*EXP(1.96/SQRT(G47)), 2),")"),"")</f>
        <v/>
      </c>
      <c r="O47" s="572" t="str">
        <f>IF(COUNT(D47,H47)=2, CONCATENATE(ROUND(H47/D47*100, 2), " (", ROUND(H47/D47*100/EXP(1.96/SQRT(H47)), 2),"-",ROUND(H47/D47*100*EXP(1.96/SQRT(H47)), 2),")"),"")</f>
        <v/>
      </c>
      <c r="P47" s="573" t="str">
        <f>IF(COUNT(C47:D47,G47:H47)=4, CONCATENATE(ROUND(SUM(G47:H47)/SUM(C47:D47)*100, 2), " (", ROUND(SUM(G47:H47)/SUM(C47:D47)*100/EXP(1.96/SQRT(SUM(G47:H47))), 2),"-",ROUND(SUM(G47:H47)/SUM(C47:D47)*100*EXP(1.96/SQRT(SUM(G47:H47))), 2),")"),"")</f>
        <v/>
      </c>
      <c r="Q47" s="571" t="str">
        <f>IF(COUNT(C47,I47)=2, CONCATENATE(ROUND(I47/C47*100, 2), " (", ROUND(I47/C47*100/EXP(1.96/SQRT(I47)), 2),"-",ROUND(I47/C47*100*EXP(1.96/SQRT(I47)), 2),")"),"")</f>
        <v/>
      </c>
      <c r="R47" s="572" t="str">
        <f>IF(COUNT(D47,J47)=2, CONCATENATE(ROUND(J47/D47*100, 2), " (", ROUND(J47/D47*100/EXP(1.96/SQRT(J47)), 2),"-",ROUND(J47/D47*100*EXP(1.96/SQRT(J47)), 2),")"),"")</f>
        <v/>
      </c>
      <c r="S47" s="573" t="str">
        <f>IF(COUNT(C47:D47,I47:J47)=4, CONCATENATE(ROUND(SUM(I47:J47)/SUM(C47:D47)*100, 2), " (", ROUND(SUM(I47:J47)/SUM(C47:D47)*100/EXP(1.96/SQRT(SUM(I47:J47))), 2),"-",ROUND(SUM(I47:J47)/SUM(C47:D47)*100*EXP(1.96/SQRT(SUM(I47:J47))), 2),")"),"")</f>
        <v/>
      </c>
      <c r="T47" s="7"/>
    </row>
    <row r="48" spans="1:20" s="190" customFormat="1" ht="12.75" customHeight="1" x14ac:dyDescent="0.25">
      <c r="A48" s="524"/>
      <c r="B48" s="14" t="s">
        <v>13</v>
      </c>
      <c r="C48" s="463" t="str">
        <f>IF('W8'!$G$8&gt;0, 'W8'!E19,"")</f>
        <v/>
      </c>
      <c r="D48" s="473" t="str">
        <f>IF('W8'!$G$8&gt;0, 'W8'!J19,"")</f>
        <v/>
      </c>
      <c r="E48" s="375"/>
      <c r="F48" s="375"/>
      <c r="G48" s="375"/>
      <c r="H48" s="375"/>
      <c r="I48" s="281"/>
      <c r="J48" s="414"/>
      <c r="K48" s="571" t="str">
        <f>IF(COUNT(C48,E48)=2, CONCATENATE(ROUND(E48/C48*100, 2), " (", ROUND(E48/C48*100/EXP(1.96/SQRT(E48)), 2),"-",ROUND(E48/C48*100*EXP(1.96/SQRT(E48)), 2),")"),"")</f>
        <v/>
      </c>
      <c r="L48" s="483" t="str">
        <f>IF(COUNT(D48,F48)=2, CONCATENATE(ROUND(F48/D48*100, 2), " (", ROUND(F48/D48*100/EXP(1.96/SQRT(F48)), 2),"-",ROUND(F48/D48*100*EXP(1.96/SQRT(F48)), 2),")"),"")</f>
        <v/>
      </c>
      <c r="M48" s="572" t="str">
        <f>IF(COUNT(C48:F48)=4, CONCATENATE(ROUND(SUM(E48:F48)/SUM(C48:D48)*100, 2), " (", ROUND(SUM(E48:F48)/SUM(C48:D48)*100/EXP(1.96/SQRT(SUM(E48:F48))), 2),"-",ROUND(SUM(E48:F48)/SUM(C48:D48)*100*EXP(1.96/SQRT(SUM(E48:F48))), 2),")"),"")</f>
        <v/>
      </c>
      <c r="N48" s="571" t="str">
        <f>IF(COUNT(C48,G48)=2, CONCATENATE(ROUND(G48/C48*100, 2), " (", ROUND(G48/C48*100/EXP(1.96/SQRT(G48)), 2),"-",ROUND(G48/C48*100*EXP(1.96/SQRT(G48)), 2),")"),"")</f>
        <v/>
      </c>
      <c r="O48" s="572" t="str">
        <f>IF(COUNT(D48,H48)=2, CONCATENATE(ROUND(H48/D48*100, 2), " (", ROUND(H48/D48*100/EXP(1.96/SQRT(H48)), 2),"-",ROUND(H48/D48*100*EXP(1.96/SQRT(H48)), 2),")"),"")</f>
        <v/>
      </c>
      <c r="P48" s="573" t="str">
        <f>IF(COUNT(C48:D48,G48:H48)=4, CONCATENATE(ROUND(SUM(G48:H48)/SUM(C48:D48)*100, 2), " (", ROUND(SUM(G48:H48)/SUM(C48:D48)*100/EXP(1.96/SQRT(SUM(G48:H48))), 2),"-",ROUND(SUM(G48:H48)/SUM(C48:D48)*100*EXP(1.96/SQRT(SUM(G48:H48))), 2),")"),"")</f>
        <v/>
      </c>
      <c r="Q48" s="571" t="str">
        <f>IF(COUNT(C48,I48)=2, CONCATENATE(ROUND(I48/C48*100, 2), " (", ROUND(I48/C48*100/EXP(1.96/SQRT(I48)), 2),"-",ROUND(I48/C48*100*EXP(1.96/SQRT(I48)), 2),")"),"")</f>
        <v/>
      </c>
      <c r="R48" s="572" t="str">
        <f>IF(COUNT(D48,J48)=2, CONCATENATE(ROUND(J48/D48*100, 2), " (", ROUND(J48/D48*100/EXP(1.96/SQRT(J48)), 2),"-",ROUND(J48/D48*100*EXP(1.96/SQRT(J48)), 2),")"),"")</f>
        <v/>
      </c>
      <c r="S48" s="573" t="str">
        <f>IF(COUNT(C48:D48,I48:J48)=4, CONCATENATE(ROUND(SUM(I48:J48)/SUM(C48:D48)*100, 2), " (", ROUND(SUM(I48:J48)/SUM(C48:D48)*100/EXP(1.96/SQRT(SUM(I48:J48))), 2),"-",ROUND(SUM(I48:J48)/SUM(C48:D48)*100*EXP(1.96/SQRT(SUM(I48:J48))), 2),")"),"")</f>
        <v/>
      </c>
      <c r="T48" s="7"/>
    </row>
    <row r="49" spans="1:20" s="190" customFormat="1" ht="12.75" customHeight="1" x14ac:dyDescent="0.25">
      <c r="A49" s="524"/>
      <c r="B49" s="14" t="s">
        <v>14</v>
      </c>
      <c r="C49" s="463" t="str">
        <f>IF('W8'!$G$8&gt;0, 'W8'!E20,"")</f>
        <v/>
      </c>
      <c r="D49" s="473" t="str">
        <f>IF('W8'!$G$8&gt;0, 'W8'!J20,"")</f>
        <v/>
      </c>
      <c r="E49" s="375"/>
      <c r="F49" s="375"/>
      <c r="G49" s="375"/>
      <c r="H49" s="375"/>
      <c r="I49" s="281"/>
      <c r="J49" s="414"/>
      <c r="K49" s="571" t="str">
        <f>IF(COUNT(C49,E49)=2, CONCATENATE(ROUND(E49/C49*100, 2), " (", ROUND(E49/C49*100/EXP(1.96/SQRT(E49)), 2),"-",ROUND(E49/C49*100*EXP(1.96/SQRT(E49)), 2),")"),"")</f>
        <v/>
      </c>
      <c r="L49" s="190" t="str">
        <f>IF(COUNT(D49,F49)=2, CONCATENATE(ROUND(F49/D49*100, 2), " (", ROUND(F49/D49*100/EXP(1.96/SQRT(F49)), 2),"-",ROUND(F49/D49*100*EXP(1.96/SQRT(F49)), 2),")"),"")</f>
        <v/>
      </c>
      <c r="M49" s="572" t="str">
        <f>IF(COUNT(C49:F49)=4, CONCATENATE(ROUND(SUM(E49:F49)/SUM(C49:D49)*100, 2), " (", ROUND(SUM(E49:F49)/SUM(C49:D49)*100/EXP(1.96/SQRT(SUM(E49:F49))), 2),"-",ROUND(SUM(E49:F49)/SUM(C49:D49)*100*EXP(1.96/SQRT(SUM(E49:F49))), 2),")"),"")</f>
        <v/>
      </c>
      <c r="N49" s="571" t="str">
        <f>IF(COUNT(C49,G49)=2, CONCATENATE(ROUND(G49/C49*100, 2), " (", ROUND(G49/C49*100/EXP(1.96/SQRT(G49)), 2),"-",ROUND(G49/C49*100*EXP(1.96/SQRT(G49)), 2),")"),"")</f>
        <v/>
      </c>
      <c r="O49" s="572" t="str">
        <f>IF(COUNT(D49,H49)=2, CONCATENATE(ROUND(H49/D49*100, 2), " (", ROUND(H49/D49*100/EXP(1.96/SQRT(H49)), 2),"-",ROUND(H49/D49*100*EXP(1.96/SQRT(H49)), 2),")"),"")</f>
        <v/>
      </c>
      <c r="P49" s="573" t="str">
        <f>IF(COUNT(C49:D49,G49:H49)=4, CONCATENATE(ROUND(SUM(G49:H49)/SUM(C49:D49)*100, 2), " (", ROUND(SUM(G49:H49)/SUM(C49:D49)*100/EXP(1.96/SQRT(SUM(G49:H49))), 2),"-",ROUND(SUM(G49:H49)/SUM(C49:D49)*100*EXP(1.96/SQRT(SUM(G49:H49))), 2),")"),"")</f>
        <v/>
      </c>
      <c r="Q49" s="571" t="str">
        <f>IF(COUNT(C49,I49)=2, CONCATENATE(ROUND(I49/C49*100, 2), " (", ROUND(I49/C49*100/EXP(1.96/SQRT(I49)), 2),"-",ROUND(I49/C49*100*EXP(1.96/SQRT(I49)), 2),")"),"")</f>
        <v/>
      </c>
      <c r="R49" s="572" t="str">
        <f>IF(COUNT(D49,J49)=2, CONCATENATE(ROUND(J49/D49*100, 2), " (", ROUND(J49/D49*100/EXP(1.96/SQRT(J49)), 2),"-",ROUND(J49/D49*100*EXP(1.96/SQRT(J49)), 2),")"),"")</f>
        <v/>
      </c>
      <c r="S49" s="573" t="str">
        <f>IF(COUNT(C49:D49,I49:J49)=4, CONCATENATE(ROUND(SUM(I49:J49)/SUM(C49:D49)*100, 2), " (", ROUND(SUM(I49:J49)/SUM(C49:D49)*100/EXP(1.96/SQRT(SUM(I49:J49))), 2),"-",ROUND(SUM(I49:J49)/SUM(C49:D49)*100*EXP(1.96/SQRT(SUM(I49:J49))), 2),")"),"")</f>
        <v/>
      </c>
      <c r="T49" s="7"/>
    </row>
    <row r="50" spans="1:20" s="190" customFormat="1" ht="12.75" customHeight="1" x14ac:dyDescent="0.25">
      <c r="A50" s="524"/>
      <c r="B50" s="14" t="s">
        <v>15</v>
      </c>
      <c r="C50" s="463" t="str">
        <f>IF('W8'!$G$8&gt;0, 'W8'!E21,"")</f>
        <v/>
      </c>
      <c r="D50" s="473" t="str">
        <f>IF('W8'!$G$8&gt;0, 'W8'!J21,"")</f>
        <v/>
      </c>
      <c r="E50" s="375"/>
      <c r="F50" s="375"/>
      <c r="G50" s="375"/>
      <c r="H50" s="375"/>
      <c r="I50" s="281"/>
      <c r="J50" s="414"/>
      <c r="K50" s="571" t="str">
        <f>IF(COUNT(C50,E50)=2, CONCATENATE(ROUND(E50/C50*100, 2), " (", ROUND(E50/C50*100/EXP(1.96/SQRT(E50)), 2),"-",ROUND(E50/C50*100*EXP(1.96/SQRT(E50)), 2),")"),"")</f>
        <v/>
      </c>
      <c r="L50" s="483" t="str">
        <f>IF(COUNT(D50,F50)=2, CONCATENATE(ROUND(F50/D50*100, 2), " (", ROUND(F50/D50*100/EXP(1.96/SQRT(F50)), 2),"-",ROUND(F50/D50*100*EXP(1.96/SQRT(F50)), 2),")"),"")</f>
        <v/>
      </c>
      <c r="M50" s="572" t="str">
        <f>IF(COUNT(C50:F50)=4, CONCATENATE(ROUND(SUM(E50:F50)/SUM(C50:D50)*100, 2), " (", ROUND(SUM(E50:F50)/SUM(C50:D50)*100/EXP(1.96/SQRT(SUM(E50:F50))), 2),"-",ROUND(SUM(E50:F50)/SUM(C50:D50)*100*EXP(1.96/SQRT(SUM(E50:F50))), 2),")"),"")</f>
        <v/>
      </c>
      <c r="N50" s="571" t="str">
        <f>IF(COUNT(C50,G50)=2, CONCATENATE(ROUND(G50/C50*100, 2), " (", ROUND(G50/C50*100/EXP(1.96/SQRT(G50)), 2),"-",ROUND(G50/C50*100*EXP(1.96/SQRT(G50)), 2),")"),"")</f>
        <v/>
      </c>
      <c r="O50" s="572" t="str">
        <f>IF(COUNT(D50,H50)=2, CONCATENATE(ROUND(H50/D50*100, 2), " (", ROUND(H50/D50*100/EXP(1.96/SQRT(H50)), 2),"-",ROUND(H50/D50*100*EXP(1.96/SQRT(H50)), 2),")"),"")</f>
        <v/>
      </c>
      <c r="P50" s="573" t="str">
        <f>IF(COUNT(C50:D50,G50:H50)=4, CONCATENATE(ROUND(SUM(G50:H50)/SUM(C50:D50)*100, 2), " (", ROUND(SUM(G50:H50)/SUM(C50:D50)*100/EXP(1.96/SQRT(SUM(G50:H50))), 2),"-",ROUND(SUM(G50:H50)/SUM(C50:D50)*100*EXP(1.96/SQRT(SUM(G50:H50))), 2),")"),"")</f>
        <v/>
      </c>
      <c r="Q50" s="571" t="str">
        <f>IF(COUNT(C50,I50)=2, CONCATENATE(ROUND(I50/C50*100, 2), " (", ROUND(I50/C50*100/EXP(1.96/SQRT(I50)), 2),"-",ROUND(I50/C50*100*EXP(1.96/SQRT(I50)), 2),")"),"")</f>
        <v/>
      </c>
      <c r="R50" s="572" t="str">
        <f>IF(COUNT(D50,J50)=2, CONCATENATE(ROUND(J50/D50*100, 2), " (", ROUND(J50/D50*100/EXP(1.96/SQRT(J50)), 2),"-",ROUND(J50/D50*100*EXP(1.96/SQRT(J50)), 2),")"),"")</f>
        <v/>
      </c>
      <c r="S50" s="573" t="str">
        <f>IF(COUNT(C50:D50,I50:J50)=4, CONCATENATE(ROUND(SUM(I50:J50)/SUM(C50:D50)*100, 2), " (", ROUND(SUM(I50:J50)/SUM(C50:D50)*100/EXP(1.96/SQRT(SUM(I50:J50))), 2),"-",ROUND(SUM(I50:J50)/SUM(C50:D50)*100*EXP(1.96/SQRT(SUM(I50:J50))), 2),")"),"")</f>
        <v/>
      </c>
      <c r="T50" s="7"/>
    </row>
    <row r="51" spans="1:20" s="190" customFormat="1" ht="12.75" customHeight="1" x14ac:dyDescent="0.25">
      <c r="A51" s="524"/>
      <c r="B51" s="14" t="s">
        <v>16</v>
      </c>
      <c r="C51" s="463" t="str">
        <f>IF('W8'!$G$8&gt;0, 'W8'!E22,"")</f>
        <v/>
      </c>
      <c r="D51" s="473" t="str">
        <f>IF('W8'!$G$8&gt;0, 'W8'!J22,"")</f>
        <v/>
      </c>
      <c r="E51" s="375"/>
      <c r="F51" s="375"/>
      <c r="G51" s="375"/>
      <c r="H51" s="375"/>
      <c r="I51" s="281"/>
      <c r="J51" s="414"/>
      <c r="K51" s="571" t="str">
        <f>IF(COUNT(C51,E51)=2, CONCATENATE(ROUND(E51/C51*100, 2), " (", ROUND(E51/C51*100/EXP(1.96/SQRT(E51)), 2),"-",ROUND(E51/C51*100*EXP(1.96/SQRT(E51)), 2),")"),"")</f>
        <v/>
      </c>
      <c r="L51" s="483" t="str">
        <f>IF(COUNT(D51,F51)=2, CONCATENATE(ROUND(F51/D51*100, 2), " (", ROUND(F51/D51*100/EXP(1.96/SQRT(F51)), 2),"-",ROUND(F51/D51*100*EXP(1.96/SQRT(F51)), 2),")"),"")</f>
        <v/>
      </c>
      <c r="M51" s="572" t="str">
        <f>IF(COUNT(C51:F51)=4, CONCATENATE(ROUND(SUM(E51:F51)/SUM(C51:D51)*100, 2), " (", ROUND(SUM(E51:F51)/SUM(C51:D51)*100/EXP(1.96/SQRT(SUM(E51:F51))), 2),"-",ROUND(SUM(E51:F51)/SUM(C51:D51)*100*EXP(1.96/SQRT(SUM(E51:F51))), 2),")"),"")</f>
        <v/>
      </c>
      <c r="N51" s="571" t="str">
        <f>IF(COUNT(C51,G51)=2, CONCATENATE(ROUND(G51/C51*100, 2), " (", ROUND(G51/C51*100/EXP(1.96/SQRT(G51)), 2),"-",ROUND(G51/C51*100*EXP(1.96/SQRT(G51)), 2),")"),"")</f>
        <v/>
      </c>
      <c r="O51" s="572" t="str">
        <f>IF(COUNT(D51,H51)=2, CONCATENATE(ROUND(H51/D51*100, 2), " (", ROUND(H51/D51*100/EXP(1.96/SQRT(H51)), 2),"-",ROUND(H51/D51*100*EXP(1.96/SQRT(H51)), 2),")"),"")</f>
        <v/>
      </c>
      <c r="P51" s="573" t="str">
        <f>IF(COUNT(C51:D51,G51:H51)=4, CONCATENATE(ROUND(SUM(G51:H51)/SUM(C51:D51)*100, 2), " (", ROUND(SUM(G51:H51)/SUM(C51:D51)*100/EXP(1.96/SQRT(SUM(G51:H51))), 2),"-",ROUND(SUM(G51:H51)/SUM(C51:D51)*100*EXP(1.96/SQRT(SUM(G51:H51))), 2),")"),"")</f>
        <v/>
      </c>
      <c r="Q51" s="571" t="str">
        <f>IF(COUNT(C51,I51)=2, CONCATENATE(ROUND(I51/C51*100, 2), " (", ROUND(I51/C51*100/EXP(1.96/SQRT(I51)), 2),"-",ROUND(I51/C51*100*EXP(1.96/SQRT(I51)), 2),")"),"")</f>
        <v/>
      </c>
      <c r="R51" s="572" t="str">
        <f>IF(COUNT(D51,J51)=2, CONCATENATE(ROUND(J51/D51*100, 2), " (", ROUND(J51/D51*100/EXP(1.96/SQRT(J51)), 2),"-",ROUND(J51/D51*100*EXP(1.96/SQRT(J51)), 2),")"),"")</f>
        <v/>
      </c>
      <c r="S51" s="573" t="str">
        <f>IF(COUNT(C51:D51,I51:J51)=4, CONCATENATE(ROUND(SUM(I51:J51)/SUM(C51:D51)*100, 2), " (", ROUND(SUM(I51:J51)/SUM(C51:D51)*100/EXP(1.96/SQRT(SUM(I51:J51))), 2),"-",ROUND(SUM(I51:J51)/SUM(C51:D51)*100*EXP(1.96/SQRT(SUM(I51:J51))), 2),")"),"")</f>
        <v/>
      </c>
      <c r="T51" s="7"/>
    </row>
    <row r="52" spans="1:20" s="190" customFormat="1" ht="12.75" customHeight="1" x14ac:dyDescent="0.25">
      <c r="A52" s="525"/>
      <c r="B52" s="14" t="s">
        <v>17</v>
      </c>
      <c r="C52" s="467" t="str">
        <f>IF('W8'!$G$8&gt;0, 'W8'!E23,"")</f>
        <v/>
      </c>
      <c r="D52" s="473" t="str">
        <f>IF('W8'!$G$8&gt;0, 'W8'!J23,"")</f>
        <v/>
      </c>
      <c r="E52" s="476"/>
      <c r="F52" s="476"/>
      <c r="G52" s="476"/>
      <c r="H52" s="476"/>
      <c r="I52" s="281"/>
      <c r="J52" s="414"/>
      <c r="K52" s="571" t="str">
        <f>IF(COUNT(C52,E52)=2, CONCATENATE(ROUND(E52/C52*100, 2), " (", ROUND(E52/C52*100/EXP(1.96/SQRT(E52)), 2),"-",ROUND(E52/C52*100*EXP(1.96/SQRT(E52)), 2),")"),"")</f>
        <v/>
      </c>
      <c r="L52" s="190" t="str">
        <f>IF(COUNT(D52,F52)=2, CONCATENATE(ROUND(F52/D52*100, 2), " (", ROUND(F52/D52*100/EXP(1.96/SQRT(F52)), 2),"-",ROUND(F52/D52*100*EXP(1.96/SQRT(F52)), 2),")"),"")</f>
        <v/>
      </c>
      <c r="M52" s="572" t="str">
        <f>IF(COUNT(C52:F52)=4, CONCATENATE(ROUND(SUM(E52:F52)/SUM(C52:D52)*100, 2), " (", ROUND(SUM(E52:F52)/SUM(C52:D52)*100/EXP(1.96/SQRT(SUM(E52:F52))), 2),"-",ROUND(SUM(E52:F52)/SUM(C52:D52)*100*EXP(1.96/SQRT(SUM(E52:F52))), 2),")"),"")</f>
        <v/>
      </c>
      <c r="N52" s="571" t="str">
        <f>IF(COUNT(C52,G52)=2, CONCATENATE(ROUND(G52/C52*100, 2), " (", ROUND(G52/C52*100/EXP(1.96/SQRT(G52)), 2),"-",ROUND(G52/C52*100*EXP(1.96/SQRT(G52)), 2),")"),"")</f>
        <v/>
      </c>
      <c r="O52" s="572" t="str">
        <f>IF(COUNT(D52,H52)=2, CONCATENATE(ROUND(H52/D52*100, 2), " (", ROUND(H52/D52*100/EXP(1.96/SQRT(H52)), 2),"-",ROUND(H52/D52*100*EXP(1.96/SQRT(H52)), 2),")"),"")</f>
        <v/>
      </c>
      <c r="P52" s="573" t="str">
        <f>IF(COUNT(C52:D52,G52:H52)=4, CONCATENATE(ROUND(SUM(G52:H52)/SUM(C52:D52)*100, 2), " (", ROUND(SUM(G52:H52)/SUM(C52:D52)*100/EXP(1.96/SQRT(SUM(G52:H52))), 2),"-",ROUND(SUM(G52:H52)/SUM(C52:D52)*100*EXP(1.96/SQRT(SUM(G52:H52))), 2),")"),"")</f>
        <v/>
      </c>
      <c r="Q52" s="571" t="str">
        <f>IF(COUNT(C52,I52)=2, CONCATENATE(ROUND(I52/C52*100, 2), " (", ROUND(I52/C52*100/EXP(1.96/SQRT(I52)), 2),"-",ROUND(I52/C52*100*EXP(1.96/SQRT(I52)), 2),")"),"")</f>
        <v/>
      </c>
      <c r="R52" s="572" t="str">
        <f>IF(COUNT(D52,J52)=2, CONCATENATE(ROUND(J52/D52*100, 2), " (", ROUND(J52/D52*100/EXP(1.96/SQRT(J52)), 2),"-",ROUND(J52/D52*100*EXP(1.96/SQRT(J52)), 2),")"),"")</f>
        <v/>
      </c>
      <c r="S52" s="573" t="str">
        <f>IF(COUNT(C52:D52,I52:J52)=4, CONCATENATE(ROUND(SUM(I52:J52)/SUM(C52:D52)*100, 2), " (", ROUND(SUM(I52:J52)/SUM(C52:D52)*100/EXP(1.96/SQRT(SUM(I52:J52))), 2),"-",ROUND(SUM(I52:J52)/SUM(C52:D52)*100*EXP(1.96/SQRT(SUM(I52:J52))), 2),")"),"")</f>
        <v/>
      </c>
      <c r="T52" s="7"/>
    </row>
    <row r="53" spans="1:20" s="190" customFormat="1" ht="12.75" customHeight="1" x14ac:dyDescent="0.25">
      <c r="A53" s="488"/>
      <c r="B53" s="14"/>
      <c r="C53" s="372" t="s">
        <v>2</v>
      </c>
      <c r="D53" s="373" t="s">
        <v>0</v>
      </c>
      <c r="E53" s="372" t="s">
        <v>2</v>
      </c>
      <c r="F53" s="372" t="s">
        <v>0</v>
      </c>
      <c r="G53" s="372" t="s">
        <v>2</v>
      </c>
      <c r="H53" s="372" t="s">
        <v>0</v>
      </c>
      <c r="I53" s="372" t="s">
        <v>2</v>
      </c>
      <c r="J53" s="373" t="s">
        <v>0</v>
      </c>
      <c r="K53" s="372" t="s">
        <v>2</v>
      </c>
      <c r="L53" s="372" t="s">
        <v>0</v>
      </c>
      <c r="M53" s="373" t="s">
        <v>26</v>
      </c>
      <c r="N53" s="372" t="s">
        <v>2</v>
      </c>
      <c r="O53" s="372" t="s">
        <v>0</v>
      </c>
      <c r="P53" s="373" t="s">
        <v>26</v>
      </c>
      <c r="Q53" s="372" t="s">
        <v>2</v>
      </c>
      <c r="R53" s="372" t="s">
        <v>0</v>
      </c>
      <c r="S53" s="373" t="s">
        <v>26</v>
      </c>
      <c r="T53" s="7"/>
    </row>
    <row r="54" spans="1:20" s="190" customFormat="1" ht="12.75" customHeight="1" x14ac:dyDescent="0.25">
      <c r="A54" s="523" t="s">
        <v>23</v>
      </c>
      <c r="B54" s="14" t="s">
        <v>6</v>
      </c>
      <c r="C54" s="589" t="str">
        <f>IF('W8'!$G$8&gt;0, 'W8'!F12,"")</f>
        <v/>
      </c>
      <c r="D54" s="473" t="str">
        <f>IF('W8'!$G$8&gt;0, 'W8'!K12,"")</f>
        <v/>
      </c>
      <c r="E54" s="281"/>
      <c r="F54" s="281"/>
      <c r="G54" s="281"/>
      <c r="H54" s="281"/>
      <c r="I54" s="281"/>
      <c r="J54" s="479"/>
      <c r="K54" s="568" t="str">
        <f>IF(COUNT(C54,E54)=2, CONCATENATE(ROUND(E54/C54*100, 2), " (", ROUND(E54/C54*100/EXP(1.96/SQRT(E54)), 2),"-",ROUND(E54/C54*100*EXP(1.96/SQRT(E54)), 2),")"),"")</f>
        <v/>
      </c>
      <c r="L54" s="482" t="str">
        <f>IF(COUNT(D54,F54)=2, CONCATENATE(ROUND(F54/D54*100, 2), " (", ROUND(F54/D54*100/EXP(1.96/SQRT(F54)), 2),"-",ROUND(F54/D54*100*EXP(1.96/SQRT(F54)), 2),")"),"")</f>
        <v/>
      </c>
      <c r="M54" s="569" t="str">
        <f>IF(COUNT(C54:F54)=4, CONCATENATE(ROUND(SUM(E54:F54)/SUM(C54:D54)*100, 2), " (", ROUND(SUM(E54:F54)/SUM(C54:D54)*100/EXP(1.96/SQRT(SUM(E54:F54))), 2),"-",ROUND(SUM(E54:F54)/SUM(C54:D54)*100*EXP(1.96/SQRT(SUM(E54:F54))), 2),")"),"")</f>
        <v/>
      </c>
      <c r="N54" s="568" t="str">
        <f>IF(COUNT(C54,G54)=2, CONCATENATE(ROUND(G54/C54*100, 2), " (", ROUND(G54/C54*100/EXP(1.96/SQRT(G54)), 2),"-",ROUND(G54/C54*100*EXP(1.96/SQRT(G54)), 2),")"),"")</f>
        <v/>
      </c>
      <c r="O54" s="569" t="str">
        <f>IF(COUNT(D54,H54)=2, CONCATENATE(ROUND(H54/D54*100, 2), " (", ROUND(H54/D54*100/EXP(1.96/SQRT(H54)), 2),"-",ROUND(H54/D54*100*EXP(1.96/SQRT(H54)), 2),")"),"")</f>
        <v/>
      </c>
      <c r="P54" s="569" t="str">
        <f>IF(COUNT(C54:D54,G54:H54)=4, CONCATENATE(ROUND(SUM(G54:H54)/SUM(C54:D54)*100, 2), " (", ROUND(SUM(G54:H54)/SUM(C54:D54)*100/EXP(1.96/SQRT(SUM(G54:H54))), 2),"-",ROUND(SUM(G54:H54)/SUM(C54:D54)*100*EXP(1.96/SQRT(SUM(G54:H54))), 2),")"),"")</f>
        <v/>
      </c>
      <c r="Q54" s="568" t="str">
        <f>IF(COUNT(C54,I54)=2, CONCATENATE(ROUND(I54/C54*100, 2), " (", ROUND(I54/C54*100/EXP(1.96/SQRT(I54)), 2),"-",ROUND(I54/C54*100*EXP(1.96/SQRT(I54)), 2),")"),"")</f>
        <v/>
      </c>
      <c r="R54" s="569" t="str">
        <f>IF(COUNT(D54,J54)=2, CONCATENATE(ROUND(J54/D54*100, 2), " (", ROUND(J54/D54*100/EXP(1.96/SQRT(J54)), 2),"-",ROUND(J54/D54*100*EXP(1.96/SQRT(J54)), 2),")"),"")</f>
        <v/>
      </c>
      <c r="S54" s="570" t="str">
        <f>IF(COUNT(C54:D54,I54:J54)=4, CONCATENATE(ROUND(SUM(I54:J54)/SUM(C54:D54)*100, 2), " (", ROUND(SUM(I54:J54)/SUM(C54:D54)*100/EXP(1.96/SQRT(SUM(I54:J54))), 2),"-",ROUND(SUM(I54:J54)/SUM(C54:D54)*100*EXP(1.96/SQRT(SUM(I54:J54))), 2),")"),"")</f>
        <v/>
      </c>
      <c r="T54" s="7"/>
    </row>
    <row r="55" spans="1:20" s="190" customFormat="1" ht="12.75" customHeight="1" x14ac:dyDescent="0.25">
      <c r="A55" s="524"/>
      <c r="B55" s="14" t="s">
        <v>7</v>
      </c>
      <c r="C55" s="463" t="str">
        <f>IF('W8'!$G$8&gt;0, 'W8'!F13,"")</f>
        <v/>
      </c>
      <c r="D55" s="473" t="str">
        <f>IF('W8'!$G$8&gt;0, 'W8'!K13,"")</f>
        <v/>
      </c>
      <c r="E55" s="281"/>
      <c r="F55" s="281"/>
      <c r="G55" s="281"/>
      <c r="H55" s="281"/>
      <c r="I55" s="281"/>
      <c r="J55" s="414"/>
      <c r="K55" s="571" t="str">
        <f>IF(COUNT(C55,E55)=2, CONCATENATE(ROUND(E55/C55*100, 2), " (", ROUND(E55/C55*100/EXP(1.96/SQRT(E55)), 2),"-",ROUND(E55/C55*100*EXP(1.96/SQRT(E55)), 2),")"),"")</f>
        <v/>
      </c>
      <c r="L55" s="483" t="str">
        <f>IF(COUNT(D55,F55)=2, CONCATENATE(ROUND(F55/D55*100, 2), " (", ROUND(F55/D55*100/EXP(1.96/SQRT(F55)), 2),"-",ROUND(F55/D55*100*EXP(1.96/SQRT(F55)), 2),")"),"")</f>
        <v/>
      </c>
      <c r="M55" s="572" t="str">
        <f>IF(COUNT(C55:F55)=4, CONCATENATE(ROUND(SUM(E55:F55)/SUM(C55:D55)*100, 2), " (", ROUND(SUM(E55:F55)/SUM(C55:D55)*100/EXP(1.96/SQRT(SUM(E55:F55))), 2),"-",ROUND(SUM(E55:F55)/SUM(C55:D55)*100*EXP(1.96/SQRT(SUM(E55:F55))), 2),")"),"")</f>
        <v/>
      </c>
      <c r="N55" s="571" t="str">
        <f>IF(COUNT(C55,G55)=2, CONCATENATE(ROUND(G55/C55*100, 2), " (", ROUND(G55/C55*100/EXP(1.96/SQRT(G55)), 2),"-",ROUND(G55/C55*100*EXP(1.96/SQRT(G55)), 2),")"),"")</f>
        <v/>
      </c>
      <c r="O55" s="572" t="str">
        <f>IF(COUNT(D55,H55)=2, CONCATENATE(ROUND(H55/D55*100, 2), " (", ROUND(H55/D55*100/EXP(1.96/SQRT(H55)), 2),"-",ROUND(H55/D55*100*EXP(1.96/SQRT(H55)), 2),")"),"")</f>
        <v/>
      </c>
      <c r="P55" s="573" t="str">
        <f>IF(COUNT(C55:D55,G55:H55)=4, CONCATENATE(ROUND(SUM(G55:H55)/SUM(C55:D55)*100, 2), " (", ROUND(SUM(G55:H55)/SUM(C55:D55)*100/EXP(1.96/SQRT(SUM(G55:H55))), 2),"-",ROUND(SUM(G55:H55)/SUM(C55:D55)*100*EXP(1.96/SQRT(SUM(G55:H55))), 2),")"),"")</f>
        <v/>
      </c>
      <c r="Q55" s="571" t="str">
        <f>IF(COUNT(C55,I55)=2, CONCATENATE(ROUND(I55/C55*100, 2), " (", ROUND(I55/C55*100/EXP(1.96/SQRT(I55)), 2),"-",ROUND(I55/C55*100*EXP(1.96/SQRT(I55)), 2),")"),"")</f>
        <v/>
      </c>
      <c r="R55" s="572" t="str">
        <f>IF(COUNT(D55,J55)=2, CONCATENATE(ROUND(J55/D55*100, 2), " (", ROUND(J55/D55*100/EXP(1.96/SQRT(J55)), 2),"-",ROUND(J55/D55*100*EXP(1.96/SQRT(J55)), 2),")"),"")</f>
        <v/>
      </c>
      <c r="S55" s="573" t="str">
        <f>IF(COUNT(C55:D55,I55:J55)=4, CONCATENATE(ROUND(SUM(I55:J55)/SUM(C55:D55)*100, 2), " (", ROUND(SUM(I55:J55)/SUM(C55:D55)*100/EXP(1.96/SQRT(SUM(I55:J55))), 2),"-",ROUND(SUM(I55:J55)/SUM(C55:D55)*100*EXP(1.96/SQRT(SUM(I55:J55))), 2),")"),"")</f>
        <v/>
      </c>
      <c r="T55" s="7"/>
    </row>
    <row r="56" spans="1:20" s="190" customFormat="1" ht="12.75" customHeight="1" x14ac:dyDescent="0.25">
      <c r="A56" s="524"/>
      <c r="B56" s="14" t="s">
        <v>8</v>
      </c>
      <c r="C56" s="463" t="str">
        <f>IF('W8'!$G$8&gt;0, 'W8'!F14,"")</f>
        <v/>
      </c>
      <c r="D56" s="473" t="str">
        <f>IF('W8'!$G$8&gt;0, 'W8'!K14,"")</f>
        <v/>
      </c>
      <c r="E56" s="375"/>
      <c r="F56" s="375"/>
      <c r="G56" s="375"/>
      <c r="H56" s="375"/>
      <c r="I56" s="281"/>
      <c r="J56" s="414"/>
      <c r="K56" s="571" t="str">
        <f>IF(COUNT(C56,E56)=2, CONCATENATE(ROUND(E56/C56*100, 2), " (", ROUND(E56/C56*100/EXP(1.96/SQRT(E56)), 2),"-",ROUND(E56/C56*100*EXP(1.96/SQRT(E56)), 2),")"),"")</f>
        <v/>
      </c>
      <c r="L56" s="190" t="str">
        <f>IF(COUNT(D56,F56)=2, CONCATENATE(ROUND(F56/D56*100, 2), " (", ROUND(F56/D56*100/EXP(1.96/SQRT(F56)), 2),"-",ROUND(F56/D56*100*EXP(1.96/SQRT(F56)), 2),")"),"")</f>
        <v/>
      </c>
      <c r="M56" s="572" t="str">
        <f>IF(COUNT(C56:F56)=4, CONCATENATE(ROUND(SUM(E56:F56)/SUM(C56:D56)*100, 2), " (", ROUND(SUM(E56:F56)/SUM(C56:D56)*100/EXP(1.96/SQRT(SUM(E56:F56))), 2),"-",ROUND(SUM(E56:F56)/SUM(C56:D56)*100*EXP(1.96/SQRT(SUM(E56:F56))), 2),")"),"")</f>
        <v/>
      </c>
      <c r="N56" s="571" t="str">
        <f>IF(COUNT(C56,G56)=2, CONCATENATE(ROUND(G56/C56*100, 2), " (", ROUND(G56/C56*100/EXP(1.96/SQRT(G56)), 2),"-",ROUND(G56/C56*100*EXP(1.96/SQRT(G56)), 2),")"),"")</f>
        <v/>
      </c>
      <c r="O56" s="572" t="str">
        <f>IF(COUNT(D56,H56)=2, CONCATENATE(ROUND(H56/D56*100, 2), " (", ROUND(H56/D56*100/EXP(1.96/SQRT(H56)), 2),"-",ROUND(H56/D56*100*EXP(1.96/SQRT(H56)), 2),")"),"")</f>
        <v/>
      </c>
      <c r="P56" s="573" t="str">
        <f>IF(COUNT(C56:D56,G56:H56)=4, CONCATENATE(ROUND(SUM(G56:H56)/SUM(C56:D56)*100, 2), " (", ROUND(SUM(G56:H56)/SUM(C56:D56)*100/EXP(1.96/SQRT(SUM(G56:H56))), 2),"-",ROUND(SUM(G56:H56)/SUM(C56:D56)*100*EXP(1.96/SQRT(SUM(G56:H56))), 2),")"),"")</f>
        <v/>
      </c>
      <c r="Q56" s="571" t="str">
        <f>IF(COUNT(C56,I56)=2, CONCATENATE(ROUND(I56/C56*100, 2), " (", ROUND(I56/C56*100/EXP(1.96/SQRT(I56)), 2),"-",ROUND(I56/C56*100*EXP(1.96/SQRT(I56)), 2),")"),"")</f>
        <v/>
      </c>
      <c r="R56" s="572" t="str">
        <f>IF(COUNT(D56,J56)=2, CONCATENATE(ROUND(J56/D56*100, 2), " (", ROUND(J56/D56*100/EXP(1.96/SQRT(J56)), 2),"-",ROUND(J56/D56*100*EXP(1.96/SQRT(J56)), 2),")"),"")</f>
        <v/>
      </c>
      <c r="S56" s="573" t="str">
        <f>IF(COUNT(C56:D56,I56:J56)=4, CONCATENATE(ROUND(SUM(I56:J56)/SUM(C56:D56)*100, 2), " (", ROUND(SUM(I56:J56)/SUM(C56:D56)*100/EXP(1.96/SQRT(SUM(I56:J56))), 2),"-",ROUND(SUM(I56:J56)/SUM(C56:D56)*100*EXP(1.96/SQRT(SUM(I56:J56))), 2),")"),"")</f>
        <v/>
      </c>
      <c r="T56" s="7"/>
    </row>
    <row r="57" spans="1:20" s="190" customFormat="1" ht="12.75" customHeight="1" x14ac:dyDescent="0.25">
      <c r="A57" s="524"/>
      <c r="B57" s="14" t="s">
        <v>9</v>
      </c>
      <c r="C57" s="463" t="str">
        <f>IF('W8'!$G$8&gt;0, 'W8'!F15,"")</f>
        <v/>
      </c>
      <c r="D57" s="473" t="str">
        <f>IF('W8'!$G$8&gt;0, 'W8'!K15,"")</f>
        <v/>
      </c>
      <c r="E57" s="375"/>
      <c r="F57" s="375"/>
      <c r="G57" s="375"/>
      <c r="H57" s="375"/>
      <c r="I57" s="281"/>
      <c r="J57" s="414"/>
      <c r="K57" s="571" t="str">
        <f>IF(COUNT(C57,E57)=2, CONCATENATE(ROUND(E57/C57*100, 2), " (", ROUND(E57/C57*100/EXP(1.96/SQRT(E57)), 2),"-",ROUND(E57/C57*100*EXP(1.96/SQRT(E57)), 2),")"),"")</f>
        <v/>
      </c>
      <c r="L57" s="483" t="str">
        <f>IF(COUNT(D57,F57)=2, CONCATENATE(ROUND(F57/D57*100, 2), " (", ROUND(F57/D57*100/EXP(1.96/SQRT(F57)), 2),"-",ROUND(F57/D57*100*EXP(1.96/SQRT(F57)), 2),")"),"")</f>
        <v/>
      </c>
      <c r="M57" s="572" t="str">
        <f>IF(COUNT(C57:F57)=4, CONCATENATE(ROUND(SUM(E57:F57)/SUM(C57:D57)*100, 2), " (", ROUND(SUM(E57:F57)/SUM(C57:D57)*100/EXP(1.96/SQRT(SUM(E57:F57))), 2),"-",ROUND(SUM(E57:F57)/SUM(C57:D57)*100*EXP(1.96/SQRT(SUM(E57:F57))), 2),")"),"")</f>
        <v/>
      </c>
      <c r="N57" s="571" t="str">
        <f>IF(COUNT(C57,G57)=2, CONCATENATE(ROUND(G57/C57*100, 2), " (", ROUND(G57/C57*100/EXP(1.96/SQRT(G57)), 2),"-",ROUND(G57/C57*100*EXP(1.96/SQRT(G57)), 2),")"),"")</f>
        <v/>
      </c>
      <c r="O57" s="572" t="str">
        <f>IF(COUNT(D57,H57)=2, CONCATENATE(ROUND(H57/D57*100, 2), " (", ROUND(H57/D57*100/EXP(1.96/SQRT(H57)), 2),"-",ROUND(H57/D57*100*EXP(1.96/SQRT(H57)), 2),")"),"")</f>
        <v/>
      </c>
      <c r="P57" s="573" t="str">
        <f>IF(COUNT(C57:D57,G57:H57)=4, CONCATENATE(ROUND(SUM(G57:H57)/SUM(C57:D57)*100, 2), " (", ROUND(SUM(G57:H57)/SUM(C57:D57)*100/EXP(1.96/SQRT(SUM(G57:H57))), 2),"-",ROUND(SUM(G57:H57)/SUM(C57:D57)*100*EXP(1.96/SQRT(SUM(G57:H57))), 2),")"),"")</f>
        <v/>
      </c>
      <c r="Q57" s="571" t="str">
        <f>IF(COUNT(C57,I57)=2, CONCATENATE(ROUND(I57/C57*100, 2), " (", ROUND(I57/C57*100/EXP(1.96/SQRT(I57)), 2),"-",ROUND(I57/C57*100*EXP(1.96/SQRT(I57)), 2),")"),"")</f>
        <v/>
      </c>
      <c r="R57" s="572" t="str">
        <f>IF(COUNT(D57,J57)=2, CONCATENATE(ROUND(J57/D57*100, 2), " (", ROUND(J57/D57*100/EXP(1.96/SQRT(J57)), 2),"-",ROUND(J57/D57*100*EXP(1.96/SQRT(J57)), 2),")"),"")</f>
        <v/>
      </c>
      <c r="S57" s="573" t="str">
        <f>IF(COUNT(C57:D57,I57:J57)=4, CONCATENATE(ROUND(SUM(I57:J57)/SUM(C57:D57)*100, 2), " (", ROUND(SUM(I57:J57)/SUM(C57:D57)*100/EXP(1.96/SQRT(SUM(I57:J57))), 2),"-",ROUND(SUM(I57:J57)/SUM(C57:D57)*100*EXP(1.96/SQRT(SUM(I57:J57))), 2),")"),"")</f>
        <v/>
      </c>
      <c r="T57" s="7"/>
    </row>
    <row r="58" spans="1:20" s="190" customFormat="1" ht="12.75" customHeight="1" x14ac:dyDescent="0.25">
      <c r="A58" s="524"/>
      <c r="B58" s="14" t="s">
        <v>10</v>
      </c>
      <c r="C58" s="463" t="str">
        <f>IF('W8'!$G$8&gt;0, 'W8'!F16,"")</f>
        <v/>
      </c>
      <c r="D58" s="473" t="str">
        <f>IF('W8'!$G$8&gt;0, 'W8'!K16,"")</f>
        <v/>
      </c>
      <c r="E58" s="375"/>
      <c r="F58" s="375"/>
      <c r="G58" s="375"/>
      <c r="H58" s="375"/>
      <c r="I58" s="281"/>
      <c r="J58" s="414"/>
      <c r="K58" s="571" t="str">
        <f>IF(COUNT(C58,E58)=2, CONCATENATE(ROUND(E58/C58*100, 2), " (", ROUND(E58/C58*100/EXP(1.96/SQRT(E58)), 2),"-",ROUND(E58/C58*100*EXP(1.96/SQRT(E58)), 2),")"),"")</f>
        <v/>
      </c>
      <c r="L58" s="483" t="str">
        <f>IF(COUNT(D58,F58)=2, CONCATENATE(ROUND(F58/D58*100, 2), " (", ROUND(F58/D58*100/EXP(1.96/SQRT(F58)), 2),"-",ROUND(F58/D58*100*EXP(1.96/SQRT(F58)), 2),")"),"")</f>
        <v/>
      </c>
      <c r="M58" s="572" t="str">
        <f>IF(COUNT(C58:F58)=4, CONCATENATE(ROUND(SUM(E58:F58)/SUM(C58:D58)*100, 2), " (", ROUND(SUM(E58:F58)/SUM(C58:D58)*100/EXP(1.96/SQRT(SUM(E58:F58))), 2),"-",ROUND(SUM(E58:F58)/SUM(C58:D58)*100*EXP(1.96/SQRT(SUM(E58:F58))), 2),")"),"")</f>
        <v/>
      </c>
      <c r="N58" s="571" t="str">
        <f>IF(COUNT(C58,G58)=2, CONCATENATE(ROUND(G58/C58*100, 2), " (", ROUND(G58/C58*100/EXP(1.96/SQRT(G58)), 2),"-",ROUND(G58/C58*100*EXP(1.96/SQRT(G58)), 2),")"),"")</f>
        <v/>
      </c>
      <c r="O58" s="572" t="str">
        <f>IF(COUNT(D58,H58)=2, CONCATENATE(ROUND(H58/D58*100, 2), " (", ROUND(H58/D58*100/EXP(1.96/SQRT(H58)), 2),"-",ROUND(H58/D58*100*EXP(1.96/SQRT(H58)), 2),")"),"")</f>
        <v/>
      </c>
      <c r="P58" s="573" t="str">
        <f>IF(COUNT(C58:D58,G58:H58)=4, CONCATENATE(ROUND(SUM(G58:H58)/SUM(C58:D58)*100, 2), " (", ROUND(SUM(G58:H58)/SUM(C58:D58)*100/EXP(1.96/SQRT(SUM(G58:H58))), 2),"-",ROUND(SUM(G58:H58)/SUM(C58:D58)*100*EXP(1.96/SQRT(SUM(G58:H58))), 2),")"),"")</f>
        <v/>
      </c>
      <c r="Q58" s="571" t="str">
        <f>IF(COUNT(C58,I58)=2, CONCATENATE(ROUND(I58/C58*100, 2), " (", ROUND(I58/C58*100/EXP(1.96/SQRT(I58)), 2),"-",ROUND(I58/C58*100*EXP(1.96/SQRT(I58)), 2),")"),"")</f>
        <v/>
      </c>
      <c r="R58" s="572" t="str">
        <f>IF(COUNT(D58,J58)=2, CONCATENATE(ROUND(J58/D58*100, 2), " (", ROUND(J58/D58*100/EXP(1.96/SQRT(J58)), 2),"-",ROUND(J58/D58*100*EXP(1.96/SQRT(J58)), 2),")"),"")</f>
        <v/>
      </c>
      <c r="S58" s="573" t="str">
        <f>IF(COUNT(C58:D58,I58:J58)=4, CONCATENATE(ROUND(SUM(I58:J58)/SUM(C58:D58)*100, 2), " (", ROUND(SUM(I58:J58)/SUM(C58:D58)*100/EXP(1.96/SQRT(SUM(I58:J58))), 2),"-",ROUND(SUM(I58:J58)/SUM(C58:D58)*100*EXP(1.96/SQRT(SUM(I58:J58))), 2),")"),"")</f>
        <v/>
      </c>
      <c r="T58" s="7"/>
    </row>
    <row r="59" spans="1:20" s="190" customFormat="1" ht="12.75" customHeight="1" x14ac:dyDescent="0.25">
      <c r="A59" s="524"/>
      <c r="B59" s="14" t="s">
        <v>11</v>
      </c>
      <c r="C59" s="463" t="str">
        <f>IF('W8'!$G$8&gt;0, 'W8'!F17,"")</f>
        <v/>
      </c>
      <c r="D59" s="473" t="str">
        <f>IF('W8'!$G$8&gt;0, 'W8'!K17,"")</f>
        <v/>
      </c>
      <c r="E59" s="375"/>
      <c r="F59" s="375"/>
      <c r="G59" s="375"/>
      <c r="H59" s="375"/>
      <c r="I59" s="281"/>
      <c r="J59" s="414"/>
      <c r="K59" s="571" t="str">
        <f>IF(COUNT(C59,E59)=2, CONCATENATE(ROUND(E59/C59*100, 2), " (", ROUND(E59/C59*100/EXP(1.96/SQRT(E59)), 2),"-",ROUND(E59/C59*100*EXP(1.96/SQRT(E59)), 2),")"),"")</f>
        <v/>
      </c>
      <c r="L59" s="190" t="str">
        <f>IF(COUNT(D59,F59)=2, CONCATENATE(ROUND(F59/D59*100, 2), " (", ROUND(F59/D59*100/EXP(1.96/SQRT(F59)), 2),"-",ROUND(F59/D59*100*EXP(1.96/SQRT(F59)), 2),")"),"")</f>
        <v/>
      </c>
      <c r="M59" s="572" t="str">
        <f>IF(COUNT(C59:F59)=4, CONCATENATE(ROUND(SUM(E59:F59)/SUM(C59:D59)*100, 2), " (", ROUND(SUM(E59:F59)/SUM(C59:D59)*100/EXP(1.96/SQRT(SUM(E59:F59))), 2),"-",ROUND(SUM(E59:F59)/SUM(C59:D59)*100*EXP(1.96/SQRT(SUM(E59:F59))), 2),")"),"")</f>
        <v/>
      </c>
      <c r="N59" s="571" t="str">
        <f>IF(COUNT(C59,G59)=2, CONCATENATE(ROUND(G59/C59*100, 2), " (", ROUND(G59/C59*100/EXP(1.96/SQRT(G59)), 2),"-",ROUND(G59/C59*100*EXP(1.96/SQRT(G59)), 2),")"),"")</f>
        <v/>
      </c>
      <c r="O59" s="572" t="str">
        <f>IF(COUNT(D59,H59)=2, CONCATENATE(ROUND(H59/D59*100, 2), " (", ROUND(H59/D59*100/EXP(1.96/SQRT(H59)), 2),"-",ROUND(H59/D59*100*EXP(1.96/SQRT(H59)), 2),")"),"")</f>
        <v/>
      </c>
      <c r="P59" s="573" t="str">
        <f>IF(COUNT(C59:D59,G59:H59)=4, CONCATENATE(ROUND(SUM(G59:H59)/SUM(C59:D59)*100, 2), " (", ROUND(SUM(G59:H59)/SUM(C59:D59)*100/EXP(1.96/SQRT(SUM(G59:H59))), 2),"-",ROUND(SUM(G59:H59)/SUM(C59:D59)*100*EXP(1.96/SQRT(SUM(G59:H59))), 2),")"),"")</f>
        <v/>
      </c>
      <c r="Q59" s="571" t="str">
        <f>IF(COUNT(C59,I59)=2, CONCATENATE(ROUND(I59/C59*100, 2), " (", ROUND(I59/C59*100/EXP(1.96/SQRT(I59)), 2),"-",ROUND(I59/C59*100*EXP(1.96/SQRT(I59)), 2),")"),"")</f>
        <v/>
      </c>
      <c r="R59" s="572" t="str">
        <f>IF(COUNT(D59,J59)=2, CONCATENATE(ROUND(J59/D59*100, 2), " (", ROUND(J59/D59*100/EXP(1.96/SQRT(J59)), 2),"-",ROUND(J59/D59*100*EXP(1.96/SQRT(J59)), 2),")"),"")</f>
        <v/>
      </c>
      <c r="S59" s="573" t="str">
        <f>IF(COUNT(C59:D59,I59:J59)=4, CONCATENATE(ROUND(SUM(I59:J59)/SUM(C59:D59)*100, 2), " (", ROUND(SUM(I59:J59)/SUM(C59:D59)*100/EXP(1.96/SQRT(SUM(I59:J59))), 2),"-",ROUND(SUM(I59:J59)/SUM(C59:D59)*100*EXP(1.96/SQRT(SUM(I59:J59))), 2),")"),"")</f>
        <v/>
      </c>
      <c r="T59" s="7"/>
    </row>
    <row r="60" spans="1:20" s="190" customFormat="1" ht="12.75" customHeight="1" x14ac:dyDescent="0.25">
      <c r="A60" s="524"/>
      <c r="B60" s="14" t="s">
        <v>12</v>
      </c>
      <c r="C60" s="463" t="str">
        <f>IF('W8'!$G$8&gt;0, 'W8'!F18,"")</f>
        <v/>
      </c>
      <c r="D60" s="473" t="str">
        <f>IF('W8'!$G$8&gt;0, 'W8'!K18,"")</f>
        <v/>
      </c>
      <c r="E60" s="375"/>
      <c r="F60" s="375"/>
      <c r="G60" s="375"/>
      <c r="H60" s="375"/>
      <c r="I60" s="281"/>
      <c r="J60" s="414"/>
      <c r="K60" s="571" t="str">
        <f>IF(COUNT(C60,E60)=2, CONCATENATE(ROUND(E60/C60*100, 2), " (", ROUND(E60/C60*100/EXP(1.96/SQRT(E60)), 2),"-",ROUND(E60/C60*100*EXP(1.96/SQRT(E60)), 2),")"),"")</f>
        <v/>
      </c>
      <c r="L60" s="483" t="str">
        <f>IF(COUNT(D60,F60)=2, CONCATENATE(ROUND(F60/D60*100, 2), " (", ROUND(F60/D60*100/EXP(1.96/SQRT(F60)), 2),"-",ROUND(F60/D60*100*EXP(1.96/SQRT(F60)), 2),")"),"")</f>
        <v/>
      </c>
      <c r="M60" s="572" t="str">
        <f>IF(COUNT(C60:F60)=4, CONCATENATE(ROUND(SUM(E60:F60)/SUM(C60:D60)*100, 2), " (", ROUND(SUM(E60:F60)/SUM(C60:D60)*100/EXP(1.96/SQRT(SUM(E60:F60))), 2),"-",ROUND(SUM(E60:F60)/SUM(C60:D60)*100*EXP(1.96/SQRT(SUM(E60:F60))), 2),")"),"")</f>
        <v/>
      </c>
      <c r="N60" s="571" t="str">
        <f>IF(COUNT(C60,G60)=2, CONCATENATE(ROUND(G60/C60*100, 2), " (", ROUND(G60/C60*100/EXP(1.96/SQRT(G60)), 2),"-",ROUND(G60/C60*100*EXP(1.96/SQRT(G60)), 2),")"),"")</f>
        <v/>
      </c>
      <c r="O60" s="572" t="str">
        <f>IF(COUNT(D60,H60)=2, CONCATENATE(ROUND(H60/D60*100, 2), " (", ROUND(H60/D60*100/EXP(1.96/SQRT(H60)), 2),"-",ROUND(H60/D60*100*EXP(1.96/SQRT(H60)), 2),")"),"")</f>
        <v/>
      </c>
      <c r="P60" s="573" t="str">
        <f>IF(COUNT(C60:D60,G60:H60)=4, CONCATENATE(ROUND(SUM(G60:H60)/SUM(C60:D60)*100, 2), " (", ROUND(SUM(G60:H60)/SUM(C60:D60)*100/EXP(1.96/SQRT(SUM(G60:H60))), 2),"-",ROUND(SUM(G60:H60)/SUM(C60:D60)*100*EXP(1.96/SQRT(SUM(G60:H60))), 2),")"),"")</f>
        <v/>
      </c>
      <c r="Q60" s="571" t="str">
        <f>IF(COUNT(C60,I60)=2, CONCATENATE(ROUND(I60/C60*100, 2), " (", ROUND(I60/C60*100/EXP(1.96/SQRT(I60)), 2),"-",ROUND(I60/C60*100*EXP(1.96/SQRT(I60)), 2),")"),"")</f>
        <v/>
      </c>
      <c r="R60" s="572" t="str">
        <f>IF(COUNT(D60,J60)=2, CONCATENATE(ROUND(J60/D60*100, 2), " (", ROUND(J60/D60*100/EXP(1.96/SQRT(J60)), 2),"-",ROUND(J60/D60*100*EXP(1.96/SQRT(J60)), 2),")"),"")</f>
        <v/>
      </c>
      <c r="S60" s="573" t="str">
        <f>IF(COUNT(C60:D60,I60:J60)=4, CONCATENATE(ROUND(SUM(I60:J60)/SUM(C60:D60)*100, 2), " (", ROUND(SUM(I60:J60)/SUM(C60:D60)*100/EXP(1.96/SQRT(SUM(I60:J60))), 2),"-",ROUND(SUM(I60:J60)/SUM(C60:D60)*100*EXP(1.96/SQRT(SUM(I60:J60))), 2),")"),"")</f>
        <v/>
      </c>
      <c r="T60" s="7"/>
    </row>
    <row r="61" spans="1:20" s="190" customFormat="1" ht="12.75" customHeight="1" x14ac:dyDescent="0.25">
      <c r="A61" s="524"/>
      <c r="B61" s="14" t="s">
        <v>13</v>
      </c>
      <c r="C61" s="463" t="str">
        <f>IF('W8'!$G$8&gt;0, 'W8'!F19,"")</f>
        <v/>
      </c>
      <c r="D61" s="473" t="str">
        <f>IF('W8'!$G$8&gt;0, 'W8'!K19,"")</f>
        <v/>
      </c>
      <c r="E61" s="375"/>
      <c r="F61" s="375"/>
      <c r="G61" s="375"/>
      <c r="H61" s="375"/>
      <c r="I61" s="281"/>
      <c r="J61" s="414"/>
      <c r="K61" s="571" t="str">
        <f>IF(COUNT(C61,E61)=2, CONCATENATE(ROUND(E61/C61*100, 2), " (", ROUND(E61/C61*100/EXP(1.96/SQRT(E61)), 2),"-",ROUND(E61/C61*100*EXP(1.96/SQRT(E61)), 2),")"),"")</f>
        <v/>
      </c>
      <c r="L61" s="483" t="str">
        <f>IF(COUNT(D61,F61)=2, CONCATENATE(ROUND(F61/D61*100, 2), " (", ROUND(F61/D61*100/EXP(1.96/SQRT(F61)), 2),"-",ROUND(F61/D61*100*EXP(1.96/SQRT(F61)), 2),")"),"")</f>
        <v/>
      </c>
      <c r="M61" s="572" t="str">
        <f>IF(COUNT(C61:F61)=4, CONCATENATE(ROUND(SUM(E61:F61)/SUM(C61:D61)*100, 2), " (", ROUND(SUM(E61:F61)/SUM(C61:D61)*100/EXP(1.96/SQRT(SUM(E61:F61))), 2),"-",ROUND(SUM(E61:F61)/SUM(C61:D61)*100*EXP(1.96/SQRT(SUM(E61:F61))), 2),")"),"")</f>
        <v/>
      </c>
      <c r="N61" s="571" t="str">
        <f>IF(COUNT(C61,G61)=2, CONCATENATE(ROUND(G61/C61*100, 2), " (", ROUND(G61/C61*100/EXP(1.96/SQRT(G61)), 2),"-",ROUND(G61/C61*100*EXP(1.96/SQRT(G61)), 2),")"),"")</f>
        <v/>
      </c>
      <c r="O61" s="572" t="str">
        <f>IF(COUNT(D61,H61)=2, CONCATENATE(ROUND(H61/D61*100, 2), " (", ROUND(H61/D61*100/EXP(1.96/SQRT(H61)), 2),"-",ROUND(H61/D61*100*EXP(1.96/SQRT(H61)), 2),")"),"")</f>
        <v/>
      </c>
      <c r="P61" s="573" t="str">
        <f>IF(COUNT(C61:D61,G61:H61)=4, CONCATENATE(ROUND(SUM(G61:H61)/SUM(C61:D61)*100, 2), " (", ROUND(SUM(G61:H61)/SUM(C61:D61)*100/EXP(1.96/SQRT(SUM(G61:H61))), 2),"-",ROUND(SUM(G61:H61)/SUM(C61:D61)*100*EXP(1.96/SQRT(SUM(G61:H61))), 2),")"),"")</f>
        <v/>
      </c>
      <c r="Q61" s="571" t="str">
        <f>IF(COUNT(C61,I61)=2, CONCATENATE(ROUND(I61/C61*100, 2), " (", ROUND(I61/C61*100/EXP(1.96/SQRT(I61)), 2),"-",ROUND(I61/C61*100*EXP(1.96/SQRT(I61)), 2),")"),"")</f>
        <v/>
      </c>
      <c r="R61" s="572" t="str">
        <f>IF(COUNT(D61,J61)=2, CONCATENATE(ROUND(J61/D61*100, 2), " (", ROUND(J61/D61*100/EXP(1.96/SQRT(J61)), 2),"-",ROUND(J61/D61*100*EXP(1.96/SQRT(J61)), 2),")"),"")</f>
        <v/>
      </c>
      <c r="S61" s="573" t="str">
        <f>IF(COUNT(C61:D61,I61:J61)=4, CONCATENATE(ROUND(SUM(I61:J61)/SUM(C61:D61)*100, 2), " (", ROUND(SUM(I61:J61)/SUM(C61:D61)*100/EXP(1.96/SQRT(SUM(I61:J61))), 2),"-",ROUND(SUM(I61:J61)/SUM(C61:D61)*100*EXP(1.96/SQRT(SUM(I61:J61))), 2),")"),"")</f>
        <v/>
      </c>
      <c r="T61" s="7"/>
    </row>
    <row r="62" spans="1:20" s="190" customFormat="1" ht="12.75" customHeight="1" x14ac:dyDescent="0.25">
      <c r="A62" s="524"/>
      <c r="B62" s="14" t="s">
        <v>14</v>
      </c>
      <c r="C62" s="463" t="str">
        <f>IF('W8'!$G$8&gt;0, 'W8'!F20,"")</f>
        <v/>
      </c>
      <c r="D62" s="473" t="str">
        <f>IF('W8'!$G$8&gt;0, 'W8'!K20,"")</f>
        <v/>
      </c>
      <c r="E62" s="375"/>
      <c r="F62" s="375"/>
      <c r="G62" s="375"/>
      <c r="H62" s="375"/>
      <c r="I62" s="281"/>
      <c r="J62" s="414"/>
      <c r="K62" s="571" t="str">
        <f>IF(COUNT(C62,E62)=2, CONCATENATE(ROUND(E62/C62*100, 2), " (", ROUND(E62/C62*100/EXP(1.96/SQRT(E62)), 2),"-",ROUND(E62/C62*100*EXP(1.96/SQRT(E62)), 2),")"),"")</f>
        <v/>
      </c>
      <c r="L62" s="190" t="str">
        <f>IF(COUNT(D62,F62)=2, CONCATENATE(ROUND(F62/D62*100, 2), " (", ROUND(F62/D62*100/EXP(1.96/SQRT(F62)), 2),"-",ROUND(F62/D62*100*EXP(1.96/SQRT(F62)), 2),")"),"")</f>
        <v/>
      </c>
      <c r="M62" s="572" t="str">
        <f>IF(COUNT(C62:F62)=4, CONCATENATE(ROUND(SUM(E62:F62)/SUM(C62:D62)*100, 2), " (", ROUND(SUM(E62:F62)/SUM(C62:D62)*100/EXP(1.96/SQRT(SUM(E62:F62))), 2),"-",ROUND(SUM(E62:F62)/SUM(C62:D62)*100*EXP(1.96/SQRT(SUM(E62:F62))), 2),")"),"")</f>
        <v/>
      </c>
      <c r="N62" s="571" t="str">
        <f>IF(COUNT(C62,G62)=2, CONCATENATE(ROUND(G62/C62*100, 2), " (", ROUND(G62/C62*100/EXP(1.96/SQRT(G62)), 2),"-",ROUND(G62/C62*100*EXP(1.96/SQRT(G62)), 2),")"),"")</f>
        <v/>
      </c>
      <c r="O62" s="572" t="str">
        <f>IF(COUNT(D62,H62)=2, CONCATENATE(ROUND(H62/D62*100, 2), " (", ROUND(H62/D62*100/EXP(1.96/SQRT(H62)), 2),"-",ROUND(H62/D62*100*EXP(1.96/SQRT(H62)), 2),")"),"")</f>
        <v/>
      </c>
      <c r="P62" s="573" t="str">
        <f>IF(COUNT(C62:D62,G62:H62)=4, CONCATENATE(ROUND(SUM(G62:H62)/SUM(C62:D62)*100, 2), " (", ROUND(SUM(G62:H62)/SUM(C62:D62)*100/EXP(1.96/SQRT(SUM(G62:H62))), 2),"-",ROUND(SUM(G62:H62)/SUM(C62:D62)*100*EXP(1.96/SQRT(SUM(G62:H62))), 2),")"),"")</f>
        <v/>
      </c>
      <c r="Q62" s="571" t="str">
        <f>IF(COUNT(C62,I62)=2, CONCATENATE(ROUND(I62/C62*100, 2), " (", ROUND(I62/C62*100/EXP(1.96/SQRT(I62)), 2),"-",ROUND(I62/C62*100*EXP(1.96/SQRT(I62)), 2),")"),"")</f>
        <v/>
      </c>
      <c r="R62" s="572" t="str">
        <f>IF(COUNT(D62,J62)=2, CONCATENATE(ROUND(J62/D62*100, 2), " (", ROUND(J62/D62*100/EXP(1.96/SQRT(J62)), 2),"-",ROUND(J62/D62*100*EXP(1.96/SQRT(J62)), 2),")"),"")</f>
        <v/>
      </c>
      <c r="S62" s="573" t="str">
        <f>IF(COUNT(C62:D62,I62:J62)=4, CONCATENATE(ROUND(SUM(I62:J62)/SUM(C62:D62)*100, 2), " (", ROUND(SUM(I62:J62)/SUM(C62:D62)*100/EXP(1.96/SQRT(SUM(I62:J62))), 2),"-",ROUND(SUM(I62:J62)/SUM(C62:D62)*100*EXP(1.96/SQRT(SUM(I62:J62))), 2),")"),"")</f>
        <v/>
      </c>
      <c r="T62" s="7"/>
    </row>
    <row r="63" spans="1:20" s="190" customFormat="1" ht="12.75" customHeight="1" x14ac:dyDescent="0.25">
      <c r="A63" s="524"/>
      <c r="B63" s="14" t="s">
        <v>15</v>
      </c>
      <c r="C63" s="463" t="str">
        <f>IF('W8'!$G$8&gt;0, 'W8'!F21,"")</f>
        <v/>
      </c>
      <c r="D63" s="473" t="str">
        <f>IF('W8'!$G$8&gt;0, 'W8'!K21,"")</f>
        <v/>
      </c>
      <c r="E63" s="375"/>
      <c r="F63" s="375"/>
      <c r="G63" s="375"/>
      <c r="H63" s="375"/>
      <c r="I63" s="281"/>
      <c r="J63" s="414"/>
      <c r="K63" s="571" t="str">
        <f>IF(COUNT(C63,E63)=2, CONCATENATE(ROUND(E63/C63*100, 2), " (", ROUND(E63/C63*100/EXP(1.96/SQRT(E63)), 2),"-",ROUND(E63/C63*100*EXP(1.96/SQRT(E63)), 2),")"),"")</f>
        <v/>
      </c>
      <c r="L63" s="483" t="str">
        <f>IF(COUNT(D63,F63)=2, CONCATENATE(ROUND(F63/D63*100, 2), " (", ROUND(F63/D63*100/EXP(1.96/SQRT(F63)), 2),"-",ROUND(F63/D63*100*EXP(1.96/SQRT(F63)), 2),")"),"")</f>
        <v/>
      </c>
      <c r="M63" s="572" t="str">
        <f>IF(COUNT(C63:F63)=4, CONCATENATE(ROUND(SUM(E63:F63)/SUM(C63:D63)*100, 2), " (", ROUND(SUM(E63:F63)/SUM(C63:D63)*100/EXP(1.96/SQRT(SUM(E63:F63))), 2),"-",ROUND(SUM(E63:F63)/SUM(C63:D63)*100*EXP(1.96/SQRT(SUM(E63:F63))), 2),")"),"")</f>
        <v/>
      </c>
      <c r="N63" s="571" t="str">
        <f>IF(COUNT(C63,G63)=2, CONCATENATE(ROUND(G63/C63*100, 2), " (", ROUND(G63/C63*100/EXP(1.96/SQRT(G63)), 2),"-",ROUND(G63/C63*100*EXP(1.96/SQRT(G63)), 2),")"),"")</f>
        <v/>
      </c>
      <c r="O63" s="572" t="str">
        <f>IF(COUNT(D63,H63)=2, CONCATENATE(ROUND(H63/D63*100, 2), " (", ROUND(H63/D63*100/EXP(1.96/SQRT(H63)), 2),"-",ROUND(H63/D63*100*EXP(1.96/SQRT(H63)), 2),")"),"")</f>
        <v/>
      </c>
      <c r="P63" s="573" t="str">
        <f>IF(COUNT(C63:D63,G63:H63)=4, CONCATENATE(ROUND(SUM(G63:H63)/SUM(C63:D63)*100, 2), " (", ROUND(SUM(G63:H63)/SUM(C63:D63)*100/EXP(1.96/SQRT(SUM(G63:H63))), 2),"-",ROUND(SUM(G63:H63)/SUM(C63:D63)*100*EXP(1.96/SQRT(SUM(G63:H63))), 2),")"),"")</f>
        <v/>
      </c>
      <c r="Q63" s="571" t="str">
        <f>IF(COUNT(C63,I63)=2, CONCATENATE(ROUND(I63/C63*100, 2), " (", ROUND(I63/C63*100/EXP(1.96/SQRT(I63)), 2),"-",ROUND(I63/C63*100*EXP(1.96/SQRT(I63)), 2),")"),"")</f>
        <v/>
      </c>
      <c r="R63" s="572" t="str">
        <f>IF(COUNT(D63,J63)=2, CONCATENATE(ROUND(J63/D63*100, 2), " (", ROUND(J63/D63*100/EXP(1.96/SQRT(J63)), 2),"-",ROUND(J63/D63*100*EXP(1.96/SQRT(J63)), 2),")"),"")</f>
        <v/>
      </c>
      <c r="S63" s="573" t="str">
        <f>IF(COUNT(C63:D63,I63:J63)=4, CONCATENATE(ROUND(SUM(I63:J63)/SUM(C63:D63)*100, 2), " (", ROUND(SUM(I63:J63)/SUM(C63:D63)*100/EXP(1.96/SQRT(SUM(I63:J63))), 2),"-",ROUND(SUM(I63:J63)/SUM(C63:D63)*100*EXP(1.96/SQRT(SUM(I63:J63))), 2),")"),"")</f>
        <v/>
      </c>
      <c r="T63" s="7"/>
    </row>
    <row r="64" spans="1:20" s="190" customFormat="1" ht="12.75" customHeight="1" x14ac:dyDescent="0.25">
      <c r="A64" s="524"/>
      <c r="B64" s="14" t="s">
        <v>16</v>
      </c>
      <c r="C64" s="463" t="str">
        <f>IF('W8'!$G$8&gt;0, 'W8'!F22,"")</f>
        <v/>
      </c>
      <c r="D64" s="473" t="str">
        <f>IF('W8'!$G$8&gt;0, 'W8'!K22,"")</f>
        <v/>
      </c>
      <c r="E64" s="375"/>
      <c r="F64" s="375"/>
      <c r="G64" s="375"/>
      <c r="H64" s="375"/>
      <c r="I64" s="281"/>
      <c r="J64" s="414"/>
      <c r="K64" s="571" t="str">
        <f>IF(COUNT(C64,E64)=2, CONCATENATE(ROUND(E64/C64*100, 2), " (", ROUND(E64/C64*100/EXP(1.96/SQRT(E64)), 2),"-",ROUND(E64/C64*100*EXP(1.96/SQRT(E64)), 2),")"),"")</f>
        <v/>
      </c>
      <c r="L64" s="483" t="str">
        <f>IF(COUNT(D64,F64)=2, CONCATENATE(ROUND(F64/D64*100, 2), " (", ROUND(F64/D64*100/EXP(1.96/SQRT(F64)), 2),"-",ROUND(F64/D64*100*EXP(1.96/SQRT(F64)), 2),")"),"")</f>
        <v/>
      </c>
      <c r="M64" s="572" t="str">
        <f>IF(COUNT(C64:F64)=4, CONCATENATE(ROUND(SUM(E64:F64)/SUM(C64:D64)*100, 2), " (", ROUND(SUM(E64:F64)/SUM(C64:D64)*100/EXP(1.96/SQRT(SUM(E64:F64))), 2),"-",ROUND(SUM(E64:F64)/SUM(C64:D64)*100*EXP(1.96/SQRT(SUM(E64:F64))), 2),")"),"")</f>
        <v/>
      </c>
      <c r="N64" s="571" t="str">
        <f>IF(COUNT(C64,G64)=2, CONCATENATE(ROUND(G64/C64*100, 2), " (", ROUND(G64/C64*100/EXP(1.96/SQRT(G64)), 2),"-",ROUND(G64/C64*100*EXP(1.96/SQRT(G64)), 2),")"),"")</f>
        <v/>
      </c>
      <c r="O64" s="572" t="str">
        <f>IF(COUNT(D64,H64)=2, CONCATENATE(ROUND(H64/D64*100, 2), " (", ROUND(H64/D64*100/EXP(1.96/SQRT(H64)), 2),"-",ROUND(H64/D64*100*EXP(1.96/SQRT(H64)), 2),")"),"")</f>
        <v/>
      </c>
      <c r="P64" s="573" t="str">
        <f>IF(COUNT(C64:D64,G64:H64)=4, CONCATENATE(ROUND(SUM(G64:H64)/SUM(C64:D64)*100, 2), " (", ROUND(SUM(G64:H64)/SUM(C64:D64)*100/EXP(1.96/SQRT(SUM(G64:H64))), 2),"-",ROUND(SUM(G64:H64)/SUM(C64:D64)*100*EXP(1.96/SQRT(SUM(G64:H64))), 2),")"),"")</f>
        <v/>
      </c>
      <c r="Q64" s="571" t="str">
        <f>IF(COUNT(C64,I64)=2, CONCATENATE(ROUND(I64/C64*100, 2), " (", ROUND(I64/C64*100/EXP(1.96/SQRT(I64)), 2),"-",ROUND(I64/C64*100*EXP(1.96/SQRT(I64)), 2),")"),"")</f>
        <v/>
      </c>
      <c r="R64" s="572" t="str">
        <f>IF(COUNT(D64,J64)=2, CONCATENATE(ROUND(J64/D64*100, 2), " (", ROUND(J64/D64*100/EXP(1.96/SQRT(J64)), 2),"-",ROUND(J64/D64*100*EXP(1.96/SQRT(J64)), 2),")"),"")</f>
        <v/>
      </c>
      <c r="S64" s="573" t="str">
        <f>IF(COUNT(C64:D64,I64:J64)=4, CONCATENATE(ROUND(SUM(I64:J64)/SUM(C64:D64)*100, 2), " (", ROUND(SUM(I64:J64)/SUM(C64:D64)*100/EXP(1.96/SQRT(SUM(I64:J64))), 2),"-",ROUND(SUM(I64:J64)/SUM(C64:D64)*100*EXP(1.96/SQRT(SUM(I64:J64))), 2),")"),"")</f>
        <v/>
      </c>
      <c r="T64" s="7"/>
    </row>
    <row r="65" spans="1:20" s="190" customFormat="1" ht="12.75" customHeight="1" x14ac:dyDescent="0.25">
      <c r="A65" s="525"/>
      <c r="B65" s="14" t="s">
        <v>17</v>
      </c>
      <c r="C65" s="467" t="str">
        <f>IF('W8'!$G$8&gt;0, 'W8'!F23,"")</f>
        <v/>
      </c>
      <c r="D65" s="473" t="str">
        <f>IF('W8'!$G$8&gt;0, 'W8'!K23,"")</f>
        <v/>
      </c>
      <c r="E65" s="476"/>
      <c r="F65" s="476"/>
      <c r="G65" s="476"/>
      <c r="H65" s="476"/>
      <c r="I65" s="281"/>
      <c r="J65" s="414"/>
      <c r="K65" s="571" t="str">
        <f>IF(COUNT(C65,E65)=2, CONCATENATE(ROUND(E65/C65*100, 2), " (", ROUND(E65/C65*100/EXP(1.96/SQRT(E65)), 2),"-",ROUND(E65/C65*100*EXP(1.96/SQRT(E65)), 2),")"),"")</f>
        <v/>
      </c>
      <c r="L65" s="190" t="str">
        <f>IF(COUNT(D65,F65)=2, CONCATENATE(ROUND(F65/D65*100, 2), " (", ROUND(F65/D65*100/EXP(1.96/SQRT(F65)), 2),"-",ROUND(F65/D65*100*EXP(1.96/SQRT(F65)), 2),")"),"")</f>
        <v/>
      </c>
      <c r="M65" s="572" t="str">
        <f>IF(COUNT(C65:F65)=4, CONCATENATE(ROUND(SUM(E65:F65)/SUM(C65:D65)*100, 2), " (", ROUND(SUM(E65:F65)/SUM(C65:D65)*100/EXP(1.96/SQRT(SUM(E65:F65))), 2),"-",ROUND(SUM(E65:F65)/SUM(C65:D65)*100*EXP(1.96/SQRT(SUM(E65:F65))), 2),")"),"")</f>
        <v/>
      </c>
      <c r="N65" s="571" t="str">
        <f>IF(COUNT(C65,G65)=2, CONCATENATE(ROUND(G65/C65*100, 2), " (", ROUND(G65/C65*100/EXP(1.96/SQRT(G65)), 2),"-",ROUND(G65/C65*100*EXP(1.96/SQRT(G65)), 2),")"),"")</f>
        <v/>
      </c>
      <c r="O65" s="572" t="str">
        <f>IF(COUNT(D65,H65)=2, CONCATENATE(ROUND(H65/D65*100, 2), " (", ROUND(H65/D65*100/EXP(1.96/SQRT(H65)), 2),"-",ROUND(H65/D65*100*EXP(1.96/SQRT(H65)), 2),")"),"")</f>
        <v/>
      </c>
      <c r="P65" s="573" t="str">
        <f>IF(COUNT(C65:D65,G65:H65)=4, CONCATENATE(ROUND(SUM(G65:H65)/SUM(C65:D65)*100, 2), " (", ROUND(SUM(G65:H65)/SUM(C65:D65)*100/EXP(1.96/SQRT(SUM(G65:H65))), 2),"-",ROUND(SUM(G65:H65)/SUM(C65:D65)*100*EXP(1.96/SQRT(SUM(G65:H65))), 2),")"),"")</f>
        <v/>
      </c>
      <c r="Q65" s="571" t="str">
        <f>IF(COUNT(C65,I65)=2, CONCATENATE(ROUND(I65/C65*100, 2), " (", ROUND(I65/C65*100/EXP(1.96/SQRT(I65)), 2),"-",ROUND(I65/C65*100*EXP(1.96/SQRT(I65)), 2),")"),"")</f>
        <v/>
      </c>
      <c r="R65" s="572" t="str">
        <f>IF(COUNT(D65,J65)=2, CONCATENATE(ROUND(J65/D65*100, 2), " (", ROUND(J65/D65*100/EXP(1.96/SQRT(J65)), 2),"-",ROUND(J65/D65*100*EXP(1.96/SQRT(J65)), 2),")"),"")</f>
        <v/>
      </c>
      <c r="S65" s="573" t="str">
        <f>IF(COUNT(C65:D65,I65:J65)=4, CONCATENATE(ROUND(SUM(I65:J65)/SUM(C65:D65)*100, 2), " (", ROUND(SUM(I65:J65)/SUM(C65:D65)*100/EXP(1.96/SQRT(SUM(I65:J65))), 2),"-",ROUND(SUM(I65:J65)/SUM(C65:D65)*100*EXP(1.96/SQRT(SUM(I65:J65))), 2),")"),"")</f>
        <v/>
      </c>
      <c r="T65" s="7"/>
    </row>
    <row r="66" spans="1:20" s="190" customFormat="1" ht="12.75" customHeight="1" x14ac:dyDescent="0.25">
      <c r="A66" s="488"/>
      <c r="B66" s="14"/>
      <c r="C66" s="372" t="s">
        <v>2</v>
      </c>
      <c r="D66" s="373" t="s">
        <v>0</v>
      </c>
      <c r="E66" s="372" t="s">
        <v>2</v>
      </c>
      <c r="F66" s="372" t="s">
        <v>0</v>
      </c>
      <c r="G66" s="372" t="s">
        <v>2</v>
      </c>
      <c r="H66" s="372" t="s">
        <v>0</v>
      </c>
      <c r="I66" s="372" t="s">
        <v>2</v>
      </c>
      <c r="J66" s="373" t="s">
        <v>0</v>
      </c>
      <c r="K66" s="372" t="s">
        <v>2</v>
      </c>
      <c r="L66" s="372" t="s">
        <v>0</v>
      </c>
      <c r="M66" s="373" t="s">
        <v>26</v>
      </c>
      <c r="N66" s="372" t="s">
        <v>2</v>
      </c>
      <c r="O66" s="372" t="s">
        <v>0</v>
      </c>
      <c r="P66" s="373" t="s">
        <v>26</v>
      </c>
      <c r="Q66" s="372" t="s">
        <v>2</v>
      </c>
      <c r="R66" s="372" t="s">
        <v>0</v>
      </c>
      <c r="S66" s="373" t="s">
        <v>26</v>
      </c>
      <c r="T66" s="7"/>
    </row>
    <row r="67" spans="1:20" s="190" customFormat="1" ht="12.75" customHeight="1" x14ac:dyDescent="0.25">
      <c r="A67" s="523" t="s">
        <v>3</v>
      </c>
      <c r="B67" s="14" t="s">
        <v>6</v>
      </c>
      <c r="C67" s="589" t="str">
        <f>IF('W8'!$G$8&gt;0, 'W8'!G12,"")</f>
        <v/>
      </c>
      <c r="D67" s="473" t="str">
        <f>IF('W8'!$G$8&gt;0, 'W8'!L12,"")</f>
        <v/>
      </c>
      <c r="E67" s="281"/>
      <c r="F67" s="281"/>
      <c r="G67" s="281"/>
      <c r="H67" s="281"/>
      <c r="I67" s="281"/>
      <c r="J67" s="479"/>
      <c r="K67" s="568" t="str">
        <f>IF(COUNT(C67,E67)=2, CONCATENATE(ROUND(E67/C67*100, 2), " (", ROUND(E67/C67*100/EXP(1.96/SQRT(E67)), 2),"-",ROUND(E67/C67*100*EXP(1.96/SQRT(E67)), 2),")"),"")</f>
        <v/>
      </c>
      <c r="L67" s="482" t="str">
        <f>IF(COUNT(D67,F67)=2, CONCATENATE(ROUND(F67/D67*100, 2), " (", ROUND(F67/D67*100/EXP(1.96/SQRT(F67)), 2),"-",ROUND(F67/D67*100*EXP(1.96/SQRT(F67)), 2),")"),"")</f>
        <v/>
      </c>
      <c r="M67" s="569" t="str">
        <f>IF(COUNT(C67:F67)=4, CONCATENATE(ROUND(SUM(E67:F67)/SUM(C67:D67)*100, 2), " (", ROUND(SUM(E67:F67)/SUM(C67:D67)*100/EXP(1.96/SQRT(SUM(E67:F67))), 2),"-",ROUND(SUM(E67:F67)/SUM(C67:D67)*100*EXP(1.96/SQRT(SUM(E67:F67))), 2),")"),"")</f>
        <v/>
      </c>
      <c r="N67" s="568" t="str">
        <f>IF(COUNT(C67,G67)=2, CONCATENATE(ROUND(G67/C67*100, 2), " (", ROUND(G67/C67*100/EXP(1.96/SQRT(G67)), 2),"-",ROUND(G67/C67*100*EXP(1.96/SQRT(G67)), 2),")"),"")</f>
        <v/>
      </c>
      <c r="O67" s="569" t="str">
        <f>IF(COUNT(D67,H67)=2, CONCATENATE(ROUND(H67/D67*100, 2), " (", ROUND(H67/D67*100/EXP(1.96/SQRT(H67)), 2),"-",ROUND(H67/D67*100*EXP(1.96/SQRT(H67)), 2),")"),"")</f>
        <v/>
      </c>
      <c r="P67" s="569" t="str">
        <f>IF(COUNT(C67:D67,G67:H67)=4, CONCATENATE(ROUND(SUM(G67:H67)/SUM(C67:D67)*100, 2), " (", ROUND(SUM(G67:H67)/SUM(C67:D67)*100/EXP(1.96/SQRT(SUM(G67:H67))), 2),"-",ROUND(SUM(G67:H67)/SUM(C67:D67)*100*EXP(1.96/SQRT(SUM(G67:H67))), 2),")"),"")</f>
        <v/>
      </c>
      <c r="Q67" s="568" t="str">
        <f>IF(COUNT(C67,I67)=2, CONCATENATE(ROUND(I67/C67*100, 2), " (", ROUND(I67/C67*100/EXP(1.96/SQRT(I67)), 2),"-",ROUND(I67/C67*100*EXP(1.96/SQRT(I67)), 2),")"),"")</f>
        <v/>
      </c>
      <c r="R67" s="569" t="str">
        <f>IF(COUNT(D67,J67)=2, CONCATENATE(ROUND(J67/D67*100, 2), " (", ROUND(J67/D67*100/EXP(1.96/SQRT(J67)), 2),"-",ROUND(J67/D67*100*EXP(1.96/SQRT(J67)), 2),")"),"")</f>
        <v/>
      </c>
      <c r="S67" s="570" t="str">
        <f>IF(COUNT(C67:D67,I67:J67)=4, CONCATENATE(ROUND(SUM(I67:J67)/SUM(C67:D67)*100, 2), " (", ROUND(SUM(I67:J67)/SUM(C67:D67)*100/EXP(1.96/SQRT(SUM(I67:J67))), 2),"-",ROUND(SUM(I67:J67)/SUM(C67:D67)*100*EXP(1.96/SQRT(SUM(I67:J67))), 2),")"),"")</f>
        <v/>
      </c>
      <c r="T67" s="7"/>
    </row>
    <row r="68" spans="1:20" s="190" customFormat="1" ht="12.75" customHeight="1" x14ac:dyDescent="0.25">
      <c r="A68" s="524"/>
      <c r="B68" s="14" t="s">
        <v>7</v>
      </c>
      <c r="C68" s="588" t="str">
        <f>IF('W8'!$G$8&gt;0, 'W8'!G13,"")</f>
        <v/>
      </c>
      <c r="D68" s="473" t="str">
        <f>IF('W8'!$G$8&gt;0, 'W8'!L13,"")</f>
        <v/>
      </c>
      <c r="E68" s="281"/>
      <c r="F68" s="281"/>
      <c r="G68" s="281"/>
      <c r="H68" s="281"/>
      <c r="I68" s="281"/>
      <c r="J68" s="414"/>
      <c r="K68" s="571" t="str">
        <f>IF(COUNT(C68,E68)=2, CONCATENATE(ROUND(E68/C68*100, 2), " (", ROUND(E68/C68*100/EXP(1.96/SQRT(E68)), 2),"-",ROUND(E68/C68*100*EXP(1.96/SQRT(E68)), 2),")"),"")</f>
        <v/>
      </c>
      <c r="L68" s="483" t="str">
        <f>IF(COUNT(D68,F68)=2, CONCATENATE(ROUND(F68/D68*100, 2), " (", ROUND(F68/D68*100/EXP(1.96/SQRT(F68)), 2),"-",ROUND(F68/D68*100*EXP(1.96/SQRT(F68)), 2),")"),"")</f>
        <v/>
      </c>
      <c r="M68" s="572" t="str">
        <f>IF(COUNT(C68:F68)=4, CONCATENATE(ROUND(SUM(E68:F68)/SUM(C68:D68)*100, 2), " (", ROUND(SUM(E68:F68)/SUM(C68:D68)*100/EXP(1.96/SQRT(SUM(E68:F68))), 2),"-",ROUND(SUM(E68:F68)/SUM(C68:D68)*100*EXP(1.96/SQRT(SUM(E68:F68))), 2),")"),"")</f>
        <v/>
      </c>
      <c r="N68" s="571" t="str">
        <f>IF(COUNT(C68,G68)=2, CONCATENATE(ROUND(G68/C68*100, 2), " (", ROUND(G68/C68*100/EXP(1.96/SQRT(G68)), 2),"-",ROUND(G68/C68*100*EXP(1.96/SQRT(G68)), 2),")"),"")</f>
        <v/>
      </c>
      <c r="O68" s="572" t="str">
        <f>IF(COUNT(D68,H68)=2, CONCATENATE(ROUND(H68/D68*100, 2), " (", ROUND(H68/D68*100/EXP(1.96/SQRT(H68)), 2),"-",ROUND(H68/D68*100*EXP(1.96/SQRT(H68)), 2),")"),"")</f>
        <v/>
      </c>
      <c r="P68" s="573" t="str">
        <f>IF(COUNT(C68:D68,G68:H68)=4, CONCATENATE(ROUND(SUM(G68:H68)/SUM(C68:D68)*100, 2), " (", ROUND(SUM(G68:H68)/SUM(C68:D68)*100/EXP(1.96/SQRT(SUM(G68:H68))), 2),"-",ROUND(SUM(G68:H68)/SUM(C68:D68)*100*EXP(1.96/SQRT(SUM(G68:H68))), 2),")"),"")</f>
        <v/>
      </c>
      <c r="Q68" s="571" t="str">
        <f>IF(COUNT(C68,I68)=2, CONCATENATE(ROUND(I68/C68*100, 2), " (", ROUND(I68/C68*100/EXP(1.96/SQRT(I68)), 2),"-",ROUND(I68/C68*100*EXP(1.96/SQRT(I68)), 2),")"),"")</f>
        <v/>
      </c>
      <c r="R68" s="572" t="str">
        <f>IF(COUNT(D68,J68)=2, CONCATENATE(ROUND(J68/D68*100, 2), " (", ROUND(J68/D68*100/EXP(1.96/SQRT(J68)), 2),"-",ROUND(J68/D68*100*EXP(1.96/SQRT(J68)), 2),")"),"")</f>
        <v/>
      </c>
      <c r="S68" s="573" t="str">
        <f>IF(COUNT(C68:D68,I68:J68)=4, CONCATENATE(ROUND(SUM(I68:J68)/SUM(C68:D68)*100, 2), " (", ROUND(SUM(I68:J68)/SUM(C68:D68)*100/EXP(1.96/SQRT(SUM(I68:J68))), 2),"-",ROUND(SUM(I68:J68)/SUM(C68:D68)*100*EXP(1.96/SQRT(SUM(I68:J68))), 2),")"),"")</f>
        <v/>
      </c>
      <c r="T68" s="7"/>
    </row>
    <row r="69" spans="1:20" s="190" customFormat="1" ht="12.75" customHeight="1" x14ac:dyDescent="0.25">
      <c r="A69" s="524"/>
      <c r="B69" s="14" t="s">
        <v>8</v>
      </c>
      <c r="C69" s="463" t="str">
        <f>IF('W8'!$G$8&gt;0, 'W8'!G14,"")</f>
        <v/>
      </c>
      <c r="D69" s="473" t="str">
        <f>IF('W8'!$G$8&gt;0, 'W8'!L14,"")</f>
        <v/>
      </c>
      <c r="E69" s="375"/>
      <c r="F69" s="375"/>
      <c r="G69" s="375"/>
      <c r="H69" s="375"/>
      <c r="I69" s="281"/>
      <c r="J69" s="414"/>
      <c r="K69" s="571" t="str">
        <f>IF(COUNT(C69,E69)=2, CONCATENATE(ROUND(E69/C69*100, 2), " (", ROUND(E69/C69*100/EXP(1.96/SQRT(E69)), 2),"-",ROUND(E69/C69*100*EXP(1.96/SQRT(E69)), 2),")"),"")</f>
        <v/>
      </c>
      <c r="L69" s="190" t="str">
        <f>IF(COUNT(D69,F69)=2, CONCATENATE(ROUND(F69/D69*100, 2), " (", ROUND(F69/D69*100/EXP(1.96/SQRT(F69)), 2),"-",ROUND(F69/D69*100*EXP(1.96/SQRT(F69)), 2),")"),"")</f>
        <v/>
      </c>
      <c r="M69" s="572" t="str">
        <f>IF(COUNT(C69:F69)=4, CONCATENATE(ROUND(SUM(E69:F69)/SUM(C69:D69)*100, 2), " (", ROUND(SUM(E69:F69)/SUM(C69:D69)*100/EXP(1.96/SQRT(SUM(E69:F69))), 2),"-",ROUND(SUM(E69:F69)/SUM(C69:D69)*100*EXP(1.96/SQRT(SUM(E69:F69))), 2),")"),"")</f>
        <v/>
      </c>
      <c r="N69" s="571" t="str">
        <f>IF(COUNT(C69,G69)=2, CONCATENATE(ROUND(G69/C69*100, 2), " (", ROUND(G69/C69*100/EXP(1.96/SQRT(G69)), 2),"-",ROUND(G69/C69*100*EXP(1.96/SQRT(G69)), 2),")"),"")</f>
        <v/>
      </c>
      <c r="O69" s="572" t="str">
        <f>IF(COUNT(D69,H69)=2, CONCATENATE(ROUND(H69/D69*100, 2), " (", ROUND(H69/D69*100/EXP(1.96/SQRT(H69)), 2),"-",ROUND(H69/D69*100*EXP(1.96/SQRT(H69)), 2),")"),"")</f>
        <v/>
      </c>
      <c r="P69" s="573" t="str">
        <f>IF(COUNT(C69:D69,G69:H69)=4, CONCATENATE(ROUND(SUM(G69:H69)/SUM(C69:D69)*100, 2), " (", ROUND(SUM(G69:H69)/SUM(C69:D69)*100/EXP(1.96/SQRT(SUM(G69:H69))), 2),"-",ROUND(SUM(G69:H69)/SUM(C69:D69)*100*EXP(1.96/SQRT(SUM(G69:H69))), 2),")"),"")</f>
        <v/>
      </c>
      <c r="Q69" s="571" t="str">
        <f>IF(COUNT(C69,I69)=2, CONCATENATE(ROUND(I69/C69*100, 2), " (", ROUND(I69/C69*100/EXP(1.96/SQRT(I69)), 2),"-",ROUND(I69/C69*100*EXP(1.96/SQRT(I69)), 2),")"),"")</f>
        <v/>
      </c>
      <c r="R69" s="572" t="str">
        <f>IF(COUNT(D69,J69)=2, CONCATENATE(ROUND(J69/D69*100, 2), " (", ROUND(J69/D69*100/EXP(1.96/SQRT(J69)), 2),"-",ROUND(J69/D69*100*EXP(1.96/SQRT(J69)), 2),")"),"")</f>
        <v/>
      </c>
      <c r="S69" s="573" t="str">
        <f>IF(COUNT(C69:D69,I69:J69)=4, CONCATENATE(ROUND(SUM(I69:J69)/SUM(C69:D69)*100, 2), " (", ROUND(SUM(I69:J69)/SUM(C69:D69)*100/EXP(1.96/SQRT(SUM(I69:J69))), 2),"-",ROUND(SUM(I69:J69)/SUM(C69:D69)*100*EXP(1.96/SQRT(SUM(I69:J69))), 2),")"),"")</f>
        <v/>
      </c>
      <c r="T69" s="7"/>
    </row>
    <row r="70" spans="1:20" s="190" customFormat="1" ht="12.75" customHeight="1" x14ac:dyDescent="0.25">
      <c r="A70" s="524"/>
      <c r="B70" s="14" t="s">
        <v>9</v>
      </c>
      <c r="C70" s="463" t="str">
        <f>IF('W8'!$G$8&gt;0, 'W8'!G15,"")</f>
        <v/>
      </c>
      <c r="D70" s="473" t="str">
        <f>IF('W8'!$G$8&gt;0, 'W8'!L15,"")</f>
        <v/>
      </c>
      <c r="E70" s="375"/>
      <c r="F70" s="375"/>
      <c r="G70" s="375"/>
      <c r="H70" s="375"/>
      <c r="I70" s="281"/>
      <c r="J70" s="414"/>
      <c r="K70" s="571" t="str">
        <f>IF(COUNT(C70,E70)=2, CONCATENATE(ROUND(E70/C70*100, 2), " (", ROUND(E70/C70*100/EXP(1.96/SQRT(E70)), 2),"-",ROUND(E70/C70*100*EXP(1.96/SQRT(E70)), 2),")"),"")</f>
        <v/>
      </c>
      <c r="L70" s="483" t="str">
        <f>IF(COUNT(D70,F70)=2, CONCATENATE(ROUND(F70/D70*100, 2), " (", ROUND(F70/D70*100/EXP(1.96/SQRT(F70)), 2),"-",ROUND(F70/D70*100*EXP(1.96/SQRT(F70)), 2),")"),"")</f>
        <v/>
      </c>
      <c r="M70" s="572" t="str">
        <f>IF(COUNT(C70:F70)=4, CONCATENATE(ROUND(SUM(E70:F70)/SUM(C70:D70)*100, 2), " (", ROUND(SUM(E70:F70)/SUM(C70:D70)*100/EXP(1.96/SQRT(SUM(E70:F70))), 2),"-",ROUND(SUM(E70:F70)/SUM(C70:D70)*100*EXP(1.96/SQRT(SUM(E70:F70))), 2),")"),"")</f>
        <v/>
      </c>
      <c r="N70" s="571" t="str">
        <f>IF(COUNT(C70,G70)=2, CONCATENATE(ROUND(G70/C70*100, 2), " (", ROUND(G70/C70*100/EXP(1.96/SQRT(G70)), 2),"-",ROUND(G70/C70*100*EXP(1.96/SQRT(G70)), 2),")"),"")</f>
        <v/>
      </c>
      <c r="O70" s="572" t="str">
        <f>IF(COUNT(D70,H70)=2, CONCATENATE(ROUND(H70/D70*100, 2), " (", ROUND(H70/D70*100/EXP(1.96/SQRT(H70)), 2),"-",ROUND(H70/D70*100*EXP(1.96/SQRT(H70)), 2),")"),"")</f>
        <v/>
      </c>
      <c r="P70" s="573" t="str">
        <f>IF(COUNT(C70:D70,G70:H70)=4, CONCATENATE(ROUND(SUM(G70:H70)/SUM(C70:D70)*100, 2), " (", ROUND(SUM(G70:H70)/SUM(C70:D70)*100/EXP(1.96/SQRT(SUM(G70:H70))), 2),"-",ROUND(SUM(G70:H70)/SUM(C70:D70)*100*EXP(1.96/SQRT(SUM(G70:H70))), 2),")"),"")</f>
        <v/>
      </c>
      <c r="Q70" s="571" t="str">
        <f>IF(COUNT(C70,I70)=2, CONCATENATE(ROUND(I70/C70*100, 2), " (", ROUND(I70/C70*100/EXP(1.96/SQRT(I70)), 2),"-",ROUND(I70/C70*100*EXP(1.96/SQRT(I70)), 2),")"),"")</f>
        <v/>
      </c>
      <c r="R70" s="572" t="str">
        <f>IF(COUNT(D70,J70)=2, CONCATENATE(ROUND(J70/D70*100, 2), " (", ROUND(J70/D70*100/EXP(1.96/SQRT(J70)), 2),"-",ROUND(J70/D70*100*EXP(1.96/SQRT(J70)), 2),")"),"")</f>
        <v/>
      </c>
      <c r="S70" s="573" t="str">
        <f>IF(COUNT(C70:D70,I70:J70)=4, CONCATENATE(ROUND(SUM(I70:J70)/SUM(C70:D70)*100, 2), " (", ROUND(SUM(I70:J70)/SUM(C70:D70)*100/EXP(1.96/SQRT(SUM(I70:J70))), 2),"-",ROUND(SUM(I70:J70)/SUM(C70:D70)*100*EXP(1.96/SQRT(SUM(I70:J70))), 2),")"),"")</f>
        <v/>
      </c>
      <c r="T70" s="7"/>
    </row>
    <row r="71" spans="1:20" s="190" customFormat="1" ht="12.75" customHeight="1" x14ac:dyDescent="0.25">
      <c r="A71" s="524"/>
      <c r="B71" s="14" t="s">
        <v>10</v>
      </c>
      <c r="C71" s="463" t="str">
        <f>IF('W8'!$G$8&gt;0, 'W8'!G16,"")</f>
        <v/>
      </c>
      <c r="D71" s="473" t="str">
        <f>IF('W8'!$G$8&gt;0, 'W8'!L16,"")</f>
        <v/>
      </c>
      <c r="E71" s="375"/>
      <c r="F71" s="375"/>
      <c r="G71" s="375"/>
      <c r="H71" s="375"/>
      <c r="I71" s="281"/>
      <c r="J71" s="414"/>
      <c r="K71" s="571" t="str">
        <f>IF(COUNT(C71,E71)=2, CONCATENATE(ROUND(E71/C71*100, 2), " (", ROUND(E71/C71*100/EXP(1.96/SQRT(E71)), 2),"-",ROUND(E71/C71*100*EXP(1.96/SQRT(E71)), 2),")"),"")</f>
        <v/>
      </c>
      <c r="L71" s="483" t="str">
        <f>IF(COUNT(D71,F71)=2, CONCATENATE(ROUND(F71/D71*100, 2), " (", ROUND(F71/D71*100/EXP(1.96/SQRT(F71)), 2),"-",ROUND(F71/D71*100*EXP(1.96/SQRT(F71)), 2),")"),"")</f>
        <v/>
      </c>
      <c r="M71" s="572" t="str">
        <f>IF(COUNT(C71:F71)=4, CONCATENATE(ROUND(SUM(E71:F71)/SUM(C71:D71)*100, 2), " (", ROUND(SUM(E71:F71)/SUM(C71:D71)*100/EXP(1.96/SQRT(SUM(E71:F71))), 2),"-",ROUND(SUM(E71:F71)/SUM(C71:D71)*100*EXP(1.96/SQRT(SUM(E71:F71))), 2),")"),"")</f>
        <v/>
      </c>
      <c r="N71" s="571" t="str">
        <f>IF(COUNT(C71,G71)=2, CONCATENATE(ROUND(G71/C71*100, 2), " (", ROUND(G71/C71*100/EXP(1.96/SQRT(G71)), 2),"-",ROUND(G71/C71*100*EXP(1.96/SQRT(G71)), 2),")"),"")</f>
        <v/>
      </c>
      <c r="O71" s="572" t="str">
        <f>IF(COUNT(D71,H71)=2, CONCATENATE(ROUND(H71/D71*100, 2), " (", ROUND(H71/D71*100/EXP(1.96/SQRT(H71)), 2),"-",ROUND(H71/D71*100*EXP(1.96/SQRT(H71)), 2),")"),"")</f>
        <v/>
      </c>
      <c r="P71" s="573" t="str">
        <f>IF(COUNT(C71:D71,G71:H71)=4, CONCATENATE(ROUND(SUM(G71:H71)/SUM(C71:D71)*100, 2), " (", ROUND(SUM(G71:H71)/SUM(C71:D71)*100/EXP(1.96/SQRT(SUM(G71:H71))), 2),"-",ROUND(SUM(G71:H71)/SUM(C71:D71)*100*EXP(1.96/SQRT(SUM(G71:H71))), 2),")"),"")</f>
        <v/>
      </c>
      <c r="Q71" s="571" t="str">
        <f>IF(COUNT(C71,I71)=2, CONCATENATE(ROUND(I71/C71*100, 2), " (", ROUND(I71/C71*100/EXP(1.96/SQRT(I71)), 2),"-",ROUND(I71/C71*100*EXP(1.96/SQRT(I71)), 2),")"),"")</f>
        <v/>
      </c>
      <c r="R71" s="572" t="str">
        <f>IF(COUNT(D71,J71)=2, CONCATENATE(ROUND(J71/D71*100, 2), " (", ROUND(J71/D71*100/EXP(1.96/SQRT(J71)), 2),"-",ROUND(J71/D71*100*EXP(1.96/SQRT(J71)), 2),")"),"")</f>
        <v/>
      </c>
      <c r="S71" s="573" t="str">
        <f>IF(COUNT(C71:D71,I71:J71)=4, CONCATENATE(ROUND(SUM(I71:J71)/SUM(C71:D71)*100, 2), " (", ROUND(SUM(I71:J71)/SUM(C71:D71)*100/EXP(1.96/SQRT(SUM(I71:J71))), 2),"-",ROUND(SUM(I71:J71)/SUM(C71:D71)*100*EXP(1.96/SQRT(SUM(I71:J71))), 2),")"),"")</f>
        <v/>
      </c>
      <c r="T71" s="7"/>
    </row>
    <row r="72" spans="1:20" s="190" customFormat="1" ht="12.75" customHeight="1" x14ac:dyDescent="0.25">
      <c r="A72" s="524"/>
      <c r="B72" s="14" t="s">
        <v>11</v>
      </c>
      <c r="C72" s="463" t="str">
        <f>IF('W8'!$G$8&gt;0, 'W8'!G17,"")</f>
        <v/>
      </c>
      <c r="D72" s="473" t="str">
        <f>IF('W8'!$G$8&gt;0, 'W8'!L17,"")</f>
        <v/>
      </c>
      <c r="E72" s="375"/>
      <c r="F72" s="375"/>
      <c r="G72" s="375"/>
      <c r="H72" s="375"/>
      <c r="I72" s="281"/>
      <c r="J72" s="414"/>
      <c r="K72" s="571" t="str">
        <f>IF(COUNT(C72,E72)=2, CONCATENATE(ROUND(E72/C72*100, 2), " (", ROUND(E72/C72*100/EXP(1.96/SQRT(E72)), 2),"-",ROUND(E72/C72*100*EXP(1.96/SQRT(E72)), 2),")"),"")</f>
        <v/>
      </c>
      <c r="L72" s="190" t="str">
        <f>IF(COUNT(D72,F72)=2, CONCATENATE(ROUND(F72/D72*100, 2), " (", ROUND(F72/D72*100/EXP(1.96/SQRT(F72)), 2),"-",ROUND(F72/D72*100*EXP(1.96/SQRT(F72)), 2),")"),"")</f>
        <v/>
      </c>
      <c r="M72" s="572" t="str">
        <f>IF(COUNT(C72:F72)=4, CONCATENATE(ROUND(SUM(E72:F72)/SUM(C72:D72)*100, 2), " (", ROUND(SUM(E72:F72)/SUM(C72:D72)*100/EXP(1.96/SQRT(SUM(E72:F72))), 2),"-",ROUND(SUM(E72:F72)/SUM(C72:D72)*100*EXP(1.96/SQRT(SUM(E72:F72))), 2),")"),"")</f>
        <v/>
      </c>
      <c r="N72" s="571" t="str">
        <f>IF(COUNT(C72,G72)=2, CONCATENATE(ROUND(G72/C72*100, 2), " (", ROUND(G72/C72*100/EXP(1.96/SQRT(G72)), 2),"-",ROUND(G72/C72*100*EXP(1.96/SQRT(G72)), 2),")"),"")</f>
        <v/>
      </c>
      <c r="O72" s="572" t="str">
        <f>IF(COUNT(D72,H72)=2, CONCATENATE(ROUND(H72/D72*100, 2), " (", ROUND(H72/D72*100/EXP(1.96/SQRT(H72)), 2),"-",ROUND(H72/D72*100*EXP(1.96/SQRT(H72)), 2),")"),"")</f>
        <v/>
      </c>
      <c r="P72" s="573" t="str">
        <f>IF(COUNT(C72:D72,G72:H72)=4, CONCATENATE(ROUND(SUM(G72:H72)/SUM(C72:D72)*100, 2), " (", ROUND(SUM(G72:H72)/SUM(C72:D72)*100/EXP(1.96/SQRT(SUM(G72:H72))), 2),"-",ROUND(SUM(G72:H72)/SUM(C72:D72)*100*EXP(1.96/SQRT(SUM(G72:H72))), 2),")"),"")</f>
        <v/>
      </c>
      <c r="Q72" s="571" t="str">
        <f>IF(COUNT(C72,I72)=2, CONCATENATE(ROUND(I72/C72*100, 2), " (", ROUND(I72/C72*100/EXP(1.96/SQRT(I72)), 2),"-",ROUND(I72/C72*100*EXP(1.96/SQRT(I72)), 2),")"),"")</f>
        <v/>
      </c>
      <c r="R72" s="572" t="str">
        <f>IF(COUNT(D72,J72)=2, CONCATENATE(ROUND(J72/D72*100, 2), " (", ROUND(J72/D72*100/EXP(1.96/SQRT(J72)), 2),"-",ROUND(J72/D72*100*EXP(1.96/SQRT(J72)), 2),")"),"")</f>
        <v/>
      </c>
      <c r="S72" s="573" t="str">
        <f>IF(COUNT(C72:D72,I72:J72)=4, CONCATENATE(ROUND(SUM(I72:J72)/SUM(C72:D72)*100, 2), " (", ROUND(SUM(I72:J72)/SUM(C72:D72)*100/EXP(1.96/SQRT(SUM(I72:J72))), 2),"-",ROUND(SUM(I72:J72)/SUM(C72:D72)*100*EXP(1.96/SQRT(SUM(I72:J72))), 2),")"),"")</f>
        <v/>
      </c>
      <c r="T72" s="7"/>
    </row>
    <row r="73" spans="1:20" s="190" customFormat="1" ht="12.75" customHeight="1" x14ac:dyDescent="0.25">
      <c r="A73" s="524"/>
      <c r="B73" s="14" t="s">
        <v>12</v>
      </c>
      <c r="C73" s="588" t="str">
        <f>IF('W8'!$G$8&gt;0, 'W8'!G18,"")</f>
        <v/>
      </c>
      <c r="D73" s="473" t="str">
        <f>IF('W8'!$G$8&gt;0, 'W8'!L18,"")</f>
        <v/>
      </c>
      <c r="E73" s="375"/>
      <c r="F73" s="375"/>
      <c r="G73" s="375"/>
      <c r="H73" s="375"/>
      <c r="I73" s="281"/>
      <c r="J73" s="414"/>
      <c r="K73" s="571" t="str">
        <f>IF(COUNT(C73,E73)=2, CONCATENATE(ROUND(E73/C73*100, 2), " (", ROUND(E73/C73*100/EXP(1.96/SQRT(E73)), 2),"-",ROUND(E73/C73*100*EXP(1.96/SQRT(E73)), 2),")"),"")</f>
        <v/>
      </c>
      <c r="L73" s="483" t="str">
        <f>IF(COUNT(D73,F73)=2, CONCATENATE(ROUND(F73/D73*100, 2), " (", ROUND(F73/D73*100/EXP(1.96/SQRT(F73)), 2),"-",ROUND(F73/D73*100*EXP(1.96/SQRT(F73)), 2),")"),"")</f>
        <v/>
      </c>
      <c r="M73" s="572" t="str">
        <f>IF(COUNT(C73:F73)=4, CONCATENATE(ROUND(SUM(E73:F73)/SUM(C73:D73)*100, 2), " (", ROUND(SUM(E73:F73)/SUM(C73:D73)*100/EXP(1.96/SQRT(SUM(E73:F73))), 2),"-",ROUND(SUM(E73:F73)/SUM(C73:D73)*100*EXP(1.96/SQRT(SUM(E73:F73))), 2),")"),"")</f>
        <v/>
      </c>
      <c r="N73" s="571" t="str">
        <f>IF(COUNT(C73,G73)=2, CONCATENATE(ROUND(G73/C73*100, 2), " (", ROUND(G73/C73*100/EXP(1.96/SQRT(G73)), 2),"-",ROUND(G73/C73*100*EXP(1.96/SQRT(G73)), 2),")"),"")</f>
        <v/>
      </c>
      <c r="O73" s="572" t="str">
        <f>IF(COUNT(D73,H73)=2, CONCATENATE(ROUND(H73/D73*100, 2), " (", ROUND(H73/D73*100/EXP(1.96/SQRT(H73)), 2),"-",ROUND(H73/D73*100*EXP(1.96/SQRT(H73)), 2),")"),"")</f>
        <v/>
      </c>
      <c r="P73" s="573" t="str">
        <f>IF(COUNT(C73:D73,G73:H73)=4, CONCATENATE(ROUND(SUM(G73:H73)/SUM(C73:D73)*100, 2), " (", ROUND(SUM(G73:H73)/SUM(C73:D73)*100/EXP(1.96/SQRT(SUM(G73:H73))), 2),"-",ROUND(SUM(G73:H73)/SUM(C73:D73)*100*EXP(1.96/SQRT(SUM(G73:H73))), 2),")"),"")</f>
        <v/>
      </c>
      <c r="Q73" s="571" t="str">
        <f>IF(COUNT(C73,I73)=2, CONCATENATE(ROUND(I73/C73*100, 2), " (", ROUND(I73/C73*100/EXP(1.96/SQRT(I73)), 2),"-",ROUND(I73/C73*100*EXP(1.96/SQRT(I73)), 2),")"),"")</f>
        <v/>
      </c>
      <c r="R73" s="572" t="str">
        <f>IF(COUNT(D73,J73)=2, CONCATENATE(ROUND(J73/D73*100, 2), " (", ROUND(J73/D73*100/EXP(1.96/SQRT(J73)), 2),"-",ROUND(J73/D73*100*EXP(1.96/SQRT(J73)), 2),")"),"")</f>
        <v/>
      </c>
      <c r="S73" s="573" t="str">
        <f>IF(COUNT(C73:D73,I73:J73)=4, CONCATENATE(ROUND(SUM(I73:J73)/SUM(C73:D73)*100, 2), " (", ROUND(SUM(I73:J73)/SUM(C73:D73)*100/EXP(1.96/SQRT(SUM(I73:J73))), 2),"-",ROUND(SUM(I73:J73)/SUM(C73:D73)*100*EXP(1.96/SQRT(SUM(I73:J73))), 2),")"),"")</f>
        <v/>
      </c>
      <c r="T73" s="7"/>
    </row>
    <row r="74" spans="1:20" s="190" customFormat="1" ht="12.75" customHeight="1" x14ac:dyDescent="0.25">
      <c r="A74" s="524"/>
      <c r="B74" s="14" t="s">
        <v>13</v>
      </c>
      <c r="C74" s="463" t="str">
        <f>IF('W8'!$G$8&gt;0, 'W8'!G19,"")</f>
        <v/>
      </c>
      <c r="D74" s="473" t="str">
        <f>IF('W8'!$G$8&gt;0, 'W8'!L19,"")</f>
        <v/>
      </c>
      <c r="E74" s="375"/>
      <c r="F74" s="375"/>
      <c r="G74" s="375"/>
      <c r="H74" s="375"/>
      <c r="I74" s="281"/>
      <c r="J74" s="414"/>
      <c r="K74" s="571" t="str">
        <f>IF(COUNT(C74,E74)=2, CONCATENATE(ROUND(E74/C74*100, 2), " (", ROUND(E74/C74*100/EXP(1.96/SQRT(E74)), 2),"-",ROUND(E74/C74*100*EXP(1.96/SQRT(E74)), 2),")"),"")</f>
        <v/>
      </c>
      <c r="L74" s="483" t="str">
        <f>IF(COUNT(D74,F74)=2, CONCATENATE(ROUND(F74/D74*100, 2), " (", ROUND(F74/D74*100/EXP(1.96/SQRT(F74)), 2),"-",ROUND(F74/D74*100*EXP(1.96/SQRT(F74)), 2),")"),"")</f>
        <v/>
      </c>
      <c r="M74" s="572" t="str">
        <f>IF(COUNT(C74:F74)=4, CONCATENATE(ROUND(SUM(E74:F74)/SUM(C74:D74)*100, 2), " (", ROUND(SUM(E74:F74)/SUM(C74:D74)*100/EXP(1.96/SQRT(SUM(E74:F74))), 2),"-",ROUND(SUM(E74:F74)/SUM(C74:D74)*100*EXP(1.96/SQRT(SUM(E74:F74))), 2),")"),"")</f>
        <v/>
      </c>
      <c r="N74" s="571" t="str">
        <f>IF(COUNT(C74,G74)=2, CONCATENATE(ROUND(G74/C74*100, 2), " (", ROUND(G74/C74*100/EXP(1.96/SQRT(G74)), 2),"-",ROUND(G74/C74*100*EXP(1.96/SQRT(G74)), 2),")"),"")</f>
        <v/>
      </c>
      <c r="O74" s="572" t="str">
        <f>IF(COUNT(D74,H74)=2, CONCATENATE(ROUND(H74/D74*100, 2), " (", ROUND(H74/D74*100/EXP(1.96/SQRT(H74)), 2),"-",ROUND(H74/D74*100*EXP(1.96/SQRT(H74)), 2),")"),"")</f>
        <v/>
      </c>
      <c r="P74" s="573" t="str">
        <f>IF(COUNT(C74:D74,G74:H74)=4, CONCATENATE(ROUND(SUM(G74:H74)/SUM(C74:D74)*100, 2), " (", ROUND(SUM(G74:H74)/SUM(C74:D74)*100/EXP(1.96/SQRT(SUM(G74:H74))), 2),"-",ROUND(SUM(G74:H74)/SUM(C74:D74)*100*EXP(1.96/SQRT(SUM(G74:H74))), 2),")"),"")</f>
        <v/>
      </c>
      <c r="Q74" s="571" t="str">
        <f>IF(COUNT(C74,I74)=2, CONCATENATE(ROUND(I74/C74*100, 2), " (", ROUND(I74/C74*100/EXP(1.96/SQRT(I74)), 2),"-",ROUND(I74/C74*100*EXP(1.96/SQRT(I74)), 2),")"),"")</f>
        <v/>
      </c>
      <c r="R74" s="572" t="str">
        <f>IF(COUNT(D74,J74)=2, CONCATENATE(ROUND(J74/D74*100, 2), " (", ROUND(J74/D74*100/EXP(1.96/SQRT(J74)), 2),"-",ROUND(J74/D74*100*EXP(1.96/SQRT(J74)), 2),")"),"")</f>
        <v/>
      </c>
      <c r="S74" s="573" t="str">
        <f>IF(COUNT(C74:D74,I74:J74)=4, CONCATENATE(ROUND(SUM(I74:J74)/SUM(C74:D74)*100, 2), " (", ROUND(SUM(I74:J74)/SUM(C74:D74)*100/EXP(1.96/SQRT(SUM(I74:J74))), 2),"-",ROUND(SUM(I74:J74)/SUM(C74:D74)*100*EXP(1.96/SQRT(SUM(I74:J74))), 2),")"),"")</f>
        <v/>
      </c>
      <c r="T74" s="7"/>
    </row>
    <row r="75" spans="1:20" s="190" customFormat="1" ht="12.75" customHeight="1" x14ac:dyDescent="0.25">
      <c r="A75" s="524"/>
      <c r="B75" s="14" t="s">
        <v>14</v>
      </c>
      <c r="C75" s="463" t="str">
        <f>IF('W8'!$G$8&gt;0, 'W8'!G20,"")</f>
        <v/>
      </c>
      <c r="D75" s="473" t="str">
        <f>IF('W8'!$G$8&gt;0, 'W8'!L20,"")</f>
        <v/>
      </c>
      <c r="E75" s="375"/>
      <c r="F75" s="375"/>
      <c r="G75" s="375"/>
      <c r="H75" s="375"/>
      <c r="I75" s="281"/>
      <c r="J75" s="414"/>
      <c r="K75" s="571" t="str">
        <f>IF(COUNT(C75,E75)=2, CONCATENATE(ROUND(E75/C75*100, 2), " (", ROUND(E75/C75*100/EXP(1.96/SQRT(E75)), 2),"-",ROUND(E75/C75*100*EXP(1.96/SQRT(E75)), 2),")"),"")</f>
        <v/>
      </c>
      <c r="L75" s="190" t="str">
        <f>IF(COUNT(D75,F75)=2, CONCATENATE(ROUND(F75/D75*100, 2), " (", ROUND(F75/D75*100/EXP(1.96/SQRT(F75)), 2),"-",ROUND(F75/D75*100*EXP(1.96/SQRT(F75)), 2),")"),"")</f>
        <v/>
      </c>
      <c r="M75" s="572" t="str">
        <f>IF(COUNT(C75:F75)=4, CONCATENATE(ROUND(SUM(E75:F75)/SUM(C75:D75)*100, 2), " (", ROUND(SUM(E75:F75)/SUM(C75:D75)*100/EXP(1.96/SQRT(SUM(E75:F75))), 2),"-",ROUND(SUM(E75:F75)/SUM(C75:D75)*100*EXP(1.96/SQRT(SUM(E75:F75))), 2),")"),"")</f>
        <v/>
      </c>
      <c r="N75" s="571" t="str">
        <f>IF(COUNT(C75,G75)=2, CONCATENATE(ROUND(G75/C75*100, 2), " (", ROUND(G75/C75*100/EXP(1.96/SQRT(G75)), 2),"-",ROUND(G75/C75*100*EXP(1.96/SQRT(G75)), 2),")"),"")</f>
        <v/>
      </c>
      <c r="O75" s="572" t="str">
        <f>IF(COUNT(D75,H75)=2, CONCATENATE(ROUND(H75/D75*100, 2), " (", ROUND(H75/D75*100/EXP(1.96/SQRT(H75)), 2),"-",ROUND(H75/D75*100*EXP(1.96/SQRT(H75)), 2),")"),"")</f>
        <v/>
      </c>
      <c r="P75" s="573" t="str">
        <f>IF(COUNT(C75:D75,G75:H75)=4, CONCATENATE(ROUND(SUM(G75:H75)/SUM(C75:D75)*100, 2), " (", ROUND(SUM(G75:H75)/SUM(C75:D75)*100/EXP(1.96/SQRT(SUM(G75:H75))), 2),"-",ROUND(SUM(G75:H75)/SUM(C75:D75)*100*EXP(1.96/SQRT(SUM(G75:H75))), 2),")"),"")</f>
        <v/>
      </c>
      <c r="Q75" s="571" t="str">
        <f>IF(COUNT(C75,I75)=2, CONCATENATE(ROUND(I75/C75*100, 2), " (", ROUND(I75/C75*100/EXP(1.96/SQRT(I75)), 2),"-",ROUND(I75/C75*100*EXP(1.96/SQRT(I75)), 2),")"),"")</f>
        <v/>
      </c>
      <c r="R75" s="572" t="str">
        <f>IF(COUNT(D75,J75)=2, CONCATENATE(ROUND(J75/D75*100, 2), " (", ROUND(J75/D75*100/EXP(1.96/SQRT(J75)), 2),"-",ROUND(J75/D75*100*EXP(1.96/SQRT(J75)), 2),")"),"")</f>
        <v/>
      </c>
      <c r="S75" s="573" t="str">
        <f>IF(COUNT(C75:D75,I75:J75)=4, CONCATENATE(ROUND(SUM(I75:J75)/SUM(C75:D75)*100, 2), " (", ROUND(SUM(I75:J75)/SUM(C75:D75)*100/EXP(1.96/SQRT(SUM(I75:J75))), 2),"-",ROUND(SUM(I75:J75)/SUM(C75:D75)*100*EXP(1.96/SQRT(SUM(I75:J75))), 2),")"),"")</f>
        <v/>
      </c>
      <c r="T75" s="7"/>
    </row>
    <row r="76" spans="1:20" s="190" customFormat="1" ht="12.75" customHeight="1" x14ac:dyDescent="0.25">
      <c r="A76" s="524"/>
      <c r="B76" s="14" t="s">
        <v>15</v>
      </c>
      <c r="C76" s="463" t="str">
        <f>IF('W8'!$G$8&gt;0, 'W8'!G21,"")</f>
        <v/>
      </c>
      <c r="D76" s="473" t="str">
        <f>IF('W8'!$G$8&gt;0, 'W8'!L21,"")</f>
        <v/>
      </c>
      <c r="E76" s="375"/>
      <c r="F76" s="375"/>
      <c r="G76" s="375"/>
      <c r="H76" s="375"/>
      <c r="I76" s="281"/>
      <c r="J76" s="414"/>
      <c r="K76" s="571" t="str">
        <f>IF(COUNT(C76,E76)=2, CONCATENATE(ROUND(E76/C76*100, 2), " (", ROUND(E76/C76*100/EXP(1.96/SQRT(E76)), 2),"-",ROUND(E76/C76*100*EXP(1.96/SQRT(E76)), 2),")"),"")</f>
        <v/>
      </c>
      <c r="L76" s="483" t="str">
        <f>IF(COUNT(D76,F76)=2, CONCATENATE(ROUND(F76/D76*100, 2), " (", ROUND(F76/D76*100/EXP(1.96/SQRT(F76)), 2),"-",ROUND(F76/D76*100*EXP(1.96/SQRT(F76)), 2),")"),"")</f>
        <v/>
      </c>
      <c r="M76" s="572" t="str">
        <f>IF(COUNT(C76:F76)=4, CONCATENATE(ROUND(SUM(E76:F76)/SUM(C76:D76)*100, 2), " (", ROUND(SUM(E76:F76)/SUM(C76:D76)*100/EXP(1.96/SQRT(SUM(E76:F76))), 2),"-",ROUND(SUM(E76:F76)/SUM(C76:D76)*100*EXP(1.96/SQRT(SUM(E76:F76))), 2),")"),"")</f>
        <v/>
      </c>
      <c r="N76" s="571" t="str">
        <f>IF(COUNT(C76,G76)=2, CONCATENATE(ROUND(G76/C76*100, 2), " (", ROUND(G76/C76*100/EXP(1.96/SQRT(G76)), 2),"-",ROUND(G76/C76*100*EXP(1.96/SQRT(G76)), 2),")"),"")</f>
        <v/>
      </c>
      <c r="O76" s="572" t="str">
        <f>IF(COUNT(D76,H76)=2, CONCATENATE(ROUND(H76/D76*100, 2), " (", ROUND(H76/D76*100/EXP(1.96/SQRT(H76)), 2),"-",ROUND(H76/D76*100*EXP(1.96/SQRT(H76)), 2),")"),"")</f>
        <v/>
      </c>
      <c r="P76" s="573" t="str">
        <f>IF(COUNT(C76:D76,G76:H76)=4, CONCATENATE(ROUND(SUM(G76:H76)/SUM(C76:D76)*100, 2), " (", ROUND(SUM(G76:H76)/SUM(C76:D76)*100/EXP(1.96/SQRT(SUM(G76:H76))), 2),"-",ROUND(SUM(G76:H76)/SUM(C76:D76)*100*EXP(1.96/SQRT(SUM(G76:H76))), 2),")"),"")</f>
        <v/>
      </c>
      <c r="Q76" s="571" t="str">
        <f>IF(COUNT(C76,I76)=2, CONCATENATE(ROUND(I76/C76*100, 2), " (", ROUND(I76/C76*100/EXP(1.96/SQRT(I76)), 2),"-",ROUND(I76/C76*100*EXP(1.96/SQRT(I76)), 2),")"),"")</f>
        <v/>
      </c>
      <c r="R76" s="572" t="str">
        <f>IF(COUNT(D76,J76)=2, CONCATENATE(ROUND(J76/D76*100, 2), " (", ROUND(J76/D76*100/EXP(1.96/SQRT(J76)), 2),"-",ROUND(J76/D76*100*EXP(1.96/SQRT(J76)), 2),")"),"")</f>
        <v/>
      </c>
      <c r="S76" s="573" t="str">
        <f>IF(COUNT(C76:D76,I76:J76)=4, CONCATENATE(ROUND(SUM(I76:J76)/SUM(C76:D76)*100, 2), " (", ROUND(SUM(I76:J76)/SUM(C76:D76)*100/EXP(1.96/SQRT(SUM(I76:J76))), 2),"-",ROUND(SUM(I76:J76)/SUM(C76:D76)*100*EXP(1.96/SQRT(SUM(I76:J76))), 2),")"),"")</f>
        <v/>
      </c>
      <c r="T76" s="7"/>
    </row>
    <row r="77" spans="1:20" s="190" customFormat="1" ht="12.75" customHeight="1" x14ac:dyDescent="0.25">
      <c r="A77" s="524"/>
      <c r="B77" s="14" t="s">
        <v>16</v>
      </c>
      <c r="C77" s="463" t="str">
        <f>IF('W8'!$G$8&gt;0, 'W8'!G22,"")</f>
        <v/>
      </c>
      <c r="D77" s="473" t="str">
        <f>IF('W8'!$G$8&gt;0, 'W8'!L22,"")</f>
        <v/>
      </c>
      <c r="E77" s="375"/>
      <c r="F77" s="375"/>
      <c r="G77" s="375"/>
      <c r="H77" s="375"/>
      <c r="I77" s="281"/>
      <c r="J77" s="414"/>
      <c r="K77" s="571" t="str">
        <f>IF(COUNT(C77,E77)=2, CONCATENATE(ROUND(E77/C77*100, 2), " (", ROUND(E77/C77*100/EXP(1.96/SQRT(E77)), 2),"-",ROUND(E77/C77*100*EXP(1.96/SQRT(E77)), 2),")"),"")</f>
        <v/>
      </c>
      <c r="L77" s="483" t="str">
        <f>IF(COUNT(D77,F77)=2, CONCATENATE(ROUND(F77/D77*100, 2), " (", ROUND(F77/D77*100/EXP(1.96/SQRT(F77)), 2),"-",ROUND(F77/D77*100*EXP(1.96/SQRT(F77)), 2),")"),"")</f>
        <v/>
      </c>
      <c r="M77" s="572" t="str">
        <f>IF(COUNT(C77:F77)=4, CONCATENATE(ROUND(SUM(E77:F77)/SUM(C77:D77)*100, 2), " (", ROUND(SUM(E77:F77)/SUM(C77:D77)*100/EXP(1.96/SQRT(SUM(E77:F77))), 2),"-",ROUND(SUM(E77:F77)/SUM(C77:D77)*100*EXP(1.96/SQRT(SUM(E77:F77))), 2),")"),"")</f>
        <v/>
      </c>
      <c r="N77" s="571" t="str">
        <f>IF(COUNT(C77,G77)=2, CONCATENATE(ROUND(G77/C77*100, 2), " (", ROUND(G77/C77*100/EXP(1.96/SQRT(G77)), 2),"-",ROUND(G77/C77*100*EXP(1.96/SQRT(G77)), 2),")"),"")</f>
        <v/>
      </c>
      <c r="O77" s="572" t="str">
        <f>IF(COUNT(D77,H77)=2, CONCATENATE(ROUND(H77/D77*100, 2), " (", ROUND(H77/D77*100/EXP(1.96/SQRT(H77)), 2),"-",ROUND(H77/D77*100*EXP(1.96/SQRT(H77)), 2),")"),"")</f>
        <v/>
      </c>
      <c r="P77" s="573" t="str">
        <f>IF(COUNT(C77:D77,G77:H77)=4, CONCATENATE(ROUND(SUM(G77:H77)/SUM(C77:D77)*100, 2), " (", ROUND(SUM(G77:H77)/SUM(C77:D77)*100/EXP(1.96/SQRT(SUM(G77:H77))), 2),"-",ROUND(SUM(G77:H77)/SUM(C77:D77)*100*EXP(1.96/SQRT(SUM(G77:H77))), 2),")"),"")</f>
        <v/>
      </c>
      <c r="Q77" s="571" t="str">
        <f>IF(COUNT(C77,I77)=2, CONCATENATE(ROUND(I77/C77*100, 2), " (", ROUND(I77/C77*100/EXP(1.96/SQRT(I77)), 2),"-",ROUND(I77/C77*100*EXP(1.96/SQRT(I77)), 2),")"),"")</f>
        <v/>
      </c>
      <c r="R77" s="572" t="str">
        <f>IF(COUNT(D77,J77)=2, CONCATENATE(ROUND(J77/D77*100, 2), " (", ROUND(J77/D77*100/EXP(1.96/SQRT(J77)), 2),"-",ROUND(J77/D77*100*EXP(1.96/SQRT(J77)), 2),")"),"")</f>
        <v/>
      </c>
      <c r="S77" s="573" t="str">
        <f>IF(COUNT(C77:D77,I77:J77)=4, CONCATENATE(ROUND(SUM(I77:J77)/SUM(C77:D77)*100, 2), " (", ROUND(SUM(I77:J77)/SUM(C77:D77)*100/EXP(1.96/SQRT(SUM(I77:J77))), 2),"-",ROUND(SUM(I77:J77)/SUM(C77:D77)*100*EXP(1.96/SQRT(SUM(I77:J77))), 2),")"),"")</f>
        <v/>
      </c>
      <c r="T77" s="7"/>
    </row>
    <row r="78" spans="1:20" s="190" customFormat="1" ht="12.75" customHeight="1" x14ac:dyDescent="0.25">
      <c r="A78" s="526"/>
      <c r="B78" s="179" t="s">
        <v>17</v>
      </c>
      <c r="C78" s="590" t="str">
        <f>IF('W8'!$G$8&gt;0, 'W8'!G23,"")</f>
        <v/>
      </c>
      <c r="D78" s="587" t="str">
        <f>IF('W8'!$G$8&gt;0, 'W8'!L23,"")</f>
        <v/>
      </c>
      <c r="E78" s="477"/>
      <c r="F78" s="478"/>
      <c r="G78" s="478"/>
      <c r="H78" s="478"/>
      <c r="I78" s="478"/>
      <c r="J78" s="577"/>
      <c r="K78" s="575" t="str">
        <f>IF(COUNT(C78,E78)=2, CONCATENATE(ROUND(E78/C78*100, 2), " (", ROUND(E78/C78*100/EXP(1.96/SQRT(E78)), 2),"-",ROUND(E78/C78*100*EXP(1.96/SQRT(E78)), 2),")"),"")</f>
        <v/>
      </c>
      <c r="L78" s="484" t="str">
        <f>IF(COUNT(D78,F78)=2, CONCATENATE(ROUND(F78/D78*100, 2), " (", ROUND(F78/D78*100/EXP(1.96/SQRT(F78)), 2),"-",ROUND(F78/D78*100*EXP(1.96/SQRT(F78)), 2),")"),"")</f>
        <v/>
      </c>
      <c r="M78" s="574" t="str">
        <f>IF(COUNT(C78:F78)=4, CONCATENATE(ROUND(SUM(E78:F78)/SUM(C78:D78)*100, 2), " (", ROUND(SUM(E78:F78)/SUM(C78:D78)*100/EXP(1.96/SQRT(SUM(E78:F78))), 2),"-",ROUND(SUM(E78:F78)/SUM(C78:D78)*100*EXP(1.96/SQRT(SUM(E78:F78))), 2),")"),"")</f>
        <v/>
      </c>
      <c r="N78" s="575" t="str">
        <f>IF(COUNT(C78,G78)=2, CONCATENATE(ROUND(G78/C78*100, 2), " (", ROUND(G78/C78*100/EXP(1.96/SQRT(G78)), 2),"-",ROUND(G78/C78*100*EXP(1.96/SQRT(G78)), 2),")"),"")</f>
        <v/>
      </c>
      <c r="O78" s="574" t="str">
        <f>IF(COUNT(D78,H78)=2, CONCATENATE(ROUND(H78/D78*100, 2), " (", ROUND(H78/D78*100/EXP(1.96/SQRT(H78)), 2),"-",ROUND(H78/D78*100*EXP(1.96/SQRT(H78)), 2),")"),"")</f>
        <v/>
      </c>
      <c r="P78" s="576" t="str">
        <f>IF(COUNT(C78:D78,G78:H78)=4, CONCATENATE(ROUND(SUM(G78:H78)/SUM(C78:D78)*100, 2), " (", ROUND(SUM(G78:H78)/SUM(C78:D78)*100/EXP(1.96/SQRT(SUM(G78:H78))), 2),"-",ROUND(SUM(G78:H78)/SUM(C78:D78)*100*EXP(1.96/SQRT(SUM(G78:H78))), 2),")"),"")</f>
        <v/>
      </c>
      <c r="Q78" s="575" t="str">
        <f>IF(COUNT(C78,I78)=2, CONCATENATE(ROUND(I78/C78*100, 2), " (", ROUND(I78/C78*100/EXP(1.96/SQRT(I78)), 2),"-",ROUND(I78/C78*100*EXP(1.96/SQRT(I78)), 2),")"),"")</f>
        <v/>
      </c>
      <c r="R78" s="574" t="str">
        <f>IF(COUNT(D78,J78)=2, CONCATENATE(ROUND(J78/D78*100, 2), " (", ROUND(J78/D78*100/EXP(1.96/SQRT(J78)), 2),"-",ROUND(J78/D78*100*EXP(1.96/SQRT(J78)), 2),")"),"")</f>
        <v/>
      </c>
      <c r="S78" s="576" t="str">
        <f>IF(COUNT(C78:D78,I78:J78)=4, CONCATENATE(ROUND(SUM(I78:J78)/SUM(C78:D78)*100, 2), " (", ROUND(SUM(I78:J78)/SUM(C78:D78)*100/EXP(1.96/SQRT(SUM(I78:J78))), 2),"-",ROUND(SUM(I78:J78)/SUM(C78:D78)*100*EXP(1.96/SQRT(SUM(I78:J78))), 2),")"),"")</f>
        <v/>
      </c>
      <c r="T78" s="7"/>
    </row>
    <row r="79" spans="1:20" s="72" customFormat="1" ht="12.75" customHeight="1" x14ac:dyDescent="0.25">
      <c r="A79" s="71"/>
      <c r="K79" s="19"/>
      <c r="L79" s="19"/>
      <c r="M79" s="11"/>
      <c r="N79" s="11"/>
      <c r="O79" s="11"/>
      <c r="P79" s="11"/>
      <c r="Q79" s="12"/>
      <c r="R79" s="12"/>
      <c r="S79" s="12"/>
    </row>
    <row r="80" spans="1:20" ht="12.75" customHeight="1" x14ac:dyDescent="0.25"/>
    <row r="81" spans="1:20" s="1" customFormat="1" ht="12.75" customHeight="1" x14ac:dyDescent="0.2">
      <c r="A81" s="2"/>
      <c r="B81" s="3"/>
      <c r="C81" s="6"/>
      <c r="D81" s="6"/>
      <c r="E81" s="6"/>
      <c r="F81" s="6"/>
      <c r="G81" s="6"/>
      <c r="H81" s="6"/>
      <c r="I81" s="595" t="s">
        <v>252</v>
      </c>
      <c r="J81" s="595"/>
      <c r="K81" s="464"/>
      <c r="L81" s="596" t="str">
        <f>IF('W2'!G11&gt;0, 'W2'!G11, IF('W3'!$G$22&gt;0, 'W3'!$G$22, ""))</f>
        <v/>
      </c>
      <c r="M81" s="486" t="s">
        <v>29</v>
      </c>
      <c r="N81" s="486"/>
      <c r="O81" s="486"/>
      <c r="P81" s="486"/>
      <c r="Q81" s="191"/>
      <c r="R81" s="597"/>
      <c r="S81" s="598"/>
      <c r="T81" s="10"/>
    </row>
    <row r="82" spans="1:20" s="1" customFormat="1" ht="12.75" customHeight="1" x14ac:dyDescent="0.2">
      <c r="I82" s="599"/>
      <c r="J82" s="600"/>
      <c r="K82" s="601" t="s">
        <v>31</v>
      </c>
      <c r="L82" s="602"/>
      <c r="M82" s="603"/>
      <c r="N82" s="601" t="s">
        <v>30</v>
      </c>
      <c r="O82" s="602"/>
      <c r="P82" s="603"/>
      <c r="Q82" s="604" t="s">
        <v>32</v>
      </c>
      <c r="R82" s="605"/>
      <c r="S82" s="606"/>
      <c r="T82" s="10"/>
    </row>
    <row r="83" spans="1:20" s="1" customFormat="1" ht="12.75" customHeight="1" x14ac:dyDescent="0.2">
      <c r="I83" s="607"/>
      <c r="J83" s="608"/>
      <c r="K83" s="621" t="s">
        <v>2</v>
      </c>
      <c r="L83" s="622" t="s">
        <v>0</v>
      </c>
      <c r="M83" s="611" t="s">
        <v>26</v>
      </c>
      <c r="N83" s="371" t="s">
        <v>258</v>
      </c>
      <c r="O83" s="372" t="s">
        <v>0</v>
      </c>
      <c r="P83" s="372" t="s">
        <v>26</v>
      </c>
      <c r="Q83" s="609" t="s">
        <v>2</v>
      </c>
      <c r="R83" s="610" t="s">
        <v>0</v>
      </c>
      <c r="S83" s="611" t="s">
        <v>26</v>
      </c>
      <c r="T83" s="10"/>
    </row>
    <row r="84" spans="1:20" s="1" customFormat="1" ht="12.75" customHeight="1" x14ac:dyDescent="0.2">
      <c r="I84" s="623" t="s">
        <v>237</v>
      </c>
      <c r="J84" s="624"/>
      <c r="K84" s="569" t="str">
        <f>IF(COUNT(E15:E26)=$L$81, CONCATENATE(ROUND(SUM(E15:E26)*L81/L81/SUM(C15:C26)*100, 2), " (", ROUND(SUM(E15:E26)*L81/L81/SUM(C15:C26)*100/EXP(1.96/SQRT(SUM(E15:E26))), 2),"-",ROUND(SUM(E15:E26)*L81/L81/SUM(C15:C26)*100*EXP(1.96/SQRT(SUM(E15:E26))), 2),")"),"")</f>
        <v/>
      </c>
      <c r="L84" s="569" t="str">
        <f>IF(COUNT(F15:F26)=$L$81, CONCATENATE(ROUND(SUM(F15:F26)*L81/L81/SUM(D15:D26)*100, 2), " (", ROUND(SUM(F15:F26)*L81/L81/SUM(D15:D26)*100/EXP(1.96/SQRT(SUM(F15:F26))), 2),"-",ROUND(SUM(F15:F26)*L81/L81/SUM(D15:D26)*100*EXP(1.96/SQRT(SUM(F15:F26))), 2),")"),"")</f>
        <v/>
      </c>
      <c r="M84" s="570" t="str">
        <f>IF(COUNT(E15:F26)/2=L81, CONCATENATE(ROUND(SUM(E15:F26)*L81/L81/SUM(C15:D26)*100, 2), " (", ROUND(SUM(E15:F26)*L81/L81/SUM(C15:D26)*100/EXP(1.96/SQRT(SUM(E15:F26))), 2),"-",ROUND(SUM(E15:F26)*L81/L81/SUM(C15:D26)*100*EXP(1.96/SQRT(SUM(E15:F26))), 2),")"),"")</f>
        <v/>
      </c>
      <c r="N84" s="568" t="str">
        <f>IF(COUNT(G15:G26)=L81, CONCATENATE(ROUND(SUM(G15:G26)*L81/L81/SUM(C15:C26)*100, 2), " (", ROUND(SUM(G15:G26)*L81/L81/SUM(C15:C26)*100/EXP(1.96/SQRT(SUM(G15:G26))), 2),"-",ROUND(SUM(G15:G26)*L81/L81/SUM(C15:C26)*100*EXP(1.96/SQRT(SUM(G15:G26))), 2),")"),"")</f>
        <v/>
      </c>
      <c r="O84" s="569" t="str">
        <f>IF(COUNT(H15:H26)=L81, CONCATENATE(ROUND(SUM(H15:H26)*L81/L81/SUM(D15:D26)*100, 2), " (", ROUND(SUM(H15:H26)*L81/L81/SUM(D15:D26)*100/EXP(1.96/SQRT(SUM(H15:H26))), 2),"-",ROUND(SUM(H15:H26)*L81/L81/SUM(D15:D26)*100*EXP(1.96/SQRT(SUM(H15:H26))), 2),")"),"")</f>
        <v/>
      </c>
      <c r="P84" s="570" t="str">
        <f>IF(COUNT(G15:H26)/2=L81, CONCATENATE(ROUND(SUM(G15:H26)*L81/L81/SUM(C15:D26)*100, 2), " (", ROUND(SUM(G15:H26)*L81/L81/SUM(C15:D26)*100/EXP(1.96/SQRT(SUM(G15:H26))), 2),"-",ROUND(SUM(G15:H26)*L81/L81/SUM(C15:D26)*100*EXP(1.96/SQRT(SUM(G15:H26))), 2),")"),"")</f>
        <v/>
      </c>
      <c r="Q84" s="569" t="str">
        <f>IF(COUNT(I15:I26)=L81, CONCATENATE(ROUND(SUM(I15:I26)*L81/L81/SUM(C15:C26)*100, 2), " (", ROUND(SUM(I15:I26)*L81/L81/SUM(C15:C26)*100/EXP(1.96/SQRT(SUM(I15:I26))), 2),"-",ROUND(SUM(I15:I26)*L81/L81/SUM(C15:C26)*100*EXP(1.96/SQRT(SUM(I15:I26))), 2),")"),"")</f>
        <v/>
      </c>
      <c r="R84" s="569" t="str">
        <f>IF(COUNT(J15:J26)=L81, CONCATENATE(ROUND(SUM(J15:J26)*L81/L81/SUM(D15:D26)*100, 2), " (", ROUND(SUM(J15:J26)*L81/L81/SUM(D15:D26)*100/EXP(1.96/SQRT(SUM(J15:J26))), 2),"-",ROUND(SUM(J15:J26)*L81/L81/SUM(D15:D26)*100*EXP(1.96/SQRT(SUM(J15:J26))), 2),")"),"")</f>
        <v/>
      </c>
      <c r="S84" s="570" t="str">
        <f>IF(COUNT(I15:J26)/2=L81, CONCATENATE(ROUND(SUM(I15:J26)*L81/L81/SUM(C15:D26)*100, 2), " (", ROUND(SUM(I15:J26)*L81/L81/SUM(C15:D26)*100/EXP(1.96/SQRT(SUM(I15:J26))), 2),"-",ROUND(SUM(I15:J26)*L81/L81/SUM(C15:D26)*100*EXP(1.96/SQRT(SUM(I15:J26))), 2),")"),"")</f>
        <v/>
      </c>
      <c r="T84" s="10"/>
    </row>
    <row r="85" spans="1:20" s="1" customFormat="1" ht="12.75" customHeight="1" x14ac:dyDescent="0.2">
      <c r="I85" s="614" t="s">
        <v>21</v>
      </c>
      <c r="J85" s="625"/>
      <c r="K85" s="572" t="str">
        <f>IF(COUNT(E28:E39)=$L$81, CONCATENATE(ROUND(SUM(E28:E39)*L81/L81/SUM(C28:C39)*100, 2), " (", ROUND(SUM(E28:E39)*L81/L81/SUM(C28:C39)*100/EXP(1.96/SQRT(SUM(E28:E39))), 2),"-",ROUND(SUM(E28:E39)*L81/L81/SUM(C28:C39)*100*EXP(1.96/SQRT(SUM(E28:E39))), 2),")"),"")</f>
        <v/>
      </c>
      <c r="L85" s="572" t="str">
        <f>IF(COUNT(F28:F39)=$L$81, CONCATENATE(ROUND(SUM(F28:F39)*L81/L81/SUM(D28:D39)*100, 2), " (", ROUND(SUM(F28:F39)*L81/L81/SUM(D28:D39)*100/EXP(1.96/SQRT(SUM(F28:F39))), 2),"-",ROUND(SUM(F28:F39)*L81/L81/SUM(D28:D39)*100*EXP(1.96/SQRT(SUM(F28:F39))), 2),")"),"")</f>
        <v/>
      </c>
      <c r="M85" s="573" t="str">
        <f>IF(COUNT(E28:F39)/2=L81, CONCATENATE(ROUND(SUM(E28:F39)*L81/L81/SUM(C28:D39)*100, 2), " (", ROUND(SUM(E28:F39)*L81/L81/SUM(C28:D39)*100/EXP(1.96/SQRT(SUM(E28:F39))), 2),"-",ROUND(SUM(E28:F39)*L81/L81/SUM(C28:D39)*100*EXP(1.96/SQRT(SUM(E28:F39))), 2),")"),"")</f>
        <v/>
      </c>
      <c r="N85" s="571" t="str">
        <f>IF(COUNT(G28:G39)=L81, CONCATENATE(ROUND(SUM(G28:G39)*L81/L81/SUM(C28:C39)*100, 2), " (", ROUND(SUM(G28:G39)*L81/L81/SUM(C28:C39)*100/EXP(1.96/SQRT(SUM(G28:G39))), 2),"-",ROUND(SUM(G28:G39)*L81/L81/SUM(C28:C39)*100*EXP(1.96/SQRT(SUM(G28:G39))), 2),")"),"")</f>
        <v/>
      </c>
      <c r="O85" s="572" t="str">
        <f>IF(COUNT(H28:H39)=L81, CONCATENATE(ROUND(SUM(H28:H39)*L81/L81/SUM(D28:D39)*100, 2), " (", ROUND(SUM(H28:H39)*L81/L81/SUM(D28:D39)*100/EXP(1.96/SQRT(SUM(H28:H39))), 2),"-",ROUND(SUM(H28:H39)*L81/L81/SUM(D28:D39)*100*EXP(1.96/SQRT(SUM(H28:H39))), 2),")"),"")</f>
        <v/>
      </c>
      <c r="P85" s="573" t="str">
        <f>IF(COUNT(G28:H39)/2=L81, CONCATENATE(ROUND(SUM(G28:H39)*L81/L81/SUM(C28:D39)*100, 2), " (", ROUND(SUM(G28:H39)*L81/L81/SUM(C28:D39)*100/EXP(1.96/SQRT(SUM(G28:H39))), 2),"-",ROUND(SUM(G28:H39)*L81/L81/SUM(C28:D39)*100*EXP(1.96/SQRT(SUM(G28:H39))), 2),")"),"")</f>
        <v/>
      </c>
      <c r="Q85" s="572" t="str">
        <f>IF(COUNT(I28:I39)=L81, CONCATENATE(ROUND(SUM(I28:I39)*L81/L81/SUM(C28:C39)*100, 2), " (", ROUND(SUM(I28:I39)*L81/L81/SUM(C28:C39)*100/EXP(1.96/SQRT(SUM(I28:I39))), 2),"-",ROUND(SUM(I28:I39)*L81/L81/SUM(C28:C39)*100*EXP(1.96/SQRT(SUM(I28:I39))), 2),")"),"")</f>
        <v/>
      </c>
      <c r="R85" s="572" t="str">
        <f>IF(COUNT(J28:J39)=L81, CONCATENATE(ROUND(SUM(J28:J39)*L81/L81/SUM(D28:D39)*100, 2), " (", ROUND(SUM(J28:J39)*L81/L81/SUM(D28:D39)*100/EXP(1.96/SQRT(SUM(J28:J39))), 2),"-",ROUND(SUM(J28:J39)*L81/L81/SUM(D28:D39)*100*EXP(1.96/SQRT(SUM(J28:J39))), 2),")"),"")</f>
        <v/>
      </c>
      <c r="S85" s="573" t="str">
        <f>IF(COUNT(I28:J39)/2=L81, CONCATENATE(ROUND(SUM(I28:J39)*L81/L81/SUM(C28:D39)*100, 2), " (", ROUND(SUM(I28:J39)*L81/L81/SUM(C28:D39)*100/EXP(1.96/SQRT(SUM(I28:J39))), 2),"-",ROUND(SUM(I28:J39)*L81/L81/SUM(C28:D39)*100*EXP(1.96/SQRT(SUM(I28:J39))), 2),")"),"")</f>
        <v/>
      </c>
      <c r="T85" s="10"/>
    </row>
    <row r="86" spans="1:20" s="1" customFormat="1" ht="12.75" customHeight="1" x14ac:dyDescent="0.2">
      <c r="I86" s="614" t="s">
        <v>22</v>
      </c>
      <c r="J86" s="625"/>
      <c r="K86" s="572" t="str">
        <f>IF(COUNT(E41:E52)=$L$81, CONCATENATE(ROUND(SUM(E41:E52)*L81/L81/SUM(C41:C52)*100, 2), " (", ROUND(SUM(E41:E52)*L81/L81/SUM(C41:C52)*100/EXP(1.96/SQRT(SUM(E41:E52))), 2),"-",ROUND(SUM(E41:E52)*L81/L81/SUM(C41:C52)*100*EXP(1.96/SQRT(SUM(E41:E52))), 2),")"),"")</f>
        <v/>
      </c>
      <c r="L86" s="572" t="str">
        <f>IF(COUNT(F41:F52)=$L$81, CONCATENATE(ROUND(SUM(F41:F52)*L81/L81/SUM(D41:D52)*100, 2), " (", ROUND(SUM(F41:F52)*L81/L81/SUM(D41:D52)*100/EXP(1.96/SQRT(SUM(F41:F52))), 2),"-",ROUND(SUM(F41:F52)*L81/L81/SUM(D41:D52)*100*EXP(1.96/SQRT(SUM(F41:F52))), 2),")"),"")</f>
        <v/>
      </c>
      <c r="M86" s="573" t="str">
        <f>IF(COUNT(E41:F52)/2=L81, CONCATENATE(ROUND(SUM(E41:F52)*L81/L81/SUM(C41:D52)*100, 2), " (", ROUND(SUM(E41:F52)*L81/L81/SUM(C41:D52)*100/EXP(1.96/SQRT(SUM(E41:F52))), 2),"-",ROUND(SUM(E41:F52)*L81/L81/SUM(C41:D52)*100*EXP(1.96/SQRT(SUM(E41:F52))), 2),")"),"")</f>
        <v/>
      </c>
      <c r="N86" s="571" t="str">
        <f>IF(COUNT(G41:G52)=L81, CONCATENATE(ROUND(SUM(G41:G52)*L81/L81/SUM(C41:C52)*100, 2), " (", ROUND(SUM(G41:G52)*L81/L81/SUM(C41:C52)*100/EXP(1.96/SQRT(SUM(G41:G52))), 2),"-",ROUND(SUM(G41:G52)*L81/L81/SUM(C41:C52)*100*EXP(1.96/SQRT(SUM(G41:G52))), 2),")"),"")</f>
        <v/>
      </c>
      <c r="O86" s="572" t="str">
        <f>IF(COUNT(H41:H52)=L81, CONCATENATE(ROUND(SUM(H41:H52)*L81/L81/SUM(D41:D52)*100, 2), " (", ROUND(SUM(H41:H52)*L81/L81/SUM(D41:D52)*100/EXP(1.96/SQRT(SUM(H41:H52))), 2),"-",ROUND(SUM(H41:H52)*L81/L81/SUM(D41:D52)*100*EXP(1.96/SQRT(SUM(H41:H52))), 2),")"),"")</f>
        <v/>
      </c>
      <c r="P86" s="573" t="str">
        <f>IF(COUNT(G41:H52)/2=L81, CONCATENATE(ROUND(SUM(G41:H52)*L81/L81/SUM(C41:D52)*100, 2), " (", ROUND(SUM(G41:H52)*L81/L81/SUM(C41:D52)*100/EXP(1.96/SQRT(SUM(G41:H52))), 2),"-",ROUND(SUM(G41:H52)*L81/L81/SUM(C41:D52)*100*EXP(1.96/SQRT(SUM(G41:H52))), 2),")"),"")</f>
        <v/>
      </c>
      <c r="Q86" s="572" t="str">
        <f>IF(COUNT(I41:I52)=L81, CONCATENATE(ROUND(SUM(I41:I52)*L81/L81/SUM(C41:C52)*100, 2), " (", ROUND(SUM(I41:I52)*L81/L81/SUM(C41:C52)*100/EXP(1.96/SQRT(SUM(I41:I52))), 2),"-",ROUND(SUM(I41:I52)*L81/L81/SUM(C41:C52)*100*EXP(1.96/SQRT(SUM(I41:I52))), 2),")"),"")</f>
        <v/>
      </c>
      <c r="R86" s="572" t="str">
        <f>IF(COUNT(J41:J52)=L81, CONCATENATE(ROUND(SUM(J41:J52)*L81/L81/SUM(D41:D52)*100, 2), " (", ROUND(SUM(J41:J52)*L81/L81/SUM(D41:D52)*100/EXP(1.96/SQRT(SUM(J41:J52))), 2),"-",ROUND(SUM(J41:J52)*L81/L81/SUM(D41:D52)*100*EXP(1.96/SQRT(SUM(J41:J52))), 2),")"),"")</f>
        <v/>
      </c>
      <c r="S86" s="573" t="str">
        <f>IF(COUNT(I41:J52)/2=L81, CONCATENATE(ROUND(SUM(I41:J52)*L81/L81/SUM(C41:D52)*100, 2), " (", ROUND(SUM(I41:J52)*L81/L81/SUM(C41:D52)*100/EXP(1.96/SQRT(SUM(I41:J52))), 2),"-",ROUND(SUM(I41:J52)*L81/L81/SUM(C41:D52)*100*EXP(1.96/SQRT(SUM(I41:J52))), 2),")"),"")</f>
        <v/>
      </c>
      <c r="T86" s="10"/>
    </row>
    <row r="87" spans="1:20" s="1" customFormat="1" ht="12.75" customHeight="1" x14ac:dyDescent="0.2">
      <c r="I87" s="614" t="s">
        <v>23</v>
      </c>
      <c r="J87" s="625"/>
      <c r="K87" s="572" t="str">
        <f>IF(COUNT(E54:E65)=$L$81, CONCATENATE(ROUND(SUM(E54:E65)*L81/L81/SUM(C54:C65)*100, 2), " (", ROUND(SUM(E54:E65)*L81/L81/SUM(C54:C65)*100/EXP(1.96/SQRT(SUM(E54:E65))), 2),"-",ROUND(SUM(E54:E65)*L81/L81/SUM(C54:C65)*100*EXP(1.96/SQRT(SUM(E54:E65))), 2),")"),"")</f>
        <v/>
      </c>
      <c r="L87" s="572" t="str">
        <f>IF(COUNT(F54:F65)=$L$81, CONCATENATE(ROUND(SUM(F54:F65)*L81/L81/SUM(D54:D65)*100, 2), " (", ROUND(SUM(F54:F65)*L81/L81/SUM(D54:D65)*100/EXP(1.96/SQRT(SUM(F54:F65))), 2),"-",ROUND(SUM(F54:F65)*L81/L81/SUM(D54:D65)*100*EXP(1.96/SQRT(SUM(F54:F65))), 2),")"),"")</f>
        <v/>
      </c>
      <c r="M87" s="573" t="str">
        <f>IF(COUNT(E54:F65)/2=L81, CONCATENATE(ROUND(SUM(E54:F65)*L81/L81/SUM(C54:D65)*100, 2), " (", ROUND(SUM(E54:F65)*L81/L81/SUM(C54:D65)*100/EXP(1.96/SQRT(SUM(E54:F65))), 2),"-",ROUND(SUM(E54:F65)*L81/L81/SUM(C54:D65)*100*EXP(1.96/SQRT(SUM(E54:F65))), 2),")"),"")</f>
        <v/>
      </c>
      <c r="N87" s="571" t="str">
        <f>IF(COUNT(G54:G65)=L81, CONCATENATE(ROUND(SUM(G54:G65)*L81/L81/SUM(C54:C65)*100, 2), " (", ROUND(SUM(G54:G65)*L81/L81/SUM(C54:C65)*100/EXP(1.96/SQRT(SUM(G54:G65))), 2),"-",ROUND(SUM(G54:G65)*L81/L81/SUM(C54:C65)*100*EXP(1.96/SQRT(SUM(G54:G65))), 2),")"),"")</f>
        <v/>
      </c>
      <c r="O87" s="572" t="str">
        <f>IF(COUNT(H54:H65)=L81, CONCATENATE(ROUND(SUM(H54:H65)*L81/L81/SUM(D54:D65)*100, 2), " (", ROUND(SUM(H54:H65)*L81/L81/SUM(D54:D65)*100/EXP(1.96/SQRT(SUM(H54:H65))), 2),"-",ROUND(SUM(H54:H65)*L81/L81/SUM(D54:D65)*100*EXP(1.96/SQRT(SUM(H54:H65))), 2),")"),"")</f>
        <v/>
      </c>
      <c r="P87" s="573" t="str">
        <f>IF(COUNT(G54:H65)/2=L81, CONCATENATE(ROUND(SUM(G54:H65)*L81/L81/SUM(C54:D65)*100, 2), " (", ROUND(SUM(G54:H65)*L81/L81/SUM(C54:D65)*100/EXP(1.96/SQRT(SUM(G54:H65))), 2),"-",ROUND(SUM(G54:H65)*L81/L81/SUM(C54:D65)*100*EXP(1.96/SQRT(SUM(G54:H65))), 2),")"),"")</f>
        <v/>
      </c>
      <c r="Q87" s="572" t="str">
        <f>IF(COUNT(I54:I65)=L81, CONCATENATE(ROUND(SUM(I54:I65)*L81/L81/SUM(C54:C65)*100, 2), " (", ROUND(SUM(I54:I65)*L81/L81/SUM(C54:C65)*100/EXP(1.96/SQRT(SUM(I54:I65))), 2),"-",ROUND(SUM(I54:I65)*L81/L81/SUM(C54:C65)*100*EXP(1.96/SQRT(SUM(I54:I65))), 2),")"),"")</f>
        <v/>
      </c>
      <c r="R87" s="572" t="str">
        <f>IF(COUNT(J54:J65)=L81, CONCATENATE(ROUND(SUM(J54:J65)*L81/L81/SUM(D54:D65)*100, 2), " (", ROUND(SUM(J54:J65)*L81/L81/SUM(D54:D65)*100/EXP(1.96/SQRT(SUM(J54:J65))), 2),"-",ROUND(SUM(J54:J65)*L81/L81/SUM(D54:D65)*100*EXP(1.96/SQRT(SUM(J54:J65))), 2),")"),"")</f>
        <v/>
      </c>
      <c r="S87" s="573" t="str">
        <f>IF(COUNT(I54:J65)/2=L81, CONCATENATE(ROUND(SUM(I54:J65)*L81/L81/SUM(C54:D65)*100, 2), " (", ROUND(SUM(I54:J65)*L81/L81/SUM(C54:D65)*100/EXP(1.96/SQRT(SUM(I54:J65))), 2),"-",ROUND(SUM(I54:J65)*L81/L81/SUM(C54:D65)*100*EXP(1.96/SQRT(SUM(I54:J65))), 2),")"),"")</f>
        <v/>
      </c>
      <c r="T87" s="10"/>
    </row>
    <row r="88" spans="1:20" s="1" customFormat="1" ht="12.75" customHeight="1" x14ac:dyDescent="0.2">
      <c r="I88" s="614" t="s">
        <v>3</v>
      </c>
      <c r="J88" s="625"/>
      <c r="K88" s="572" t="str">
        <f>IF(COUNT(E67:E78)=$L$81, CONCATENATE(ROUND(SUM(E67:E78)*L81/L81/SUM(C67:C78)*100, 2), " (", ROUND(SUM(E67:E78)*L81/L81/SUM(C67:C78)*100/EXP(1.96/SQRT(SUM(E67:E78))), 2),"-",ROUND(SUM(E67:E78)*L81/L81/SUM(C67:C78)*100*EXP(1.96/SQRT(SUM(E67:E78))), 2),")"),"")</f>
        <v/>
      </c>
      <c r="L88" s="572" t="str">
        <f>IF(COUNT(F67:F78)=$L$81, CONCATENATE(ROUND(SUM(F67:F78)*L81/L81/SUM(D67:D78)*100, 2), " (", ROUND(SUM(F67:F78)*L81/L81/SUM(D67:D78)*100/EXP(1.96/SQRT(SUM(F67:F78))), 2),"-",ROUND(SUM(F67:F78)*L81/L81/SUM(D67:D78)*100*EXP(1.96/SQRT(SUM(F67:F78))), 2),")"),"")</f>
        <v/>
      </c>
      <c r="M88" s="573" t="str">
        <f>IF(COUNT(E67:F78)/2=L81, CONCATENATE(ROUND(SUM(E67:F78)*L81/L81/SUM(C67:D78)*100, 2), " (", ROUND(SUM(E67:F78)*L81/L81/SUM(C67:D78)*100/EXP(1.96/SQRT(SUM(E67:F78))), 2),"-",ROUND(SUM(E67:F78)*L81/L81/SUM(C67:D78)*100*EXP(1.96/SQRT(SUM(E67:F78))), 2),")"),"")</f>
        <v/>
      </c>
      <c r="N88" s="571" t="str">
        <f>IF(COUNT(G67:G78)=L81, CONCATENATE(ROUND(SUM(G67:G78)*L81/L81/SUM(C67:C78)*100, 2), " (", ROUND(SUM(G67:G78)*L81/L81/SUM(C67:C78)*100/EXP(1.96/SQRT(SUM(G67:G78))), 2),"-",ROUND(SUM(G67:G78)*L81/L81/SUM(C67:C78)*100*EXP(1.96/SQRT(SUM(G67:G78))), 2),")"),"")</f>
        <v/>
      </c>
      <c r="O88" s="572" t="str">
        <f>IF(COUNT(H67:H78)=L81, CONCATENATE(ROUND(SUM(H67:H78)*L81/L81/SUM(D67:D78)*100, 2), " (", ROUND(SUM(H67:H78)*L81/L81/SUM(D67:D78)*100/EXP(1.96/SQRT(SUM(H67:H78))), 2),"-",ROUND(SUM(H67:H78)*L81/L81/SUM(D67:D78)*100*EXP(1.96/SQRT(SUM(H67:H78))), 2),")"),"")</f>
        <v/>
      </c>
      <c r="P88" s="573" t="str">
        <f>IF(COUNT(G67:H78)/2=L81, CONCATENATE(ROUND(SUM(G67:H78)*L81/L81/SUM(C67:D78)*100, 2), " (", ROUND(SUM(G67:H78)*L81/L81/SUM(C67:D78)*100/EXP(1.96/SQRT(SUM(G67:H78))), 2),"-",ROUND(SUM(G67:H78)*L81/L81/SUM(C67:D78)*100*EXP(1.96/SQRT(SUM(G67:H78))), 2),")"),"")</f>
        <v/>
      </c>
      <c r="Q88" s="572" t="str">
        <f>IF(COUNT(I67:I78)=L81, CONCATENATE(ROUND(SUM(I67:I78)*L81/L81/SUM(C67:C78)*100, 2), " (", ROUND(SUM(I67:I78)*L81/L81/SUM(C67:C78)*100/EXP(1.96/SQRT(SUM(I67:I78))), 2),"-",ROUND(SUM(I67:I78)*L81/L81/SUM(C67:C78)*100*EXP(1.96/SQRT(SUM(I67:I78))), 2),")"),"")</f>
        <v/>
      </c>
      <c r="R88" s="572" t="str">
        <f>IF(COUNT(J67:J78)=L81, CONCATENATE(ROUND(SUM(J67:J78)*L81/L81/SUM(D67:D78)*100, 2), " (", ROUND(SUM(J67:J78)*L81/L81/SUM(D67:D78)*100/EXP(1.96/SQRT(SUM(J67:J78))), 2),"-",ROUND(SUM(J67:J78)*L81/L81/SUM(D67:D78)*100*EXP(1.96/SQRT(SUM(J67:J78))), 2),")"),"")</f>
        <v/>
      </c>
      <c r="S88" s="573" t="str">
        <f>IF(COUNT(I67:J78)/2=L81, CONCATENATE(ROUND(SUM(I67:J78)*L81/L81/SUM(C67:D78)*100, 2), " (", ROUND(SUM(I67:J78)*L81/L81/SUM(C67:D78)*100/EXP(1.96/SQRT(SUM(I67:J78))), 2),"-",ROUND(SUM(I67:J78)*L81/L81/SUM(C67:D78)*100*EXP(1.96/SQRT(SUM(I67:J78))), 2),")"),"")</f>
        <v/>
      </c>
      <c r="T88" s="10"/>
    </row>
    <row r="89" spans="1:20" s="1" customFormat="1" ht="12.75" customHeight="1" x14ac:dyDescent="0.2">
      <c r="I89" s="616" t="s">
        <v>1</v>
      </c>
      <c r="J89" s="626"/>
      <c r="K89" s="619" t="str">
        <f>IF(COUNT(E15:E26,E28:E39,E41:E52,E54:E65,E67:E78)/5=$L$81, CONCATENATE(ROUND(SUM(E15:E26,E28:E39,E41:E52,E54:E65,E67:E78)*L81/L81/SUM(C15:C26,C28:C39,C41:C52,C54:C65,C67:C78)*100, 2), " (", ROUND(SUM(E15:E26,E28:E39,E41:E52,E54:E65,E67:E78)*L81/L81/SUM(C15:C26,C28:C39,C41:C52,C54:C65,C67:C78)*100/EXP(1.96/SQRT(SUM(E15:E26,E28:E39,E41:E52,E54:E65,E67:E78))), 2),"-",ROUND(SUM(E15:E26,E28:E39,E41:E52,E54:E65,E67:E78)*L81/L81/SUM(C15:C26,C28:C39,C41:C52,C54:C65,C67:C78)*100*EXP(1.96/SQRT(SUM(E15:E26,E28:E39,E41:E52,E54:E65,E67:E78))), 2),")"),"")</f>
        <v/>
      </c>
      <c r="L89" s="619" t="str">
        <f>IF(COUNT(F15:F26,F28:F39,F41:F52,F54:F65,F67:F78)/5=$L$81, CONCATENATE(ROUND(SUM(F15:F26,F28:F39,F41:F52,F54:F65,F67:F78)*L81/L81/SUM(D15:D26,D28:D39,D41:D52,D54:D65,D67:D78)*100, 2), " (", ROUND(SUM(F15:F26,F28:F39,F41:F52,F54:F65,F67:F78)*L81/L81/SUM(D15:D26,D28:D39,D41:D52,D54:D65,D67:D78)*100/EXP(1.96/SQRT(SUM(F15:F26,F28:F39,F41:F52,F54:F65,F67:F78))), 2),"-",ROUND(SUM(F15:F26,F28:F39,F41:F52,F54:F65,F67:F78)*L81/L81/SUM(D15:D26,D28:D39,D41:D52,D54:D65,D67:D78)*100*EXP(1.96/SQRT(SUM(F15:F26,F28:F39,F41:F52,F54:F65,F67:F78))), 2),")"),"")</f>
        <v/>
      </c>
      <c r="M89" s="620" t="str">
        <f>IF(COUNT(E15:F26,E28:F39,E41:F52,E54:F65,E67:F78)/10=$L$81, CONCATENATE(ROUND(SUM(E15:F26,E28:F39,E41:F52,E54:F65,E67:F78)*L81/L81/SUM(C15:D26,C28:D39,C41:D52,C54:D65,C67:D78)*100, 2), " (", ROUND(SUM(E15:F26,E28:F39,E41:F52,E54:F65,E67:F78)*L81/L81/SUM(C15:D26,C28:D39,C41:D52,C54:D65,C67:D78)*100/EXP(1.96/SQRT(SUM(E15:F26,E28:F39,E41:F52,E54:F65,E67:F78))), 2),"-",ROUND(SUM(E15:F26,E28:F39,E41:F52,E54:F65,E67:F78)*L81/L81/SUM(C15:D26,C28:D39,C41:D52,C54:D65,C67:D78)*100*EXP(1.96/SQRT(SUM(E15:F26,E28:F39,E41:F52,E54:F65,E67:F78))), 2),")"),"")</f>
        <v/>
      </c>
      <c r="N89" s="618" t="str">
        <f>IF(COUNT(G15:G26,G28:G39,G41:G52,G54:G65,G67:G78)/5=$L$81, CONCATENATE(ROUND(SUM(G15:G26,G28:G39,G41:G52,G54:G65,G67:G78)*L81/L81/SUM(C15:C26,C28:C39,C41:C52,C54:C65,C67:C78)*100, 2), " (", ROUND(SUM(G15:G26,G28:G39,G41:G52,G54:G65,G67:G78)*L81/L81/SUM(C15:C26,C28:C39,C41:C52,C54:C65,C67:C78)*100/EXP(1.96/SQRT(SUM(G15:G26,G28:G39,G41:G52,G54:G65,G67:G78))), 2),"-",ROUND(SUM(G15:G26,G28:G39,G41:G52,G54:G65,G67:G78)*L81/L81/SUM(C15:C26,C28:C39,C41:C52,C54:C65,C67:C78)*100*EXP(1.96/SQRT(SUM(G15:G26,G28:G39,G41:G52,G54:G65,G67:G78))), 2),")"),"")</f>
        <v/>
      </c>
      <c r="O89" s="619" t="str">
        <f>IF(COUNT(H15:H26,H28:H39,H41:H52,H54:H65,H67:H78)/5=$L$81, CONCATENATE(ROUND(SUM(H15:H26,H28:H39,H41:H52,H54:H65,H67:H78)*L81/L81/SUM(D15:D26,D28:D39,D41:D52,D54:D65,D67:D78)*100, 2), " (", ROUND(SUM(H15:H26,H28:H39,H41:H52,H54:H65,H67:H78)*L81/L81/SUM(D15:D26,D28:D39,D41:D52,D54:D65,D67:D78)*100/EXP(1.96/SQRT(SUM(H15:H26,H28:H39,H41:H52,H54:H65,H67:H78))), 2),"-",ROUND(SUM(H15:H26,H28:H39,H41:H52,H54:H65,H67:H78)*L81/L81/SUM(D15:D26,D28:D39,D41:D52,D54:D65,D67:D78)*100*EXP(1.96/SQRT(SUM(H15:H26,H28:H39,H41:H52,H54:H65,H67:H78))), 2),")"),"")</f>
        <v/>
      </c>
      <c r="P89" s="620" t="str">
        <f>IF(COUNT(G15:H26,G28:H39,G41:H52,G54:H65,G67:H78)/10=$L$81, CONCATENATE(ROUND(SUM(G15:H26,G28:H39,G41:H52,G54:H65,G67:H78)*L81/L81/SUM(C15:D26,C28:D39,C41:D52,C54:D65,C67:D78)*100, 2), " (", ROUND(SUM(G15:H26,G28:H39,G41:H52,G54:H65,G67:H78)*L81/L81/SUM(C15:D26,C28:D39,C41:D52,C54:D65,C67:D78)*100/EXP(1.96/SQRT(SUM(G15:H26,G28:H39,G41:H52,G54:H65,G67:H78))), 2),"-",ROUND(SUM(G15:H26,G28:H39,G41:H52,G54:H65,G67:H78)*L81/L81/SUM(C15:D26,C28:D39,C41:D52,C54:D65,C67:D78)*100*EXP(1.96/SQRT(SUM(G15:H26,G28:H39,G41:H52,G54:H65,G67:H78))), 2),")"),"")</f>
        <v/>
      </c>
      <c r="Q89" s="619" t="str">
        <f>IF(COUNT(I15:I26,I28:I39,I41:I52,I54:I65,I67:I78)/5=$L$81, CONCATENATE(ROUND(SUM(I15:I26,I28:I39,I41:I52,I54:I65,I67:I78)*L81/L81/SUM(C15:C26,C28:C39,C41:C52,C54:C65,C67:C78)*100, 2), " (", ROUND(SUM(I15:I26,I28:I39,I41:I52,I54:I65,I67:I78)*L81/L81/SUM(C15:C26,C28:C39,C41:C52,C54:C65,C67:C78)*100/EXP(1.96/SQRT(SUM(I15:I26,I28:I39,I41:I52,I54:I65,I67:I78))), 2),"-",ROUND(SUM(I15:I26,I28:I39,I41:I52,I54:I65,I67:I78)*L81/L81/SUM(C15:C26,C28:C39,C41:C52,C54:C65,C67:C78)*100*EXP(1.96/SQRT(SUM(I15:I26,I28:I39,I41:I52,I54:I65,I67:I78))), 2),")"),"")</f>
        <v/>
      </c>
      <c r="R89" s="619" t="str">
        <f>IF(COUNT(J15:J26,J28:J39,J41:J52,J54:J65,J67:J78)/5=$L$81, CONCATENATE(ROUND(SUM(J15:J26,J28:J39,J41:J52,J54:J65,J67:J78)*L81/L81/SUM(C15:C26,C28:C39,C41:C52,C54:C65,C67:C78)*100, 2), " (", ROUND(SUM(J15:J26,J28:J39,J41:J52,J54:J65,J67:J78)*L81/L81/SUM(C15:C26,C28:C39,C41:C52,C54:C65,C67:C78)*100/EXP(1.96/SQRT(SUM(J15:J26,J28:J39,J41:J52,J54:J65,J67:J78))), 2),"-",ROUND(SUM(J15:J26,J28:J39,J41:J52,J54:J65,J67:J78)*L81/L81/SUM(C15:C26,C28:C39,C41:C52,C54:C65,C67:C78)*100*EXP(1.96/SQRT(SUM(J15:J26,J28:J39,J41:J52,J54:J65,J67:J78))), 2),")"),"")</f>
        <v/>
      </c>
      <c r="S89" s="620" t="str">
        <f>IF(COUNT(I15:J26,I28:J39,I41:J52,I54:J65,I67:J78)/10=$L$81, CONCATENATE(ROUND(SUM(I15:J26,I28:J39,I41:J52,I54:J65,I67:J78)*L81/L81/SUM(C15:D26,C28:D39,C41:D52,C54:D65,C67:D78)*100, 2), " (", ROUND(SUM(I15:J26,I28:J39,I41:J52,I54:J65,I67:J78)*L81/L81/SUM(C15:D26,C28:D39,C41:D52,C54:D65,C67:D78)*100/EXP(1.96/SQRT(SUM(I15:J26,I28:J39,I41:J52,I54:J65,I67:J78))), 2),"-",ROUND(SUM(I15:J26,I28:J39,I41:J52,I54:J65,I67:J78)*L81/L81/SUM(C15:D26,C28:D39,C41:D52,C54:D65,C67:D78)*100*EXP(1.96/SQRT(SUM(I15:J26,I28:J39,I41:J52,I54:J65,I67:J78))), 2),")"),"")</f>
        <v/>
      </c>
      <c r="T89" s="10"/>
    </row>
    <row r="90" spans="1:20" ht="12.75" customHeight="1" x14ac:dyDescent="0.25">
      <c r="A90" s="66"/>
      <c r="B90" s="66"/>
      <c r="C90" s="66"/>
      <c r="D90" s="66"/>
      <c r="E90" s="66"/>
      <c r="F90" s="66"/>
      <c r="G90" s="66"/>
      <c r="H90" s="66"/>
      <c r="I90" s="66"/>
    </row>
  </sheetData>
  <sheetProtection sheet="1" objects="1" scenarios="1" selectLockedCells="1"/>
  <protectedRanges>
    <protectedRange sqref="M15:S26 M28:S39 M41:S52 M54:S65 M67:S78 K15:K26 K28:K39 K41:K52 K54:K65 K67:K78" name="Range1_1_2_1"/>
    <protectedRange sqref="K84:S89" name="Range1_1_2_2"/>
  </protectedRanges>
  <mergeCells count="27">
    <mergeCell ref="I85:J85"/>
    <mergeCell ref="I86:J86"/>
    <mergeCell ref="I87:J87"/>
    <mergeCell ref="I88:J88"/>
    <mergeCell ref="I89:J89"/>
    <mergeCell ref="C9:F9"/>
    <mergeCell ref="A67:A78"/>
    <mergeCell ref="I82:J83"/>
    <mergeCell ref="K82:M82"/>
    <mergeCell ref="N82:P82"/>
    <mergeCell ref="Q82:S82"/>
    <mergeCell ref="I84:J84"/>
    <mergeCell ref="N13:P13"/>
    <mergeCell ref="Q13:S13"/>
    <mergeCell ref="A15:A26"/>
    <mergeCell ref="A28:A39"/>
    <mergeCell ref="A41:A52"/>
    <mergeCell ref="A54:A65"/>
    <mergeCell ref="A8:C8"/>
    <mergeCell ref="E11:J11"/>
    <mergeCell ref="C12:D13"/>
    <mergeCell ref="E12:G12"/>
    <mergeCell ref="K12:S12"/>
    <mergeCell ref="E13:F13"/>
    <mergeCell ref="G13:H13"/>
    <mergeCell ref="I13:J13"/>
    <mergeCell ref="K13:M13"/>
  </mergeCells>
  <conditionalFormatting sqref="A91:J1048576 T11 A80:I80 T1:XFD9 J90 A81:H81 H12:I12 E12 K83:M83 Q83:S83 U11:XFD1048576 T30:T1048576">
    <cfRule type="containsErrors" dxfId="193" priority="110">
      <formula>ISERROR(A1)</formula>
    </cfRule>
  </conditionalFormatting>
  <conditionalFormatting sqref="A53:B53">
    <cfRule type="containsErrors" dxfId="192" priority="102">
      <formula>ISERROR(A53)</formula>
    </cfRule>
  </conditionalFormatting>
  <conditionalFormatting sqref="A66:B66">
    <cfRule type="containsErrors" dxfId="191" priority="101">
      <formula>ISERROR(A66)</formula>
    </cfRule>
  </conditionalFormatting>
  <conditionalFormatting sqref="J12">
    <cfRule type="containsErrors" dxfId="190" priority="96">
      <formula>ISERROR(J12)</formula>
    </cfRule>
  </conditionalFormatting>
  <conditionalFormatting sqref="G15:J15 G16:H16 I16:J26">
    <cfRule type="containsBlanks" dxfId="189" priority="94">
      <formula>LEN(TRIM(G15))=0</formula>
    </cfRule>
  </conditionalFormatting>
  <conditionalFormatting sqref="E30:F39">
    <cfRule type="containsBlanks" dxfId="188" priority="41">
      <formula>LEN(TRIM(E30))=0</formula>
    </cfRule>
  </conditionalFormatting>
  <conditionalFormatting sqref="E28:F29">
    <cfRule type="containsBlanks" dxfId="187" priority="39">
      <formula>LEN(TRIM(E28))=0</formula>
    </cfRule>
  </conditionalFormatting>
  <conditionalFormatting sqref="E30:F39">
    <cfRule type="containsBlanks" dxfId="186" priority="40">
      <formula>LEN(TRIM(E30))=0</formula>
    </cfRule>
  </conditionalFormatting>
  <conditionalFormatting sqref="A41:B52 A54:B65 A67:B78 I13 C1:J1 E11 G13 A1 J4:J9 A12:B39 J2">
    <cfRule type="containsErrors" dxfId="185" priority="104">
      <formula>ISERROR(A1)</formula>
    </cfRule>
  </conditionalFormatting>
  <conditionalFormatting sqref="A40:B40">
    <cfRule type="containsErrors" dxfId="184" priority="103">
      <formula>ISERROR(A40)</formula>
    </cfRule>
  </conditionalFormatting>
  <conditionalFormatting sqref="G17:H26">
    <cfRule type="containsBlanks" dxfId="183" priority="95">
      <formula>LEN(TRIM(G17))=0</formula>
    </cfRule>
  </conditionalFormatting>
  <conditionalFormatting sqref="G17:H26">
    <cfRule type="containsBlanks" dxfId="182" priority="105">
      <formula>LEN(TRIM(G17))=0</formula>
    </cfRule>
  </conditionalFormatting>
  <conditionalFormatting sqref="M4:P4">
    <cfRule type="containsErrors" dxfId="181" priority="93">
      <formula>ISERROR(#REF!)</formula>
    </cfRule>
  </conditionalFormatting>
  <conditionalFormatting sqref="K82 Q82">
    <cfRule type="containsErrors" dxfId="180" priority="76">
      <formula>ISERROR(K82)</formula>
    </cfRule>
  </conditionalFormatting>
  <conditionalFormatting sqref="E13">
    <cfRule type="containsErrors" dxfId="179" priority="75">
      <formula>ISERROR(E13)</formula>
    </cfRule>
  </conditionalFormatting>
  <conditionalFormatting sqref="E15:F16">
    <cfRule type="containsBlanks" dxfId="178" priority="68">
      <formula>LEN(TRIM(E15))=0</formula>
    </cfRule>
  </conditionalFormatting>
  <conditionalFormatting sqref="E17:F26">
    <cfRule type="containsBlanks" dxfId="177" priority="69">
      <formula>LEN(TRIM(E17))=0</formula>
    </cfRule>
  </conditionalFormatting>
  <conditionalFormatting sqref="E17:F26">
    <cfRule type="containsBlanks" dxfId="176" priority="70">
      <formula>LEN(TRIM(E17))=0</formula>
    </cfRule>
  </conditionalFormatting>
  <conditionalFormatting sqref="E67:F68">
    <cfRule type="containsBlanks" dxfId="175" priority="21">
      <formula>LEN(TRIM(E67))=0</formula>
    </cfRule>
  </conditionalFormatting>
  <conditionalFormatting sqref="E69:F78">
    <cfRule type="containsBlanks" dxfId="174" priority="22">
      <formula>LEN(TRIM(E69))=0</formula>
    </cfRule>
  </conditionalFormatting>
  <conditionalFormatting sqref="E69:F78">
    <cfRule type="containsBlanks" dxfId="173" priority="23">
      <formula>LEN(TRIM(E69))=0</formula>
    </cfRule>
  </conditionalFormatting>
  <conditionalFormatting sqref="G67:J67 G68:H68 I68:J78">
    <cfRule type="containsBlanks" dxfId="172" priority="24">
      <formula>LEN(TRIM(G67))=0</formula>
    </cfRule>
  </conditionalFormatting>
  <conditionalFormatting sqref="G69:H78">
    <cfRule type="containsBlanks" dxfId="171" priority="25">
      <formula>LEN(TRIM(G69))=0</formula>
    </cfRule>
  </conditionalFormatting>
  <conditionalFormatting sqref="G69:H78">
    <cfRule type="containsBlanks" dxfId="170" priority="26">
      <formula>LEN(TRIM(G69))=0</formula>
    </cfRule>
  </conditionalFormatting>
  <conditionalFormatting sqref="E54:F55">
    <cfRule type="containsBlanks" dxfId="169" priority="27">
      <formula>LEN(TRIM(E54))=0</formula>
    </cfRule>
  </conditionalFormatting>
  <conditionalFormatting sqref="E56:F65">
    <cfRule type="containsBlanks" dxfId="168" priority="28">
      <formula>LEN(TRIM(E56))=0</formula>
    </cfRule>
  </conditionalFormatting>
  <conditionalFormatting sqref="E56:F65">
    <cfRule type="containsBlanks" dxfId="167" priority="29">
      <formula>LEN(TRIM(E56))=0</formula>
    </cfRule>
  </conditionalFormatting>
  <conditionalFormatting sqref="G54:J54 G55:H55 I55:J65">
    <cfRule type="containsBlanks" dxfId="166" priority="30">
      <formula>LEN(TRIM(G54))=0</formula>
    </cfRule>
  </conditionalFormatting>
  <conditionalFormatting sqref="G56:H65">
    <cfRule type="containsBlanks" dxfId="165" priority="31">
      <formula>LEN(TRIM(G56))=0</formula>
    </cfRule>
  </conditionalFormatting>
  <conditionalFormatting sqref="G56:H65">
    <cfRule type="containsBlanks" dxfId="164" priority="32">
      <formula>LEN(TRIM(G56))=0</formula>
    </cfRule>
  </conditionalFormatting>
  <conditionalFormatting sqref="M2:P3">
    <cfRule type="containsErrors" dxfId="156" priority="113">
      <formula>ISERROR(#REF!)</formula>
    </cfRule>
  </conditionalFormatting>
  <conditionalFormatting sqref="M5:P5">
    <cfRule type="containsErrors" dxfId="155" priority="114">
      <formula>ISERROR(#REF!)</formula>
    </cfRule>
  </conditionalFormatting>
  <conditionalFormatting sqref="C2:H2 C3:G3 C4:H7 A2:A10 C9:C10 D8:H8 G9:H9">
    <cfRule type="containsErrors" dxfId="154" priority="55">
      <formula>ISERROR(A2)</formula>
    </cfRule>
  </conditionalFormatting>
  <conditionalFormatting sqref="B4:B5">
    <cfRule type="containsErrors" dxfId="153" priority="54">
      <formula>ISERROR(B4)</formula>
    </cfRule>
  </conditionalFormatting>
  <conditionalFormatting sqref="B7 B9">
    <cfRule type="containsErrors" dxfId="152" priority="53">
      <formula>ISERROR(B7)</formula>
    </cfRule>
  </conditionalFormatting>
  <conditionalFormatting sqref="C9">
    <cfRule type="expression" dxfId="151" priority="52">
      <formula>$C$9="No. Please complete W8 first"</formula>
    </cfRule>
  </conditionalFormatting>
  <conditionalFormatting sqref="C12">
    <cfRule type="containsErrors" dxfId="150" priority="51">
      <formula>ISERROR(C12)</formula>
    </cfRule>
  </conditionalFormatting>
  <conditionalFormatting sqref="G28:J28 G29:H29 I29:J39">
    <cfRule type="containsBlanks" dxfId="149" priority="42">
      <formula>LEN(TRIM(G28))=0</formula>
    </cfRule>
  </conditionalFormatting>
  <conditionalFormatting sqref="G30:H39">
    <cfRule type="containsBlanks" dxfId="148" priority="43">
      <formula>LEN(TRIM(G30))=0</formula>
    </cfRule>
  </conditionalFormatting>
  <conditionalFormatting sqref="G30:H39">
    <cfRule type="containsBlanks" dxfId="147" priority="44">
      <formula>LEN(TRIM(G30))=0</formula>
    </cfRule>
  </conditionalFormatting>
  <conditionalFormatting sqref="G41:J41 G42:H42 I42:J52">
    <cfRule type="containsBlanks" dxfId="146" priority="36">
      <formula>LEN(TRIM(G41))=0</formula>
    </cfRule>
  </conditionalFormatting>
  <conditionalFormatting sqref="G43:H52">
    <cfRule type="containsBlanks" dxfId="145" priority="37">
      <formula>LEN(TRIM(G43))=0</formula>
    </cfRule>
  </conditionalFormatting>
  <conditionalFormatting sqref="G43:H52">
    <cfRule type="containsBlanks" dxfId="144" priority="38">
      <formula>LEN(TRIM(G43))=0</formula>
    </cfRule>
  </conditionalFormatting>
  <conditionalFormatting sqref="E41:F42">
    <cfRule type="containsBlanks" dxfId="143" priority="33">
      <formula>LEN(TRIM(E41))=0</formula>
    </cfRule>
  </conditionalFormatting>
  <conditionalFormatting sqref="E43:F52">
    <cfRule type="containsBlanks" dxfId="142" priority="34">
      <formula>LEN(TRIM(E43))=0</formula>
    </cfRule>
  </conditionalFormatting>
  <conditionalFormatting sqref="E43:F52">
    <cfRule type="containsBlanks" dxfId="141" priority="35">
      <formula>LEN(TRIM(E43))=0</formula>
    </cfRule>
  </conditionalFormatting>
  <conditionalFormatting sqref="C14:J14">
    <cfRule type="containsErrors" dxfId="140" priority="20">
      <formula>ISERROR(C14)</formula>
    </cfRule>
  </conditionalFormatting>
  <conditionalFormatting sqref="K14:L14">
    <cfRule type="containsErrors" dxfId="139" priority="19">
      <formula>ISERROR(K14)</formula>
    </cfRule>
  </conditionalFormatting>
  <conditionalFormatting sqref="N14:O14">
    <cfRule type="containsErrors" dxfId="138" priority="18">
      <formula>ISERROR(N14)</formula>
    </cfRule>
  </conditionalFormatting>
  <conditionalFormatting sqref="Q14:R14">
    <cfRule type="containsErrors" dxfId="137" priority="17">
      <formula>ISERROR(Q14)</formula>
    </cfRule>
  </conditionalFormatting>
  <conditionalFormatting sqref="C27:J27">
    <cfRule type="containsErrors" dxfId="136" priority="16">
      <formula>ISERROR(C27)</formula>
    </cfRule>
  </conditionalFormatting>
  <conditionalFormatting sqref="K27:L27">
    <cfRule type="containsErrors" dxfId="135" priority="15">
      <formula>ISERROR(K27)</formula>
    </cfRule>
  </conditionalFormatting>
  <conditionalFormatting sqref="N27:O27">
    <cfRule type="containsErrors" dxfId="134" priority="14">
      <formula>ISERROR(N27)</formula>
    </cfRule>
  </conditionalFormatting>
  <conditionalFormatting sqref="Q27:R27">
    <cfRule type="containsErrors" dxfId="133" priority="13">
      <formula>ISERROR(Q27)</formula>
    </cfRule>
  </conditionalFormatting>
  <conditionalFormatting sqref="C40:J40">
    <cfRule type="containsErrors" dxfId="132" priority="12">
      <formula>ISERROR(C40)</formula>
    </cfRule>
  </conditionalFormatting>
  <conditionalFormatting sqref="K40:L40">
    <cfRule type="containsErrors" dxfId="131" priority="11">
      <formula>ISERROR(K40)</formula>
    </cfRule>
  </conditionalFormatting>
  <conditionalFormatting sqref="N40:O40">
    <cfRule type="containsErrors" dxfId="130" priority="10">
      <formula>ISERROR(N40)</formula>
    </cfRule>
  </conditionalFormatting>
  <conditionalFormatting sqref="Q40:R40">
    <cfRule type="containsErrors" dxfId="129" priority="9">
      <formula>ISERROR(Q40)</formula>
    </cfRule>
  </conditionalFormatting>
  <conditionalFormatting sqref="C53:J53">
    <cfRule type="containsErrors" dxfId="128" priority="8">
      <formula>ISERROR(C53)</formula>
    </cfRule>
  </conditionalFormatting>
  <conditionalFormatting sqref="K53:L53">
    <cfRule type="containsErrors" dxfId="127" priority="7">
      <formula>ISERROR(K53)</formula>
    </cfRule>
  </conditionalFormatting>
  <conditionalFormatting sqref="N53:O53">
    <cfRule type="containsErrors" dxfId="126" priority="6">
      <formula>ISERROR(N53)</formula>
    </cfRule>
  </conditionalFormatting>
  <conditionalFormatting sqref="Q53:R53">
    <cfRule type="containsErrors" dxfId="125" priority="5">
      <formula>ISERROR(Q53)</formula>
    </cfRule>
  </conditionalFormatting>
  <conditionalFormatting sqref="C66:J66">
    <cfRule type="containsErrors" dxfId="124" priority="4">
      <formula>ISERROR(C66)</formula>
    </cfRule>
  </conditionalFormatting>
  <conditionalFormatting sqref="K66:L66">
    <cfRule type="containsErrors" dxfId="123" priority="3">
      <formula>ISERROR(K66)</formula>
    </cfRule>
  </conditionalFormatting>
  <conditionalFormatting sqref="N66:O66">
    <cfRule type="containsErrors" dxfId="122" priority="2">
      <formula>ISERROR(N66)</formula>
    </cfRule>
  </conditionalFormatting>
  <conditionalFormatting sqref="Q66:R66">
    <cfRule type="containsErrors" dxfId="121" priority="1">
      <formula>ISERROR(Q66)</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Errors" priority="109" id="{DBED6A4A-3633-4925-B383-303EAB767D9F}">
            <xm:f>ISERROR(#REF!)</xm:f>
            <x14:dxf>
              <font>
                <color theme="0"/>
              </font>
            </x14:dxf>
          </x14:cfRule>
          <xm:sqref>Q11</xm:sqref>
        </x14:conditionalFormatting>
        <x14:conditionalFormatting xmlns:xm="http://schemas.microsoft.com/office/excel/2006/main">
          <x14:cfRule type="containsErrors" priority="92" id="{EFD80E94-AFCE-4163-AE8F-6EDF79B28200}">
            <xm:f>ISERROR(#REF!)</xm:f>
            <x14:dxf>
              <font>
                <color theme="0"/>
              </font>
            </x14:dxf>
          </x14:cfRule>
          <xm:sqref>M6:P8</xm:sqref>
        </x14:conditionalFormatting>
        <x14:conditionalFormatting xmlns:xm="http://schemas.microsoft.com/office/excel/2006/main">
          <x14:cfRule type="containsErrors" priority="106" id="{F5E8C72C-3C91-4AF5-991A-703A555C4F62}">
            <xm:f>ISERROR(#REF!)</xm:f>
            <x14:dxf>
              <font>
                <color theme="0"/>
              </font>
            </x14:dxf>
          </x14:cfRule>
          <xm:sqref>K12</xm:sqref>
        </x14:conditionalFormatting>
        <x14:conditionalFormatting xmlns:xm="http://schemas.microsoft.com/office/excel/2006/main">
          <x14:cfRule type="containsErrors" priority="107" id="{714F78E1-50E5-415F-9519-7FF0C8F7D44B}">
            <xm:f>ISERROR(#REF!)</xm:f>
            <x14:dxf>
              <font>
                <color theme="0"/>
              </font>
            </x14:dxf>
          </x14:cfRule>
          <xm:sqref>N11:P11</xm:sqref>
        </x14:conditionalFormatting>
        <x14:conditionalFormatting xmlns:xm="http://schemas.microsoft.com/office/excel/2006/main">
          <x14:cfRule type="containsErrors" priority="108" id="{7118995A-1189-456E-B65E-DFA1E66D1823}">
            <xm:f>ISERROR(#REF!)</xm:f>
            <x14:dxf>
              <font>
                <color theme="0"/>
              </font>
            </x14:dxf>
          </x14:cfRule>
          <xm:sqref>M9:P9</xm:sqref>
        </x14:conditionalFormatting>
        <x14:conditionalFormatting xmlns:xm="http://schemas.microsoft.com/office/excel/2006/main">
          <x14:cfRule type="containsErrors" priority="111" id="{C720B497-7B15-41E7-8F4E-8FA0C3E65383}">
            <xm:f>ISERROR(#REF!)</xm:f>
            <x14:dxf>
              <font>
                <color theme="0"/>
              </font>
            </x14:dxf>
          </x14:cfRule>
          <xm:sqref>M90:P1048576 M10:P10</xm:sqref>
        </x14:conditionalFormatting>
        <x14:conditionalFormatting xmlns:xm="http://schemas.microsoft.com/office/excel/2006/main">
          <x14:cfRule type="containsErrors" priority="112" id="{A9B79E5C-7C19-48A3-A7DC-FB52EE49BEAA}">
            <xm:f>ISERROR(#REF!)</xm:f>
            <x14:dxf>
              <font>
                <color theme="0"/>
              </font>
            </x14:dxf>
          </x14:cfRule>
          <xm:sqref>N83:O83 M79:P79 M1:P1 K11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249977111117893"/>
  </sheetPr>
  <dimension ref="A1:R90"/>
  <sheetViews>
    <sheetView showGridLines="0" topLeftCell="A52" workbookViewId="0">
      <selection activeCell="E67" sqref="E67:F78"/>
    </sheetView>
  </sheetViews>
  <sheetFormatPr defaultColWidth="7.28515625" defaultRowHeight="15" x14ac:dyDescent="0.25"/>
  <cols>
    <col min="1" max="1" width="8.7109375" style="73" customWidth="1"/>
    <col min="2" max="2" width="10.7109375" style="63" customWidth="1"/>
    <col min="3" max="4" width="10.7109375" style="489" customWidth="1"/>
    <col min="5" max="6" width="7.7109375" style="489" customWidth="1"/>
    <col min="7" max="8" width="24.7109375" style="16" customWidth="1"/>
    <col min="9" max="9" width="24.7109375" style="1" customWidth="1"/>
    <col min="10" max="10" width="2.28515625" style="67" customWidth="1"/>
    <col min="11" max="16384" width="7.28515625" style="66"/>
  </cols>
  <sheetData>
    <row r="1" spans="1:10" s="365" customFormat="1" ht="18.75" x14ac:dyDescent="0.3">
      <c r="A1" s="343" t="s">
        <v>256</v>
      </c>
      <c r="B1" s="362"/>
      <c r="C1" s="363"/>
      <c r="D1" s="363"/>
      <c r="E1" s="363"/>
      <c r="F1" s="363"/>
      <c r="G1" s="364"/>
      <c r="H1" s="364"/>
      <c r="J1" s="366"/>
    </row>
    <row r="2" spans="1:10" s="71" customFormat="1" x14ac:dyDescent="0.25">
      <c r="A2" s="68"/>
      <c r="B2" s="430" t="s">
        <v>44</v>
      </c>
      <c r="C2" s="69"/>
      <c r="D2" s="69"/>
      <c r="E2" s="70"/>
      <c r="F2" s="70"/>
      <c r="G2" s="65"/>
      <c r="H2" s="65"/>
    </row>
    <row r="3" spans="1:10" s="71" customFormat="1" x14ac:dyDescent="0.25">
      <c r="A3" s="68"/>
      <c r="B3" s="433" t="s">
        <v>249</v>
      </c>
      <c r="C3" s="69"/>
      <c r="D3" s="69"/>
      <c r="E3" s="70"/>
      <c r="F3" s="70"/>
      <c r="G3" s="74"/>
      <c r="H3" s="65"/>
    </row>
    <row r="4" spans="1:10" s="71" customFormat="1" x14ac:dyDescent="0.25">
      <c r="A4" s="68"/>
      <c r="B4" s="434" t="s">
        <v>66</v>
      </c>
      <c r="C4" s="69"/>
      <c r="D4" s="69"/>
      <c r="E4" s="70"/>
      <c r="F4" s="70"/>
      <c r="G4" s="65"/>
      <c r="H4" s="65"/>
    </row>
    <row r="5" spans="1:10" s="71" customFormat="1" x14ac:dyDescent="0.25">
      <c r="A5" s="68"/>
      <c r="B5" s="432" t="s">
        <v>240</v>
      </c>
      <c r="C5" s="69"/>
      <c r="D5" s="69"/>
      <c r="E5" s="70"/>
      <c r="F5" s="70"/>
      <c r="G5" s="65"/>
      <c r="H5" s="65"/>
    </row>
    <row r="6" spans="1:10" s="72" customFormat="1" x14ac:dyDescent="0.25">
      <c r="A6" s="68"/>
      <c r="B6" s="435" t="s">
        <v>250</v>
      </c>
      <c r="C6" s="69"/>
      <c r="D6" s="69"/>
      <c r="E6" s="70"/>
      <c r="F6" s="70"/>
      <c r="G6" s="173"/>
      <c r="H6" s="19"/>
      <c r="I6" s="12"/>
    </row>
    <row r="7" spans="1:10" s="72" customFormat="1" x14ac:dyDescent="0.25">
      <c r="A7" s="68"/>
      <c r="B7" s="29"/>
      <c r="C7" s="69"/>
      <c r="D7" s="69"/>
      <c r="E7" s="70"/>
      <c r="F7" s="70"/>
      <c r="G7" s="173"/>
      <c r="H7" s="19"/>
      <c r="I7" s="12"/>
    </row>
    <row r="8" spans="1:10" s="72" customFormat="1" ht="12.75" customHeight="1" x14ac:dyDescent="0.25">
      <c r="A8" s="518" t="s">
        <v>235</v>
      </c>
      <c r="B8" s="518"/>
      <c r="C8" s="518"/>
      <c r="D8" s="69"/>
      <c r="E8" s="70"/>
      <c r="F8" s="70"/>
      <c r="G8" s="173"/>
      <c r="H8" s="19"/>
      <c r="I8" s="12"/>
    </row>
    <row r="9" spans="1:10" s="72" customFormat="1" ht="12.75" customHeight="1" x14ac:dyDescent="0.25">
      <c r="A9" s="462" t="s">
        <v>238</v>
      </c>
      <c r="B9" s="29"/>
      <c r="C9" s="529" t="str">
        <f>IF('W8'!G8&gt;0,"Yes","No. Please complete W8 first")</f>
        <v>No. Please complete W8 first</v>
      </c>
      <c r="D9" s="529"/>
      <c r="E9" s="529"/>
      <c r="F9" s="529"/>
      <c r="G9" s="173"/>
      <c r="H9" s="19"/>
      <c r="I9" s="12"/>
    </row>
    <row r="10" spans="1:10" s="1" customFormat="1" ht="12.75" customHeight="1" x14ac:dyDescent="0.2">
      <c r="A10" s="462" t="s">
        <v>239</v>
      </c>
      <c r="B10" s="3"/>
      <c r="C10" s="12" t="str">
        <f>IF('W8'!G8&gt;0, "W8", "")</f>
        <v/>
      </c>
      <c r="D10" s="6"/>
      <c r="E10" s="6"/>
      <c r="F10" s="6"/>
      <c r="G10" s="16"/>
      <c r="H10" s="16"/>
      <c r="I10" s="15"/>
      <c r="J10" s="10"/>
    </row>
    <row r="11" spans="1:10" s="5" customFormat="1" ht="12.75" customHeight="1" x14ac:dyDescent="0.2">
      <c r="E11" s="174" t="s">
        <v>90</v>
      </c>
      <c r="F11" s="175"/>
      <c r="G11" s="407" t="s">
        <v>236</v>
      </c>
      <c r="H11" s="180"/>
      <c r="I11" s="370"/>
      <c r="J11" s="470"/>
    </row>
    <row r="12" spans="1:10" s="4" customFormat="1" ht="12.75" customHeight="1" x14ac:dyDescent="0.2">
      <c r="A12" s="460"/>
      <c r="B12" s="461"/>
      <c r="C12" s="585" t="s">
        <v>251</v>
      </c>
      <c r="D12" s="591"/>
      <c r="E12" s="486" t="s">
        <v>27</v>
      </c>
      <c r="F12" s="191"/>
      <c r="G12" s="519" t="s">
        <v>255</v>
      </c>
      <c r="H12" s="520"/>
      <c r="I12" s="521"/>
      <c r="J12" s="471"/>
    </row>
    <row r="13" spans="1:10" s="1" customFormat="1" ht="12.75" customHeight="1" x14ac:dyDescent="0.2">
      <c r="A13" s="177"/>
      <c r="B13" s="3"/>
      <c r="C13" s="586"/>
      <c r="D13" s="592"/>
      <c r="E13" s="522" t="s">
        <v>33</v>
      </c>
      <c r="F13" s="522"/>
      <c r="G13" s="537" t="s">
        <v>33</v>
      </c>
      <c r="H13" s="522"/>
      <c r="I13" s="538"/>
    </row>
    <row r="14" spans="1:10" s="13" customFormat="1" ht="12.75" customHeight="1" x14ac:dyDescent="0.2">
      <c r="A14" s="376" t="s">
        <v>19</v>
      </c>
      <c r="B14" s="372" t="s">
        <v>18</v>
      </c>
      <c r="C14" s="372" t="s">
        <v>2</v>
      </c>
      <c r="D14" s="373" t="s">
        <v>0</v>
      </c>
      <c r="E14" s="372" t="s">
        <v>2</v>
      </c>
      <c r="F14" s="373" t="s">
        <v>0</v>
      </c>
      <c r="G14" s="372" t="s">
        <v>2</v>
      </c>
      <c r="H14" s="372" t="s">
        <v>0</v>
      </c>
      <c r="I14" s="373" t="s">
        <v>26</v>
      </c>
    </row>
    <row r="15" spans="1:10" s="190" customFormat="1" ht="12.75" customHeight="1" x14ac:dyDescent="0.25">
      <c r="A15" s="524" t="s">
        <v>20</v>
      </c>
      <c r="B15" s="17" t="s">
        <v>6</v>
      </c>
      <c r="C15" s="463" t="str">
        <f>IF('W8'!$G$8&gt;0, 'W8'!C12,"")</f>
        <v/>
      </c>
      <c r="D15" s="472" t="str">
        <f>IF('W8'!$G$8&gt;0, 'W8'!H12,"")</f>
        <v/>
      </c>
      <c r="E15" s="281"/>
      <c r="F15" s="281"/>
      <c r="G15" s="568" t="str">
        <f>IF(COUNT(C15,E15)=2, CONCATENATE(ROUND(E15/C15*100, 2), " (", ROUND(E15/C15*100/EXP(1.96/SQRT(E15)), 2),"-",ROUND(E15/C15*100*EXP(1.96/SQRT(E15)), 2),")"),"")</f>
        <v/>
      </c>
      <c r="H15" s="569" t="str">
        <f>IF(COUNT(D15,F15)=2, CONCATENATE(ROUND(F15/D15*100, 2), " (", ROUND(F15/D15*100/EXP(1.96/SQRT(F15)), 2),"-",ROUND(F15/D15*100*EXP(1.96/SQRT(F15)), 2),")"),"")</f>
        <v/>
      </c>
      <c r="I15" s="570" t="str">
        <f>IF(COUNT(C15:F15)=4, CONCATENATE(ROUND(SUM(E15:F15)/SUM(C15:D15)*100, 2), " (", ROUND(SUM(E15:F15)/SUM(C15:D15)*100/EXP(1.96/SQRT(SUM(E15:F15))), 2),"-",ROUND(SUM(E15:F15)/SUM(C15:D15)*100*EXP(1.96/SQRT(SUM(E15:F15))), 2),")"),"")</f>
        <v/>
      </c>
    </row>
    <row r="16" spans="1:10" s="190" customFormat="1" ht="12.75" customHeight="1" x14ac:dyDescent="0.25">
      <c r="A16" s="524"/>
      <c r="B16" s="14" t="s">
        <v>7</v>
      </c>
      <c r="C16" s="463" t="str">
        <f>IF('W8'!$G$8&gt;0, 'W8'!C13,"")</f>
        <v/>
      </c>
      <c r="D16" s="473" t="str">
        <f>IF('W8'!$G$8&gt;0, 'W8'!H13,"")</f>
        <v/>
      </c>
      <c r="E16" s="281"/>
      <c r="F16" s="281"/>
      <c r="G16" s="571" t="str">
        <f>IF(COUNT(C16,E16)=2, CONCATENATE(ROUND(E16/C16*100, 2), " (", ROUND(E16/C16*100/EXP(1.96/SQRT(E16)), 2),"-",ROUND(E16/C16*100*EXP(1.96/SQRT(E16)), 2),")"),"")</f>
        <v/>
      </c>
      <c r="H16" s="572" t="str">
        <f>IF(COUNT(D16,F16)=2, CONCATENATE(ROUND(F16/D16*100, 2), " (", ROUND(F16/D16*100/EXP(1.96/SQRT(F16)), 2),"-",ROUND(F16/D16*100*EXP(1.96/SQRT(F16)), 2),")"),"")</f>
        <v/>
      </c>
      <c r="I16" s="573" t="str">
        <f>IF(COUNT(C16:F16)=4, CONCATENATE(ROUND(SUM(E16:F16)/SUM(C16:D16)*100, 2), " (", ROUND(SUM(E16:F16)/SUM(C16:D16)*100/EXP(1.96/SQRT(SUM(E16:F16))), 2),"-",ROUND(SUM(E16:F16)/SUM(C16:D16)*100*EXP(1.96/SQRT(SUM(E16:F16))), 2),")"),"")</f>
        <v/>
      </c>
    </row>
    <row r="17" spans="1:10" s="190" customFormat="1" ht="12.75" customHeight="1" x14ac:dyDescent="0.25">
      <c r="A17" s="524"/>
      <c r="B17" s="14" t="s">
        <v>8</v>
      </c>
      <c r="C17" s="463" t="str">
        <f>IF('W8'!$G$8&gt;0, 'W8'!C14,"")</f>
        <v/>
      </c>
      <c r="D17" s="473" t="str">
        <f>IF('W8'!$G$8&gt;0, 'W8'!H14,"")</f>
        <v/>
      </c>
      <c r="E17" s="281"/>
      <c r="F17" s="281"/>
      <c r="G17" s="571" t="str">
        <f>IF(COUNT(C17,E17)=2, CONCATENATE(ROUND(E17/C17*100, 2), " (", ROUND(E17/C17*100/EXP(1.96/SQRT(E17)), 2),"-",ROUND(E17/C17*100*EXP(1.96/SQRT(E17)), 2),")"),"")</f>
        <v/>
      </c>
      <c r="H17" s="572" t="str">
        <f>IF(COUNT(D17,F17)=2, CONCATENATE(ROUND(F17/D17*100, 2), " (", ROUND(F17/D17*100/EXP(1.96/SQRT(F17)), 2),"-",ROUND(F17/D17*100*EXP(1.96/SQRT(F17)), 2),")"),"")</f>
        <v/>
      </c>
      <c r="I17" s="573" t="str">
        <f>IF(COUNT(C17:F17)=4, CONCATENATE(ROUND(SUM(E17:F17)/SUM(C17:D17)*100, 2), " (", ROUND(SUM(E17:F17)/SUM(C17:D17)*100/EXP(1.96/SQRT(SUM(E17:F17))), 2),"-",ROUND(SUM(E17:F17)/SUM(C17:D17)*100*EXP(1.96/SQRT(SUM(E17:F17))), 2),")"),"")</f>
        <v/>
      </c>
    </row>
    <row r="18" spans="1:10" s="190" customFormat="1" ht="12.75" customHeight="1" x14ac:dyDescent="0.25">
      <c r="A18" s="524"/>
      <c r="B18" s="14" t="s">
        <v>9</v>
      </c>
      <c r="C18" s="463" t="str">
        <f>IF('W8'!$G$8&gt;0, 'W8'!C15,"")</f>
        <v/>
      </c>
      <c r="D18" s="473" t="str">
        <f>IF('W8'!$G$8&gt;0, 'W8'!H15,"")</f>
        <v/>
      </c>
      <c r="E18" s="281"/>
      <c r="F18" s="281"/>
      <c r="G18" s="571" t="str">
        <f>IF(COUNT(C18,E18)=2, CONCATENATE(ROUND(E18/C18*100, 2), " (", ROUND(E18/C18*100/EXP(1.96/SQRT(E18)), 2),"-",ROUND(E18/C18*100*EXP(1.96/SQRT(E18)), 2),")"),"")</f>
        <v/>
      </c>
      <c r="H18" s="572" t="str">
        <f>IF(COUNT(D18,F18)=2, CONCATENATE(ROUND(F18/D18*100, 2), " (", ROUND(F18/D18*100/EXP(1.96/SQRT(F18)), 2),"-",ROUND(F18/D18*100*EXP(1.96/SQRT(F18)), 2),")"),"")</f>
        <v/>
      </c>
      <c r="I18" s="573" t="str">
        <f>IF(COUNT(C18:F18)=4, CONCATENATE(ROUND(SUM(E18:F18)/SUM(C18:D18)*100, 2), " (", ROUND(SUM(E18:F18)/SUM(C18:D18)*100/EXP(1.96/SQRT(SUM(E18:F18))), 2),"-",ROUND(SUM(E18:F18)/SUM(C18:D18)*100*EXP(1.96/SQRT(SUM(E18:F18))), 2),")"),"")</f>
        <v/>
      </c>
    </row>
    <row r="19" spans="1:10" s="190" customFormat="1" ht="12.75" customHeight="1" x14ac:dyDescent="0.25">
      <c r="A19" s="524"/>
      <c r="B19" s="14" t="s">
        <v>10</v>
      </c>
      <c r="C19" s="463" t="str">
        <f>IF('W8'!$G$8&gt;0, 'W8'!C16,"")</f>
        <v/>
      </c>
      <c r="D19" s="473" t="str">
        <f>IF('W8'!$G$8&gt;0, 'W8'!H16,"")</f>
        <v/>
      </c>
      <c r="E19" s="281"/>
      <c r="F19" s="281"/>
      <c r="G19" s="571" t="str">
        <f>IF(COUNT(C19,E19)=2, CONCATENATE(ROUND(E19/C19*100, 2), " (", ROUND(E19/C19*100/EXP(1.96/SQRT(E19)), 2),"-",ROUND(E19/C19*100*EXP(1.96/SQRT(E19)), 2),")"),"")</f>
        <v/>
      </c>
      <c r="H19" s="572" t="str">
        <f>IF(COUNT(D19,F19)=2, CONCATENATE(ROUND(F19/D19*100, 2), " (", ROUND(F19/D19*100/EXP(1.96/SQRT(F19)), 2),"-",ROUND(F19/D19*100*EXP(1.96/SQRT(F19)), 2),")"),"")</f>
        <v/>
      </c>
      <c r="I19" s="573" t="str">
        <f>IF(COUNT(C19:F19)=4, CONCATENATE(ROUND(SUM(E19:F19)/SUM(C19:D19)*100, 2), " (", ROUND(SUM(E19:F19)/SUM(C19:D19)*100/EXP(1.96/SQRT(SUM(E19:F19))), 2),"-",ROUND(SUM(E19:F19)/SUM(C19:D19)*100*EXP(1.96/SQRT(SUM(E19:F19))), 2),")"),"")</f>
        <v/>
      </c>
    </row>
    <row r="20" spans="1:10" s="190" customFormat="1" ht="12.75" customHeight="1" x14ac:dyDescent="0.25">
      <c r="A20" s="524"/>
      <c r="B20" s="14" t="s">
        <v>11</v>
      </c>
      <c r="C20" s="463" t="str">
        <f>IF('W8'!$G$8&gt;0, 'W8'!C17,"")</f>
        <v/>
      </c>
      <c r="D20" s="473" t="str">
        <f>IF('W8'!$G$8&gt;0, 'W8'!H17,"")</f>
        <v/>
      </c>
      <c r="E20" s="281"/>
      <c r="F20" s="281"/>
      <c r="G20" s="571" t="str">
        <f>IF(COUNT(C20,E20)=2, CONCATENATE(ROUND(E20/C20*100, 2), " (", ROUND(E20/C20*100/EXP(1.96/SQRT(E20)), 2),"-",ROUND(E20/C20*100*EXP(1.96/SQRT(E20)), 2),")"),"")</f>
        <v/>
      </c>
      <c r="H20" s="572" t="str">
        <f>IF(COUNT(D20,F20)=2, CONCATENATE(ROUND(F20/D20*100, 2), " (", ROUND(F20/D20*100/EXP(1.96/SQRT(F20)), 2),"-",ROUND(F20/D20*100*EXP(1.96/SQRT(F20)), 2),")"),"")</f>
        <v/>
      </c>
      <c r="I20" s="573" t="str">
        <f>IF(COUNT(C20:F20)=4, CONCATENATE(ROUND(SUM(E20:F20)/SUM(C20:D20)*100, 2), " (", ROUND(SUM(E20:F20)/SUM(C20:D20)*100/EXP(1.96/SQRT(SUM(E20:F20))), 2),"-",ROUND(SUM(E20:F20)/SUM(C20:D20)*100*EXP(1.96/SQRT(SUM(E20:F20))), 2),")"),"")</f>
        <v/>
      </c>
    </row>
    <row r="21" spans="1:10" s="190" customFormat="1" ht="12.75" customHeight="1" x14ac:dyDescent="0.25">
      <c r="A21" s="524"/>
      <c r="B21" s="14" t="s">
        <v>12</v>
      </c>
      <c r="C21" s="463" t="str">
        <f>IF('W8'!$G$8&gt;0, 'W8'!C18,"")</f>
        <v/>
      </c>
      <c r="D21" s="473" t="str">
        <f>IF('W8'!$G$8&gt;0, 'W8'!H18,"")</f>
        <v/>
      </c>
      <c r="E21" s="281"/>
      <c r="F21" s="281"/>
      <c r="G21" s="571" t="str">
        <f>IF(COUNT(C21,E21)=2, CONCATENATE(ROUND(E21/C21*100, 2), " (", ROUND(E21/C21*100/EXP(1.96/SQRT(E21)), 2),"-",ROUND(E21/C21*100*EXP(1.96/SQRT(E21)), 2),")"),"")</f>
        <v/>
      </c>
      <c r="H21" s="572" t="str">
        <f>IF(COUNT(D21,F21)=2, CONCATENATE(ROUND(F21/D21*100, 2), " (", ROUND(F21/D21*100/EXP(1.96/SQRT(F21)), 2),"-",ROUND(F21/D21*100*EXP(1.96/SQRT(F21)), 2),")"),"")</f>
        <v/>
      </c>
      <c r="I21" s="573" t="str">
        <f>IF(COUNT(C21:F21)=4, CONCATENATE(ROUND(SUM(E21:F21)/SUM(C21:D21)*100, 2), " (", ROUND(SUM(E21:F21)/SUM(C21:D21)*100/EXP(1.96/SQRT(SUM(E21:F21))), 2),"-",ROUND(SUM(E21:F21)/SUM(C21:D21)*100*EXP(1.96/SQRT(SUM(E21:F21))), 2),")"),"")</f>
        <v/>
      </c>
    </row>
    <row r="22" spans="1:10" s="190" customFormat="1" ht="12.75" customHeight="1" x14ac:dyDescent="0.25">
      <c r="A22" s="524"/>
      <c r="B22" s="14" t="s">
        <v>13</v>
      </c>
      <c r="C22" s="463" t="str">
        <f>IF('W8'!$G$8&gt;0, 'W8'!C19,"")</f>
        <v/>
      </c>
      <c r="D22" s="473" t="str">
        <f>IF('W8'!$G$8&gt;0, 'W8'!H19,"")</f>
        <v/>
      </c>
      <c r="E22" s="281"/>
      <c r="F22" s="281"/>
      <c r="G22" s="571" t="str">
        <f>IF(COUNT(C22,E22)=2, CONCATENATE(ROUND(E22/C22*100, 2), " (", ROUND(E22/C22*100/EXP(1.96/SQRT(E22)), 2),"-",ROUND(E22/C22*100*EXP(1.96/SQRT(E22)), 2),")"),"")</f>
        <v/>
      </c>
      <c r="H22" s="572" t="str">
        <f>IF(COUNT(D22,F22)=2, CONCATENATE(ROUND(F22/D22*100, 2), " (", ROUND(F22/D22*100/EXP(1.96/SQRT(F22)), 2),"-",ROUND(F22/D22*100*EXP(1.96/SQRT(F22)), 2),")"),"")</f>
        <v/>
      </c>
      <c r="I22" s="573" t="str">
        <f>IF(COUNT(C22:F22)=4, CONCATENATE(ROUND(SUM(E22:F22)/SUM(C22:D22)*100, 2), " (", ROUND(SUM(E22:F22)/SUM(C22:D22)*100/EXP(1.96/SQRT(SUM(E22:F22))), 2),"-",ROUND(SUM(E22:F22)/SUM(C22:D22)*100*EXP(1.96/SQRT(SUM(E22:F22))), 2),")"),"")</f>
        <v/>
      </c>
    </row>
    <row r="23" spans="1:10" s="190" customFormat="1" ht="12.75" customHeight="1" x14ac:dyDescent="0.25">
      <c r="A23" s="524"/>
      <c r="B23" s="14" t="s">
        <v>14</v>
      </c>
      <c r="C23" s="463" t="str">
        <f>IF('W8'!$G$8&gt;0, 'W8'!C20,"")</f>
        <v/>
      </c>
      <c r="D23" s="473" t="str">
        <f>IF('W8'!$G$8&gt;0, 'W8'!H20,"")</f>
        <v/>
      </c>
      <c r="E23" s="281"/>
      <c r="F23" s="281"/>
      <c r="G23" s="571" t="str">
        <f>IF(COUNT(C23,E23)=2, CONCATENATE(ROUND(E23/C23*100, 2), " (", ROUND(E23/C23*100/EXP(1.96/SQRT(E23)), 2),"-",ROUND(E23/C23*100*EXP(1.96/SQRT(E23)), 2),")"),"")</f>
        <v/>
      </c>
      <c r="H23" s="572" t="str">
        <f>IF(COUNT(D23,F23)=2, CONCATENATE(ROUND(F23/D23*100, 2), " (", ROUND(F23/D23*100/EXP(1.96/SQRT(F23)), 2),"-",ROUND(F23/D23*100*EXP(1.96/SQRT(F23)), 2),")"),"")</f>
        <v/>
      </c>
      <c r="I23" s="573" t="str">
        <f>IF(COUNT(C23:F23)=4, CONCATENATE(ROUND(SUM(E23:F23)/SUM(C23:D23)*100, 2), " (", ROUND(SUM(E23:F23)/SUM(C23:D23)*100/EXP(1.96/SQRT(SUM(E23:F23))), 2),"-",ROUND(SUM(E23:F23)/SUM(C23:D23)*100*EXP(1.96/SQRT(SUM(E23:F23))), 2),")"),"")</f>
        <v/>
      </c>
    </row>
    <row r="24" spans="1:10" s="190" customFormat="1" ht="12.75" customHeight="1" x14ac:dyDescent="0.25">
      <c r="A24" s="524"/>
      <c r="B24" s="14" t="s">
        <v>15</v>
      </c>
      <c r="C24" s="463" t="str">
        <f>IF('W8'!$G$8&gt;0, 'W8'!C21,"")</f>
        <v/>
      </c>
      <c r="D24" s="473" t="str">
        <f>IF('W8'!$G$8&gt;0, 'W8'!H21,"")</f>
        <v/>
      </c>
      <c r="E24" s="281"/>
      <c r="F24" s="281"/>
      <c r="G24" s="571" t="str">
        <f>IF(COUNT(C24,E24)=2, CONCATENATE(ROUND(E24/C24*100, 2), " (", ROUND(E24/C24*100/EXP(1.96/SQRT(E24)), 2),"-",ROUND(E24/C24*100*EXP(1.96/SQRT(E24)), 2),")"),"")</f>
        <v/>
      </c>
      <c r="H24" s="572" t="str">
        <f>IF(COUNT(D24,F24)=2, CONCATENATE(ROUND(F24/D24*100, 2), " (", ROUND(F24/D24*100/EXP(1.96/SQRT(F24)), 2),"-",ROUND(F24/D24*100*EXP(1.96/SQRT(F24)), 2),")"),"")</f>
        <v/>
      </c>
      <c r="I24" s="573" t="str">
        <f>IF(COUNT(C24:F24)=4, CONCATENATE(ROUND(SUM(E24:F24)/SUM(C24:D24)*100, 2), " (", ROUND(SUM(E24:F24)/SUM(C24:D24)*100/EXP(1.96/SQRT(SUM(E24:F24))), 2),"-",ROUND(SUM(E24:F24)/SUM(C24:D24)*100*EXP(1.96/SQRT(SUM(E24:F24))), 2),")"),"")</f>
        <v/>
      </c>
    </row>
    <row r="25" spans="1:10" s="190" customFormat="1" ht="12.75" customHeight="1" x14ac:dyDescent="0.25">
      <c r="A25" s="524"/>
      <c r="B25" s="14" t="s">
        <v>16</v>
      </c>
      <c r="C25" s="463" t="str">
        <f>IF('W8'!$G$8&gt;0, 'W8'!C22,"")</f>
        <v/>
      </c>
      <c r="D25" s="473" t="str">
        <f>IF('W8'!$G$8&gt;0, 'W8'!H22,"")</f>
        <v/>
      </c>
      <c r="E25" s="281"/>
      <c r="F25" s="281"/>
      <c r="G25" s="571" t="str">
        <f>IF(COUNT(C25,E25)=2, CONCATENATE(ROUND(E25/C25*100, 2), " (", ROUND(E25/C25*100/EXP(1.96/SQRT(E25)), 2),"-",ROUND(E25/C25*100*EXP(1.96/SQRT(E25)), 2),")"),"")</f>
        <v/>
      </c>
      <c r="H25" s="572" t="str">
        <f>IF(COUNT(D25,F25)=2, CONCATENATE(ROUND(F25/D25*100, 2), " (", ROUND(F25/D25*100/EXP(1.96/SQRT(F25)), 2),"-",ROUND(F25/D25*100*EXP(1.96/SQRT(F25)), 2),")"),"")</f>
        <v/>
      </c>
      <c r="I25" s="573" t="str">
        <f>IF(COUNT(C25:F25)=4, CONCATENATE(ROUND(SUM(E25:F25)/SUM(C25:D25)*100, 2), " (", ROUND(SUM(E25:F25)/SUM(C25:D25)*100/EXP(1.96/SQRT(SUM(E25:F25))), 2),"-",ROUND(SUM(E25:F25)/SUM(C25:D25)*100*EXP(1.96/SQRT(SUM(E25:F25))), 2),")"),"")</f>
        <v/>
      </c>
    </row>
    <row r="26" spans="1:10" s="190" customFormat="1" ht="12.75" customHeight="1" x14ac:dyDescent="0.25">
      <c r="A26" s="525"/>
      <c r="B26" s="14" t="s">
        <v>17</v>
      </c>
      <c r="C26" s="463" t="str">
        <f>IF('W8'!$G$8&gt;0, 'W8'!C23,"")</f>
        <v/>
      </c>
      <c r="D26" s="474" t="str">
        <f>IF('W8'!$G$8&gt;0, 'W8'!H23,"")</f>
        <v/>
      </c>
      <c r="E26" s="281"/>
      <c r="F26" s="281"/>
      <c r="G26" s="571" t="str">
        <f>IF(COUNT(C26,E26)=2, CONCATENATE(ROUND(E26/C26*100, 2), " (", ROUND(E26/C26*100/EXP(1.96/SQRT(E26)), 2),"-",ROUND(E26/C26*100*EXP(1.96/SQRT(E26)), 2),")"),"")</f>
        <v/>
      </c>
      <c r="H26" s="572" t="str">
        <f>IF(COUNT(D26,F26)=2, CONCATENATE(ROUND(F26/D26*100, 2), " (", ROUND(F26/D26*100/EXP(1.96/SQRT(F26)), 2),"-",ROUND(F26/D26*100*EXP(1.96/SQRT(F26)), 2),")"),"")</f>
        <v/>
      </c>
      <c r="I26" s="573" t="str">
        <f>IF(COUNT(C26:F26)=4, CONCATENATE(ROUND(SUM(E26:F26)/SUM(C26:D26)*100, 2), " (", ROUND(SUM(E26:F26)/SUM(C26:D26)*100/EXP(1.96/SQRT(SUM(E26:F26))), 2),"-",ROUND(SUM(E26:F26)/SUM(C26:D26)*100*EXP(1.96/SQRT(SUM(E26:F26))), 2),")"),"")</f>
        <v/>
      </c>
    </row>
    <row r="27" spans="1:10" s="190" customFormat="1" ht="12.75" customHeight="1" x14ac:dyDescent="0.25">
      <c r="A27" s="488"/>
      <c r="B27" s="14"/>
      <c r="C27" s="372" t="s">
        <v>2</v>
      </c>
      <c r="D27" s="373" t="s">
        <v>0</v>
      </c>
      <c r="E27" s="372" t="s">
        <v>2</v>
      </c>
      <c r="F27" s="373" t="s">
        <v>0</v>
      </c>
      <c r="G27" s="372" t="s">
        <v>2</v>
      </c>
      <c r="H27" s="372" t="s">
        <v>0</v>
      </c>
      <c r="I27" s="373" t="s">
        <v>26</v>
      </c>
    </row>
    <row r="28" spans="1:10" s="190" customFormat="1" ht="12.75" customHeight="1" x14ac:dyDescent="0.25">
      <c r="A28" s="524" t="s">
        <v>21</v>
      </c>
      <c r="B28" s="14" t="s">
        <v>6</v>
      </c>
      <c r="C28" s="463" t="str">
        <f>IF('W8'!$G$8&gt;0, 'W8'!D12,"")</f>
        <v/>
      </c>
      <c r="D28" s="472" t="str">
        <f>IF('W8'!$G$8&gt;0, 'W8'!I12,"")</f>
        <v/>
      </c>
      <c r="E28" s="281"/>
      <c r="F28" s="281"/>
      <c r="G28" s="571" t="str">
        <f>IF(COUNT(C28,E28)=2, CONCATENATE(ROUND(E28/C28*100, 2), " (", ROUND(E28/C28*100/EXP(1.96/SQRT(E28)), 2),"-",ROUND(E28/C28*100*EXP(1.96/SQRT(E28)), 2),")"),"")</f>
        <v/>
      </c>
      <c r="H28" s="569" t="str">
        <f>IF(COUNT(D28,F28)=2, CONCATENATE(ROUND(F28/D28*100, 2), " (", ROUND(F28/D28*100/EXP(1.96/SQRT(F28)), 2),"-",ROUND(F28/D28*100*EXP(1.96/SQRT(F28)), 2),")"),"")</f>
        <v/>
      </c>
      <c r="I28" s="570" t="str">
        <f>IF(COUNT(C28:F28)=4, CONCATENATE(ROUND(SUM(E28:F28)/SUM(C28:D28)*100, 2), " (", ROUND(SUM(E28:F28)/SUM(C28:D28)*100/EXP(1.96/SQRT(SUM(E28:F28))), 2),"-",ROUND(SUM(E28:F28)/SUM(C28:D28)*100*EXP(1.96/SQRT(SUM(E28:F28))), 2),")"),"")</f>
        <v/>
      </c>
    </row>
    <row r="29" spans="1:10" s="190" customFormat="1" ht="12.75" customHeight="1" x14ac:dyDescent="0.25">
      <c r="A29" s="524"/>
      <c r="B29" s="14" t="s">
        <v>7</v>
      </c>
      <c r="C29" s="463" t="str">
        <f>IF('W8'!$G$8&gt;0, 'W8'!D13,"")</f>
        <v/>
      </c>
      <c r="D29" s="473" t="str">
        <f>IF('W8'!$G$8&gt;0, 'W8'!I13,"")</f>
        <v/>
      </c>
      <c r="E29" s="281"/>
      <c r="F29" s="281"/>
      <c r="G29" s="571" t="str">
        <f>IF(COUNT(C29,E29)=2, CONCATENATE(ROUND(E29/C29*100, 2), " (", ROUND(E29/C29*100/EXP(1.96/SQRT(E29)), 2),"-",ROUND(E29/C29*100*EXP(1.96/SQRT(E29)), 2),")"),"")</f>
        <v/>
      </c>
      <c r="H29" s="572" t="str">
        <f>IF(COUNT(D29,F29)=2, CONCATENATE(ROUND(F29/D29*100, 2), " (", ROUND(F29/D29*100/EXP(1.96/SQRT(F29)), 2),"-",ROUND(F29/D29*100*EXP(1.96/SQRT(F29)), 2),")"),"")</f>
        <v/>
      </c>
      <c r="I29" s="573" t="str">
        <f>IF(COUNT(C29:F29)=4, CONCATENATE(ROUND(SUM(E29:F29)/SUM(C29:D29)*100, 2), " (", ROUND(SUM(E29:F29)/SUM(C29:D29)*100/EXP(1.96/SQRT(SUM(E29:F29))), 2),"-",ROUND(SUM(E29:F29)/SUM(C29:D29)*100*EXP(1.96/SQRT(SUM(E29:F29))), 2),")"),"")</f>
        <v/>
      </c>
    </row>
    <row r="30" spans="1:10" s="190" customFormat="1" ht="12.75" customHeight="1" x14ac:dyDescent="0.25">
      <c r="A30" s="524"/>
      <c r="B30" s="14" t="s">
        <v>8</v>
      </c>
      <c r="C30" s="463" t="str">
        <f>IF('W8'!$G$8&gt;0, 'W8'!D14,"")</f>
        <v/>
      </c>
      <c r="D30" s="473" t="str">
        <f>IF('W8'!$G$8&gt;0, 'W8'!I14,"")</f>
        <v/>
      </c>
      <c r="E30" s="281"/>
      <c r="F30" s="281"/>
      <c r="G30" s="571" t="str">
        <f>IF(COUNT(C30,E30)=2, CONCATENATE(ROUND(E30/C30*100, 2), " (", ROUND(E30/C30*100/EXP(1.96/SQRT(E30)), 2),"-",ROUND(E30/C30*100*EXP(1.96/SQRT(E30)), 2),")"),"")</f>
        <v/>
      </c>
      <c r="H30" s="572" t="str">
        <f>IF(COUNT(D30,F30)=2, CONCATENATE(ROUND(F30/D30*100, 2), " (", ROUND(F30/D30*100/EXP(1.96/SQRT(F30)), 2),"-",ROUND(F30/D30*100*EXP(1.96/SQRT(F30)), 2),")"),"")</f>
        <v/>
      </c>
      <c r="I30" s="573" t="str">
        <f>IF(COUNT(C30:F30)=4, CONCATENATE(ROUND(SUM(E30:F30)/SUM(C30:D30)*100, 2), " (", ROUND(SUM(E30:F30)/SUM(C30:D30)*100/EXP(1.96/SQRT(SUM(E30:F30))), 2),"-",ROUND(SUM(E30:F30)/SUM(C30:D30)*100*EXP(1.96/SQRT(SUM(E30:F30))), 2),")"),"")</f>
        <v/>
      </c>
      <c r="J30" s="7"/>
    </row>
    <row r="31" spans="1:10" s="190" customFormat="1" ht="12.75" customHeight="1" x14ac:dyDescent="0.25">
      <c r="A31" s="524"/>
      <c r="B31" s="14" t="s">
        <v>9</v>
      </c>
      <c r="C31" s="463" t="str">
        <f>IF('W8'!$G$8&gt;0, 'W8'!D15,"")</f>
        <v/>
      </c>
      <c r="D31" s="473" t="str">
        <f>IF('W8'!$G$8&gt;0, 'W8'!I15,"")</f>
        <v/>
      </c>
      <c r="E31" s="281"/>
      <c r="F31" s="281"/>
      <c r="G31" s="571" t="str">
        <f>IF(COUNT(C31,E31)=2, CONCATENATE(ROUND(E31/C31*100, 2), " (", ROUND(E31/C31*100/EXP(1.96/SQRT(E31)), 2),"-",ROUND(E31/C31*100*EXP(1.96/SQRT(E31)), 2),")"),"")</f>
        <v/>
      </c>
      <c r="H31" s="572" t="str">
        <f>IF(COUNT(D31,F31)=2, CONCATENATE(ROUND(F31/D31*100, 2), " (", ROUND(F31/D31*100/EXP(1.96/SQRT(F31)), 2),"-",ROUND(F31/D31*100*EXP(1.96/SQRT(F31)), 2),")"),"")</f>
        <v/>
      </c>
      <c r="I31" s="573" t="str">
        <f>IF(COUNT(C31:F31)=4, CONCATENATE(ROUND(SUM(E31:F31)/SUM(C31:D31)*100, 2), " (", ROUND(SUM(E31:F31)/SUM(C31:D31)*100/EXP(1.96/SQRT(SUM(E31:F31))), 2),"-",ROUND(SUM(E31:F31)/SUM(C31:D31)*100*EXP(1.96/SQRT(SUM(E31:F31))), 2),")"),"")</f>
        <v/>
      </c>
      <c r="J31" s="7"/>
    </row>
    <row r="32" spans="1:10" s="190" customFormat="1" ht="12.75" customHeight="1" x14ac:dyDescent="0.25">
      <c r="A32" s="524"/>
      <c r="B32" s="14" t="s">
        <v>10</v>
      </c>
      <c r="C32" s="463" t="str">
        <f>IF('W8'!$G$8&gt;0, 'W8'!D16,"")</f>
        <v/>
      </c>
      <c r="D32" s="473" t="str">
        <f>IF('W8'!$G$8&gt;0, 'W8'!I16,"")</f>
        <v/>
      </c>
      <c r="E32" s="281"/>
      <c r="F32" s="281"/>
      <c r="G32" s="571" t="str">
        <f>IF(COUNT(C32,E32)=2, CONCATENATE(ROUND(E32/C32*100, 2), " (", ROUND(E32/C32*100/EXP(1.96/SQRT(E32)), 2),"-",ROUND(E32/C32*100*EXP(1.96/SQRT(E32)), 2),")"),"")</f>
        <v/>
      </c>
      <c r="H32" s="572" t="str">
        <f>IF(COUNT(D32,F32)=2, CONCATENATE(ROUND(F32/D32*100, 2), " (", ROUND(F32/D32*100/EXP(1.96/SQRT(F32)), 2),"-",ROUND(F32/D32*100*EXP(1.96/SQRT(F32)), 2),")"),"")</f>
        <v/>
      </c>
      <c r="I32" s="573" t="str">
        <f>IF(COUNT(C32:F32)=4, CONCATENATE(ROUND(SUM(E32:F32)/SUM(C32:D32)*100, 2), " (", ROUND(SUM(E32:F32)/SUM(C32:D32)*100/EXP(1.96/SQRT(SUM(E32:F32))), 2),"-",ROUND(SUM(E32:F32)/SUM(C32:D32)*100*EXP(1.96/SQRT(SUM(E32:F32))), 2),")"),"")</f>
        <v/>
      </c>
      <c r="J32" s="7"/>
    </row>
    <row r="33" spans="1:10" s="190" customFormat="1" ht="12.75" customHeight="1" x14ac:dyDescent="0.25">
      <c r="A33" s="524"/>
      <c r="B33" s="14" t="s">
        <v>11</v>
      </c>
      <c r="C33" s="463" t="str">
        <f>IF('W8'!$G$8&gt;0, 'W8'!D17,"")</f>
        <v/>
      </c>
      <c r="D33" s="473" t="str">
        <f>IF('W8'!$G$8&gt;0, 'W8'!I17,"")</f>
        <v/>
      </c>
      <c r="E33" s="281"/>
      <c r="F33" s="281"/>
      <c r="G33" s="571" t="str">
        <f>IF(COUNT(C33,E33)=2, CONCATENATE(ROUND(E33/C33*100, 2), " (", ROUND(E33/C33*100/EXP(1.96/SQRT(E33)), 2),"-",ROUND(E33/C33*100*EXP(1.96/SQRT(E33)), 2),")"),"")</f>
        <v/>
      </c>
      <c r="H33" s="572" t="str">
        <f>IF(COUNT(D33,F33)=2, CONCATENATE(ROUND(F33/D33*100, 2), " (", ROUND(F33/D33*100/EXP(1.96/SQRT(F33)), 2),"-",ROUND(F33/D33*100*EXP(1.96/SQRT(F33)), 2),")"),"")</f>
        <v/>
      </c>
      <c r="I33" s="573" t="str">
        <f>IF(COUNT(C33:F33)=4, CONCATENATE(ROUND(SUM(E33:F33)/SUM(C33:D33)*100, 2), " (", ROUND(SUM(E33:F33)/SUM(C33:D33)*100/EXP(1.96/SQRT(SUM(E33:F33))), 2),"-",ROUND(SUM(E33:F33)/SUM(C33:D33)*100*EXP(1.96/SQRT(SUM(E33:F33))), 2),")"),"")</f>
        <v/>
      </c>
      <c r="J33" s="7"/>
    </row>
    <row r="34" spans="1:10" s="190" customFormat="1" ht="12.75" customHeight="1" x14ac:dyDescent="0.25">
      <c r="A34" s="524"/>
      <c r="B34" s="14" t="s">
        <v>12</v>
      </c>
      <c r="C34" s="463" t="str">
        <f>IF('W8'!$G$8&gt;0, 'W8'!D18,"")</f>
        <v/>
      </c>
      <c r="D34" s="473" t="str">
        <f>IF('W8'!$G$8&gt;0, 'W8'!I18,"")</f>
        <v/>
      </c>
      <c r="E34" s="281"/>
      <c r="F34" s="281"/>
      <c r="G34" s="571" t="str">
        <f>IF(COUNT(C34,E34)=2, CONCATENATE(ROUND(E34/C34*100, 2), " (", ROUND(E34/C34*100/EXP(1.96/SQRT(E34)), 2),"-",ROUND(E34/C34*100*EXP(1.96/SQRT(E34)), 2),")"),"")</f>
        <v/>
      </c>
      <c r="H34" s="572" t="str">
        <f>IF(COUNT(D34,F34)=2, CONCATENATE(ROUND(F34/D34*100, 2), " (", ROUND(F34/D34*100/EXP(1.96/SQRT(F34)), 2),"-",ROUND(F34/D34*100*EXP(1.96/SQRT(F34)), 2),")"),"")</f>
        <v/>
      </c>
      <c r="I34" s="573" t="str">
        <f>IF(COUNT(C34:F34)=4, CONCATENATE(ROUND(SUM(E34:F34)/SUM(C34:D34)*100, 2), " (", ROUND(SUM(E34:F34)/SUM(C34:D34)*100/EXP(1.96/SQRT(SUM(E34:F34))), 2),"-",ROUND(SUM(E34:F34)/SUM(C34:D34)*100*EXP(1.96/SQRT(SUM(E34:F34))), 2),")"),"")</f>
        <v/>
      </c>
      <c r="J34" s="7"/>
    </row>
    <row r="35" spans="1:10" s="190" customFormat="1" ht="12.75" customHeight="1" x14ac:dyDescent="0.25">
      <c r="A35" s="524"/>
      <c r="B35" s="14" t="s">
        <v>13</v>
      </c>
      <c r="C35" s="463" t="str">
        <f>IF('W8'!$G$8&gt;0, 'W8'!D19,"")</f>
        <v/>
      </c>
      <c r="D35" s="473" t="str">
        <f>IF('W8'!$G$8&gt;0, 'W8'!I19,"")</f>
        <v/>
      </c>
      <c r="E35" s="281"/>
      <c r="F35" s="281"/>
      <c r="G35" s="571" t="str">
        <f>IF(COUNT(C35,E35)=2, CONCATENATE(ROUND(E35/C35*100, 2), " (", ROUND(E35/C35*100/EXP(1.96/SQRT(E35)), 2),"-",ROUND(E35/C35*100*EXP(1.96/SQRT(E35)), 2),")"),"")</f>
        <v/>
      </c>
      <c r="H35" s="572" t="str">
        <f>IF(COUNT(D35,F35)=2, CONCATENATE(ROUND(F35/D35*100, 2), " (", ROUND(F35/D35*100/EXP(1.96/SQRT(F35)), 2),"-",ROUND(F35/D35*100*EXP(1.96/SQRT(F35)), 2),")"),"")</f>
        <v/>
      </c>
      <c r="I35" s="573" t="str">
        <f>IF(COUNT(C35:F35)=4, CONCATENATE(ROUND(SUM(E35:F35)/SUM(C35:D35)*100, 2), " (", ROUND(SUM(E35:F35)/SUM(C35:D35)*100/EXP(1.96/SQRT(SUM(E35:F35))), 2),"-",ROUND(SUM(E35:F35)/SUM(C35:D35)*100*EXP(1.96/SQRT(SUM(E35:F35))), 2),")"),"")</f>
        <v/>
      </c>
      <c r="J35" s="7"/>
    </row>
    <row r="36" spans="1:10" s="190" customFormat="1" ht="12.75" customHeight="1" x14ac:dyDescent="0.25">
      <c r="A36" s="524"/>
      <c r="B36" s="14" t="s">
        <v>14</v>
      </c>
      <c r="C36" s="463" t="str">
        <f>IF('W8'!$G$8&gt;0, 'W8'!D20,"")</f>
        <v/>
      </c>
      <c r="D36" s="473" t="str">
        <f>IF('W8'!$G$8&gt;0, 'W8'!I20,"")</f>
        <v/>
      </c>
      <c r="E36" s="281"/>
      <c r="F36" s="281"/>
      <c r="G36" s="571" t="str">
        <f>IF(COUNT(C36,E36)=2, CONCATENATE(ROUND(E36/C36*100, 2), " (", ROUND(E36/C36*100/EXP(1.96/SQRT(E36)), 2),"-",ROUND(E36/C36*100*EXP(1.96/SQRT(E36)), 2),")"),"")</f>
        <v/>
      </c>
      <c r="H36" s="572" t="str">
        <f>IF(COUNT(D36,F36)=2, CONCATENATE(ROUND(F36/D36*100, 2), " (", ROUND(F36/D36*100/EXP(1.96/SQRT(F36)), 2),"-",ROUND(F36/D36*100*EXP(1.96/SQRT(F36)), 2),")"),"")</f>
        <v/>
      </c>
      <c r="I36" s="573" t="str">
        <f>IF(COUNT(C36:F36)=4, CONCATENATE(ROUND(SUM(E36:F36)/SUM(C36:D36)*100, 2), " (", ROUND(SUM(E36:F36)/SUM(C36:D36)*100/EXP(1.96/SQRT(SUM(E36:F36))), 2),"-",ROUND(SUM(E36:F36)/SUM(C36:D36)*100*EXP(1.96/SQRT(SUM(E36:F36))), 2),")"),"")</f>
        <v/>
      </c>
      <c r="J36" s="7"/>
    </row>
    <row r="37" spans="1:10" s="190" customFormat="1" ht="12.75" customHeight="1" x14ac:dyDescent="0.25">
      <c r="A37" s="524"/>
      <c r="B37" s="14" t="s">
        <v>15</v>
      </c>
      <c r="C37" s="463" t="str">
        <f>IF('W8'!$G$8&gt;0, 'W8'!D21,"")</f>
        <v/>
      </c>
      <c r="D37" s="473" t="str">
        <f>IF('W8'!$G$8&gt;0, 'W8'!I21,"")</f>
        <v/>
      </c>
      <c r="E37" s="281"/>
      <c r="F37" s="281"/>
      <c r="G37" s="571" t="str">
        <f>IF(COUNT(C37,E37)=2, CONCATENATE(ROUND(E37/C37*100, 2), " (", ROUND(E37/C37*100/EXP(1.96/SQRT(E37)), 2),"-",ROUND(E37/C37*100*EXP(1.96/SQRT(E37)), 2),")"),"")</f>
        <v/>
      </c>
      <c r="H37" s="572" t="str">
        <f>IF(COUNT(D37,F37)=2, CONCATENATE(ROUND(F37/D37*100, 2), " (", ROUND(F37/D37*100/EXP(1.96/SQRT(F37)), 2),"-",ROUND(F37/D37*100*EXP(1.96/SQRT(F37)), 2),")"),"")</f>
        <v/>
      </c>
      <c r="I37" s="573" t="str">
        <f>IF(COUNT(C37:F37)=4, CONCATENATE(ROUND(SUM(E37:F37)/SUM(C37:D37)*100, 2), " (", ROUND(SUM(E37:F37)/SUM(C37:D37)*100/EXP(1.96/SQRT(SUM(E37:F37))), 2),"-",ROUND(SUM(E37:F37)/SUM(C37:D37)*100*EXP(1.96/SQRT(SUM(E37:F37))), 2),")"),"")</f>
        <v/>
      </c>
      <c r="J37" s="7"/>
    </row>
    <row r="38" spans="1:10" s="190" customFormat="1" ht="12.75" customHeight="1" x14ac:dyDescent="0.25">
      <c r="A38" s="524"/>
      <c r="B38" s="14" t="s">
        <v>16</v>
      </c>
      <c r="C38" s="463" t="str">
        <f>IF('W8'!$G$8&gt;0, 'W8'!D22,"")</f>
        <v/>
      </c>
      <c r="D38" s="473" t="str">
        <f>IF('W8'!$G$8&gt;0, 'W8'!I22,"")</f>
        <v/>
      </c>
      <c r="E38" s="281"/>
      <c r="F38" s="281"/>
      <c r="G38" s="571" t="str">
        <f>IF(COUNT(C38,E38)=2, CONCATENATE(ROUND(E38/C38*100, 2), " (", ROUND(E38/C38*100/EXP(1.96/SQRT(E38)), 2),"-",ROUND(E38/C38*100*EXP(1.96/SQRT(E38)), 2),")"),"")</f>
        <v/>
      </c>
      <c r="H38" s="572" t="str">
        <f>IF(COUNT(D38,F38)=2, CONCATENATE(ROUND(F38/D38*100, 2), " (", ROUND(F38/D38*100/EXP(1.96/SQRT(F38)), 2),"-",ROUND(F38/D38*100*EXP(1.96/SQRT(F38)), 2),")"),"")</f>
        <v/>
      </c>
      <c r="I38" s="573" t="str">
        <f>IF(COUNT(C38:F38)=4, CONCATENATE(ROUND(SUM(E38:F38)/SUM(C38:D38)*100, 2), " (", ROUND(SUM(E38:F38)/SUM(C38:D38)*100/EXP(1.96/SQRT(SUM(E38:F38))), 2),"-",ROUND(SUM(E38:F38)/SUM(C38:D38)*100*EXP(1.96/SQRT(SUM(E38:F38))), 2),")"),"")</f>
        <v/>
      </c>
      <c r="J38" s="7"/>
    </row>
    <row r="39" spans="1:10" s="190" customFormat="1" ht="12.75" customHeight="1" x14ac:dyDescent="0.25">
      <c r="A39" s="524"/>
      <c r="B39" s="14" t="s">
        <v>17</v>
      </c>
      <c r="C39" s="465" t="str">
        <f>IF('W8'!$G$8&gt;0, 'W8'!D23,"")</f>
        <v/>
      </c>
      <c r="D39" s="473" t="str">
        <f>IF('W8'!$G$8&gt;0, 'W8'!I23,"")</f>
        <v/>
      </c>
      <c r="E39" s="281"/>
      <c r="F39" s="281"/>
      <c r="G39" s="571" t="str">
        <f>IF(COUNT(C39,E39)=2, CONCATENATE(ROUND(E39/C39*100, 2), " (", ROUND(E39/C39*100/EXP(1.96/SQRT(E39)), 2),"-",ROUND(E39/C39*100*EXP(1.96/SQRT(E39)), 2),")"),"")</f>
        <v/>
      </c>
      <c r="H39" s="572" t="str">
        <f>IF(COUNT(D39,F39)=2, CONCATENATE(ROUND(F39/D39*100, 2), " (", ROUND(F39/D39*100/EXP(1.96/SQRT(F39)), 2),"-",ROUND(F39/D39*100*EXP(1.96/SQRT(F39)), 2),")"),"")</f>
        <v/>
      </c>
      <c r="I39" s="573" t="str">
        <f>IF(COUNT(C39:F39)=4, CONCATENATE(ROUND(SUM(E39:F39)/SUM(C39:D39)*100, 2), " (", ROUND(SUM(E39:F39)/SUM(C39:D39)*100/EXP(1.96/SQRT(SUM(E39:F39))), 2),"-",ROUND(SUM(E39:F39)/SUM(C39:D39)*100*EXP(1.96/SQRT(SUM(E39:F39))), 2),")"),"")</f>
        <v/>
      </c>
      <c r="J39" s="7"/>
    </row>
    <row r="40" spans="1:10" s="190" customFormat="1" ht="12.75" customHeight="1" x14ac:dyDescent="0.25">
      <c r="A40" s="488"/>
      <c r="B40" s="14"/>
      <c r="C40" s="372" t="s">
        <v>2</v>
      </c>
      <c r="D40" s="373" t="s">
        <v>0</v>
      </c>
      <c r="E40" s="372" t="s">
        <v>2</v>
      </c>
      <c r="F40" s="373" t="s">
        <v>0</v>
      </c>
      <c r="G40" s="372" t="s">
        <v>2</v>
      </c>
      <c r="H40" s="372" t="s">
        <v>0</v>
      </c>
      <c r="I40" s="373" t="s">
        <v>26</v>
      </c>
      <c r="J40" s="7"/>
    </row>
    <row r="41" spans="1:10" s="190" customFormat="1" ht="12.75" customHeight="1" x14ac:dyDescent="0.25">
      <c r="A41" s="523" t="s">
        <v>22</v>
      </c>
      <c r="B41" s="14" t="s">
        <v>6</v>
      </c>
      <c r="C41" s="589" t="str">
        <f>IF('W8'!$G$8&gt;0, 'W8'!E12,"")</f>
        <v/>
      </c>
      <c r="D41" s="473" t="str">
        <f>IF('W8'!$G$8&gt;0, 'W8'!J12,"")</f>
        <v/>
      </c>
      <c r="E41" s="281"/>
      <c r="F41" s="281"/>
      <c r="G41" s="568" t="str">
        <f>IF(COUNT(C41,E41)=2, CONCATENATE(ROUND(E41/C41*100, 2), " (", ROUND(E41/C41*100/EXP(1.96/SQRT(E41)), 2),"-",ROUND(E41/C41*100*EXP(1.96/SQRT(E41)), 2),")"),"")</f>
        <v/>
      </c>
      <c r="H41" s="569" t="str">
        <f>IF(COUNT(D41,F41)=2, CONCATENATE(ROUND(F41/D41*100, 2), " (", ROUND(F41/D41*100/EXP(1.96/SQRT(F41)), 2),"-",ROUND(F41/D41*100*EXP(1.96/SQRT(F41)), 2),")"),"")</f>
        <v/>
      </c>
      <c r="I41" s="570" t="str">
        <f>IF(COUNT(C41:F41)=4, CONCATENATE(ROUND(SUM(E41:F41)/SUM(C41:D41)*100, 2), " (", ROUND(SUM(E41:F41)/SUM(C41:D41)*100/EXP(1.96/SQRT(SUM(E41:F41))), 2),"-",ROUND(SUM(E41:F41)/SUM(C41:D41)*100*EXP(1.96/SQRT(SUM(E41:F41))), 2),")"),"")</f>
        <v/>
      </c>
      <c r="J41" s="7"/>
    </row>
    <row r="42" spans="1:10" s="190" customFormat="1" ht="12.75" customHeight="1" x14ac:dyDescent="0.25">
      <c r="A42" s="524"/>
      <c r="B42" s="14" t="s">
        <v>7</v>
      </c>
      <c r="C42" s="463" t="str">
        <f>IF('W8'!$G$8&gt;0, 'W8'!E13,"")</f>
        <v/>
      </c>
      <c r="D42" s="473" t="str">
        <f>IF('W8'!$G$8&gt;0, 'W8'!J13,"")</f>
        <v/>
      </c>
      <c r="E42" s="281"/>
      <c r="F42" s="281"/>
      <c r="G42" s="571" t="str">
        <f>IF(COUNT(C42,E42)=2, CONCATENATE(ROUND(E42/C42*100, 2), " (", ROUND(E42/C42*100/EXP(1.96/SQRT(E42)), 2),"-",ROUND(E42/C42*100*EXP(1.96/SQRT(E42)), 2),")"),"")</f>
        <v/>
      </c>
      <c r="H42" s="572" t="str">
        <f>IF(COUNT(D42,F42)=2, CONCATENATE(ROUND(F42/D42*100, 2), " (", ROUND(F42/D42*100/EXP(1.96/SQRT(F42)), 2),"-",ROUND(F42/D42*100*EXP(1.96/SQRT(F42)), 2),")"),"")</f>
        <v/>
      </c>
      <c r="I42" s="573" t="str">
        <f>IF(COUNT(C42:F42)=4, CONCATENATE(ROUND(SUM(E42:F42)/SUM(C42:D42)*100, 2), " (", ROUND(SUM(E42:F42)/SUM(C42:D42)*100/EXP(1.96/SQRT(SUM(E42:F42))), 2),"-",ROUND(SUM(E42:F42)/SUM(C42:D42)*100*EXP(1.96/SQRT(SUM(E42:F42))), 2),")"),"")</f>
        <v/>
      </c>
      <c r="J42" s="7"/>
    </row>
    <row r="43" spans="1:10" s="190" customFormat="1" ht="12.75" customHeight="1" x14ac:dyDescent="0.25">
      <c r="A43" s="524"/>
      <c r="B43" s="14" t="s">
        <v>8</v>
      </c>
      <c r="C43" s="463" t="str">
        <f>IF('W8'!$G$8&gt;0, 'W8'!E14,"")</f>
        <v/>
      </c>
      <c r="D43" s="473" t="str">
        <f>IF('W8'!$G$8&gt;0, 'W8'!J14,"")</f>
        <v/>
      </c>
      <c r="E43" s="281"/>
      <c r="F43" s="281"/>
      <c r="G43" s="571" t="str">
        <f>IF(COUNT(C43,E43)=2, CONCATENATE(ROUND(E43/C43*100, 2), " (", ROUND(E43/C43*100/EXP(1.96/SQRT(E43)), 2),"-",ROUND(E43/C43*100*EXP(1.96/SQRT(E43)), 2),")"),"")</f>
        <v/>
      </c>
      <c r="H43" s="572" t="str">
        <f>IF(COUNT(D43,F43)=2, CONCATENATE(ROUND(F43/D43*100, 2), " (", ROUND(F43/D43*100/EXP(1.96/SQRT(F43)), 2),"-",ROUND(F43/D43*100*EXP(1.96/SQRT(F43)), 2),")"),"")</f>
        <v/>
      </c>
      <c r="I43" s="573" t="str">
        <f>IF(COUNT(C43:F43)=4, CONCATENATE(ROUND(SUM(E43:F43)/SUM(C43:D43)*100, 2), " (", ROUND(SUM(E43:F43)/SUM(C43:D43)*100/EXP(1.96/SQRT(SUM(E43:F43))), 2),"-",ROUND(SUM(E43:F43)/SUM(C43:D43)*100*EXP(1.96/SQRT(SUM(E43:F43))), 2),")"),"")</f>
        <v/>
      </c>
      <c r="J43" s="7"/>
    </row>
    <row r="44" spans="1:10" s="190" customFormat="1" ht="12.75" customHeight="1" x14ac:dyDescent="0.25">
      <c r="A44" s="524"/>
      <c r="B44" s="14" t="s">
        <v>9</v>
      </c>
      <c r="C44" s="463" t="str">
        <f>IF('W8'!$G$8&gt;0, 'W8'!E15,"")</f>
        <v/>
      </c>
      <c r="D44" s="473" t="str">
        <f>IF('W8'!$G$8&gt;0, 'W8'!J15,"")</f>
        <v/>
      </c>
      <c r="E44" s="281"/>
      <c r="F44" s="281"/>
      <c r="G44" s="571" t="str">
        <f>IF(COUNT(C44,E44)=2, CONCATENATE(ROUND(E44/C44*100, 2), " (", ROUND(E44/C44*100/EXP(1.96/SQRT(E44)), 2),"-",ROUND(E44/C44*100*EXP(1.96/SQRT(E44)), 2),")"),"")</f>
        <v/>
      </c>
      <c r="H44" s="572" t="str">
        <f>IF(COUNT(D44,F44)=2, CONCATENATE(ROUND(F44/D44*100, 2), " (", ROUND(F44/D44*100/EXP(1.96/SQRT(F44)), 2),"-",ROUND(F44/D44*100*EXP(1.96/SQRT(F44)), 2),")"),"")</f>
        <v/>
      </c>
      <c r="I44" s="573" t="str">
        <f>IF(COUNT(C44:F44)=4, CONCATENATE(ROUND(SUM(E44:F44)/SUM(C44:D44)*100, 2), " (", ROUND(SUM(E44:F44)/SUM(C44:D44)*100/EXP(1.96/SQRT(SUM(E44:F44))), 2),"-",ROUND(SUM(E44:F44)/SUM(C44:D44)*100*EXP(1.96/SQRT(SUM(E44:F44))), 2),")"),"")</f>
        <v/>
      </c>
      <c r="J44" s="7"/>
    </row>
    <row r="45" spans="1:10" s="190" customFormat="1" ht="12.75" customHeight="1" x14ac:dyDescent="0.25">
      <c r="A45" s="524"/>
      <c r="B45" s="14" t="s">
        <v>10</v>
      </c>
      <c r="C45" s="463" t="str">
        <f>IF('W8'!$G$8&gt;0, 'W8'!E16,"")</f>
        <v/>
      </c>
      <c r="D45" s="473" t="str">
        <f>IF('W8'!$G$8&gt;0, 'W8'!J16,"")</f>
        <v/>
      </c>
      <c r="E45" s="281"/>
      <c r="F45" s="281"/>
      <c r="G45" s="571" t="str">
        <f>IF(COUNT(C45,E45)=2, CONCATENATE(ROUND(E45/C45*100, 2), " (", ROUND(E45/C45*100/EXP(1.96/SQRT(E45)), 2),"-",ROUND(E45/C45*100*EXP(1.96/SQRT(E45)), 2),")"),"")</f>
        <v/>
      </c>
      <c r="H45" s="572" t="str">
        <f>IF(COUNT(D45,F45)=2, CONCATENATE(ROUND(F45/D45*100, 2), " (", ROUND(F45/D45*100/EXP(1.96/SQRT(F45)), 2),"-",ROUND(F45/D45*100*EXP(1.96/SQRT(F45)), 2),")"),"")</f>
        <v/>
      </c>
      <c r="I45" s="573" t="str">
        <f>IF(COUNT(C45:F45)=4, CONCATENATE(ROUND(SUM(E45:F45)/SUM(C45:D45)*100, 2), " (", ROUND(SUM(E45:F45)/SUM(C45:D45)*100/EXP(1.96/SQRT(SUM(E45:F45))), 2),"-",ROUND(SUM(E45:F45)/SUM(C45:D45)*100*EXP(1.96/SQRT(SUM(E45:F45))), 2),")"),"")</f>
        <v/>
      </c>
      <c r="J45" s="7"/>
    </row>
    <row r="46" spans="1:10" s="190" customFormat="1" ht="12.75" customHeight="1" x14ac:dyDescent="0.25">
      <c r="A46" s="524"/>
      <c r="B46" s="14" t="s">
        <v>11</v>
      </c>
      <c r="C46" s="463" t="str">
        <f>IF('W8'!$G$8&gt;0, 'W8'!E17,"")</f>
        <v/>
      </c>
      <c r="D46" s="473" t="str">
        <f>IF('W8'!$G$8&gt;0, 'W8'!J17,"")</f>
        <v/>
      </c>
      <c r="E46" s="281"/>
      <c r="F46" s="281"/>
      <c r="G46" s="571" t="str">
        <f>IF(COUNT(C46,E46)=2, CONCATENATE(ROUND(E46/C46*100, 2), " (", ROUND(E46/C46*100/EXP(1.96/SQRT(E46)), 2),"-",ROUND(E46/C46*100*EXP(1.96/SQRT(E46)), 2),")"),"")</f>
        <v/>
      </c>
      <c r="H46" s="572" t="str">
        <f>IF(COUNT(D46,F46)=2, CONCATENATE(ROUND(F46/D46*100, 2), " (", ROUND(F46/D46*100/EXP(1.96/SQRT(F46)), 2),"-",ROUND(F46/D46*100*EXP(1.96/SQRT(F46)), 2),")"),"")</f>
        <v/>
      </c>
      <c r="I46" s="573" t="str">
        <f>IF(COUNT(C46:F46)=4, CONCATENATE(ROUND(SUM(E46:F46)/SUM(C46:D46)*100, 2), " (", ROUND(SUM(E46:F46)/SUM(C46:D46)*100/EXP(1.96/SQRT(SUM(E46:F46))), 2),"-",ROUND(SUM(E46:F46)/SUM(C46:D46)*100*EXP(1.96/SQRT(SUM(E46:F46))), 2),")"),"")</f>
        <v/>
      </c>
      <c r="J46" s="7"/>
    </row>
    <row r="47" spans="1:10" s="190" customFormat="1" ht="12.75" customHeight="1" x14ac:dyDescent="0.25">
      <c r="A47" s="524"/>
      <c r="B47" s="14" t="s">
        <v>12</v>
      </c>
      <c r="C47" s="463" t="str">
        <f>IF('W8'!$G$8&gt;0, 'W8'!E18,"")</f>
        <v/>
      </c>
      <c r="D47" s="473" t="str">
        <f>IF('W8'!$G$8&gt;0, 'W8'!J18,"")</f>
        <v/>
      </c>
      <c r="E47" s="281"/>
      <c r="F47" s="281"/>
      <c r="G47" s="571" t="str">
        <f>IF(COUNT(C47,E47)=2, CONCATENATE(ROUND(E47/C47*100, 2), " (", ROUND(E47/C47*100/EXP(1.96/SQRT(E47)), 2),"-",ROUND(E47/C47*100*EXP(1.96/SQRT(E47)), 2),")"),"")</f>
        <v/>
      </c>
      <c r="H47" s="572" t="str">
        <f>IF(COUNT(D47,F47)=2, CONCATENATE(ROUND(F47/D47*100, 2), " (", ROUND(F47/D47*100/EXP(1.96/SQRT(F47)), 2),"-",ROUND(F47/D47*100*EXP(1.96/SQRT(F47)), 2),")"),"")</f>
        <v/>
      </c>
      <c r="I47" s="573" t="str">
        <f>IF(COUNT(C47:F47)=4, CONCATENATE(ROUND(SUM(E47:F47)/SUM(C47:D47)*100, 2), " (", ROUND(SUM(E47:F47)/SUM(C47:D47)*100/EXP(1.96/SQRT(SUM(E47:F47))), 2),"-",ROUND(SUM(E47:F47)/SUM(C47:D47)*100*EXP(1.96/SQRT(SUM(E47:F47))), 2),")"),"")</f>
        <v/>
      </c>
      <c r="J47" s="7"/>
    </row>
    <row r="48" spans="1:10" s="190" customFormat="1" ht="12.75" customHeight="1" x14ac:dyDescent="0.25">
      <c r="A48" s="524"/>
      <c r="B48" s="14" t="s">
        <v>13</v>
      </c>
      <c r="C48" s="463" t="str">
        <f>IF('W8'!$G$8&gt;0, 'W8'!E19,"")</f>
        <v/>
      </c>
      <c r="D48" s="473" t="str">
        <f>IF('W8'!$G$8&gt;0, 'W8'!J19,"")</f>
        <v/>
      </c>
      <c r="E48" s="281"/>
      <c r="F48" s="281"/>
      <c r="G48" s="571" t="str">
        <f>IF(COUNT(C48,E48)=2, CONCATENATE(ROUND(E48/C48*100, 2), " (", ROUND(E48/C48*100/EXP(1.96/SQRT(E48)), 2),"-",ROUND(E48/C48*100*EXP(1.96/SQRT(E48)), 2),")"),"")</f>
        <v/>
      </c>
      <c r="H48" s="572" t="str">
        <f>IF(COUNT(D48,F48)=2, CONCATENATE(ROUND(F48/D48*100, 2), " (", ROUND(F48/D48*100/EXP(1.96/SQRT(F48)), 2),"-",ROUND(F48/D48*100*EXP(1.96/SQRT(F48)), 2),")"),"")</f>
        <v/>
      </c>
      <c r="I48" s="573" t="str">
        <f>IF(COUNT(C48:F48)=4, CONCATENATE(ROUND(SUM(E48:F48)/SUM(C48:D48)*100, 2), " (", ROUND(SUM(E48:F48)/SUM(C48:D48)*100/EXP(1.96/SQRT(SUM(E48:F48))), 2),"-",ROUND(SUM(E48:F48)/SUM(C48:D48)*100*EXP(1.96/SQRT(SUM(E48:F48))), 2),")"),"")</f>
        <v/>
      </c>
      <c r="J48" s="7"/>
    </row>
    <row r="49" spans="1:10" s="190" customFormat="1" ht="12.75" customHeight="1" x14ac:dyDescent="0.25">
      <c r="A49" s="524"/>
      <c r="B49" s="14" t="s">
        <v>14</v>
      </c>
      <c r="C49" s="463" t="str">
        <f>IF('W8'!$G$8&gt;0, 'W8'!E20,"")</f>
        <v/>
      </c>
      <c r="D49" s="473" t="str">
        <f>IF('W8'!$G$8&gt;0, 'W8'!J20,"")</f>
        <v/>
      </c>
      <c r="E49" s="281"/>
      <c r="F49" s="281"/>
      <c r="G49" s="571" t="str">
        <f>IF(COUNT(C49,E49)=2, CONCATENATE(ROUND(E49/C49*100, 2), " (", ROUND(E49/C49*100/EXP(1.96/SQRT(E49)), 2),"-",ROUND(E49/C49*100*EXP(1.96/SQRT(E49)), 2),")"),"")</f>
        <v/>
      </c>
      <c r="H49" s="572" t="str">
        <f>IF(COUNT(D49,F49)=2, CONCATENATE(ROUND(F49/D49*100, 2), " (", ROUND(F49/D49*100/EXP(1.96/SQRT(F49)), 2),"-",ROUND(F49/D49*100*EXP(1.96/SQRT(F49)), 2),")"),"")</f>
        <v/>
      </c>
      <c r="I49" s="573" t="str">
        <f>IF(COUNT(C49:F49)=4, CONCATENATE(ROUND(SUM(E49:F49)/SUM(C49:D49)*100, 2), " (", ROUND(SUM(E49:F49)/SUM(C49:D49)*100/EXP(1.96/SQRT(SUM(E49:F49))), 2),"-",ROUND(SUM(E49:F49)/SUM(C49:D49)*100*EXP(1.96/SQRT(SUM(E49:F49))), 2),")"),"")</f>
        <v/>
      </c>
      <c r="J49" s="7"/>
    </row>
    <row r="50" spans="1:10" s="190" customFormat="1" ht="12.75" customHeight="1" x14ac:dyDescent="0.25">
      <c r="A50" s="524"/>
      <c r="B50" s="14" t="s">
        <v>15</v>
      </c>
      <c r="C50" s="463" t="str">
        <f>IF('W8'!$G$8&gt;0, 'W8'!E21,"")</f>
        <v/>
      </c>
      <c r="D50" s="473" t="str">
        <f>IF('W8'!$G$8&gt;0, 'W8'!J21,"")</f>
        <v/>
      </c>
      <c r="E50" s="281"/>
      <c r="F50" s="281"/>
      <c r="G50" s="571" t="str">
        <f>IF(COUNT(C50,E50)=2, CONCATENATE(ROUND(E50/C50*100, 2), " (", ROUND(E50/C50*100/EXP(1.96/SQRT(E50)), 2),"-",ROUND(E50/C50*100*EXP(1.96/SQRT(E50)), 2),")"),"")</f>
        <v/>
      </c>
      <c r="H50" s="572" t="str">
        <f>IF(COUNT(D50,F50)=2, CONCATENATE(ROUND(F50/D50*100, 2), " (", ROUND(F50/D50*100/EXP(1.96/SQRT(F50)), 2),"-",ROUND(F50/D50*100*EXP(1.96/SQRT(F50)), 2),")"),"")</f>
        <v/>
      </c>
      <c r="I50" s="573" t="str">
        <f>IF(COUNT(C50:F50)=4, CONCATENATE(ROUND(SUM(E50:F50)/SUM(C50:D50)*100, 2), " (", ROUND(SUM(E50:F50)/SUM(C50:D50)*100/EXP(1.96/SQRT(SUM(E50:F50))), 2),"-",ROUND(SUM(E50:F50)/SUM(C50:D50)*100*EXP(1.96/SQRT(SUM(E50:F50))), 2),")"),"")</f>
        <v/>
      </c>
      <c r="J50" s="7"/>
    </row>
    <row r="51" spans="1:10" s="190" customFormat="1" ht="12.75" customHeight="1" x14ac:dyDescent="0.25">
      <c r="A51" s="524"/>
      <c r="B51" s="14" t="s">
        <v>16</v>
      </c>
      <c r="C51" s="463" t="str">
        <f>IF('W8'!$G$8&gt;0, 'W8'!E22,"")</f>
        <v/>
      </c>
      <c r="D51" s="473" t="str">
        <f>IF('W8'!$G$8&gt;0, 'W8'!J22,"")</f>
        <v/>
      </c>
      <c r="E51" s="281"/>
      <c r="F51" s="281"/>
      <c r="G51" s="571" t="str">
        <f>IF(COUNT(C51,E51)=2, CONCATENATE(ROUND(E51/C51*100, 2), " (", ROUND(E51/C51*100/EXP(1.96/SQRT(E51)), 2),"-",ROUND(E51/C51*100*EXP(1.96/SQRT(E51)), 2),")"),"")</f>
        <v/>
      </c>
      <c r="H51" s="572" t="str">
        <f>IF(COUNT(D51,F51)=2, CONCATENATE(ROUND(F51/D51*100, 2), " (", ROUND(F51/D51*100/EXP(1.96/SQRT(F51)), 2),"-",ROUND(F51/D51*100*EXP(1.96/SQRT(F51)), 2),")"),"")</f>
        <v/>
      </c>
      <c r="I51" s="573" t="str">
        <f>IF(COUNT(C51:F51)=4, CONCATENATE(ROUND(SUM(E51:F51)/SUM(C51:D51)*100, 2), " (", ROUND(SUM(E51:F51)/SUM(C51:D51)*100/EXP(1.96/SQRT(SUM(E51:F51))), 2),"-",ROUND(SUM(E51:F51)/SUM(C51:D51)*100*EXP(1.96/SQRT(SUM(E51:F51))), 2),")"),"")</f>
        <v/>
      </c>
      <c r="J51" s="7"/>
    </row>
    <row r="52" spans="1:10" s="190" customFormat="1" ht="12.75" customHeight="1" x14ac:dyDescent="0.25">
      <c r="A52" s="525"/>
      <c r="B52" s="14" t="s">
        <v>17</v>
      </c>
      <c r="C52" s="467" t="str">
        <f>IF('W8'!$G$8&gt;0, 'W8'!E23,"")</f>
        <v/>
      </c>
      <c r="D52" s="473" t="str">
        <f>IF('W8'!$G$8&gt;0, 'W8'!J23,"")</f>
        <v/>
      </c>
      <c r="E52" s="281"/>
      <c r="F52" s="281"/>
      <c r="G52" s="571" t="str">
        <f>IF(COUNT(C52,E52)=2, CONCATENATE(ROUND(E52/C52*100, 2), " (", ROUND(E52/C52*100/EXP(1.96/SQRT(E52)), 2),"-",ROUND(E52/C52*100*EXP(1.96/SQRT(E52)), 2),")"),"")</f>
        <v/>
      </c>
      <c r="H52" s="572" t="str">
        <f>IF(COUNT(D52,F52)=2, CONCATENATE(ROUND(F52/D52*100, 2), " (", ROUND(F52/D52*100/EXP(1.96/SQRT(F52)), 2),"-",ROUND(F52/D52*100*EXP(1.96/SQRT(F52)), 2),")"),"")</f>
        <v/>
      </c>
      <c r="I52" s="573" t="str">
        <f>IF(COUNT(C52:F52)=4, CONCATENATE(ROUND(SUM(E52:F52)/SUM(C52:D52)*100, 2), " (", ROUND(SUM(E52:F52)/SUM(C52:D52)*100/EXP(1.96/SQRT(SUM(E52:F52))), 2),"-",ROUND(SUM(E52:F52)/SUM(C52:D52)*100*EXP(1.96/SQRT(SUM(E52:F52))), 2),")"),"")</f>
        <v/>
      </c>
      <c r="J52" s="7"/>
    </row>
    <row r="53" spans="1:10" s="190" customFormat="1" ht="12.75" customHeight="1" x14ac:dyDescent="0.25">
      <c r="A53" s="488"/>
      <c r="B53" s="14"/>
      <c r="C53" s="372" t="s">
        <v>2</v>
      </c>
      <c r="D53" s="373" t="s">
        <v>0</v>
      </c>
      <c r="E53" s="372" t="s">
        <v>2</v>
      </c>
      <c r="F53" s="373" t="s">
        <v>0</v>
      </c>
      <c r="G53" s="372" t="s">
        <v>2</v>
      </c>
      <c r="H53" s="372" t="s">
        <v>0</v>
      </c>
      <c r="I53" s="373" t="s">
        <v>26</v>
      </c>
      <c r="J53" s="7"/>
    </row>
    <row r="54" spans="1:10" s="190" customFormat="1" ht="12.75" customHeight="1" x14ac:dyDescent="0.25">
      <c r="A54" s="523" t="s">
        <v>23</v>
      </c>
      <c r="B54" s="14" t="s">
        <v>6</v>
      </c>
      <c r="C54" s="589" t="str">
        <f>IF('W8'!$G$8&gt;0, 'W8'!F12,"")</f>
        <v/>
      </c>
      <c r="D54" s="473" t="str">
        <f>IF('W8'!$G$8&gt;0, 'W8'!K12,"")</f>
        <v/>
      </c>
      <c r="E54" s="281"/>
      <c r="F54" s="281"/>
      <c r="G54" s="568" t="str">
        <f>IF(COUNT(C54,E54)=2, CONCATENATE(ROUND(E54/C54*100, 2), " (", ROUND(E54/C54*100/EXP(1.96/SQRT(E54)), 2),"-",ROUND(E54/C54*100*EXP(1.96/SQRT(E54)), 2),")"),"")</f>
        <v/>
      </c>
      <c r="H54" s="569" t="str">
        <f>IF(COUNT(D54,F54)=2, CONCATENATE(ROUND(F54/D54*100, 2), " (", ROUND(F54/D54*100/EXP(1.96/SQRT(F54)), 2),"-",ROUND(F54/D54*100*EXP(1.96/SQRT(F54)), 2),")"),"")</f>
        <v/>
      </c>
      <c r="I54" s="570" t="str">
        <f>IF(COUNT(C54:F54)=4, CONCATENATE(ROUND(SUM(E54:F54)/SUM(C54:D54)*100, 2), " (", ROUND(SUM(E54:F54)/SUM(C54:D54)*100/EXP(1.96/SQRT(SUM(E54:F54))), 2),"-",ROUND(SUM(E54:F54)/SUM(C54:D54)*100*EXP(1.96/SQRT(SUM(E54:F54))), 2),")"),"")</f>
        <v/>
      </c>
      <c r="J54" s="7"/>
    </row>
    <row r="55" spans="1:10" s="190" customFormat="1" ht="12.75" customHeight="1" x14ac:dyDescent="0.25">
      <c r="A55" s="524"/>
      <c r="B55" s="14" t="s">
        <v>7</v>
      </c>
      <c r="C55" s="463" t="str">
        <f>IF('W8'!$G$8&gt;0, 'W8'!F13,"")</f>
        <v/>
      </c>
      <c r="D55" s="473" t="str">
        <f>IF('W8'!$G$8&gt;0, 'W8'!K13,"")</f>
        <v/>
      </c>
      <c r="E55" s="281"/>
      <c r="F55" s="281"/>
      <c r="G55" s="571" t="str">
        <f>IF(COUNT(C55,E55)=2, CONCATENATE(ROUND(E55/C55*100, 2), " (", ROUND(E55/C55*100/EXP(1.96/SQRT(E55)), 2),"-",ROUND(E55/C55*100*EXP(1.96/SQRT(E55)), 2),")"),"")</f>
        <v/>
      </c>
      <c r="H55" s="572" t="str">
        <f>IF(COUNT(D55,F55)=2, CONCATENATE(ROUND(F55/D55*100, 2), " (", ROUND(F55/D55*100/EXP(1.96/SQRT(F55)), 2),"-",ROUND(F55/D55*100*EXP(1.96/SQRT(F55)), 2),")"),"")</f>
        <v/>
      </c>
      <c r="I55" s="573" t="str">
        <f>IF(COUNT(C55:F55)=4, CONCATENATE(ROUND(SUM(E55:F55)/SUM(C55:D55)*100, 2), " (", ROUND(SUM(E55:F55)/SUM(C55:D55)*100/EXP(1.96/SQRT(SUM(E55:F55))), 2),"-",ROUND(SUM(E55:F55)/SUM(C55:D55)*100*EXP(1.96/SQRT(SUM(E55:F55))), 2),")"),"")</f>
        <v/>
      </c>
      <c r="J55" s="7"/>
    </row>
    <row r="56" spans="1:10" s="190" customFormat="1" ht="12.75" customHeight="1" x14ac:dyDescent="0.25">
      <c r="A56" s="524"/>
      <c r="B56" s="14" t="s">
        <v>8</v>
      </c>
      <c r="C56" s="463" t="str">
        <f>IF('W8'!$G$8&gt;0, 'W8'!F14,"")</f>
        <v/>
      </c>
      <c r="D56" s="473" t="str">
        <f>IF('W8'!$G$8&gt;0, 'W8'!K14,"")</f>
        <v/>
      </c>
      <c r="E56" s="281"/>
      <c r="F56" s="281"/>
      <c r="G56" s="571" t="str">
        <f>IF(COUNT(C56,E56)=2, CONCATENATE(ROUND(E56/C56*100, 2), " (", ROUND(E56/C56*100/EXP(1.96/SQRT(E56)), 2),"-",ROUND(E56/C56*100*EXP(1.96/SQRT(E56)), 2),")"),"")</f>
        <v/>
      </c>
      <c r="H56" s="572" t="str">
        <f>IF(COUNT(D56,F56)=2, CONCATENATE(ROUND(F56/D56*100, 2), " (", ROUND(F56/D56*100/EXP(1.96/SQRT(F56)), 2),"-",ROUND(F56/D56*100*EXP(1.96/SQRT(F56)), 2),")"),"")</f>
        <v/>
      </c>
      <c r="I56" s="573" t="str">
        <f>IF(COUNT(C56:F56)=4, CONCATENATE(ROUND(SUM(E56:F56)/SUM(C56:D56)*100, 2), " (", ROUND(SUM(E56:F56)/SUM(C56:D56)*100/EXP(1.96/SQRT(SUM(E56:F56))), 2),"-",ROUND(SUM(E56:F56)/SUM(C56:D56)*100*EXP(1.96/SQRT(SUM(E56:F56))), 2),")"),"")</f>
        <v/>
      </c>
      <c r="J56" s="7"/>
    </row>
    <row r="57" spans="1:10" s="190" customFormat="1" ht="12.75" customHeight="1" x14ac:dyDescent="0.25">
      <c r="A57" s="524"/>
      <c r="B57" s="14" t="s">
        <v>9</v>
      </c>
      <c r="C57" s="463" t="str">
        <f>IF('W8'!$G$8&gt;0, 'W8'!F15,"")</f>
        <v/>
      </c>
      <c r="D57" s="473" t="str">
        <f>IF('W8'!$G$8&gt;0, 'W8'!K15,"")</f>
        <v/>
      </c>
      <c r="E57" s="281"/>
      <c r="F57" s="281"/>
      <c r="G57" s="571" t="str">
        <f>IF(COUNT(C57,E57)=2, CONCATENATE(ROUND(E57/C57*100, 2), " (", ROUND(E57/C57*100/EXP(1.96/SQRT(E57)), 2),"-",ROUND(E57/C57*100*EXP(1.96/SQRT(E57)), 2),")"),"")</f>
        <v/>
      </c>
      <c r="H57" s="572" t="str">
        <f>IF(COUNT(D57,F57)=2, CONCATENATE(ROUND(F57/D57*100, 2), " (", ROUND(F57/D57*100/EXP(1.96/SQRT(F57)), 2),"-",ROUND(F57/D57*100*EXP(1.96/SQRT(F57)), 2),")"),"")</f>
        <v/>
      </c>
      <c r="I57" s="573" t="str">
        <f>IF(COUNT(C57:F57)=4, CONCATENATE(ROUND(SUM(E57:F57)/SUM(C57:D57)*100, 2), " (", ROUND(SUM(E57:F57)/SUM(C57:D57)*100/EXP(1.96/SQRT(SUM(E57:F57))), 2),"-",ROUND(SUM(E57:F57)/SUM(C57:D57)*100*EXP(1.96/SQRT(SUM(E57:F57))), 2),")"),"")</f>
        <v/>
      </c>
      <c r="J57" s="7"/>
    </row>
    <row r="58" spans="1:10" s="190" customFormat="1" ht="12.75" customHeight="1" x14ac:dyDescent="0.25">
      <c r="A58" s="524"/>
      <c r="B58" s="14" t="s">
        <v>10</v>
      </c>
      <c r="C58" s="463" t="str">
        <f>IF('W8'!$G$8&gt;0, 'W8'!F16,"")</f>
        <v/>
      </c>
      <c r="D58" s="473" t="str">
        <f>IF('W8'!$G$8&gt;0, 'W8'!K16,"")</f>
        <v/>
      </c>
      <c r="E58" s="281"/>
      <c r="F58" s="281"/>
      <c r="G58" s="571" t="str">
        <f>IF(COUNT(C58,E58)=2, CONCATENATE(ROUND(E58/C58*100, 2), " (", ROUND(E58/C58*100/EXP(1.96/SQRT(E58)), 2),"-",ROUND(E58/C58*100*EXP(1.96/SQRT(E58)), 2),")"),"")</f>
        <v/>
      </c>
      <c r="H58" s="572" t="str">
        <f>IF(COUNT(D58,F58)=2, CONCATENATE(ROUND(F58/D58*100, 2), " (", ROUND(F58/D58*100/EXP(1.96/SQRT(F58)), 2),"-",ROUND(F58/D58*100*EXP(1.96/SQRT(F58)), 2),")"),"")</f>
        <v/>
      </c>
      <c r="I58" s="573" t="str">
        <f>IF(COUNT(C58:F58)=4, CONCATENATE(ROUND(SUM(E58:F58)/SUM(C58:D58)*100, 2), " (", ROUND(SUM(E58:F58)/SUM(C58:D58)*100/EXP(1.96/SQRT(SUM(E58:F58))), 2),"-",ROUND(SUM(E58:F58)/SUM(C58:D58)*100*EXP(1.96/SQRT(SUM(E58:F58))), 2),")"),"")</f>
        <v/>
      </c>
      <c r="J58" s="7"/>
    </row>
    <row r="59" spans="1:10" s="190" customFormat="1" ht="12.75" customHeight="1" x14ac:dyDescent="0.25">
      <c r="A59" s="524"/>
      <c r="B59" s="14" t="s">
        <v>11</v>
      </c>
      <c r="C59" s="463" t="str">
        <f>IF('W8'!$G$8&gt;0, 'W8'!F17,"")</f>
        <v/>
      </c>
      <c r="D59" s="473" t="str">
        <f>IF('W8'!$G$8&gt;0, 'W8'!K17,"")</f>
        <v/>
      </c>
      <c r="E59" s="281"/>
      <c r="F59" s="281"/>
      <c r="G59" s="571" t="str">
        <f>IF(COUNT(C59,E59)=2, CONCATENATE(ROUND(E59/C59*100, 2), " (", ROUND(E59/C59*100/EXP(1.96/SQRT(E59)), 2),"-",ROUND(E59/C59*100*EXP(1.96/SQRT(E59)), 2),")"),"")</f>
        <v/>
      </c>
      <c r="H59" s="572" t="str">
        <f>IF(COUNT(D59,F59)=2, CONCATENATE(ROUND(F59/D59*100, 2), " (", ROUND(F59/D59*100/EXP(1.96/SQRT(F59)), 2),"-",ROUND(F59/D59*100*EXP(1.96/SQRT(F59)), 2),")"),"")</f>
        <v/>
      </c>
      <c r="I59" s="573" t="str">
        <f>IF(COUNT(C59:F59)=4, CONCATENATE(ROUND(SUM(E59:F59)/SUM(C59:D59)*100, 2), " (", ROUND(SUM(E59:F59)/SUM(C59:D59)*100/EXP(1.96/SQRT(SUM(E59:F59))), 2),"-",ROUND(SUM(E59:F59)/SUM(C59:D59)*100*EXP(1.96/SQRT(SUM(E59:F59))), 2),")"),"")</f>
        <v/>
      </c>
      <c r="J59" s="7"/>
    </row>
    <row r="60" spans="1:10" s="190" customFormat="1" ht="12.75" customHeight="1" x14ac:dyDescent="0.25">
      <c r="A60" s="524"/>
      <c r="B60" s="14" t="s">
        <v>12</v>
      </c>
      <c r="C60" s="463" t="str">
        <f>IF('W8'!$G$8&gt;0, 'W8'!F18,"")</f>
        <v/>
      </c>
      <c r="D60" s="473" t="str">
        <f>IF('W8'!$G$8&gt;0, 'W8'!K18,"")</f>
        <v/>
      </c>
      <c r="E60" s="281"/>
      <c r="F60" s="281"/>
      <c r="G60" s="571" t="str">
        <f>IF(COUNT(C60,E60)=2, CONCATENATE(ROUND(E60/C60*100, 2), " (", ROUND(E60/C60*100/EXP(1.96/SQRT(E60)), 2),"-",ROUND(E60/C60*100*EXP(1.96/SQRT(E60)), 2),")"),"")</f>
        <v/>
      </c>
      <c r="H60" s="572" t="str">
        <f>IF(COUNT(D60,F60)=2, CONCATENATE(ROUND(F60/D60*100, 2), " (", ROUND(F60/D60*100/EXP(1.96/SQRT(F60)), 2),"-",ROUND(F60/D60*100*EXP(1.96/SQRT(F60)), 2),")"),"")</f>
        <v/>
      </c>
      <c r="I60" s="573" t="str">
        <f>IF(COUNT(C60:F60)=4, CONCATENATE(ROUND(SUM(E60:F60)/SUM(C60:D60)*100, 2), " (", ROUND(SUM(E60:F60)/SUM(C60:D60)*100/EXP(1.96/SQRT(SUM(E60:F60))), 2),"-",ROUND(SUM(E60:F60)/SUM(C60:D60)*100*EXP(1.96/SQRT(SUM(E60:F60))), 2),")"),"")</f>
        <v/>
      </c>
      <c r="J60" s="7"/>
    </row>
    <row r="61" spans="1:10" s="190" customFormat="1" ht="12.75" customHeight="1" x14ac:dyDescent="0.25">
      <c r="A61" s="524"/>
      <c r="B61" s="14" t="s">
        <v>13</v>
      </c>
      <c r="C61" s="463" t="str">
        <f>IF('W8'!$G$8&gt;0, 'W8'!F19,"")</f>
        <v/>
      </c>
      <c r="D61" s="473" t="str">
        <f>IF('W8'!$G$8&gt;0, 'W8'!K19,"")</f>
        <v/>
      </c>
      <c r="E61" s="281"/>
      <c r="F61" s="281"/>
      <c r="G61" s="571" t="str">
        <f>IF(COUNT(C61,E61)=2, CONCATENATE(ROUND(E61/C61*100, 2), " (", ROUND(E61/C61*100/EXP(1.96/SQRT(E61)), 2),"-",ROUND(E61/C61*100*EXP(1.96/SQRT(E61)), 2),")"),"")</f>
        <v/>
      </c>
      <c r="H61" s="572" t="str">
        <f>IF(COUNT(D61,F61)=2, CONCATENATE(ROUND(F61/D61*100, 2), " (", ROUND(F61/D61*100/EXP(1.96/SQRT(F61)), 2),"-",ROUND(F61/D61*100*EXP(1.96/SQRT(F61)), 2),")"),"")</f>
        <v/>
      </c>
      <c r="I61" s="573" t="str">
        <f>IF(COUNT(C61:F61)=4, CONCATENATE(ROUND(SUM(E61:F61)/SUM(C61:D61)*100, 2), " (", ROUND(SUM(E61:F61)/SUM(C61:D61)*100/EXP(1.96/SQRT(SUM(E61:F61))), 2),"-",ROUND(SUM(E61:F61)/SUM(C61:D61)*100*EXP(1.96/SQRT(SUM(E61:F61))), 2),")"),"")</f>
        <v/>
      </c>
      <c r="J61" s="7"/>
    </row>
    <row r="62" spans="1:10" s="190" customFormat="1" ht="12.75" customHeight="1" x14ac:dyDescent="0.25">
      <c r="A62" s="524"/>
      <c r="B62" s="14" t="s">
        <v>14</v>
      </c>
      <c r="C62" s="463" t="str">
        <f>IF('W8'!$G$8&gt;0, 'W8'!F20,"")</f>
        <v/>
      </c>
      <c r="D62" s="473" t="str">
        <f>IF('W8'!$G$8&gt;0, 'W8'!K20,"")</f>
        <v/>
      </c>
      <c r="E62" s="281"/>
      <c r="F62" s="281"/>
      <c r="G62" s="571" t="str">
        <f>IF(COUNT(C62,E62)=2, CONCATENATE(ROUND(E62/C62*100, 2), " (", ROUND(E62/C62*100/EXP(1.96/SQRT(E62)), 2),"-",ROUND(E62/C62*100*EXP(1.96/SQRT(E62)), 2),")"),"")</f>
        <v/>
      </c>
      <c r="H62" s="572" t="str">
        <f>IF(COUNT(D62,F62)=2, CONCATENATE(ROUND(F62/D62*100, 2), " (", ROUND(F62/D62*100/EXP(1.96/SQRT(F62)), 2),"-",ROUND(F62/D62*100*EXP(1.96/SQRT(F62)), 2),")"),"")</f>
        <v/>
      </c>
      <c r="I62" s="573" t="str">
        <f>IF(COUNT(C62:F62)=4, CONCATENATE(ROUND(SUM(E62:F62)/SUM(C62:D62)*100, 2), " (", ROUND(SUM(E62:F62)/SUM(C62:D62)*100/EXP(1.96/SQRT(SUM(E62:F62))), 2),"-",ROUND(SUM(E62:F62)/SUM(C62:D62)*100*EXP(1.96/SQRT(SUM(E62:F62))), 2),")"),"")</f>
        <v/>
      </c>
      <c r="J62" s="7"/>
    </row>
    <row r="63" spans="1:10" s="190" customFormat="1" ht="12.75" customHeight="1" x14ac:dyDescent="0.25">
      <c r="A63" s="524"/>
      <c r="B63" s="14" t="s">
        <v>15</v>
      </c>
      <c r="C63" s="463" t="str">
        <f>IF('W8'!$G$8&gt;0, 'W8'!F21,"")</f>
        <v/>
      </c>
      <c r="D63" s="473" t="str">
        <f>IF('W8'!$G$8&gt;0, 'W8'!K21,"")</f>
        <v/>
      </c>
      <c r="E63" s="281"/>
      <c r="F63" s="281"/>
      <c r="G63" s="571" t="str">
        <f>IF(COUNT(C63,E63)=2, CONCATENATE(ROUND(E63/C63*100, 2), " (", ROUND(E63/C63*100/EXP(1.96/SQRT(E63)), 2),"-",ROUND(E63/C63*100*EXP(1.96/SQRT(E63)), 2),")"),"")</f>
        <v/>
      </c>
      <c r="H63" s="572" t="str">
        <f>IF(COUNT(D63,F63)=2, CONCATENATE(ROUND(F63/D63*100, 2), " (", ROUND(F63/D63*100/EXP(1.96/SQRT(F63)), 2),"-",ROUND(F63/D63*100*EXP(1.96/SQRT(F63)), 2),")"),"")</f>
        <v/>
      </c>
      <c r="I63" s="573" t="str">
        <f>IF(COUNT(C63:F63)=4, CONCATENATE(ROUND(SUM(E63:F63)/SUM(C63:D63)*100, 2), " (", ROUND(SUM(E63:F63)/SUM(C63:D63)*100/EXP(1.96/SQRT(SUM(E63:F63))), 2),"-",ROUND(SUM(E63:F63)/SUM(C63:D63)*100*EXP(1.96/SQRT(SUM(E63:F63))), 2),")"),"")</f>
        <v/>
      </c>
      <c r="J63" s="7"/>
    </row>
    <row r="64" spans="1:10" s="190" customFormat="1" ht="12.75" customHeight="1" x14ac:dyDescent="0.25">
      <c r="A64" s="524"/>
      <c r="B64" s="14" t="s">
        <v>16</v>
      </c>
      <c r="C64" s="463" t="str">
        <f>IF('W8'!$G$8&gt;0, 'W8'!F22,"")</f>
        <v/>
      </c>
      <c r="D64" s="473" t="str">
        <f>IF('W8'!$G$8&gt;0, 'W8'!K22,"")</f>
        <v/>
      </c>
      <c r="E64" s="281"/>
      <c r="F64" s="281"/>
      <c r="G64" s="571" t="str">
        <f>IF(COUNT(C64,E64)=2, CONCATENATE(ROUND(E64/C64*100, 2), " (", ROUND(E64/C64*100/EXP(1.96/SQRT(E64)), 2),"-",ROUND(E64/C64*100*EXP(1.96/SQRT(E64)), 2),")"),"")</f>
        <v/>
      </c>
      <c r="H64" s="572" t="str">
        <f>IF(COUNT(D64,F64)=2, CONCATENATE(ROUND(F64/D64*100, 2), " (", ROUND(F64/D64*100/EXP(1.96/SQRT(F64)), 2),"-",ROUND(F64/D64*100*EXP(1.96/SQRT(F64)), 2),")"),"")</f>
        <v/>
      </c>
      <c r="I64" s="573" t="str">
        <f>IF(COUNT(C64:F64)=4, CONCATENATE(ROUND(SUM(E64:F64)/SUM(C64:D64)*100, 2), " (", ROUND(SUM(E64:F64)/SUM(C64:D64)*100/EXP(1.96/SQRT(SUM(E64:F64))), 2),"-",ROUND(SUM(E64:F64)/SUM(C64:D64)*100*EXP(1.96/SQRT(SUM(E64:F64))), 2),")"),"")</f>
        <v/>
      </c>
      <c r="J64" s="7"/>
    </row>
    <row r="65" spans="1:10" s="190" customFormat="1" ht="12.75" customHeight="1" x14ac:dyDescent="0.25">
      <c r="A65" s="525"/>
      <c r="B65" s="14" t="s">
        <v>17</v>
      </c>
      <c r="C65" s="467" t="str">
        <f>IF('W8'!$G$8&gt;0, 'W8'!F23,"")</f>
        <v/>
      </c>
      <c r="D65" s="473" t="str">
        <f>IF('W8'!$G$8&gt;0, 'W8'!K23,"")</f>
        <v/>
      </c>
      <c r="E65" s="281"/>
      <c r="F65" s="281"/>
      <c r="G65" s="571" t="str">
        <f>IF(COUNT(C65,E65)=2, CONCATENATE(ROUND(E65/C65*100, 2), " (", ROUND(E65/C65*100/EXP(1.96/SQRT(E65)), 2),"-",ROUND(E65/C65*100*EXP(1.96/SQRT(E65)), 2),")"),"")</f>
        <v/>
      </c>
      <c r="H65" s="572" t="str">
        <f>IF(COUNT(D65,F65)=2, CONCATENATE(ROUND(F65/D65*100, 2), " (", ROUND(F65/D65*100/EXP(1.96/SQRT(F65)), 2),"-",ROUND(F65/D65*100*EXP(1.96/SQRT(F65)), 2),")"),"")</f>
        <v/>
      </c>
      <c r="I65" s="573" t="str">
        <f>IF(COUNT(C65:F65)=4, CONCATENATE(ROUND(SUM(E65:F65)/SUM(C65:D65)*100, 2), " (", ROUND(SUM(E65:F65)/SUM(C65:D65)*100/EXP(1.96/SQRT(SUM(E65:F65))), 2),"-",ROUND(SUM(E65:F65)/SUM(C65:D65)*100*EXP(1.96/SQRT(SUM(E65:F65))), 2),")"),"")</f>
        <v/>
      </c>
      <c r="J65" s="7"/>
    </row>
    <row r="66" spans="1:10" s="190" customFormat="1" ht="12.75" customHeight="1" x14ac:dyDescent="0.25">
      <c r="A66" s="488"/>
      <c r="B66" s="14"/>
      <c r="C66" s="372" t="s">
        <v>2</v>
      </c>
      <c r="D66" s="373" t="s">
        <v>0</v>
      </c>
      <c r="E66" s="372" t="s">
        <v>2</v>
      </c>
      <c r="F66" s="373" t="s">
        <v>0</v>
      </c>
      <c r="G66" s="372" t="s">
        <v>2</v>
      </c>
      <c r="H66" s="372" t="s">
        <v>0</v>
      </c>
      <c r="I66" s="373" t="s">
        <v>26</v>
      </c>
      <c r="J66" s="7"/>
    </row>
    <row r="67" spans="1:10" s="190" customFormat="1" ht="12.75" customHeight="1" x14ac:dyDescent="0.25">
      <c r="A67" s="523" t="s">
        <v>3</v>
      </c>
      <c r="B67" s="14" t="s">
        <v>6</v>
      </c>
      <c r="C67" s="589" t="str">
        <f>IF('W8'!$G$8&gt;0, 'W8'!G12,"")</f>
        <v/>
      </c>
      <c r="D67" s="473" t="str">
        <f>IF('W8'!$G$8&gt;0, 'W8'!L12,"")</f>
        <v/>
      </c>
      <c r="E67" s="281"/>
      <c r="F67" s="281"/>
      <c r="G67" s="568" t="str">
        <f>IF(COUNT(C67,E67)=2, CONCATENATE(ROUND(E67/C67*100, 2), " (", ROUND(E67/C67*100/EXP(1.96/SQRT(E67)), 2),"-",ROUND(E67/C67*100*EXP(1.96/SQRT(E67)), 2),")"),"")</f>
        <v/>
      </c>
      <c r="H67" s="569" t="str">
        <f>IF(COUNT(D67,F67)=2, CONCATENATE(ROUND(F67/D67*100, 2), " (", ROUND(F67/D67*100/EXP(1.96/SQRT(F67)), 2),"-",ROUND(F67/D67*100*EXP(1.96/SQRT(F67)), 2),")"),"")</f>
        <v/>
      </c>
      <c r="I67" s="570" t="str">
        <f>IF(COUNT(C67:F67)=4, CONCATENATE(ROUND(SUM(E67:F67)/SUM(C67:D67)*100, 2), " (", ROUND(SUM(E67:F67)/SUM(C67:D67)*100/EXP(1.96/SQRT(SUM(E67:F67))), 2),"-",ROUND(SUM(E67:F67)/SUM(C67:D67)*100*EXP(1.96/SQRT(SUM(E67:F67))), 2),")"),"")</f>
        <v/>
      </c>
      <c r="J67" s="7"/>
    </row>
    <row r="68" spans="1:10" s="190" customFormat="1" ht="12.75" customHeight="1" x14ac:dyDescent="0.25">
      <c r="A68" s="524"/>
      <c r="B68" s="14" t="s">
        <v>7</v>
      </c>
      <c r="C68" s="588" t="str">
        <f>IF('W8'!$G$8&gt;0, 'W8'!G13,"")</f>
        <v/>
      </c>
      <c r="D68" s="473" t="str">
        <f>IF('W8'!$G$8&gt;0, 'W8'!L13,"")</f>
        <v/>
      </c>
      <c r="E68" s="281"/>
      <c r="F68" s="281"/>
      <c r="G68" s="571" t="str">
        <f>IF(COUNT(C68,E68)=2, CONCATENATE(ROUND(E68/C68*100, 2), " (", ROUND(E68/C68*100/EXP(1.96/SQRT(E68)), 2),"-",ROUND(E68/C68*100*EXP(1.96/SQRT(E68)), 2),")"),"")</f>
        <v/>
      </c>
      <c r="H68" s="572" t="str">
        <f>IF(COUNT(D68,F68)=2, CONCATENATE(ROUND(F68/D68*100, 2), " (", ROUND(F68/D68*100/EXP(1.96/SQRT(F68)), 2),"-",ROUND(F68/D68*100*EXP(1.96/SQRT(F68)), 2),")"),"")</f>
        <v/>
      </c>
      <c r="I68" s="573" t="str">
        <f>IF(COUNT(C68:F68)=4, CONCATENATE(ROUND(SUM(E68:F68)/SUM(C68:D68)*100, 2), " (", ROUND(SUM(E68:F68)/SUM(C68:D68)*100/EXP(1.96/SQRT(SUM(E68:F68))), 2),"-",ROUND(SUM(E68:F68)/SUM(C68:D68)*100*EXP(1.96/SQRT(SUM(E68:F68))), 2),")"),"")</f>
        <v/>
      </c>
      <c r="J68" s="7"/>
    </row>
    <row r="69" spans="1:10" s="190" customFormat="1" ht="12.75" customHeight="1" x14ac:dyDescent="0.25">
      <c r="A69" s="524"/>
      <c r="B69" s="14" t="s">
        <v>8</v>
      </c>
      <c r="C69" s="463" t="str">
        <f>IF('W8'!$G$8&gt;0, 'W8'!G14,"")</f>
        <v/>
      </c>
      <c r="D69" s="473" t="str">
        <f>IF('W8'!$G$8&gt;0, 'W8'!L14,"")</f>
        <v/>
      </c>
      <c r="E69" s="281"/>
      <c r="F69" s="281"/>
      <c r="G69" s="571" t="str">
        <f>IF(COUNT(C69,E69)=2, CONCATENATE(ROUND(E69/C69*100, 2), " (", ROUND(E69/C69*100/EXP(1.96/SQRT(E69)), 2),"-",ROUND(E69/C69*100*EXP(1.96/SQRT(E69)), 2),")"),"")</f>
        <v/>
      </c>
      <c r="H69" s="572" t="str">
        <f>IF(COUNT(D69,F69)=2, CONCATENATE(ROUND(F69/D69*100, 2), " (", ROUND(F69/D69*100/EXP(1.96/SQRT(F69)), 2),"-",ROUND(F69/D69*100*EXP(1.96/SQRT(F69)), 2),")"),"")</f>
        <v/>
      </c>
      <c r="I69" s="573" t="str">
        <f>IF(COUNT(C69:F69)=4, CONCATENATE(ROUND(SUM(E69:F69)/SUM(C69:D69)*100, 2), " (", ROUND(SUM(E69:F69)/SUM(C69:D69)*100/EXP(1.96/SQRT(SUM(E69:F69))), 2),"-",ROUND(SUM(E69:F69)/SUM(C69:D69)*100*EXP(1.96/SQRT(SUM(E69:F69))), 2),")"),"")</f>
        <v/>
      </c>
      <c r="J69" s="7"/>
    </row>
    <row r="70" spans="1:10" s="190" customFormat="1" ht="12.75" customHeight="1" x14ac:dyDescent="0.25">
      <c r="A70" s="524"/>
      <c r="B70" s="14" t="s">
        <v>9</v>
      </c>
      <c r="C70" s="463" t="str">
        <f>IF('W8'!$G$8&gt;0, 'W8'!G15,"")</f>
        <v/>
      </c>
      <c r="D70" s="473" t="str">
        <f>IF('W8'!$G$8&gt;0, 'W8'!L15,"")</f>
        <v/>
      </c>
      <c r="E70" s="281"/>
      <c r="F70" s="281"/>
      <c r="G70" s="571" t="str">
        <f>IF(COUNT(C70,E70)=2, CONCATENATE(ROUND(E70/C70*100, 2), " (", ROUND(E70/C70*100/EXP(1.96/SQRT(E70)), 2),"-",ROUND(E70/C70*100*EXP(1.96/SQRT(E70)), 2),")"),"")</f>
        <v/>
      </c>
      <c r="H70" s="572" t="str">
        <f>IF(COUNT(D70,F70)=2, CONCATENATE(ROUND(F70/D70*100, 2), " (", ROUND(F70/D70*100/EXP(1.96/SQRT(F70)), 2),"-",ROUND(F70/D70*100*EXP(1.96/SQRT(F70)), 2),")"),"")</f>
        <v/>
      </c>
      <c r="I70" s="573" t="str">
        <f>IF(COUNT(C70:F70)=4, CONCATENATE(ROUND(SUM(E70:F70)/SUM(C70:D70)*100, 2), " (", ROUND(SUM(E70:F70)/SUM(C70:D70)*100/EXP(1.96/SQRT(SUM(E70:F70))), 2),"-",ROUND(SUM(E70:F70)/SUM(C70:D70)*100*EXP(1.96/SQRT(SUM(E70:F70))), 2),")"),"")</f>
        <v/>
      </c>
      <c r="J70" s="7"/>
    </row>
    <row r="71" spans="1:10" s="190" customFormat="1" ht="12.75" customHeight="1" x14ac:dyDescent="0.25">
      <c r="A71" s="524"/>
      <c r="B71" s="14" t="s">
        <v>10</v>
      </c>
      <c r="C71" s="463" t="str">
        <f>IF('W8'!$G$8&gt;0, 'W8'!G16,"")</f>
        <v/>
      </c>
      <c r="D71" s="473" t="str">
        <f>IF('W8'!$G$8&gt;0, 'W8'!L16,"")</f>
        <v/>
      </c>
      <c r="E71" s="281"/>
      <c r="F71" s="281"/>
      <c r="G71" s="571" t="str">
        <f>IF(COUNT(C71,E71)=2, CONCATENATE(ROUND(E71/C71*100, 2), " (", ROUND(E71/C71*100/EXP(1.96/SQRT(E71)), 2),"-",ROUND(E71/C71*100*EXP(1.96/SQRT(E71)), 2),")"),"")</f>
        <v/>
      </c>
      <c r="H71" s="572" t="str">
        <f>IF(COUNT(D71,F71)=2, CONCATENATE(ROUND(F71/D71*100, 2), " (", ROUND(F71/D71*100/EXP(1.96/SQRT(F71)), 2),"-",ROUND(F71/D71*100*EXP(1.96/SQRT(F71)), 2),")"),"")</f>
        <v/>
      </c>
      <c r="I71" s="573" t="str">
        <f>IF(COUNT(C71:F71)=4, CONCATENATE(ROUND(SUM(E71:F71)/SUM(C71:D71)*100, 2), " (", ROUND(SUM(E71:F71)/SUM(C71:D71)*100/EXP(1.96/SQRT(SUM(E71:F71))), 2),"-",ROUND(SUM(E71:F71)/SUM(C71:D71)*100*EXP(1.96/SQRT(SUM(E71:F71))), 2),")"),"")</f>
        <v/>
      </c>
      <c r="J71" s="7"/>
    </row>
    <row r="72" spans="1:10" s="190" customFormat="1" ht="12.75" customHeight="1" x14ac:dyDescent="0.25">
      <c r="A72" s="524"/>
      <c r="B72" s="14" t="s">
        <v>11</v>
      </c>
      <c r="C72" s="463" t="str">
        <f>IF('W8'!$G$8&gt;0, 'W8'!G17,"")</f>
        <v/>
      </c>
      <c r="D72" s="473" t="str">
        <f>IF('W8'!$G$8&gt;0, 'W8'!L17,"")</f>
        <v/>
      </c>
      <c r="E72" s="281"/>
      <c r="F72" s="281"/>
      <c r="G72" s="571" t="str">
        <f>IF(COUNT(C72,E72)=2, CONCATENATE(ROUND(E72/C72*100, 2), " (", ROUND(E72/C72*100/EXP(1.96/SQRT(E72)), 2),"-",ROUND(E72/C72*100*EXP(1.96/SQRT(E72)), 2),")"),"")</f>
        <v/>
      </c>
      <c r="H72" s="572" t="str">
        <f>IF(COUNT(D72,F72)=2, CONCATENATE(ROUND(F72/D72*100, 2), " (", ROUND(F72/D72*100/EXP(1.96/SQRT(F72)), 2),"-",ROUND(F72/D72*100*EXP(1.96/SQRT(F72)), 2),")"),"")</f>
        <v/>
      </c>
      <c r="I72" s="573" t="str">
        <f>IF(COUNT(C72:F72)=4, CONCATENATE(ROUND(SUM(E72:F72)/SUM(C72:D72)*100, 2), " (", ROUND(SUM(E72:F72)/SUM(C72:D72)*100/EXP(1.96/SQRT(SUM(E72:F72))), 2),"-",ROUND(SUM(E72:F72)/SUM(C72:D72)*100*EXP(1.96/SQRT(SUM(E72:F72))), 2),")"),"")</f>
        <v/>
      </c>
      <c r="J72" s="7"/>
    </row>
    <row r="73" spans="1:10" s="190" customFormat="1" ht="12.75" customHeight="1" x14ac:dyDescent="0.25">
      <c r="A73" s="524"/>
      <c r="B73" s="14" t="s">
        <v>12</v>
      </c>
      <c r="C73" s="588" t="str">
        <f>IF('W8'!$G$8&gt;0, 'W8'!G18,"")</f>
        <v/>
      </c>
      <c r="D73" s="473" t="str">
        <f>IF('W8'!$G$8&gt;0, 'W8'!L18,"")</f>
        <v/>
      </c>
      <c r="E73" s="281"/>
      <c r="F73" s="281"/>
      <c r="G73" s="571" t="str">
        <f>IF(COUNT(C73,E73)=2, CONCATENATE(ROUND(E73/C73*100, 2), " (", ROUND(E73/C73*100/EXP(1.96/SQRT(E73)), 2),"-",ROUND(E73/C73*100*EXP(1.96/SQRT(E73)), 2),")"),"")</f>
        <v/>
      </c>
      <c r="H73" s="572" t="str">
        <f>IF(COUNT(D73,F73)=2, CONCATENATE(ROUND(F73/D73*100, 2), " (", ROUND(F73/D73*100/EXP(1.96/SQRT(F73)), 2),"-",ROUND(F73/D73*100*EXP(1.96/SQRT(F73)), 2),")"),"")</f>
        <v/>
      </c>
      <c r="I73" s="573" t="str">
        <f>IF(COUNT(C73:F73)=4, CONCATENATE(ROUND(SUM(E73:F73)/SUM(C73:D73)*100, 2), " (", ROUND(SUM(E73:F73)/SUM(C73:D73)*100/EXP(1.96/SQRT(SUM(E73:F73))), 2),"-",ROUND(SUM(E73:F73)/SUM(C73:D73)*100*EXP(1.96/SQRT(SUM(E73:F73))), 2),")"),"")</f>
        <v/>
      </c>
      <c r="J73" s="7"/>
    </row>
    <row r="74" spans="1:10" s="190" customFormat="1" ht="12.75" customHeight="1" x14ac:dyDescent="0.25">
      <c r="A74" s="524"/>
      <c r="B74" s="14" t="s">
        <v>13</v>
      </c>
      <c r="C74" s="463" t="str">
        <f>IF('W8'!$G$8&gt;0, 'W8'!G19,"")</f>
        <v/>
      </c>
      <c r="D74" s="473" t="str">
        <f>IF('W8'!$G$8&gt;0, 'W8'!L19,"")</f>
        <v/>
      </c>
      <c r="E74" s="281"/>
      <c r="F74" s="281"/>
      <c r="G74" s="571" t="str">
        <f>IF(COUNT(C74,E74)=2, CONCATENATE(ROUND(E74/C74*100, 2), " (", ROUND(E74/C74*100/EXP(1.96/SQRT(E74)), 2),"-",ROUND(E74/C74*100*EXP(1.96/SQRT(E74)), 2),")"),"")</f>
        <v/>
      </c>
      <c r="H74" s="572" t="str">
        <f>IF(COUNT(D74,F74)=2, CONCATENATE(ROUND(F74/D74*100, 2), " (", ROUND(F74/D74*100/EXP(1.96/SQRT(F74)), 2),"-",ROUND(F74/D74*100*EXP(1.96/SQRT(F74)), 2),")"),"")</f>
        <v/>
      </c>
      <c r="I74" s="573" t="str">
        <f>IF(COUNT(C74:F74)=4, CONCATENATE(ROUND(SUM(E74:F74)/SUM(C74:D74)*100, 2), " (", ROUND(SUM(E74:F74)/SUM(C74:D74)*100/EXP(1.96/SQRT(SUM(E74:F74))), 2),"-",ROUND(SUM(E74:F74)/SUM(C74:D74)*100*EXP(1.96/SQRT(SUM(E74:F74))), 2),")"),"")</f>
        <v/>
      </c>
      <c r="J74" s="7"/>
    </row>
    <row r="75" spans="1:10" s="190" customFormat="1" ht="12.75" customHeight="1" x14ac:dyDescent="0.25">
      <c r="A75" s="524"/>
      <c r="B75" s="14" t="s">
        <v>14</v>
      </c>
      <c r="C75" s="463" t="str">
        <f>IF('W8'!$G$8&gt;0, 'W8'!G20,"")</f>
        <v/>
      </c>
      <c r="D75" s="473" t="str">
        <f>IF('W8'!$G$8&gt;0, 'W8'!L20,"")</f>
        <v/>
      </c>
      <c r="E75" s="281"/>
      <c r="F75" s="281"/>
      <c r="G75" s="571" t="str">
        <f>IF(COUNT(C75,E75)=2, CONCATENATE(ROUND(E75/C75*100, 2), " (", ROUND(E75/C75*100/EXP(1.96/SQRT(E75)), 2),"-",ROUND(E75/C75*100*EXP(1.96/SQRT(E75)), 2),")"),"")</f>
        <v/>
      </c>
      <c r="H75" s="572" t="str">
        <f>IF(COUNT(D75,F75)=2, CONCATENATE(ROUND(F75/D75*100, 2), " (", ROUND(F75/D75*100/EXP(1.96/SQRT(F75)), 2),"-",ROUND(F75/D75*100*EXP(1.96/SQRT(F75)), 2),")"),"")</f>
        <v/>
      </c>
      <c r="I75" s="573" t="str">
        <f>IF(COUNT(C75:F75)=4, CONCATENATE(ROUND(SUM(E75:F75)/SUM(C75:D75)*100, 2), " (", ROUND(SUM(E75:F75)/SUM(C75:D75)*100/EXP(1.96/SQRT(SUM(E75:F75))), 2),"-",ROUND(SUM(E75:F75)/SUM(C75:D75)*100*EXP(1.96/SQRT(SUM(E75:F75))), 2),")"),"")</f>
        <v/>
      </c>
      <c r="J75" s="7"/>
    </row>
    <row r="76" spans="1:10" s="190" customFormat="1" ht="12.75" customHeight="1" x14ac:dyDescent="0.25">
      <c r="A76" s="524"/>
      <c r="B76" s="14" t="s">
        <v>15</v>
      </c>
      <c r="C76" s="463" t="str">
        <f>IF('W8'!$G$8&gt;0, 'W8'!G21,"")</f>
        <v/>
      </c>
      <c r="D76" s="473" t="str">
        <f>IF('W8'!$G$8&gt;0, 'W8'!L21,"")</f>
        <v/>
      </c>
      <c r="E76" s="281"/>
      <c r="F76" s="281"/>
      <c r="G76" s="571" t="str">
        <f>IF(COUNT(C76,E76)=2, CONCATENATE(ROUND(E76/C76*100, 2), " (", ROUND(E76/C76*100/EXP(1.96/SQRT(E76)), 2),"-",ROUND(E76/C76*100*EXP(1.96/SQRT(E76)), 2),")"),"")</f>
        <v/>
      </c>
      <c r="H76" s="572" t="str">
        <f>IF(COUNT(D76,F76)=2, CONCATENATE(ROUND(F76/D76*100, 2), " (", ROUND(F76/D76*100/EXP(1.96/SQRT(F76)), 2),"-",ROUND(F76/D76*100*EXP(1.96/SQRT(F76)), 2),")"),"")</f>
        <v/>
      </c>
      <c r="I76" s="573" t="str">
        <f>IF(COUNT(C76:F76)=4, CONCATENATE(ROUND(SUM(E76:F76)/SUM(C76:D76)*100, 2), " (", ROUND(SUM(E76:F76)/SUM(C76:D76)*100/EXP(1.96/SQRT(SUM(E76:F76))), 2),"-",ROUND(SUM(E76:F76)/SUM(C76:D76)*100*EXP(1.96/SQRT(SUM(E76:F76))), 2),")"),"")</f>
        <v/>
      </c>
      <c r="J76" s="7"/>
    </row>
    <row r="77" spans="1:10" s="190" customFormat="1" ht="12.75" customHeight="1" x14ac:dyDescent="0.25">
      <c r="A77" s="524"/>
      <c r="B77" s="14" t="s">
        <v>16</v>
      </c>
      <c r="C77" s="463" t="str">
        <f>IF('W8'!$G$8&gt;0, 'W8'!G22,"")</f>
        <v/>
      </c>
      <c r="D77" s="473" t="str">
        <f>IF('W8'!$G$8&gt;0, 'W8'!L22,"")</f>
        <v/>
      </c>
      <c r="E77" s="281"/>
      <c r="F77" s="281"/>
      <c r="G77" s="571" t="str">
        <f>IF(COUNT(C77,E77)=2, CONCATENATE(ROUND(E77/C77*100, 2), " (", ROUND(E77/C77*100/EXP(1.96/SQRT(E77)), 2),"-",ROUND(E77/C77*100*EXP(1.96/SQRT(E77)), 2),")"),"")</f>
        <v/>
      </c>
      <c r="H77" s="572" t="str">
        <f>IF(COUNT(D77,F77)=2, CONCATENATE(ROUND(F77/D77*100, 2), " (", ROUND(F77/D77*100/EXP(1.96/SQRT(F77)), 2),"-",ROUND(F77/D77*100*EXP(1.96/SQRT(F77)), 2),")"),"")</f>
        <v/>
      </c>
      <c r="I77" s="573" t="str">
        <f>IF(COUNT(C77:F77)=4, CONCATENATE(ROUND(SUM(E77:F77)/SUM(C77:D77)*100, 2), " (", ROUND(SUM(E77:F77)/SUM(C77:D77)*100/EXP(1.96/SQRT(SUM(E77:F77))), 2),"-",ROUND(SUM(E77:F77)/SUM(C77:D77)*100*EXP(1.96/SQRT(SUM(E77:F77))), 2),")"),"")</f>
        <v/>
      </c>
      <c r="J77" s="7"/>
    </row>
    <row r="78" spans="1:10" s="190" customFormat="1" ht="12.75" customHeight="1" x14ac:dyDescent="0.25">
      <c r="A78" s="526"/>
      <c r="B78" s="179" t="s">
        <v>17</v>
      </c>
      <c r="C78" s="590" t="str">
        <f>IF('W8'!$G$8&gt;0, 'W8'!G23,"")</f>
        <v/>
      </c>
      <c r="D78" s="587" t="str">
        <f>IF('W8'!$G$8&gt;0, 'W8'!L23,"")</f>
        <v/>
      </c>
      <c r="E78" s="477"/>
      <c r="F78" s="577"/>
      <c r="G78" s="575" t="str">
        <f>IF(COUNT(C78,E78)=2, CONCATENATE(ROUND(E78/C78*100, 2), " (", ROUND(E78/C78*100/EXP(1.96/SQRT(E78)), 2),"-",ROUND(E78/C78*100*EXP(1.96/SQRT(E78)), 2),")"),"")</f>
        <v/>
      </c>
      <c r="H78" s="574" t="str">
        <f>IF(COUNT(D78,F78)=2, CONCATENATE(ROUND(F78/D78*100, 2), " (", ROUND(F78/D78*100/EXP(1.96/SQRT(F78)), 2),"-",ROUND(F78/D78*100*EXP(1.96/SQRT(F78)), 2),")"),"")</f>
        <v/>
      </c>
      <c r="I78" s="576" t="str">
        <f>IF(COUNT(C78:F78)=4, CONCATENATE(ROUND(SUM(E78:F78)/SUM(C78:D78)*100, 2), " (", ROUND(SUM(E78:F78)/SUM(C78:D78)*100/EXP(1.96/SQRT(SUM(E78:F78))), 2),"-",ROUND(SUM(E78:F78)/SUM(C78:D78)*100*EXP(1.96/SQRT(SUM(E78:F78))), 2),")"),"")</f>
        <v/>
      </c>
      <c r="J78" s="7"/>
    </row>
    <row r="79" spans="1:10" s="72" customFormat="1" ht="12.75" customHeight="1" x14ac:dyDescent="0.25">
      <c r="A79" s="71"/>
      <c r="G79" s="19"/>
      <c r="H79" s="19"/>
      <c r="I79" s="11"/>
    </row>
    <row r="80" spans="1:10" ht="12.75" customHeight="1" x14ac:dyDescent="0.25"/>
    <row r="81" spans="1:10" s="1" customFormat="1" ht="12.75" customHeight="1" x14ac:dyDescent="0.2">
      <c r="A81" s="2"/>
      <c r="B81" s="3"/>
      <c r="C81" s="6"/>
      <c r="D81" s="6"/>
      <c r="E81" s="595" t="s">
        <v>252</v>
      </c>
      <c r="F81" s="595"/>
      <c r="G81" s="464"/>
      <c r="H81" s="596" t="str">
        <f>IF('W2'!G11&gt;0, 'W2'!G11, IF('W3'!$G$22&gt;0, 'W3'!$G$22, ""))</f>
        <v/>
      </c>
      <c r="I81" s="487" t="s">
        <v>29</v>
      </c>
      <c r="J81" s="10"/>
    </row>
    <row r="82" spans="1:10" s="1" customFormat="1" ht="12.75" customHeight="1" x14ac:dyDescent="0.2">
      <c r="E82" s="599"/>
      <c r="F82" s="600"/>
      <c r="G82" s="601" t="s">
        <v>33</v>
      </c>
      <c r="H82" s="602"/>
      <c r="I82" s="603"/>
      <c r="J82" s="10"/>
    </row>
    <row r="83" spans="1:10" s="1" customFormat="1" ht="12.75" customHeight="1" x14ac:dyDescent="0.2">
      <c r="E83" s="607"/>
      <c r="F83" s="608"/>
      <c r="G83" s="609" t="s">
        <v>2</v>
      </c>
      <c r="H83" s="610" t="s">
        <v>0</v>
      </c>
      <c r="I83" s="611" t="s">
        <v>26</v>
      </c>
      <c r="J83" s="10"/>
    </row>
    <row r="84" spans="1:10" s="1" customFormat="1" ht="12.75" customHeight="1" x14ac:dyDescent="0.2">
      <c r="E84" s="612" t="s">
        <v>237</v>
      </c>
      <c r="F84" s="613"/>
      <c r="G84" s="568" t="str">
        <f>IF(COUNT(E15:E26)=H81, CONCATENATE(ROUND(SUM(E15:E26)*H81/H81/SUM(C15:C26)*100, 2), " (", ROUND(SUM(E15:E26)*H81/H81/SUM(C15:C26)*100/EXP(1.96/SQRT(SUM(E15:E26))), 2),"-",ROUND(SUM(E15:E26)*H81/H81/SUM(C15:C26)*100*EXP(1.96/SQRT(SUM(E15:E26))), 2),")"),"")</f>
        <v/>
      </c>
      <c r="H84" s="569" t="str">
        <f>IF(COUNT(F15:F26)=H81, CONCATENATE(ROUND(SUM(F15:F26)*H81/H81/SUM(D15:D26)*100, 2), " (", ROUND(SUM(F15:F26)*H81/H81/SUM(D15:D26)*100/EXP(1.96/SQRT(SUM(F15:F26))), 2),"-",ROUND(SUM(F15:F26)*H81/H81/SUM(D15:D26)*100*EXP(1.96/SQRT(SUM(F15:F26))), 2),")"),"")</f>
        <v/>
      </c>
      <c r="I84" s="570" t="str">
        <f>IF(COUNT(E15:F26)/2=H81, CONCATENATE(ROUND(SUM(E15:F26)*H81/H81/SUM(C15:D26)*100, 2), " (", ROUND(SUM(E15:F26)*H81/H81/SUM(C15:D26)*100/EXP(1.96/SQRT(SUM(E15:F26))), 2),"-",ROUND(SUM(E15:F26)*H81/H81/SUM(C15:D26)*100*EXP(1.96/SQRT(SUM(E15:F26))), 2),")"),"")</f>
        <v/>
      </c>
      <c r="J84" s="10"/>
    </row>
    <row r="85" spans="1:10" s="1" customFormat="1" ht="12.75" customHeight="1" x14ac:dyDescent="0.2">
      <c r="E85" s="614" t="s">
        <v>21</v>
      </c>
      <c r="F85" s="615"/>
      <c r="G85" s="571" t="str">
        <f>IF(COUNT(E28:E39)=H81, CONCATENATE(ROUND(SUM(E28:E39)*H81/H81/SUM(C28:C39)*100, 2), " (", ROUND(SUM(E28:E39)*H81/H81/SUM(C28:C39)*100/EXP(1.96/SQRT(SUM(E28:E39))), 2),"-",ROUND(SUM(E28:E39)*H81/H81/SUM(C28:C39)*100*EXP(1.96/SQRT(SUM(E28:E39))), 2),")"),"")</f>
        <v/>
      </c>
      <c r="H85" s="572" t="str">
        <f>IF(COUNT(F28:F39)=H81, CONCATENATE(ROUND(SUM(F28:F39)*H81/H81/SUM(D28:D39)*100, 2), " (", ROUND(SUM(F28:F39)*H81/H81/SUM(D28:D39)*100/EXP(1.96/SQRT(SUM(F28:F39))), 2),"-",ROUND(SUM(F28:F39)*H81/H81/SUM(D28:D39)*100*EXP(1.96/SQRT(SUM(F28:F39))), 2),")"),"")</f>
        <v/>
      </c>
      <c r="I85" s="573" t="str">
        <f>IF(COUNT(E28:F39)/2=H81, CONCATENATE(ROUND(SUM(E28:F39)*H81/H81/SUM(C28:D39)*100, 2), " (", ROUND(SUM(E28:F39)*H81/H81/SUM(C28:D39)*100/EXP(1.96/SQRT(SUM(E28:F39))), 2),"-",ROUND(SUM(E28:F39)*H81/H81/SUM(C28:D39)*100*EXP(1.96/SQRT(SUM(E28:F39))), 2),")"),"")</f>
        <v/>
      </c>
      <c r="J85" s="10"/>
    </row>
    <row r="86" spans="1:10" s="1" customFormat="1" ht="12.75" customHeight="1" x14ac:dyDescent="0.2">
      <c r="E86" s="614" t="s">
        <v>22</v>
      </c>
      <c r="F86" s="615"/>
      <c r="G86" s="571" t="str">
        <f>IF(COUNT(E41:E52)=H81, CONCATENATE(ROUND(SUM(E41:E52)*H81/H81/SUM(C41:C52)*100, 2), " (", ROUND(SUM(E41:E52)*H81/H81/SUM(C41:C52)*100/EXP(1.96/SQRT(SUM(E41:E52))), 2),"-",ROUND(SUM(E41:E52)*H81/H81/SUM(C41:C52)*100*EXP(1.96/SQRT(SUM(E41:E52))), 2),")"),"")</f>
        <v/>
      </c>
      <c r="H86" s="572" t="str">
        <f>IF(COUNT(F41:F52)=H81, CONCATENATE(ROUND(SUM(F41:F52)*H81/H81/SUM(D41:D52)*100, 2), " (", ROUND(SUM(F41:F52)*H81/H81/SUM(D41:D52)*100/EXP(1.96/SQRT(SUM(F41:F52))), 2),"-",ROUND(SUM(F41:F52)*H81/H81/SUM(D41:D52)*100*EXP(1.96/SQRT(SUM(F41:F52))), 2),")"),"")</f>
        <v/>
      </c>
      <c r="I86" s="573" t="str">
        <f>IF(COUNT(E41:F52)/2=H81, CONCATENATE(ROUND(SUM(E41:F52)*H81/H81/SUM(C41:D52)*100, 2), " (", ROUND(SUM(E41:F52)*H81/H81/SUM(C41:D52)*100/EXP(1.96/SQRT(SUM(E41:F52))), 2),"-",ROUND(SUM(E41:F52)*H81/H81/SUM(C41:D52)*100*EXP(1.96/SQRT(SUM(E41:F52))), 2),")"),"")</f>
        <v/>
      </c>
      <c r="J86" s="10"/>
    </row>
    <row r="87" spans="1:10" s="1" customFormat="1" ht="12.75" customHeight="1" x14ac:dyDescent="0.2">
      <c r="E87" s="614" t="s">
        <v>23</v>
      </c>
      <c r="F87" s="615"/>
      <c r="G87" s="571" t="str">
        <f>IF(COUNT(E54:E65)=H81, CONCATENATE(ROUND(SUM(E54:E65)*H81/H81/SUM(C54:C65)*100, 2), " (", ROUND(SUM(E54:E65)*H81/H81/SUM(C54:C65)*100/EXP(1.96/SQRT(SUM(E54:E65))), 2),"-",ROUND(SUM(E54:E65)*H81/H81/SUM(C54:C65)*100*EXP(1.96/SQRT(SUM(E54:E65))), 2),")"),"")</f>
        <v/>
      </c>
      <c r="H87" s="572" t="str">
        <f>IF(COUNT(F54:F65)=H81, CONCATENATE(ROUND(SUM(F54:F65)*H81/H81/SUM(D54:D65)*100, 2), " (", ROUND(SUM(F54:F65)*H81/H81/SUM(D54:D65)*100/EXP(1.96/SQRT(SUM(F54:F65))), 2),"-",ROUND(SUM(F54:F65)*H81/H81/SUM(D54:D65)*100*EXP(1.96/SQRT(SUM(F54:F65))), 2),")"),"")</f>
        <v/>
      </c>
      <c r="I87" s="573" t="str">
        <f>IF(COUNT(E54:F65)/2=H81, CONCATENATE(ROUND(SUM(E54:F65)*H81/H81/SUM(C54:D65)*100, 2), " (", ROUND(SUM(E54:F65)*H81/H81/SUM(C54:D65)*100/EXP(1.96/SQRT(SUM(E54:F65))), 2),"-",ROUND(SUM(E54:F65)*H81/H81/SUM(C54:D65)*100*EXP(1.96/SQRT(SUM(E54:F65))), 2),")"),"")</f>
        <v/>
      </c>
      <c r="J87" s="10"/>
    </row>
    <row r="88" spans="1:10" s="1" customFormat="1" ht="12.75" customHeight="1" x14ac:dyDescent="0.2">
      <c r="E88" s="614" t="s">
        <v>3</v>
      </c>
      <c r="F88" s="615"/>
      <c r="G88" s="571" t="str">
        <f>IF(COUNT(E67:E78)=H81, CONCATENATE(ROUND(SUM(E67:E78)*H81/H81/SUM(C67:C78)*100, 2), " (", ROUND(SUM(E67:E78)*H81/H81/SUM(C67:C78)*100/EXP(1.96/SQRT(SUM(E67:E78))), 2),"-",ROUND(SUM(E67:E78)*H81/H81/SUM(C67:C78)*100*EXP(1.96/SQRT(SUM(E67:E78))), 2),")"),"")</f>
        <v/>
      </c>
      <c r="H88" s="572" t="str">
        <f>IF(COUNT(F67:F78)=H81, CONCATENATE(ROUND(SUM(F67:F78)*H81/H81/SUM(D67:D78)*100, 2), " (", ROUND(SUM(F67:F78)*H81/H81/SUM(D67:D78)*100/EXP(1.96/SQRT(SUM(F67:F78))), 2),"-",ROUND(SUM(F67:F78)*H81/H81/SUM(D67:D78)*100*EXP(1.96/SQRT(SUM(F67:F78))), 2),")"),"")</f>
        <v/>
      </c>
      <c r="I88" s="573" t="str">
        <f>IF(COUNT(E67:F78)/2=H81, CONCATENATE(ROUND(SUM(E67:F78)*H81/H81/SUM(C67:D78)*100, 2), " (", ROUND(SUM(E67:F78)*H81/H81/SUM(C67:D78)*100/EXP(1.96/SQRT(SUM(E67:F78))), 2),"-",ROUND(SUM(E67:F78)*H81/H81/SUM(C67:D78)*100*EXP(1.96/SQRT(SUM(E67:F78))), 2),")"),"")</f>
        <v/>
      </c>
      <c r="J88" s="10"/>
    </row>
    <row r="89" spans="1:10" s="1" customFormat="1" ht="12.75" customHeight="1" x14ac:dyDescent="0.2">
      <c r="E89" s="616" t="s">
        <v>1</v>
      </c>
      <c r="F89" s="617"/>
      <c r="G89" s="618" t="str">
        <f>IF(COUNT(E15:E26,E28:E39,E41:E52,E54:E65,E67:E78)/5=$H$81, CONCATENATE(ROUND(SUM(E15:E26,E28:E39,E41:E52,E54:E65,E67:E78)*H81/H81/SUM(C15:C26,C28:C39,C41:C52,C54:C65,C67:C78)*100, 2), " (", ROUND(SUM(E15:E26,E28:E39,E41:E52,E54:E65,E67:E78)*H81/H81/SUM(C15:C26,C28:C39,C41:C52,C54:C65,C67:C78)*100/EXP(1.96/SQRT(SUM(E15:E26,E28:E39,E41:E52,E54:E65,E67:E78))), 2),"-",ROUND(SUM(E15:E26,E28:E39,E41:E52,E54:E65,E67:E78)*H81/H81/SUM(C15:C26,C28:C39,C41:C52,C54:C65,C67:C78)*100*EXP(1.96/SQRT(SUM(E15:E26,E28:E39,E41:E52,E54:E65,E67:E78))), 2),")"),"")</f>
        <v/>
      </c>
      <c r="H89" s="619" t="str">
        <f>IF(COUNT(F15:F26,F28:F39,F41:F52,F54:F65,F67:F78)/5=$H$81, CONCATENATE(ROUND(SUM(F15:F26,F28:F39,F41:F52,F54:F65,F67:F78)*H81/H81/SUM(D15:D26,D28:D39,D41:D52,D54:D65,D67:D78)*100, 2), " (", ROUND(SUM(F15:F26,F28:F39,F41:F52,F54:F65,F67:F78)*H81/H81/SUM(D15:D26,D28:D39,D41:D52,D54:D65,D67:D78)*100/EXP(1.96/SQRT(SUM(F15:F26,F28:F39,F41:F52,F54:F65,F67:F78))), 2),"-",ROUND(SUM(F15:F26,F28:F39,F41:F52,F54:F65,F67:F78)*H81/H81/SUM(D15:D26,D28:D39,D41:D52,D54:D65,D67:D78)*100*EXP(1.96/SQRT(SUM(F15:F26,F28:F39,F41:F52,F54:F65,F67:F78))), 2),")"),"")</f>
        <v/>
      </c>
      <c r="I89" s="620" t="str">
        <f>IF(COUNT(E15:F26,E28:F39,E41:F52,E54:F65,E67:F78)/10=$H$81, CONCATENATE(ROUND(SUM(E15:F26,E28:F39,E41:F52,E54:F65,E67:F78)*H81/H81/SUM(C15:D26,C28:D39,C41:D52,C54:D65,C67:D78)*100, 2), " (", ROUND(SUM(E15:F26,E28:F39,E41:F52,E54:F65,E67:F78)*H81/H81/SUM(C15:D26,C28:D39,C41:D52,C54:D65,C67:D78)*100/EXP(1.96/SQRT(SUM(E15:F26,E28:F39,E41:F52,E54:F65,E67:F78))), 2),"-",ROUND(SUM(E15:F26,E28:F39,E41:F52,E54:F65,E67:F78)*H81/H81/SUM(C15:D26,C28:D39,C41:D52,C54:D65,C67:D78)*100*EXP(1.96/SQRT(SUM(E15:F26,E28:F39,E41:F52,E54:F65,E67:F78))), 2),")"),"")</f>
        <v/>
      </c>
      <c r="J89" s="10"/>
    </row>
    <row r="90" spans="1:10" ht="12.75" customHeight="1" x14ac:dyDescent="0.25">
      <c r="A90" s="66"/>
      <c r="B90" s="66"/>
      <c r="C90" s="66"/>
      <c r="D90" s="66"/>
      <c r="E90" s="66"/>
      <c r="F90" s="66"/>
    </row>
  </sheetData>
  <sheetProtection sheet="1" objects="1" scenarios="1" selectLockedCells="1"/>
  <protectedRanges>
    <protectedRange sqref="G41:I52 G54:I65 G67:I78 G28:I39 G84:I89 G15:I26" name="Range1_1_2"/>
  </protectedRanges>
  <mergeCells count="19">
    <mergeCell ref="E89:F89"/>
    <mergeCell ref="G82:I82"/>
    <mergeCell ref="E84:F84"/>
    <mergeCell ref="E85:F85"/>
    <mergeCell ref="E86:F86"/>
    <mergeCell ref="E87:F87"/>
    <mergeCell ref="E88:F88"/>
    <mergeCell ref="A15:A26"/>
    <mergeCell ref="A28:A39"/>
    <mergeCell ref="A41:A52"/>
    <mergeCell ref="A54:A65"/>
    <mergeCell ref="A67:A78"/>
    <mergeCell ref="E82:F83"/>
    <mergeCell ref="A8:C8"/>
    <mergeCell ref="C9:F9"/>
    <mergeCell ref="C12:D13"/>
    <mergeCell ref="G12:I12"/>
    <mergeCell ref="E13:F13"/>
    <mergeCell ref="G13:I13"/>
  </mergeCells>
  <conditionalFormatting sqref="A91:F1048576 A41:B52 A54:B65 A67:B78 C1:F7 E11 E12:F12 A12:B39 E13 A1 G82 A80:F80 G83:I83 A81:D81 K11:XFD1048576 J11 J1:XFD9 J30:J1048576 A7">
    <cfRule type="containsErrors" dxfId="120" priority="42">
      <formula>ISERROR(A1)</formula>
    </cfRule>
  </conditionalFormatting>
  <conditionalFormatting sqref="A40:B40">
    <cfRule type="containsErrors" dxfId="119" priority="41">
      <formula>ISERROR(A40)</formula>
    </cfRule>
  </conditionalFormatting>
  <conditionalFormatting sqref="A53:B53">
    <cfRule type="containsErrors" dxfId="118" priority="40">
      <formula>ISERROR(A53)</formula>
    </cfRule>
  </conditionalFormatting>
  <conditionalFormatting sqref="A66:B66">
    <cfRule type="containsErrors" dxfId="117" priority="39">
      <formula>ISERROR(A66)</formula>
    </cfRule>
  </conditionalFormatting>
  <conditionalFormatting sqref="B7">
    <cfRule type="containsErrors" dxfId="116" priority="28">
      <formula>ISERROR(B7)</formula>
    </cfRule>
  </conditionalFormatting>
  <conditionalFormatting sqref="E15:F26">
    <cfRule type="containsBlanks" dxfId="115" priority="33">
      <formula>LEN(TRIM(E15))=0</formula>
    </cfRule>
  </conditionalFormatting>
  <conditionalFormatting sqref="I4">
    <cfRule type="containsErrors" dxfId="114" priority="32">
      <formula>ISERROR(#REF!)</formula>
    </cfRule>
  </conditionalFormatting>
  <conditionalFormatting sqref="G53:H53">
    <cfRule type="containsErrors" dxfId="113" priority="7">
      <formula>ISERROR(G53)</formula>
    </cfRule>
  </conditionalFormatting>
  <conditionalFormatting sqref="E28:F39">
    <cfRule type="containsBlanks" dxfId="112" priority="26">
      <formula>LEN(TRIM(E28))=0</formula>
    </cfRule>
  </conditionalFormatting>
  <conditionalFormatting sqref="E41:F52">
    <cfRule type="containsBlanks" dxfId="105" priority="25">
      <formula>LEN(TRIM(E41))=0</formula>
    </cfRule>
  </conditionalFormatting>
  <conditionalFormatting sqref="E54:F65">
    <cfRule type="containsBlanks" dxfId="104" priority="24">
      <formula>LEN(TRIM(E54))=0</formula>
    </cfRule>
  </conditionalFormatting>
  <conditionalFormatting sqref="E67:F78">
    <cfRule type="containsBlanks" dxfId="103" priority="23">
      <formula>LEN(TRIM(E67))=0</formula>
    </cfRule>
  </conditionalFormatting>
  <conditionalFormatting sqref="I2:I3">
    <cfRule type="containsErrors" dxfId="102" priority="47">
      <formula>ISERROR(#REF!)</formula>
    </cfRule>
  </conditionalFormatting>
  <conditionalFormatting sqref="I5">
    <cfRule type="containsErrors" dxfId="101" priority="48">
      <formula>ISERROR(#REF!)</formula>
    </cfRule>
  </conditionalFormatting>
  <conditionalFormatting sqref="A2:A6">
    <cfRule type="containsErrors" dxfId="100" priority="22">
      <formula>ISERROR(A2)</formula>
    </cfRule>
  </conditionalFormatting>
  <conditionalFormatting sqref="B4:B5">
    <cfRule type="containsErrors" dxfId="99" priority="21">
      <formula>ISERROR(B4)</formula>
    </cfRule>
  </conditionalFormatting>
  <conditionalFormatting sqref="A8:A10 C9:C10 D8:F8">
    <cfRule type="containsErrors" dxfId="98" priority="20">
      <formula>ISERROR(A8)</formula>
    </cfRule>
  </conditionalFormatting>
  <conditionalFormatting sqref="B9">
    <cfRule type="containsErrors" dxfId="97" priority="19">
      <formula>ISERROR(B9)</formula>
    </cfRule>
  </conditionalFormatting>
  <conditionalFormatting sqref="C9">
    <cfRule type="expression" dxfId="96" priority="18">
      <formula>$C$9="No. Please complete W8 first"</formula>
    </cfRule>
  </conditionalFormatting>
  <conditionalFormatting sqref="C12">
    <cfRule type="containsErrors" dxfId="95" priority="17">
      <formula>ISERROR(C12)</formula>
    </cfRule>
  </conditionalFormatting>
  <conditionalFormatting sqref="C53:F53">
    <cfRule type="containsErrors" dxfId="94" priority="8">
      <formula>ISERROR(C53)</formula>
    </cfRule>
  </conditionalFormatting>
  <conditionalFormatting sqref="G40:H40">
    <cfRule type="containsErrors" dxfId="93" priority="5">
      <formula>ISERROR(G40)</formula>
    </cfRule>
  </conditionalFormatting>
  <conditionalFormatting sqref="C14:F14">
    <cfRule type="containsErrors" dxfId="92" priority="2">
      <formula>ISERROR(C14)</formula>
    </cfRule>
  </conditionalFormatting>
  <conditionalFormatting sqref="C66:F66">
    <cfRule type="containsErrors" dxfId="91" priority="10">
      <formula>ISERROR(C66)</formula>
    </cfRule>
  </conditionalFormatting>
  <conditionalFormatting sqref="G66:H66">
    <cfRule type="containsErrors" dxfId="90" priority="9">
      <formula>ISERROR(G66)</formula>
    </cfRule>
  </conditionalFormatting>
  <conditionalFormatting sqref="C40:F40">
    <cfRule type="containsErrors" dxfId="89" priority="6">
      <formula>ISERROR(C40)</formula>
    </cfRule>
  </conditionalFormatting>
  <conditionalFormatting sqref="C27:F27">
    <cfRule type="containsErrors" dxfId="88" priority="4">
      <formula>ISERROR(C27)</formula>
    </cfRule>
  </conditionalFormatting>
  <conditionalFormatting sqref="G27:H27">
    <cfRule type="containsErrors" dxfId="87" priority="3">
      <formula>ISERROR(G27)</formula>
    </cfRule>
  </conditionalFormatting>
  <conditionalFormatting sqref="G14:H14">
    <cfRule type="containsErrors" dxfId="86" priority="1">
      <formula>ISERROR(G14)</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Errors" priority="31" id="{1DBA6877-C279-4C27-8184-D8A46CC7A4A4}">
            <xm:f>ISERROR(#REF!)</xm:f>
            <x14:dxf>
              <font>
                <color theme="0"/>
              </font>
            </x14:dxf>
          </x14:cfRule>
          <xm:sqref>I90:I1048576 I10</xm:sqref>
        </x14:conditionalFormatting>
        <x14:conditionalFormatting xmlns:xm="http://schemas.microsoft.com/office/excel/2006/main">
          <x14:cfRule type="containsErrors" priority="30" id="{B7815F99-2F5E-4557-A184-7254EB80B497}">
            <xm:f>ISERROR(#REF!)</xm:f>
            <x14:dxf>
              <font>
                <color theme="0"/>
              </font>
            </x14:dxf>
          </x14:cfRule>
          <xm:sqref>I6:I8</xm:sqref>
        </x14:conditionalFormatting>
        <x14:conditionalFormatting xmlns:xm="http://schemas.microsoft.com/office/excel/2006/main">
          <x14:cfRule type="containsErrors" priority="43" id="{E3490559-9B0F-4E4D-BFF7-17CBD313DFCF}">
            <xm:f>ISERROR(#REF!)</xm:f>
            <x14:dxf>
              <font>
                <color theme="0"/>
              </font>
            </x14:dxf>
          </x14:cfRule>
          <xm:sqref>G12</xm:sqref>
        </x14:conditionalFormatting>
        <x14:conditionalFormatting xmlns:xm="http://schemas.microsoft.com/office/excel/2006/main">
          <x14:cfRule type="containsErrors" priority="44" id="{A4384025-D7E5-46E1-8067-62FB364B4218}">
            <xm:f>ISERROR(#REF!)</xm:f>
            <x14:dxf>
              <font>
                <color theme="0"/>
              </font>
            </x14:dxf>
          </x14:cfRule>
          <xm:sqref>I11</xm:sqref>
        </x14:conditionalFormatting>
        <x14:conditionalFormatting xmlns:xm="http://schemas.microsoft.com/office/excel/2006/main">
          <x14:cfRule type="containsErrors" priority="45" id="{99E41DA9-10AE-462C-99E8-245E40FB3215}">
            <xm:f>ISERROR(#REF!)</xm:f>
            <x14:dxf>
              <font>
                <color theme="0"/>
              </font>
            </x14:dxf>
          </x14:cfRule>
          <xm:sqref>I79 I1 G11</xm:sqref>
        </x14:conditionalFormatting>
        <x14:conditionalFormatting xmlns:xm="http://schemas.microsoft.com/office/excel/2006/main">
          <x14:cfRule type="containsErrors" priority="46" id="{A3AC1884-D19C-4831-98AE-657799600774}">
            <xm:f>ISERROR(#REF!)</xm:f>
            <x14:dxf>
              <font>
                <color theme="0"/>
              </font>
            </x14:dxf>
          </x14:cfRule>
          <xm:sqref>I9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43" t="s">
        <v>259</v>
      </c>
      <c r="B1" s="362"/>
      <c r="C1" s="363"/>
      <c r="D1" s="363"/>
      <c r="E1" s="363"/>
      <c r="F1" s="363"/>
      <c r="G1" s="363"/>
      <c r="H1" s="363"/>
      <c r="I1" s="364"/>
      <c r="J1" s="364"/>
      <c r="K1" s="365"/>
      <c r="L1" s="367"/>
      <c r="M1" s="367"/>
      <c r="N1" s="367"/>
    </row>
    <row r="2" spans="1:14" x14ac:dyDescent="0.25">
      <c r="A2" s="68"/>
      <c r="B2" s="430" t="s">
        <v>44</v>
      </c>
      <c r="C2" s="69"/>
      <c r="D2" s="69"/>
      <c r="E2" s="70"/>
      <c r="F2" s="70"/>
      <c r="G2" s="70"/>
      <c r="H2" s="70"/>
      <c r="I2" s="65"/>
      <c r="J2" s="65"/>
      <c r="K2" s="71"/>
      <c r="L2" s="72"/>
      <c r="M2" s="72"/>
      <c r="N2" s="72"/>
    </row>
    <row r="3" spans="1:14" x14ac:dyDescent="0.25">
      <c r="A3" s="68"/>
      <c r="B3" s="433" t="s">
        <v>249</v>
      </c>
      <c r="C3" s="69"/>
      <c r="D3" s="69"/>
      <c r="E3" s="70"/>
      <c r="F3" s="70"/>
      <c r="G3" s="70"/>
      <c r="H3" s="71"/>
      <c r="I3" s="74"/>
      <c r="J3" s="65"/>
      <c r="K3" s="71"/>
      <c r="L3" s="72"/>
      <c r="M3" s="72"/>
      <c r="N3" s="72"/>
    </row>
    <row r="4" spans="1:14" x14ac:dyDescent="0.25">
      <c r="A4" s="68"/>
      <c r="B4" s="434" t="s">
        <v>66</v>
      </c>
      <c r="C4" s="69"/>
      <c r="D4" s="69"/>
      <c r="E4" s="70"/>
      <c r="F4" s="70"/>
      <c r="G4" s="70"/>
      <c r="H4" s="70"/>
      <c r="I4" s="65"/>
      <c r="J4" s="65"/>
      <c r="K4" s="71"/>
      <c r="L4" s="72"/>
      <c r="M4" s="72"/>
      <c r="N4" s="72"/>
    </row>
    <row r="5" spans="1:14" x14ac:dyDescent="0.25">
      <c r="A5" s="68"/>
      <c r="B5" s="432" t="s">
        <v>240</v>
      </c>
      <c r="C5" s="69"/>
      <c r="D5" s="69"/>
      <c r="E5" s="70"/>
      <c r="F5" s="70"/>
      <c r="G5" s="70"/>
      <c r="H5" s="70"/>
      <c r="I5" s="65"/>
      <c r="J5" s="65"/>
      <c r="K5" s="71"/>
      <c r="L5" s="72"/>
      <c r="M5" s="72"/>
      <c r="N5" s="72"/>
    </row>
    <row r="6" spans="1:14" x14ac:dyDescent="0.25">
      <c r="A6" s="68"/>
      <c r="B6" s="435" t="s">
        <v>250</v>
      </c>
      <c r="C6" s="69"/>
      <c r="D6" s="69"/>
      <c r="E6" s="70"/>
      <c r="F6" s="70"/>
      <c r="G6" s="70"/>
      <c r="H6" s="70"/>
      <c r="I6" s="173"/>
      <c r="J6" s="19"/>
      <c r="K6" s="12"/>
      <c r="L6" s="12"/>
      <c r="M6" s="12"/>
      <c r="N6" s="12"/>
    </row>
    <row r="7" spans="1:14" x14ac:dyDescent="0.25">
      <c r="A7" s="68"/>
      <c r="B7" s="29"/>
      <c r="C7" s="69"/>
      <c r="D7" s="69"/>
      <c r="E7" s="70"/>
      <c r="F7" s="70"/>
      <c r="G7" s="70"/>
      <c r="H7" s="70"/>
      <c r="I7" s="173"/>
      <c r="J7" s="19"/>
      <c r="K7" s="12"/>
      <c r="L7" s="12"/>
      <c r="M7" s="12"/>
      <c r="N7" s="12"/>
    </row>
    <row r="8" spans="1:14" ht="12.75" customHeight="1" x14ac:dyDescent="0.25">
      <c r="A8" s="518" t="s">
        <v>235</v>
      </c>
      <c r="B8" s="518"/>
      <c r="C8" s="518"/>
      <c r="D8" s="69"/>
      <c r="E8" s="70"/>
      <c r="F8" s="70"/>
      <c r="G8" s="70"/>
      <c r="H8" s="70"/>
      <c r="I8" s="173"/>
      <c r="J8" s="19"/>
      <c r="K8" s="12"/>
      <c r="L8" s="12"/>
      <c r="M8" s="12"/>
      <c r="N8" s="12"/>
    </row>
    <row r="9" spans="1:14" ht="12.75" customHeight="1" x14ac:dyDescent="0.25">
      <c r="A9" s="462" t="s">
        <v>238</v>
      </c>
      <c r="B9" s="29"/>
      <c r="C9" s="529" t="str">
        <f>IF('W8'!G8&gt;0,"Yes","No. Please complete W8 first")</f>
        <v>No. Please complete W8 first</v>
      </c>
      <c r="D9" s="529"/>
      <c r="E9" s="529"/>
      <c r="F9" s="529"/>
      <c r="G9" s="70"/>
      <c r="H9" s="70"/>
      <c r="I9" s="173"/>
      <c r="J9" s="19"/>
      <c r="K9" s="12"/>
      <c r="L9" s="12"/>
      <c r="M9" s="12"/>
      <c r="N9" s="12"/>
    </row>
    <row r="10" spans="1:14" ht="12.75" customHeight="1" x14ac:dyDescent="0.25">
      <c r="A10" s="462" t="s">
        <v>239</v>
      </c>
      <c r="B10" s="3"/>
      <c r="C10" s="12" t="str">
        <f>IF('W8'!G8&gt;0, "W8", "")</f>
        <v/>
      </c>
      <c r="D10" s="6"/>
      <c r="E10" s="6"/>
      <c r="F10" s="6"/>
      <c r="G10" s="6"/>
      <c r="H10" s="6"/>
      <c r="I10" s="16"/>
      <c r="J10" s="16"/>
      <c r="K10" s="15"/>
      <c r="L10" s="11"/>
      <c r="M10" s="15"/>
      <c r="N10" s="15"/>
    </row>
    <row r="11" spans="1:14" ht="12.75" customHeight="1" x14ac:dyDescent="0.25">
      <c r="A11" s="5"/>
      <c r="B11" s="5"/>
      <c r="C11" s="5"/>
      <c r="D11" s="5"/>
      <c r="E11" s="174" t="s">
        <v>90</v>
      </c>
      <c r="F11" s="175"/>
      <c r="G11" s="176"/>
      <c r="H11" s="176"/>
      <c r="I11" s="584" t="s">
        <v>236</v>
      </c>
      <c r="J11" s="584"/>
      <c r="K11" s="584"/>
      <c r="L11" s="369"/>
      <c r="M11" s="368"/>
      <c r="N11" s="487"/>
    </row>
    <row r="12" spans="1:14" ht="12.75" customHeight="1" x14ac:dyDescent="0.25">
      <c r="A12" s="460"/>
      <c r="B12" s="461"/>
      <c r="C12" s="585" t="s">
        <v>251</v>
      </c>
      <c r="D12" s="591"/>
      <c r="E12" s="486" t="s">
        <v>27</v>
      </c>
      <c r="F12" s="191"/>
      <c r="G12" s="191"/>
      <c r="H12" s="191"/>
      <c r="I12" s="519" t="s">
        <v>255</v>
      </c>
      <c r="J12" s="520"/>
      <c r="K12" s="520"/>
      <c r="L12" s="520"/>
      <c r="M12" s="520"/>
      <c r="N12" s="521"/>
    </row>
    <row r="13" spans="1:14" ht="12.75" customHeight="1" x14ac:dyDescent="0.25">
      <c r="A13" s="177"/>
      <c r="B13" s="3"/>
      <c r="C13" s="586"/>
      <c r="D13" s="592"/>
      <c r="E13" s="522" t="s">
        <v>35</v>
      </c>
      <c r="F13" s="522"/>
      <c r="G13" s="522" t="s">
        <v>34</v>
      </c>
      <c r="H13" s="522"/>
      <c r="I13" s="533" t="s">
        <v>35</v>
      </c>
      <c r="J13" s="530"/>
      <c r="K13" s="530"/>
      <c r="L13" s="533" t="s">
        <v>34</v>
      </c>
      <c r="M13" s="530"/>
      <c r="N13" s="534"/>
    </row>
    <row r="14" spans="1:14" ht="12.75" customHeight="1" x14ac:dyDescent="0.25">
      <c r="A14" s="376" t="s">
        <v>19</v>
      </c>
      <c r="B14" s="372" t="s">
        <v>18</v>
      </c>
      <c r="C14" s="372" t="s">
        <v>2</v>
      </c>
      <c r="D14" s="373" t="s">
        <v>0</v>
      </c>
      <c r="E14" s="372" t="s">
        <v>2</v>
      </c>
      <c r="F14" s="372" t="s">
        <v>0</v>
      </c>
      <c r="G14" s="372" t="s">
        <v>2</v>
      </c>
      <c r="H14" s="373" t="s">
        <v>0</v>
      </c>
      <c r="I14" s="372" t="s">
        <v>2</v>
      </c>
      <c r="J14" s="372" t="s">
        <v>0</v>
      </c>
      <c r="K14" s="373" t="s">
        <v>26</v>
      </c>
      <c r="L14" s="372" t="s">
        <v>2</v>
      </c>
      <c r="M14" s="372" t="s">
        <v>0</v>
      </c>
      <c r="N14" s="373" t="s">
        <v>26</v>
      </c>
    </row>
    <row r="15" spans="1:14" ht="12.75" customHeight="1" x14ac:dyDescent="0.25">
      <c r="A15" s="524" t="s">
        <v>20</v>
      </c>
      <c r="B15" s="17" t="s">
        <v>6</v>
      </c>
      <c r="C15" s="463" t="str">
        <f>IF('W8'!$G$8&gt;0, 'W8'!C12,"")</f>
        <v/>
      </c>
      <c r="D15" s="472" t="str">
        <f>IF('W8'!$G$8&gt;0, 'W8'!H12,"")</f>
        <v/>
      </c>
      <c r="E15" s="281"/>
      <c r="F15" s="281"/>
      <c r="G15" s="281"/>
      <c r="H15" s="281"/>
      <c r="I15" s="568" t="str">
        <f>IF(COUNT(C15,E15)=2, CONCATENATE(ROUND(E15/C15*100, 2), " (", ROUND(E15/C15*100/EXP(1.96/SQRT(E15)), 2),"-",ROUND(E15/C15*100*EXP(1.96/SQRT(E15)), 2),")"),"")</f>
        <v/>
      </c>
      <c r="J15" s="569" t="str">
        <f>IF(COUNT(D15,F15)=2, CONCATENATE(ROUND(F15/D15*100, 2), " (", ROUND(F15/D15*100/EXP(1.96/SQRT(F15)), 2),"-",ROUND(F15/D15*100*EXP(1.96/SQRT(F15)), 2),")"),"")</f>
        <v/>
      </c>
      <c r="K15" s="570" t="str">
        <f>IF(COUNT(C15:F15)=4, CONCATENATE(ROUND(SUM(E15:F15)/SUM(C15:D15)*100, 2), " (", ROUND(SUM(E15:F15)/SUM(C15:D15)*100/EXP(1.96/SQRT(SUM(E15:F15))), 2),"-",ROUND(SUM(E15:F15)/SUM(C15:D15)*100*EXP(1.96/SQRT(SUM(E15:F15))), 2),")"),"")</f>
        <v/>
      </c>
      <c r="L15" s="569" t="str">
        <f>IF(COUNT(C15,G15)=2, CONCATENATE(ROUND(G15/C15*100, 2), " (", ROUND(G15/C15*100/EXP(1.96/SQRT(G15)), 2),"-",ROUND(G15/C15*100*EXP(1.96/SQRT(G15)), 2),")"),"")</f>
        <v/>
      </c>
      <c r="M15" s="569" t="str">
        <f>IF(COUNT(D15,H15)=2, CONCATENATE(ROUND(H15/D15*100, 2), " (", ROUND(H15/D15*100/EXP(1.96/SQRT(H15)), 2),"-",ROUND(H15/D15*100*EXP(1.96/SQRT(H15)), 2),")"),"")</f>
        <v/>
      </c>
      <c r="N15" s="570" t="str">
        <f>IF(COUNT(C15:D15,G15:H15)=4, CONCATENATE(ROUND(SUM(G15:H15)/SUM(C15:D15)*100, 2), " (", ROUND(SUM(G15:H15)/SUM(C15:D15)*100/EXP(1.96/SQRT(SUM(G15:H15))), 2),"-",ROUND(SUM(G15:H15)/SUM(C15:D15)*100*EXP(1.96/SQRT(SUM(G15:H15))), 2),")"),"")</f>
        <v/>
      </c>
    </row>
    <row r="16" spans="1:14" ht="12.75" customHeight="1" x14ac:dyDescent="0.25">
      <c r="A16" s="524"/>
      <c r="B16" s="14" t="s">
        <v>7</v>
      </c>
      <c r="C16" s="463" t="str">
        <f>IF('W8'!$G$8&gt;0, 'W8'!C13,"")</f>
        <v/>
      </c>
      <c r="D16" s="473" t="str">
        <f>IF('W8'!$G$8&gt;0, 'W8'!H13,"")</f>
        <v/>
      </c>
      <c r="E16" s="281"/>
      <c r="F16" s="281"/>
      <c r="G16" s="281"/>
      <c r="H16" s="281"/>
      <c r="I16" s="571" t="str">
        <f>IF(COUNT(C16,E16)=2, CONCATENATE(ROUND(E16/C16*100, 2), " (", ROUND(E16/C16*100/EXP(1.96/SQRT(E16)), 2),"-",ROUND(E16/C16*100*EXP(1.96/SQRT(E16)), 2),")"),"")</f>
        <v/>
      </c>
      <c r="J16" s="572" t="str">
        <f>IF(COUNT(D16,F16)=2, CONCATENATE(ROUND(F16/D16*100, 2), " (", ROUND(F16/D16*100/EXP(1.96/SQRT(F16)), 2),"-",ROUND(F16/D16*100*EXP(1.96/SQRT(F16)), 2),")"),"")</f>
        <v/>
      </c>
      <c r="K16" s="573" t="str">
        <f>IF(COUNT(C16:F16)=4, CONCATENATE(ROUND(SUM(E16:F16)/SUM(C16:D16)*100, 2), " (", ROUND(SUM(E16:F16)/SUM(C16:D16)*100/EXP(1.96/SQRT(SUM(E16:F16))), 2),"-",ROUND(SUM(E16:F16)/SUM(C16:D16)*100*EXP(1.96/SQRT(SUM(E16:F16))), 2),")"),"")</f>
        <v/>
      </c>
      <c r="L16" s="572" t="str">
        <f>IF(COUNT(C16,G16)=2, CONCATENATE(ROUND(G16/C16*100, 2), " (", ROUND(G16/C16*100/EXP(1.96/SQRT(G16)), 2),"-",ROUND(G16/C16*100*EXP(1.96/SQRT(G16)), 2),")"),"")</f>
        <v/>
      </c>
      <c r="M16" s="572" t="str">
        <f>IF(COUNT(D16,H16)=2, CONCATENATE(ROUND(H16/D16*100, 2), " (", ROUND(H16/D16*100/EXP(1.96/SQRT(H16)), 2),"-",ROUND(H16/D16*100*EXP(1.96/SQRT(H16)), 2),")"),"")</f>
        <v/>
      </c>
      <c r="N16" s="573" t="str">
        <f>IF(COUNT(C16:D16,G16:H16)=4, CONCATENATE(ROUND(SUM(G16:H16)/SUM(C16:D16)*100, 2), " (", ROUND(SUM(G16:H16)/SUM(C16:D16)*100/EXP(1.96/SQRT(SUM(G16:H16))), 2),"-",ROUND(SUM(G16:H16)/SUM(C16:D16)*100*EXP(1.96/SQRT(SUM(G16:H16))), 2),")"),"")</f>
        <v/>
      </c>
    </row>
    <row r="17" spans="1:14" ht="12.75" customHeight="1" x14ac:dyDescent="0.25">
      <c r="A17" s="524"/>
      <c r="B17" s="14" t="s">
        <v>8</v>
      </c>
      <c r="C17" s="463" t="str">
        <f>IF('W8'!$G$8&gt;0, 'W8'!C14,"")</f>
        <v/>
      </c>
      <c r="D17" s="473" t="str">
        <f>IF('W8'!$G$8&gt;0, 'W8'!H14,"")</f>
        <v/>
      </c>
      <c r="E17" s="281"/>
      <c r="F17" s="281"/>
      <c r="G17" s="281"/>
      <c r="H17" s="281"/>
      <c r="I17" s="571" t="str">
        <f>IF(COUNT(C17,E17)=2, CONCATENATE(ROUND(E17/C17*100, 2), " (", ROUND(E17/C17*100/EXP(1.96/SQRT(E17)), 2),"-",ROUND(E17/C17*100*EXP(1.96/SQRT(E17)), 2),")"),"")</f>
        <v/>
      </c>
      <c r="J17" s="572" t="str">
        <f>IF(COUNT(D17,F17)=2, CONCATENATE(ROUND(F17/D17*100, 2), " (", ROUND(F17/D17*100/EXP(1.96/SQRT(F17)), 2),"-",ROUND(F17/D17*100*EXP(1.96/SQRT(F17)), 2),")"),"")</f>
        <v/>
      </c>
      <c r="K17" s="573" t="str">
        <f>IF(COUNT(C17:F17)=4, CONCATENATE(ROUND(SUM(E17:F17)/SUM(C17:D17)*100, 2), " (", ROUND(SUM(E17:F17)/SUM(C17:D17)*100/EXP(1.96/SQRT(SUM(E17:F17))), 2),"-",ROUND(SUM(E17:F17)/SUM(C17:D17)*100*EXP(1.96/SQRT(SUM(E17:F17))), 2),")"),"")</f>
        <v/>
      </c>
      <c r="L17" s="572" t="str">
        <f>IF(COUNT(C17,G17)=2, CONCATENATE(ROUND(G17/C17*100, 2), " (", ROUND(G17/C17*100/EXP(1.96/SQRT(G17)), 2),"-",ROUND(G17/C17*100*EXP(1.96/SQRT(G17)), 2),")"),"")</f>
        <v/>
      </c>
      <c r="M17" s="572" t="str">
        <f>IF(COUNT(D17,H17)=2, CONCATENATE(ROUND(H17/D17*100, 2), " (", ROUND(H17/D17*100/EXP(1.96/SQRT(H17)), 2),"-",ROUND(H17/D17*100*EXP(1.96/SQRT(H17)), 2),")"),"")</f>
        <v/>
      </c>
      <c r="N17" s="573" t="str">
        <f>IF(COUNT(C17:D17,G17:H17)=4, CONCATENATE(ROUND(SUM(G17:H17)/SUM(C17:D17)*100, 2), " (", ROUND(SUM(G17:H17)/SUM(C17:D17)*100/EXP(1.96/SQRT(SUM(G17:H17))), 2),"-",ROUND(SUM(G17:H17)/SUM(C17:D17)*100*EXP(1.96/SQRT(SUM(G17:H17))), 2),")"),"")</f>
        <v/>
      </c>
    </row>
    <row r="18" spans="1:14" ht="12.75" customHeight="1" x14ac:dyDescent="0.25">
      <c r="A18" s="524"/>
      <c r="B18" s="14" t="s">
        <v>9</v>
      </c>
      <c r="C18" s="463" t="str">
        <f>IF('W8'!$G$8&gt;0, 'W8'!C15,"")</f>
        <v/>
      </c>
      <c r="D18" s="473" t="str">
        <f>IF('W8'!$G$8&gt;0, 'W8'!H15,"")</f>
        <v/>
      </c>
      <c r="E18" s="281"/>
      <c r="F18" s="281"/>
      <c r="G18" s="281"/>
      <c r="H18" s="281"/>
      <c r="I18" s="571" t="str">
        <f>IF(COUNT(C18,E18)=2, CONCATENATE(ROUND(E18/C18*100, 2), " (", ROUND(E18/C18*100/EXP(1.96/SQRT(E18)), 2),"-",ROUND(E18/C18*100*EXP(1.96/SQRT(E18)), 2),")"),"")</f>
        <v/>
      </c>
      <c r="J18" s="572" t="str">
        <f>IF(COUNT(D18,F18)=2, CONCATENATE(ROUND(F18/D18*100, 2), " (", ROUND(F18/D18*100/EXP(1.96/SQRT(F18)), 2),"-",ROUND(F18/D18*100*EXP(1.96/SQRT(F18)), 2),")"),"")</f>
        <v/>
      </c>
      <c r="K18" s="573" t="str">
        <f>IF(COUNT(C18:F18)=4, CONCATENATE(ROUND(SUM(E18:F18)/SUM(C18:D18)*100, 2), " (", ROUND(SUM(E18:F18)/SUM(C18:D18)*100/EXP(1.96/SQRT(SUM(E18:F18))), 2),"-",ROUND(SUM(E18:F18)/SUM(C18:D18)*100*EXP(1.96/SQRT(SUM(E18:F18))), 2),")"),"")</f>
        <v/>
      </c>
      <c r="L18" s="572" t="str">
        <f>IF(COUNT(C18,G18)=2, CONCATENATE(ROUND(G18/C18*100, 2), " (", ROUND(G18/C18*100/EXP(1.96/SQRT(G18)), 2),"-",ROUND(G18/C18*100*EXP(1.96/SQRT(G18)), 2),")"),"")</f>
        <v/>
      </c>
      <c r="M18" s="572" t="str">
        <f>IF(COUNT(D18,H18)=2, CONCATENATE(ROUND(H18/D18*100, 2), " (", ROUND(H18/D18*100/EXP(1.96/SQRT(H18)), 2),"-",ROUND(H18/D18*100*EXP(1.96/SQRT(H18)), 2),")"),"")</f>
        <v/>
      </c>
      <c r="N18" s="573" t="str">
        <f>IF(COUNT(C18:D18,G18:H18)=4, CONCATENATE(ROUND(SUM(G18:H18)/SUM(C18:D18)*100, 2), " (", ROUND(SUM(G18:H18)/SUM(C18:D18)*100/EXP(1.96/SQRT(SUM(G18:H18))), 2),"-",ROUND(SUM(G18:H18)/SUM(C18:D18)*100*EXP(1.96/SQRT(SUM(G18:H18))), 2),")"),"")</f>
        <v/>
      </c>
    </row>
    <row r="19" spans="1:14" ht="12.75" customHeight="1" x14ac:dyDescent="0.25">
      <c r="A19" s="524"/>
      <c r="B19" s="14" t="s">
        <v>10</v>
      </c>
      <c r="C19" s="463" t="str">
        <f>IF('W8'!$G$8&gt;0, 'W8'!C16,"")</f>
        <v/>
      </c>
      <c r="D19" s="473" t="str">
        <f>IF('W8'!$G$8&gt;0, 'W8'!H16,"")</f>
        <v/>
      </c>
      <c r="E19" s="281"/>
      <c r="F19" s="281"/>
      <c r="G19" s="281"/>
      <c r="H19" s="281"/>
      <c r="I19" s="571" t="str">
        <f>IF(COUNT(C19,E19)=2, CONCATENATE(ROUND(E19/C19*100, 2), " (", ROUND(E19/C19*100/EXP(1.96/SQRT(E19)), 2),"-",ROUND(E19/C19*100*EXP(1.96/SQRT(E19)), 2),")"),"")</f>
        <v/>
      </c>
      <c r="J19" s="572" t="str">
        <f>IF(COUNT(D19,F19)=2, CONCATENATE(ROUND(F19/D19*100, 2), " (", ROUND(F19/D19*100/EXP(1.96/SQRT(F19)), 2),"-",ROUND(F19/D19*100*EXP(1.96/SQRT(F19)), 2),")"),"")</f>
        <v/>
      </c>
      <c r="K19" s="573" t="str">
        <f>IF(COUNT(C19:F19)=4, CONCATENATE(ROUND(SUM(E19:F19)/SUM(C19:D19)*100, 2), " (", ROUND(SUM(E19:F19)/SUM(C19:D19)*100/EXP(1.96/SQRT(SUM(E19:F19))), 2),"-",ROUND(SUM(E19:F19)/SUM(C19:D19)*100*EXP(1.96/SQRT(SUM(E19:F19))), 2),")"),"")</f>
        <v/>
      </c>
      <c r="L19" s="572" t="str">
        <f>IF(COUNT(C19,G19)=2, CONCATENATE(ROUND(G19/C19*100, 2), " (", ROUND(G19/C19*100/EXP(1.96/SQRT(G19)), 2),"-",ROUND(G19/C19*100*EXP(1.96/SQRT(G19)), 2),")"),"")</f>
        <v/>
      </c>
      <c r="M19" s="572" t="str">
        <f>IF(COUNT(D19,H19)=2, CONCATENATE(ROUND(H19/D19*100, 2), " (", ROUND(H19/D19*100/EXP(1.96/SQRT(H19)), 2),"-",ROUND(H19/D19*100*EXP(1.96/SQRT(H19)), 2),")"),"")</f>
        <v/>
      </c>
      <c r="N19" s="573" t="str">
        <f>IF(COUNT(C19:D19,G19:H19)=4, CONCATENATE(ROUND(SUM(G19:H19)/SUM(C19:D19)*100, 2), " (", ROUND(SUM(G19:H19)/SUM(C19:D19)*100/EXP(1.96/SQRT(SUM(G19:H19))), 2),"-",ROUND(SUM(G19:H19)/SUM(C19:D19)*100*EXP(1.96/SQRT(SUM(G19:H19))), 2),")"),"")</f>
        <v/>
      </c>
    </row>
    <row r="20" spans="1:14" ht="12.75" customHeight="1" x14ac:dyDescent="0.25">
      <c r="A20" s="524"/>
      <c r="B20" s="14" t="s">
        <v>11</v>
      </c>
      <c r="C20" s="463" t="str">
        <f>IF('W8'!$G$8&gt;0, 'W8'!C17,"")</f>
        <v/>
      </c>
      <c r="D20" s="473" t="str">
        <f>IF('W8'!$G$8&gt;0, 'W8'!H17,"")</f>
        <v/>
      </c>
      <c r="E20" s="281"/>
      <c r="F20" s="281"/>
      <c r="G20" s="281"/>
      <c r="H20" s="281"/>
      <c r="I20" s="571" t="str">
        <f>IF(COUNT(C20,E20)=2, CONCATENATE(ROUND(E20/C20*100, 2), " (", ROUND(E20/C20*100/EXP(1.96/SQRT(E20)), 2),"-",ROUND(E20/C20*100*EXP(1.96/SQRT(E20)), 2),")"),"")</f>
        <v/>
      </c>
      <c r="J20" s="572" t="str">
        <f>IF(COUNT(D20,F20)=2, CONCATENATE(ROUND(F20/D20*100, 2), " (", ROUND(F20/D20*100/EXP(1.96/SQRT(F20)), 2),"-",ROUND(F20/D20*100*EXP(1.96/SQRT(F20)), 2),")"),"")</f>
        <v/>
      </c>
      <c r="K20" s="573" t="str">
        <f>IF(COUNT(C20:F20)=4, CONCATENATE(ROUND(SUM(E20:F20)/SUM(C20:D20)*100, 2), " (", ROUND(SUM(E20:F20)/SUM(C20:D20)*100/EXP(1.96/SQRT(SUM(E20:F20))), 2),"-",ROUND(SUM(E20:F20)/SUM(C20:D20)*100*EXP(1.96/SQRT(SUM(E20:F20))), 2),")"),"")</f>
        <v/>
      </c>
      <c r="L20" s="572" t="str">
        <f>IF(COUNT(C20,G20)=2, CONCATENATE(ROUND(G20/C20*100, 2), " (", ROUND(G20/C20*100/EXP(1.96/SQRT(G20)), 2),"-",ROUND(G20/C20*100*EXP(1.96/SQRT(G20)), 2),")"),"")</f>
        <v/>
      </c>
      <c r="M20" s="572" t="str">
        <f>IF(COUNT(D20,H20)=2, CONCATENATE(ROUND(H20/D20*100, 2), " (", ROUND(H20/D20*100/EXP(1.96/SQRT(H20)), 2),"-",ROUND(H20/D20*100*EXP(1.96/SQRT(H20)), 2),")"),"")</f>
        <v/>
      </c>
      <c r="N20" s="573" t="str">
        <f>IF(COUNT(C20:D20,G20:H20)=4, CONCATENATE(ROUND(SUM(G20:H20)/SUM(C20:D20)*100, 2), " (", ROUND(SUM(G20:H20)/SUM(C20:D20)*100/EXP(1.96/SQRT(SUM(G20:H20))), 2),"-",ROUND(SUM(G20:H20)/SUM(C20:D20)*100*EXP(1.96/SQRT(SUM(G20:H20))), 2),")"),"")</f>
        <v/>
      </c>
    </row>
    <row r="21" spans="1:14" ht="12.75" customHeight="1" x14ac:dyDescent="0.25">
      <c r="A21" s="524"/>
      <c r="B21" s="14" t="s">
        <v>12</v>
      </c>
      <c r="C21" s="463" t="str">
        <f>IF('W8'!$G$8&gt;0, 'W8'!C18,"")</f>
        <v/>
      </c>
      <c r="D21" s="473" t="str">
        <f>IF('W8'!$G$8&gt;0, 'W8'!H18,"")</f>
        <v/>
      </c>
      <c r="E21" s="281"/>
      <c r="F21" s="281"/>
      <c r="G21" s="281"/>
      <c r="H21" s="281"/>
      <c r="I21" s="571" t="str">
        <f>IF(COUNT(C21,E21)=2, CONCATENATE(ROUND(E21/C21*100, 2), " (", ROUND(E21/C21*100/EXP(1.96/SQRT(E21)), 2),"-",ROUND(E21/C21*100*EXP(1.96/SQRT(E21)), 2),")"),"")</f>
        <v/>
      </c>
      <c r="J21" s="572" t="str">
        <f>IF(COUNT(D21,F21)=2, CONCATENATE(ROUND(F21/D21*100, 2), " (", ROUND(F21/D21*100/EXP(1.96/SQRT(F21)), 2),"-",ROUND(F21/D21*100*EXP(1.96/SQRT(F21)), 2),")"),"")</f>
        <v/>
      </c>
      <c r="K21" s="573" t="str">
        <f>IF(COUNT(C21:F21)=4, CONCATENATE(ROUND(SUM(E21:F21)/SUM(C21:D21)*100, 2), " (", ROUND(SUM(E21:F21)/SUM(C21:D21)*100/EXP(1.96/SQRT(SUM(E21:F21))), 2),"-",ROUND(SUM(E21:F21)/SUM(C21:D21)*100*EXP(1.96/SQRT(SUM(E21:F21))), 2),")"),"")</f>
        <v/>
      </c>
      <c r="L21" s="572" t="str">
        <f>IF(COUNT(C21,G21)=2, CONCATENATE(ROUND(G21/C21*100, 2), " (", ROUND(G21/C21*100/EXP(1.96/SQRT(G21)), 2),"-",ROUND(G21/C21*100*EXP(1.96/SQRT(G21)), 2),")"),"")</f>
        <v/>
      </c>
      <c r="M21" s="572" t="str">
        <f>IF(COUNT(D21,H21)=2, CONCATENATE(ROUND(H21/D21*100, 2), " (", ROUND(H21/D21*100/EXP(1.96/SQRT(H21)), 2),"-",ROUND(H21/D21*100*EXP(1.96/SQRT(H21)), 2),")"),"")</f>
        <v/>
      </c>
      <c r="N21" s="573" t="str">
        <f>IF(COUNT(C21:D21,G21:H21)=4, CONCATENATE(ROUND(SUM(G21:H21)/SUM(C21:D21)*100, 2), " (", ROUND(SUM(G21:H21)/SUM(C21:D21)*100/EXP(1.96/SQRT(SUM(G21:H21))), 2),"-",ROUND(SUM(G21:H21)/SUM(C21:D21)*100*EXP(1.96/SQRT(SUM(G21:H21))), 2),")"),"")</f>
        <v/>
      </c>
    </row>
    <row r="22" spans="1:14" ht="12.75" customHeight="1" x14ac:dyDescent="0.25">
      <c r="A22" s="524"/>
      <c r="B22" s="14" t="s">
        <v>13</v>
      </c>
      <c r="C22" s="463" t="str">
        <f>IF('W8'!$G$8&gt;0, 'W8'!C19,"")</f>
        <v/>
      </c>
      <c r="D22" s="473" t="str">
        <f>IF('W8'!$G$8&gt;0, 'W8'!H19,"")</f>
        <v/>
      </c>
      <c r="E22" s="281"/>
      <c r="F22" s="281"/>
      <c r="G22" s="281"/>
      <c r="H22" s="281"/>
      <c r="I22" s="571" t="str">
        <f>IF(COUNT(C22,E22)=2, CONCATENATE(ROUND(E22/C22*100, 2), " (", ROUND(E22/C22*100/EXP(1.96/SQRT(E22)), 2),"-",ROUND(E22/C22*100*EXP(1.96/SQRT(E22)), 2),")"),"")</f>
        <v/>
      </c>
      <c r="J22" s="572" t="str">
        <f>IF(COUNT(D22,F22)=2, CONCATENATE(ROUND(F22/D22*100, 2), " (", ROUND(F22/D22*100/EXP(1.96/SQRT(F22)), 2),"-",ROUND(F22/D22*100*EXP(1.96/SQRT(F22)), 2),")"),"")</f>
        <v/>
      </c>
      <c r="K22" s="573" t="str">
        <f>IF(COUNT(C22:F22)=4, CONCATENATE(ROUND(SUM(E22:F22)/SUM(C22:D22)*100, 2), " (", ROUND(SUM(E22:F22)/SUM(C22:D22)*100/EXP(1.96/SQRT(SUM(E22:F22))), 2),"-",ROUND(SUM(E22:F22)/SUM(C22:D22)*100*EXP(1.96/SQRT(SUM(E22:F22))), 2),")"),"")</f>
        <v/>
      </c>
      <c r="L22" s="572" t="str">
        <f>IF(COUNT(C22,G22)=2, CONCATENATE(ROUND(G22/C22*100, 2), " (", ROUND(G22/C22*100/EXP(1.96/SQRT(G22)), 2),"-",ROUND(G22/C22*100*EXP(1.96/SQRT(G22)), 2),")"),"")</f>
        <v/>
      </c>
      <c r="M22" s="572" t="str">
        <f>IF(COUNT(D22,H22)=2, CONCATENATE(ROUND(H22/D22*100, 2), " (", ROUND(H22/D22*100/EXP(1.96/SQRT(H22)), 2),"-",ROUND(H22/D22*100*EXP(1.96/SQRT(H22)), 2),")"),"")</f>
        <v/>
      </c>
      <c r="N22" s="573" t="str">
        <f>IF(COUNT(C22:D22,G22:H22)=4, CONCATENATE(ROUND(SUM(G22:H22)/SUM(C22:D22)*100, 2), " (", ROUND(SUM(G22:H22)/SUM(C22:D22)*100/EXP(1.96/SQRT(SUM(G22:H22))), 2),"-",ROUND(SUM(G22:H22)/SUM(C22:D22)*100*EXP(1.96/SQRT(SUM(G22:H22))), 2),")"),"")</f>
        <v/>
      </c>
    </row>
    <row r="23" spans="1:14" ht="12.75" customHeight="1" x14ac:dyDescent="0.25">
      <c r="A23" s="524"/>
      <c r="B23" s="14" t="s">
        <v>14</v>
      </c>
      <c r="C23" s="463" t="str">
        <f>IF('W8'!$G$8&gt;0, 'W8'!C20,"")</f>
        <v/>
      </c>
      <c r="D23" s="473" t="str">
        <f>IF('W8'!$G$8&gt;0, 'W8'!H20,"")</f>
        <v/>
      </c>
      <c r="E23" s="281"/>
      <c r="F23" s="281"/>
      <c r="G23" s="281"/>
      <c r="H23" s="281"/>
      <c r="I23" s="571" t="str">
        <f>IF(COUNT(C23,E23)=2, CONCATENATE(ROUND(E23/C23*100, 2), " (", ROUND(E23/C23*100/EXP(1.96/SQRT(E23)), 2),"-",ROUND(E23/C23*100*EXP(1.96/SQRT(E23)), 2),")"),"")</f>
        <v/>
      </c>
      <c r="J23" s="572" t="str">
        <f>IF(COUNT(D23,F23)=2, CONCATENATE(ROUND(F23/D23*100, 2), " (", ROUND(F23/D23*100/EXP(1.96/SQRT(F23)), 2),"-",ROUND(F23/D23*100*EXP(1.96/SQRT(F23)), 2),")"),"")</f>
        <v/>
      </c>
      <c r="K23" s="573" t="str">
        <f>IF(COUNT(C23:F23)=4, CONCATENATE(ROUND(SUM(E23:F23)/SUM(C23:D23)*100, 2), " (", ROUND(SUM(E23:F23)/SUM(C23:D23)*100/EXP(1.96/SQRT(SUM(E23:F23))), 2),"-",ROUND(SUM(E23:F23)/SUM(C23:D23)*100*EXP(1.96/SQRT(SUM(E23:F23))), 2),")"),"")</f>
        <v/>
      </c>
      <c r="L23" s="572" t="str">
        <f>IF(COUNT(C23,G23)=2, CONCATENATE(ROUND(G23/C23*100, 2), " (", ROUND(G23/C23*100/EXP(1.96/SQRT(G23)), 2),"-",ROUND(G23/C23*100*EXP(1.96/SQRT(G23)), 2),")"),"")</f>
        <v/>
      </c>
      <c r="M23" s="572" t="str">
        <f>IF(COUNT(D23,H23)=2, CONCATENATE(ROUND(H23/D23*100, 2), " (", ROUND(H23/D23*100/EXP(1.96/SQRT(H23)), 2),"-",ROUND(H23/D23*100*EXP(1.96/SQRT(H23)), 2),")"),"")</f>
        <v/>
      </c>
      <c r="N23" s="573" t="str">
        <f>IF(COUNT(C23:D23,G23:H23)=4, CONCATENATE(ROUND(SUM(G23:H23)/SUM(C23:D23)*100, 2), " (", ROUND(SUM(G23:H23)/SUM(C23:D23)*100/EXP(1.96/SQRT(SUM(G23:H23))), 2),"-",ROUND(SUM(G23:H23)/SUM(C23:D23)*100*EXP(1.96/SQRT(SUM(G23:H23))), 2),")"),"")</f>
        <v/>
      </c>
    </row>
    <row r="24" spans="1:14" ht="12.75" customHeight="1" x14ac:dyDescent="0.25">
      <c r="A24" s="524"/>
      <c r="B24" s="14" t="s">
        <v>15</v>
      </c>
      <c r="C24" s="463" t="str">
        <f>IF('W8'!$G$8&gt;0, 'W8'!C21,"")</f>
        <v/>
      </c>
      <c r="D24" s="473" t="str">
        <f>IF('W8'!$G$8&gt;0, 'W8'!H21,"")</f>
        <v/>
      </c>
      <c r="E24" s="281"/>
      <c r="F24" s="281"/>
      <c r="G24" s="281"/>
      <c r="H24" s="281"/>
      <c r="I24" s="571" t="str">
        <f>IF(COUNT(C24,E24)=2, CONCATENATE(ROUND(E24/C24*100, 2), " (", ROUND(E24/C24*100/EXP(1.96/SQRT(E24)), 2),"-",ROUND(E24/C24*100*EXP(1.96/SQRT(E24)), 2),")"),"")</f>
        <v/>
      </c>
      <c r="J24" s="572" t="str">
        <f>IF(COUNT(D24,F24)=2, CONCATENATE(ROUND(F24/D24*100, 2), " (", ROUND(F24/D24*100/EXP(1.96/SQRT(F24)), 2),"-",ROUND(F24/D24*100*EXP(1.96/SQRT(F24)), 2),")"),"")</f>
        <v/>
      </c>
      <c r="K24" s="573" t="str">
        <f>IF(COUNT(C24:F24)=4, CONCATENATE(ROUND(SUM(E24:F24)/SUM(C24:D24)*100, 2), " (", ROUND(SUM(E24:F24)/SUM(C24:D24)*100/EXP(1.96/SQRT(SUM(E24:F24))), 2),"-",ROUND(SUM(E24:F24)/SUM(C24:D24)*100*EXP(1.96/SQRT(SUM(E24:F24))), 2),")"),"")</f>
        <v/>
      </c>
      <c r="L24" s="572" t="str">
        <f>IF(COUNT(C24,G24)=2, CONCATENATE(ROUND(G24/C24*100, 2), " (", ROUND(G24/C24*100/EXP(1.96/SQRT(G24)), 2),"-",ROUND(G24/C24*100*EXP(1.96/SQRT(G24)), 2),")"),"")</f>
        <v/>
      </c>
      <c r="M24" s="572" t="str">
        <f>IF(COUNT(D24,H24)=2, CONCATENATE(ROUND(H24/D24*100, 2), " (", ROUND(H24/D24*100/EXP(1.96/SQRT(H24)), 2),"-",ROUND(H24/D24*100*EXP(1.96/SQRT(H24)), 2),")"),"")</f>
        <v/>
      </c>
      <c r="N24" s="573" t="str">
        <f>IF(COUNT(C24:D24,G24:H24)=4, CONCATENATE(ROUND(SUM(G24:H24)/SUM(C24:D24)*100, 2), " (", ROUND(SUM(G24:H24)/SUM(C24:D24)*100/EXP(1.96/SQRT(SUM(G24:H24))), 2),"-",ROUND(SUM(G24:H24)/SUM(C24:D24)*100*EXP(1.96/SQRT(SUM(G24:H24))), 2),")"),"")</f>
        <v/>
      </c>
    </row>
    <row r="25" spans="1:14" ht="12.75" customHeight="1" x14ac:dyDescent="0.25">
      <c r="A25" s="524"/>
      <c r="B25" s="14" t="s">
        <v>16</v>
      </c>
      <c r="C25" s="463" t="str">
        <f>IF('W8'!$G$8&gt;0, 'W8'!C22,"")</f>
        <v/>
      </c>
      <c r="D25" s="473" t="str">
        <f>IF('W8'!$G$8&gt;0, 'W8'!H22,"")</f>
        <v/>
      </c>
      <c r="E25" s="281"/>
      <c r="F25" s="281"/>
      <c r="G25" s="281"/>
      <c r="H25" s="281"/>
      <c r="I25" s="571" t="str">
        <f>IF(COUNT(C25,E25)=2, CONCATENATE(ROUND(E25/C25*100, 2), " (", ROUND(E25/C25*100/EXP(1.96/SQRT(E25)), 2),"-",ROUND(E25/C25*100*EXP(1.96/SQRT(E25)), 2),")"),"")</f>
        <v/>
      </c>
      <c r="J25" s="572" t="str">
        <f>IF(COUNT(D25,F25)=2, CONCATENATE(ROUND(F25/D25*100, 2), " (", ROUND(F25/D25*100/EXP(1.96/SQRT(F25)), 2),"-",ROUND(F25/D25*100*EXP(1.96/SQRT(F25)), 2),")"),"")</f>
        <v/>
      </c>
      <c r="K25" s="573" t="str">
        <f>IF(COUNT(C25:F25)=4, CONCATENATE(ROUND(SUM(E25:F25)/SUM(C25:D25)*100, 2), " (", ROUND(SUM(E25:F25)/SUM(C25:D25)*100/EXP(1.96/SQRT(SUM(E25:F25))), 2),"-",ROUND(SUM(E25:F25)/SUM(C25:D25)*100*EXP(1.96/SQRT(SUM(E25:F25))), 2),")"),"")</f>
        <v/>
      </c>
      <c r="L25" s="572" t="str">
        <f>IF(COUNT(C25,G25)=2, CONCATENATE(ROUND(G25/C25*100, 2), " (", ROUND(G25/C25*100/EXP(1.96/SQRT(G25)), 2),"-",ROUND(G25/C25*100*EXP(1.96/SQRT(G25)), 2),")"),"")</f>
        <v/>
      </c>
      <c r="M25" s="572" t="str">
        <f>IF(COUNT(D25,H25)=2, CONCATENATE(ROUND(H25/D25*100, 2), " (", ROUND(H25/D25*100/EXP(1.96/SQRT(H25)), 2),"-",ROUND(H25/D25*100*EXP(1.96/SQRT(H25)), 2),")"),"")</f>
        <v/>
      </c>
      <c r="N25" s="573" t="str">
        <f>IF(COUNT(C25:D25,G25:H25)=4, CONCATENATE(ROUND(SUM(G25:H25)/SUM(C25:D25)*100, 2), " (", ROUND(SUM(G25:H25)/SUM(C25:D25)*100/EXP(1.96/SQRT(SUM(G25:H25))), 2),"-",ROUND(SUM(G25:H25)/SUM(C25:D25)*100*EXP(1.96/SQRT(SUM(G25:H25))), 2),")"),"")</f>
        <v/>
      </c>
    </row>
    <row r="26" spans="1:14" ht="12.75" customHeight="1" x14ac:dyDescent="0.25">
      <c r="A26" s="525"/>
      <c r="B26" s="14" t="s">
        <v>17</v>
      </c>
      <c r="C26" s="463" t="str">
        <f>IF('W8'!$G$8&gt;0, 'W8'!C23,"")</f>
        <v/>
      </c>
      <c r="D26" s="474" t="str">
        <f>IF('W8'!$G$8&gt;0, 'W8'!H23,"")</f>
        <v/>
      </c>
      <c r="E26" s="281"/>
      <c r="F26" s="281"/>
      <c r="G26" s="281"/>
      <c r="H26" s="281"/>
      <c r="I26" s="571" t="str">
        <f>IF(COUNT(C26,E26)=2, CONCATENATE(ROUND(E26/C26*100, 2), " (", ROUND(E26/C26*100/EXP(1.96/SQRT(E26)), 2),"-",ROUND(E26/C26*100*EXP(1.96/SQRT(E26)), 2),")"),"")</f>
        <v/>
      </c>
      <c r="J26" s="572" t="str">
        <f>IF(COUNT(D26,F26)=2, CONCATENATE(ROUND(F26/D26*100, 2), " (", ROUND(F26/D26*100/EXP(1.96/SQRT(F26)), 2),"-",ROUND(F26/D26*100*EXP(1.96/SQRT(F26)), 2),")"),"")</f>
        <v/>
      </c>
      <c r="K26" s="573" t="str">
        <f>IF(COUNT(C26:F26)=4, CONCATENATE(ROUND(SUM(E26:F26)/SUM(C26:D26)*100, 2), " (", ROUND(SUM(E26:F26)/SUM(C26:D26)*100/EXP(1.96/SQRT(SUM(E26:F26))), 2),"-",ROUND(SUM(E26:F26)/SUM(C26:D26)*100*EXP(1.96/SQRT(SUM(E26:F26))), 2),")"),"")</f>
        <v/>
      </c>
      <c r="L26" s="572" t="str">
        <f>IF(COUNT(C26,G26)=2, CONCATENATE(ROUND(G26/C26*100, 2), " (", ROUND(G26/C26*100/EXP(1.96/SQRT(G26)), 2),"-",ROUND(G26/C26*100*EXP(1.96/SQRT(G26)), 2),")"),"")</f>
        <v/>
      </c>
      <c r="M26" s="572" t="str">
        <f>IF(COUNT(D26,H26)=2, CONCATENATE(ROUND(H26/D26*100, 2), " (", ROUND(H26/D26*100/EXP(1.96/SQRT(H26)), 2),"-",ROUND(H26/D26*100*EXP(1.96/SQRT(H26)), 2),")"),"")</f>
        <v/>
      </c>
      <c r="N26" s="573" t="str">
        <f>IF(COUNT(C26:D26,G26:H26)=4, CONCATENATE(ROUND(SUM(G26:H26)/SUM(C26:D26)*100, 2), " (", ROUND(SUM(G26:H26)/SUM(C26:D26)*100/EXP(1.96/SQRT(SUM(G26:H26))), 2),"-",ROUND(SUM(G26:H26)/SUM(C26:D26)*100*EXP(1.96/SQRT(SUM(G26:H26))), 2),")"),"")</f>
        <v/>
      </c>
    </row>
    <row r="27" spans="1:14" ht="12.75" customHeight="1" x14ac:dyDescent="0.25">
      <c r="A27" s="488"/>
      <c r="B27" s="14"/>
      <c r="C27" s="372" t="s">
        <v>2</v>
      </c>
      <c r="D27" s="373" t="s">
        <v>0</v>
      </c>
      <c r="E27" s="372" t="s">
        <v>2</v>
      </c>
      <c r="F27" s="372" t="s">
        <v>0</v>
      </c>
      <c r="G27" s="372" t="s">
        <v>2</v>
      </c>
      <c r="H27" s="373" t="s">
        <v>0</v>
      </c>
      <c r="I27" s="372" t="s">
        <v>2</v>
      </c>
      <c r="J27" s="372" t="s">
        <v>0</v>
      </c>
      <c r="K27" s="373" t="s">
        <v>26</v>
      </c>
      <c r="L27" s="372" t="s">
        <v>2</v>
      </c>
      <c r="M27" s="372" t="s">
        <v>0</v>
      </c>
      <c r="N27" s="373" t="s">
        <v>26</v>
      </c>
    </row>
    <row r="28" spans="1:14" ht="12.75" customHeight="1" x14ac:dyDescent="0.25">
      <c r="A28" s="524" t="s">
        <v>21</v>
      </c>
      <c r="B28" s="14" t="s">
        <v>6</v>
      </c>
      <c r="C28" s="463" t="str">
        <f>IF('W8'!$G$8&gt;0, 'W8'!D12,"")</f>
        <v/>
      </c>
      <c r="D28" s="472" t="str">
        <f>IF('W8'!$G$8&gt;0, 'W8'!I12,"")</f>
        <v/>
      </c>
      <c r="E28" s="281"/>
      <c r="F28" s="281"/>
      <c r="G28" s="281"/>
      <c r="H28" s="281"/>
      <c r="I28" s="571" t="str">
        <f>IF(COUNT(C28,E28)=2, CONCATENATE(ROUND(E28/C28*100, 2), " (", ROUND(E28/C28*100/EXP(1.96/SQRT(E28)), 2),"-",ROUND(E28/C28*100*EXP(1.96/SQRT(E28)), 2),")"),"")</f>
        <v/>
      </c>
      <c r="J28" s="569" t="str">
        <f>IF(COUNT(D28,F28)=2, CONCATENATE(ROUND(F28/D28*100, 2), " (", ROUND(F28/D28*100/EXP(1.96/SQRT(F28)), 2),"-",ROUND(F28/D28*100*EXP(1.96/SQRT(F28)), 2),")"),"")</f>
        <v/>
      </c>
      <c r="K28" s="570" t="str">
        <f>IF(COUNT(C28:F28)=4, CONCATENATE(ROUND(SUM(E28:F28)/SUM(C28:D28)*100, 2), " (", ROUND(SUM(E28:F28)/SUM(C28:D28)*100/EXP(1.96/SQRT(SUM(E28:F28))), 2),"-",ROUND(SUM(E28:F28)/SUM(C28:D28)*100*EXP(1.96/SQRT(SUM(E28:F28))), 2),")"),"")</f>
        <v/>
      </c>
      <c r="L28" s="569" t="str">
        <f>IF(COUNT(C28,G28)=2, CONCATENATE(ROUND(G28/C28*100, 2), " (", ROUND(G28/C28*100/EXP(1.96/SQRT(G28)), 2),"-",ROUND(G28/C28*100*EXP(1.96/SQRT(G28)), 2),")"),"")</f>
        <v/>
      </c>
      <c r="M28" s="569" t="str">
        <f>IF(COUNT(D28,H28)=2, CONCATENATE(ROUND(H28/D28*100, 2), " (", ROUND(H28/D28*100/EXP(1.96/SQRT(H28)), 2),"-",ROUND(H28/D28*100*EXP(1.96/SQRT(H28)), 2),")"),"")</f>
        <v/>
      </c>
      <c r="N28" s="570" t="str">
        <f>IF(COUNT(C28:D28,G28:H28)=4, CONCATENATE(ROUND(SUM(G28:H28)/SUM(C28:D28)*100, 2), " (", ROUND(SUM(G28:H28)/SUM(C28:D28)*100/EXP(1.96/SQRT(SUM(G28:H28))), 2),"-",ROUND(SUM(G28:H28)/SUM(C28:D28)*100*EXP(1.96/SQRT(SUM(G28:H28))), 2),")"),"")</f>
        <v/>
      </c>
    </row>
    <row r="29" spans="1:14" ht="12.75" customHeight="1" x14ac:dyDescent="0.25">
      <c r="A29" s="524"/>
      <c r="B29" s="14" t="s">
        <v>7</v>
      </c>
      <c r="C29" s="463" t="str">
        <f>IF('W8'!$G$8&gt;0, 'W8'!D13,"")</f>
        <v/>
      </c>
      <c r="D29" s="473" t="str">
        <f>IF('W8'!$G$8&gt;0, 'W8'!I13,"")</f>
        <v/>
      </c>
      <c r="E29" s="281"/>
      <c r="F29" s="281"/>
      <c r="G29" s="281"/>
      <c r="H29" s="281"/>
      <c r="I29" s="571" t="str">
        <f>IF(COUNT(C29,E29)=2, CONCATENATE(ROUND(E29/C29*100, 2), " (", ROUND(E29/C29*100/EXP(1.96/SQRT(E29)), 2),"-",ROUND(E29/C29*100*EXP(1.96/SQRT(E29)), 2),")"),"")</f>
        <v/>
      </c>
      <c r="J29" s="572" t="str">
        <f t="shared" ref="J29:J39" si="0">IF(COUNT(D29,F29)=2, CONCATENATE(ROUND(F29/D29*100, 2), " (", ROUND(F29/D29*100/EXP(1.96/SQRT(F29)), 2),"-",ROUND(F29/D29*100*EXP(1.96/SQRT(F29)), 2),")"),"")</f>
        <v/>
      </c>
      <c r="K29" s="573" t="str">
        <f>IF(COUNT(C29:F29)=4, CONCATENATE(ROUND(SUM(E29:F29)/SUM(C29:D29)*100, 2), " (", ROUND(SUM(E29:F29)/SUM(C29:D29)*100/EXP(1.96/SQRT(SUM(E29:F29))), 2),"-",ROUND(SUM(E29:F29)/SUM(C29:D29)*100*EXP(1.96/SQRT(SUM(E29:F29))), 2),")"),"")</f>
        <v/>
      </c>
      <c r="L29" s="572" t="str">
        <f>IF(COUNT(C29,G29)=2, CONCATENATE(ROUND(G29/C29*100, 2), " (", ROUND(G29/C29*100/EXP(1.96/SQRT(G29)), 2),"-",ROUND(G29/C29*100*EXP(1.96/SQRT(G29)), 2),")"),"")</f>
        <v/>
      </c>
      <c r="M29" s="572" t="str">
        <f t="shared" ref="M29:M39" si="1">IF(COUNT(D29,H29)=2, CONCATENATE(ROUND(H29/D29*100, 2), " (", ROUND(H29/D29*100/EXP(1.96/SQRT(H29)), 2),"-",ROUND(H29/D29*100*EXP(1.96/SQRT(H29)), 2),")"),"")</f>
        <v/>
      </c>
      <c r="N29" s="573" t="str">
        <f>IF(COUNT(C29:D29,G29:H29)=4, CONCATENATE(ROUND(SUM(G29:H29)/SUM(C29:D29)*100, 2), " (", ROUND(SUM(G29:H29)/SUM(C29:D29)*100/EXP(1.96/SQRT(SUM(G29:H29))), 2),"-",ROUND(SUM(G29:H29)/SUM(C29:D29)*100*EXP(1.96/SQRT(SUM(G29:H29))), 2),")"),"")</f>
        <v/>
      </c>
    </row>
    <row r="30" spans="1:14" ht="12.75" customHeight="1" x14ac:dyDescent="0.25">
      <c r="A30" s="524"/>
      <c r="B30" s="14" t="s">
        <v>8</v>
      </c>
      <c r="C30" s="463" t="str">
        <f>IF('W8'!$G$8&gt;0, 'W8'!D14,"")</f>
        <v/>
      </c>
      <c r="D30" s="473" t="str">
        <f>IF('W8'!$G$8&gt;0, 'W8'!I14,"")</f>
        <v/>
      </c>
      <c r="E30" s="281"/>
      <c r="F30" s="281"/>
      <c r="G30" s="281"/>
      <c r="H30" s="281"/>
      <c r="I30" s="571" t="str">
        <f>IF(COUNT(C30,E30)=2, CONCATENATE(ROUND(E30/C30*100, 2), " (", ROUND(E30/C30*100/EXP(1.96/SQRT(E30)), 2),"-",ROUND(E30/C30*100*EXP(1.96/SQRT(E30)), 2),")"),"")</f>
        <v/>
      </c>
      <c r="J30" s="572" t="str">
        <f t="shared" si="0"/>
        <v/>
      </c>
      <c r="K30" s="573" t="str">
        <f>IF(COUNT(C30:F30)=4, CONCATENATE(ROUND(SUM(E30:F30)/SUM(C30:D30)*100, 2), " (", ROUND(SUM(E30:F30)/SUM(C30:D30)*100/EXP(1.96/SQRT(SUM(E30:F30))), 2),"-",ROUND(SUM(E30:F30)/SUM(C30:D30)*100*EXP(1.96/SQRT(SUM(E30:F30))), 2),")"),"")</f>
        <v/>
      </c>
      <c r="L30" s="572" t="str">
        <f>IF(COUNT(C30,G30)=2, CONCATENATE(ROUND(G30/C30*100, 2), " (", ROUND(G30/C30*100/EXP(1.96/SQRT(G30)), 2),"-",ROUND(G30/C30*100*EXP(1.96/SQRT(G30)), 2),")"),"")</f>
        <v/>
      </c>
      <c r="M30" s="572" t="str">
        <f t="shared" si="1"/>
        <v/>
      </c>
      <c r="N30" s="573" t="str">
        <f>IF(COUNT(C30:D30,G30:H30)=4, CONCATENATE(ROUND(SUM(G30:H30)/SUM(C30:D30)*100, 2), " (", ROUND(SUM(G30:H30)/SUM(C30:D30)*100/EXP(1.96/SQRT(SUM(G30:H30))), 2),"-",ROUND(SUM(G30:H30)/SUM(C30:D30)*100*EXP(1.96/SQRT(SUM(G30:H30))), 2),")"),"")</f>
        <v/>
      </c>
    </row>
    <row r="31" spans="1:14" ht="12.75" customHeight="1" x14ac:dyDescent="0.25">
      <c r="A31" s="524"/>
      <c r="B31" s="14" t="s">
        <v>9</v>
      </c>
      <c r="C31" s="463" t="str">
        <f>IF('W8'!$G$8&gt;0, 'W8'!D15,"")</f>
        <v/>
      </c>
      <c r="D31" s="473" t="str">
        <f>IF('W8'!$G$8&gt;0, 'W8'!I15,"")</f>
        <v/>
      </c>
      <c r="E31" s="281"/>
      <c r="F31" s="281"/>
      <c r="G31" s="281"/>
      <c r="H31" s="281"/>
      <c r="I31" s="571" t="str">
        <f>IF(COUNT(C31,E31)=2, CONCATENATE(ROUND(E31/C31*100, 2), " (", ROUND(E31/C31*100/EXP(1.96/SQRT(E31)), 2),"-",ROUND(E31/C31*100*EXP(1.96/SQRT(E31)), 2),")"),"")</f>
        <v/>
      </c>
      <c r="J31" s="572" t="str">
        <f t="shared" si="0"/>
        <v/>
      </c>
      <c r="K31" s="573" t="str">
        <f>IF(COUNT(C31:F31)=4, CONCATENATE(ROUND(SUM(E31:F31)/SUM(C31:D31)*100, 2), " (", ROUND(SUM(E31:F31)/SUM(C31:D31)*100/EXP(1.96/SQRT(SUM(E31:F31))), 2),"-",ROUND(SUM(E31:F31)/SUM(C31:D31)*100*EXP(1.96/SQRT(SUM(E31:F31))), 2),")"),"")</f>
        <v/>
      </c>
      <c r="L31" s="572" t="str">
        <f>IF(COUNT(C31,G31)=2, CONCATENATE(ROUND(G31/C31*100, 2), " (", ROUND(G31/C31*100/EXP(1.96/SQRT(G31)), 2),"-",ROUND(G31/C31*100*EXP(1.96/SQRT(G31)), 2),")"),"")</f>
        <v/>
      </c>
      <c r="M31" s="572" t="str">
        <f t="shared" si="1"/>
        <v/>
      </c>
      <c r="N31" s="573" t="str">
        <f>IF(COUNT(C31:D31,G31:H31)=4, CONCATENATE(ROUND(SUM(G31:H31)/SUM(C31:D31)*100, 2), " (", ROUND(SUM(G31:H31)/SUM(C31:D31)*100/EXP(1.96/SQRT(SUM(G31:H31))), 2),"-",ROUND(SUM(G31:H31)/SUM(C31:D31)*100*EXP(1.96/SQRT(SUM(G31:H31))), 2),")"),"")</f>
        <v/>
      </c>
    </row>
    <row r="32" spans="1:14" ht="12.75" customHeight="1" x14ac:dyDescent="0.25">
      <c r="A32" s="524"/>
      <c r="B32" s="14" t="s">
        <v>10</v>
      </c>
      <c r="C32" s="463" t="str">
        <f>IF('W8'!$G$8&gt;0, 'W8'!D16,"")</f>
        <v/>
      </c>
      <c r="D32" s="473" t="str">
        <f>IF('W8'!$G$8&gt;0, 'W8'!I16,"")</f>
        <v/>
      </c>
      <c r="E32" s="281"/>
      <c r="F32" s="281"/>
      <c r="G32" s="281"/>
      <c r="H32" s="281"/>
      <c r="I32" s="571" t="str">
        <f>IF(COUNT(C32,E32)=2, CONCATENATE(ROUND(E32/C32*100, 2), " (", ROUND(E32/C32*100/EXP(1.96/SQRT(E32)), 2),"-",ROUND(E32/C32*100*EXP(1.96/SQRT(E32)), 2),")"),"")</f>
        <v/>
      </c>
      <c r="J32" s="572" t="str">
        <f t="shared" si="0"/>
        <v/>
      </c>
      <c r="K32" s="573" t="str">
        <f>IF(COUNT(C32:F32)=4, CONCATENATE(ROUND(SUM(E32:F32)/SUM(C32:D32)*100, 2), " (", ROUND(SUM(E32:F32)/SUM(C32:D32)*100/EXP(1.96/SQRT(SUM(E32:F32))), 2),"-",ROUND(SUM(E32:F32)/SUM(C32:D32)*100*EXP(1.96/SQRT(SUM(E32:F32))), 2),")"),"")</f>
        <v/>
      </c>
      <c r="L32" s="572" t="str">
        <f>IF(COUNT(C32,G32)=2, CONCATENATE(ROUND(G32/C32*100, 2), " (", ROUND(G32/C32*100/EXP(1.96/SQRT(G32)), 2),"-",ROUND(G32/C32*100*EXP(1.96/SQRT(G32)), 2),")"),"")</f>
        <v/>
      </c>
      <c r="M32" s="572" t="str">
        <f t="shared" si="1"/>
        <v/>
      </c>
      <c r="N32" s="573" t="str">
        <f>IF(COUNT(C32:D32,G32:H32)=4, CONCATENATE(ROUND(SUM(G32:H32)/SUM(C32:D32)*100, 2), " (", ROUND(SUM(G32:H32)/SUM(C32:D32)*100/EXP(1.96/SQRT(SUM(G32:H32))), 2),"-",ROUND(SUM(G32:H32)/SUM(C32:D32)*100*EXP(1.96/SQRT(SUM(G32:H32))), 2),")"),"")</f>
        <v/>
      </c>
    </row>
    <row r="33" spans="1:14" ht="12.75" customHeight="1" x14ac:dyDescent="0.25">
      <c r="A33" s="524"/>
      <c r="B33" s="14" t="s">
        <v>11</v>
      </c>
      <c r="C33" s="463" t="str">
        <f>IF('W8'!$G$8&gt;0, 'W8'!D17,"")</f>
        <v/>
      </c>
      <c r="D33" s="473" t="str">
        <f>IF('W8'!$G$8&gt;0, 'W8'!I17,"")</f>
        <v/>
      </c>
      <c r="E33" s="281"/>
      <c r="F33" s="281"/>
      <c r="G33" s="281"/>
      <c r="H33" s="281"/>
      <c r="I33" s="571" t="str">
        <f>IF(COUNT(C33,E33)=2, CONCATENATE(ROUND(E33/C33*100, 2), " (", ROUND(E33/C33*100/EXP(1.96/SQRT(E33)), 2),"-",ROUND(E33/C33*100*EXP(1.96/SQRT(E33)), 2),")"),"")</f>
        <v/>
      </c>
      <c r="J33" s="572" t="str">
        <f t="shared" si="0"/>
        <v/>
      </c>
      <c r="K33" s="573" t="str">
        <f>IF(COUNT(C33:F33)=4, CONCATENATE(ROUND(SUM(E33:F33)/SUM(C33:D33)*100, 2), " (", ROUND(SUM(E33:F33)/SUM(C33:D33)*100/EXP(1.96/SQRT(SUM(E33:F33))), 2),"-",ROUND(SUM(E33:F33)/SUM(C33:D33)*100*EXP(1.96/SQRT(SUM(E33:F33))), 2),")"),"")</f>
        <v/>
      </c>
      <c r="L33" s="572" t="str">
        <f>IF(COUNT(C33,G33)=2, CONCATENATE(ROUND(G33/C33*100, 2), " (", ROUND(G33/C33*100/EXP(1.96/SQRT(G33)), 2),"-",ROUND(G33/C33*100*EXP(1.96/SQRT(G33)), 2),")"),"")</f>
        <v/>
      </c>
      <c r="M33" s="572" t="str">
        <f t="shared" si="1"/>
        <v/>
      </c>
      <c r="N33" s="573" t="str">
        <f>IF(COUNT(C33:D33,G33:H33)=4, CONCATENATE(ROUND(SUM(G33:H33)/SUM(C33:D33)*100, 2), " (", ROUND(SUM(G33:H33)/SUM(C33:D33)*100/EXP(1.96/SQRT(SUM(G33:H33))), 2),"-",ROUND(SUM(G33:H33)/SUM(C33:D33)*100*EXP(1.96/SQRT(SUM(G33:H33))), 2),")"),"")</f>
        <v/>
      </c>
    </row>
    <row r="34" spans="1:14" ht="12.75" customHeight="1" x14ac:dyDescent="0.25">
      <c r="A34" s="524"/>
      <c r="B34" s="14" t="s">
        <v>12</v>
      </c>
      <c r="C34" s="463" t="str">
        <f>IF('W8'!$G$8&gt;0, 'W8'!D18,"")</f>
        <v/>
      </c>
      <c r="D34" s="473" t="str">
        <f>IF('W8'!$G$8&gt;0, 'W8'!I18,"")</f>
        <v/>
      </c>
      <c r="E34" s="281"/>
      <c r="F34" s="281"/>
      <c r="G34" s="281"/>
      <c r="H34" s="281"/>
      <c r="I34" s="571" t="str">
        <f>IF(COUNT(C34,E34)=2, CONCATENATE(ROUND(E34/C34*100, 2), " (", ROUND(E34/C34*100/EXP(1.96/SQRT(E34)), 2),"-",ROUND(E34/C34*100*EXP(1.96/SQRT(E34)), 2),")"),"")</f>
        <v/>
      </c>
      <c r="J34" s="572" t="str">
        <f t="shared" si="0"/>
        <v/>
      </c>
      <c r="K34" s="573" t="str">
        <f>IF(COUNT(C34:F34)=4, CONCATENATE(ROUND(SUM(E34:F34)/SUM(C34:D34)*100, 2), " (", ROUND(SUM(E34:F34)/SUM(C34:D34)*100/EXP(1.96/SQRT(SUM(E34:F34))), 2),"-",ROUND(SUM(E34:F34)/SUM(C34:D34)*100*EXP(1.96/SQRT(SUM(E34:F34))), 2),")"),"")</f>
        <v/>
      </c>
      <c r="L34" s="572" t="str">
        <f>IF(COUNT(C34,G34)=2, CONCATENATE(ROUND(G34/C34*100, 2), " (", ROUND(G34/C34*100/EXP(1.96/SQRT(G34)), 2),"-",ROUND(G34/C34*100*EXP(1.96/SQRT(G34)), 2),")"),"")</f>
        <v/>
      </c>
      <c r="M34" s="572" t="str">
        <f t="shared" si="1"/>
        <v/>
      </c>
      <c r="N34" s="573" t="str">
        <f>IF(COUNT(C34:D34,G34:H34)=4, CONCATENATE(ROUND(SUM(G34:H34)/SUM(C34:D34)*100, 2), " (", ROUND(SUM(G34:H34)/SUM(C34:D34)*100/EXP(1.96/SQRT(SUM(G34:H34))), 2),"-",ROUND(SUM(G34:H34)/SUM(C34:D34)*100*EXP(1.96/SQRT(SUM(G34:H34))), 2),")"),"")</f>
        <v/>
      </c>
    </row>
    <row r="35" spans="1:14" ht="12.75" customHeight="1" x14ac:dyDescent="0.25">
      <c r="A35" s="524"/>
      <c r="B35" s="14" t="s">
        <v>13</v>
      </c>
      <c r="C35" s="463" t="str">
        <f>IF('W8'!$G$8&gt;0, 'W8'!D19,"")</f>
        <v/>
      </c>
      <c r="D35" s="473" t="str">
        <f>IF('W8'!$G$8&gt;0, 'W8'!I19,"")</f>
        <v/>
      </c>
      <c r="E35" s="281"/>
      <c r="F35" s="281"/>
      <c r="G35" s="281"/>
      <c r="H35" s="281"/>
      <c r="I35" s="571" t="str">
        <f>IF(COUNT(C35,E35)=2, CONCATENATE(ROUND(E35/C35*100, 2), " (", ROUND(E35/C35*100/EXP(1.96/SQRT(E35)), 2),"-",ROUND(E35/C35*100*EXP(1.96/SQRT(E35)), 2),")"),"")</f>
        <v/>
      </c>
      <c r="J35" s="572" t="str">
        <f t="shared" si="0"/>
        <v/>
      </c>
      <c r="K35" s="573" t="str">
        <f>IF(COUNT(C35:F35)=4, CONCATENATE(ROUND(SUM(E35:F35)/SUM(C35:D35)*100, 2), " (", ROUND(SUM(E35:F35)/SUM(C35:D35)*100/EXP(1.96/SQRT(SUM(E35:F35))), 2),"-",ROUND(SUM(E35:F35)/SUM(C35:D35)*100*EXP(1.96/SQRT(SUM(E35:F35))), 2),")"),"")</f>
        <v/>
      </c>
      <c r="L35" s="572" t="str">
        <f>IF(COUNT(C35,G35)=2, CONCATENATE(ROUND(G35/C35*100, 2), " (", ROUND(G35/C35*100/EXP(1.96/SQRT(G35)), 2),"-",ROUND(G35/C35*100*EXP(1.96/SQRT(G35)), 2),")"),"")</f>
        <v/>
      </c>
      <c r="M35" s="572" t="str">
        <f t="shared" si="1"/>
        <v/>
      </c>
      <c r="N35" s="573" t="str">
        <f>IF(COUNT(C35:D35,G35:H35)=4, CONCATENATE(ROUND(SUM(G35:H35)/SUM(C35:D35)*100, 2), " (", ROUND(SUM(G35:H35)/SUM(C35:D35)*100/EXP(1.96/SQRT(SUM(G35:H35))), 2),"-",ROUND(SUM(G35:H35)/SUM(C35:D35)*100*EXP(1.96/SQRT(SUM(G35:H35))), 2),")"),"")</f>
        <v/>
      </c>
    </row>
    <row r="36" spans="1:14" ht="12.75" customHeight="1" x14ac:dyDescent="0.25">
      <c r="A36" s="524"/>
      <c r="B36" s="14" t="s">
        <v>14</v>
      </c>
      <c r="C36" s="463" t="str">
        <f>IF('W8'!$G$8&gt;0, 'W8'!D20,"")</f>
        <v/>
      </c>
      <c r="D36" s="473" t="str">
        <f>IF('W8'!$G$8&gt;0, 'W8'!I20,"")</f>
        <v/>
      </c>
      <c r="E36" s="281"/>
      <c r="F36" s="281"/>
      <c r="G36" s="281"/>
      <c r="H36" s="281"/>
      <c r="I36" s="571" t="str">
        <f>IF(COUNT(C36,E36)=2, CONCATENATE(ROUND(E36/C36*100, 2), " (", ROUND(E36/C36*100/EXP(1.96/SQRT(E36)), 2),"-",ROUND(E36/C36*100*EXP(1.96/SQRT(E36)), 2),")"),"")</f>
        <v/>
      </c>
      <c r="J36" s="572" t="str">
        <f t="shared" si="0"/>
        <v/>
      </c>
      <c r="K36" s="573" t="str">
        <f>IF(COUNT(C36:F36)=4, CONCATENATE(ROUND(SUM(E36:F36)/SUM(C36:D36)*100, 2), " (", ROUND(SUM(E36:F36)/SUM(C36:D36)*100/EXP(1.96/SQRT(SUM(E36:F36))), 2),"-",ROUND(SUM(E36:F36)/SUM(C36:D36)*100*EXP(1.96/SQRT(SUM(E36:F36))), 2),")"),"")</f>
        <v/>
      </c>
      <c r="L36" s="572" t="str">
        <f>IF(COUNT(C36,G36)=2, CONCATENATE(ROUND(G36/C36*100, 2), " (", ROUND(G36/C36*100/EXP(1.96/SQRT(G36)), 2),"-",ROUND(G36/C36*100*EXP(1.96/SQRT(G36)), 2),")"),"")</f>
        <v/>
      </c>
      <c r="M36" s="572" t="str">
        <f t="shared" si="1"/>
        <v/>
      </c>
      <c r="N36" s="573" t="str">
        <f>IF(COUNT(C36:D36,G36:H36)=4, CONCATENATE(ROUND(SUM(G36:H36)/SUM(C36:D36)*100, 2), " (", ROUND(SUM(G36:H36)/SUM(C36:D36)*100/EXP(1.96/SQRT(SUM(G36:H36))), 2),"-",ROUND(SUM(G36:H36)/SUM(C36:D36)*100*EXP(1.96/SQRT(SUM(G36:H36))), 2),")"),"")</f>
        <v/>
      </c>
    </row>
    <row r="37" spans="1:14" ht="12.75" customHeight="1" x14ac:dyDescent="0.25">
      <c r="A37" s="524"/>
      <c r="B37" s="14" t="s">
        <v>15</v>
      </c>
      <c r="C37" s="463" t="str">
        <f>IF('W8'!$G$8&gt;0, 'W8'!D21,"")</f>
        <v/>
      </c>
      <c r="D37" s="473" t="str">
        <f>IF('W8'!$G$8&gt;0, 'W8'!I21,"")</f>
        <v/>
      </c>
      <c r="E37" s="281"/>
      <c r="F37" s="281"/>
      <c r="G37" s="281"/>
      <c r="H37" s="281"/>
      <c r="I37" s="571" t="str">
        <f>IF(COUNT(C37,E37)=2, CONCATENATE(ROUND(E37/C37*100, 2), " (", ROUND(E37/C37*100/EXP(1.96/SQRT(E37)), 2),"-",ROUND(E37/C37*100*EXP(1.96/SQRT(E37)), 2),")"),"")</f>
        <v/>
      </c>
      <c r="J37" s="572" t="str">
        <f t="shared" si="0"/>
        <v/>
      </c>
      <c r="K37" s="573" t="str">
        <f>IF(COUNT(C37:F37)=4, CONCATENATE(ROUND(SUM(E37:F37)/SUM(C37:D37)*100, 2), " (", ROUND(SUM(E37:F37)/SUM(C37:D37)*100/EXP(1.96/SQRT(SUM(E37:F37))), 2),"-",ROUND(SUM(E37:F37)/SUM(C37:D37)*100*EXP(1.96/SQRT(SUM(E37:F37))), 2),")"),"")</f>
        <v/>
      </c>
      <c r="L37" s="572" t="str">
        <f>IF(COUNT(C37,G37)=2, CONCATENATE(ROUND(G37/C37*100, 2), " (", ROUND(G37/C37*100/EXP(1.96/SQRT(G37)), 2),"-",ROUND(G37/C37*100*EXP(1.96/SQRT(G37)), 2),")"),"")</f>
        <v/>
      </c>
      <c r="M37" s="572" t="str">
        <f t="shared" si="1"/>
        <v/>
      </c>
      <c r="N37" s="573" t="str">
        <f>IF(COUNT(C37:D37,G37:H37)=4, CONCATENATE(ROUND(SUM(G37:H37)/SUM(C37:D37)*100, 2), " (", ROUND(SUM(G37:H37)/SUM(C37:D37)*100/EXP(1.96/SQRT(SUM(G37:H37))), 2),"-",ROUND(SUM(G37:H37)/SUM(C37:D37)*100*EXP(1.96/SQRT(SUM(G37:H37))), 2),")"),"")</f>
        <v/>
      </c>
    </row>
    <row r="38" spans="1:14" ht="12.75" customHeight="1" x14ac:dyDescent="0.25">
      <c r="A38" s="524"/>
      <c r="B38" s="14" t="s">
        <v>16</v>
      </c>
      <c r="C38" s="463" t="str">
        <f>IF('W8'!$G$8&gt;0, 'W8'!D22,"")</f>
        <v/>
      </c>
      <c r="D38" s="473" t="str">
        <f>IF('W8'!$G$8&gt;0, 'W8'!I22,"")</f>
        <v/>
      </c>
      <c r="E38" s="281"/>
      <c r="F38" s="281"/>
      <c r="G38" s="281"/>
      <c r="H38" s="281"/>
      <c r="I38" s="571" t="str">
        <f>IF(COUNT(C38,E38)=2, CONCATENATE(ROUND(E38/C38*100, 2), " (", ROUND(E38/C38*100/EXP(1.96/SQRT(E38)), 2),"-",ROUND(E38/C38*100*EXP(1.96/SQRT(E38)), 2),")"),"")</f>
        <v/>
      </c>
      <c r="J38" s="572" t="str">
        <f t="shared" si="0"/>
        <v/>
      </c>
      <c r="K38" s="573" t="str">
        <f>IF(COUNT(C38:F38)=4, CONCATENATE(ROUND(SUM(E38:F38)/SUM(C38:D38)*100, 2), " (", ROUND(SUM(E38:F38)/SUM(C38:D38)*100/EXP(1.96/SQRT(SUM(E38:F38))), 2),"-",ROUND(SUM(E38:F38)/SUM(C38:D38)*100*EXP(1.96/SQRT(SUM(E38:F38))), 2),")"),"")</f>
        <v/>
      </c>
      <c r="L38" s="572" t="str">
        <f>IF(COUNT(C38,G38)=2, CONCATENATE(ROUND(G38/C38*100, 2), " (", ROUND(G38/C38*100/EXP(1.96/SQRT(G38)), 2),"-",ROUND(G38/C38*100*EXP(1.96/SQRT(G38)), 2),")"),"")</f>
        <v/>
      </c>
      <c r="M38" s="572" t="str">
        <f t="shared" si="1"/>
        <v/>
      </c>
      <c r="N38" s="573" t="str">
        <f>IF(COUNT(C38:D38,G38:H38)=4, CONCATENATE(ROUND(SUM(G38:H38)/SUM(C38:D38)*100, 2), " (", ROUND(SUM(G38:H38)/SUM(C38:D38)*100/EXP(1.96/SQRT(SUM(G38:H38))), 2),"-",ROUND(SUM(G38:H38)/SUM(C38:D38)*100*EXP(1.96/SQRT(SUM(G38:H38))), 2),")"),"")</f>
        <v/>
      </c>
    </row>
    <row r="39" spans="1:14" ht="12.75" customHeight="1" x14ac:dyDescent="0.25">
      <c r="A39" s="524"/>
      <c r="B39" s="14" t="s">
        <v>17</v>
      </c>
      <c r="C39" s="465" t="str">
        <f>IF('W8'!$G$8&gt;0, 'W8'!D23,"")</f>
        <v/>
      </c>
      <c r="D39" s="473" t="str">
        <f>IF('W8'!$G$8&gt;0, 'W8'!I23,"")</f>
        <v/>
      </c>
      <c r="E39" s="281"/>
      <c r="F39" s="281"/>
      <c r="G39" s="281"/>
      <c r="H39" s="281"/>
      <c r="I39" s="571" t="str">
        <f>IF(COUNT(C39,E39)=2, CONCATENATE(ROUND(E39/C39*100, 2), " (", ROUND(E39/C39*100/EXP(1.96/SQRT(E39)), 2),"-",ROUND(E39/C39*100*EXP(1.96/SQRT(E39)), 2),")"),"")</f>
        <v/>
      </c>
      <c r="J39" s="572" t="str">
        <f t="shared" si="0"/>
        <v/>
      </c>
      <c r="K39" s="573" t="str">
        <f>IF(COUNT(C39:F39)=4, CONCATENATE(ROUND(SUM(E39:F39)/SUM(C39:D39)*100, 2), " (", ROUND(SUM(E39:F39)/SUM(C39:D39)*100/EXP(1.96/SQRT(SUM(E39:F39))), 2),"-",ROUND(SUM(E39:F39)/SUM(C39:D39)*100*EXP(1.96/SQRT(SUM(E39:F39))), 2),")"),"")</f>
        <v/>
      </c>
      <c r="L39" s="572" t="str">
        <f>IF(COUNT(C39,G39)=2, CONCATENATE(ROUND(G39/C39*100, 2), " (", ROUND(G39/C39*100/EXP(1.96/SQRT(G39)), 2),"-",ROUND(G39/C39*100*EXP(1.96/SQRT(G39)), 2),")"),"")</f>
        <v/>
      </c>
      <c r="M39" s="572" t="str">
        <f t="shared" si="1"/>
        <v/>
      </c>
      <c r="N39" s="573" t="str">
        <f>IF(COUNT(C39:D39,G39:H39)=4, CONCATENATE(ROUND(SUM(G39:H39)/SUM(C39:D39)*100, 2), " (", ROUND(SUM(G39:H39)/SUM(C39:D39)*100/EXP(1.96/SQRT(SUM(G39:H39))), 2),"-",ROUND(SUM(G39:H39)/SUM(C39:D39)*100*EXP(1.96/SQRT(SUM(G39:H39))), 2),")"),"")</f>
        <v/>
      </c>
    </row>
    <row r="40" spans="1:14" ht="12.75" customHeight="1" x14ac:dyDescent="0.25">
      <c r="A40" s="488"/>
      <c r="B40" s="14"/>
      <c r="C40" s="372" t="s">
        <v>2</v>
      </c>
      <c r="D40" s="373" t="s">
        <v>0</v>
      </c>
      <c r="E40" s="372" t="s">
        <v>2</v>
      </c>
      <c r="F40" s="372" t="s">
        <v>0</v>
      </c>
      <c r="G40" s="372" t="s">
        <v>2</v>
      </c>
      <c r="H40" s="373" t="s">
        <v>0</v>
      </c>
      <c r="I40" s="372" t="s">
        <v>2</v>
      </c>
      <c r="J40" s="372" t="s">
        <v>0</v>
      </c>
      <c r="K40" s="373" t="s">
        <v>26</v>
      </c>
      <c r="L40" s="372" t="s">
        <v>2</v>
      </c>
      <c r="M40" s="372" t="s">
        <v>0</v>
      </c>
      <c r="N40" s="373" t="s">
        <v>26</v>
      </c>
    </row>
    <row r="41" spans="1:14" ht="12.75" customHeight="1" x14ac:dyDescent="0.25">
      <c r="A41" s="523" t="s">
        <v>22</v>
      </c>
      <c r="B41" s="14" t="s">
        <v>6</v>
      </c>
      <c r="C41" s="589" t="str">
        <f>IF('W8'!$G$8&gt;0, 'W8'!E12,"")</f>
        <v/>
      </c>
      <c r="D41" s="473" t="str">
        <f>IF('W8'!$G$8&gt;0, 'W8'!J12,"")</f>
        <v/>
      </c>
      <c r="E41" s="281"/>
      <c r="F41" s="281"/>
      <c r="G41" s="281"/>
      <c r="H41" s="281"/>
      <c r="I41" s="568" t="str">
        <f>IF(COUNT(C41,E41)=2, CONCATENATE(ROUND(E41/C41*100, 2), " (", ROUND(E41/C41*100/EXP(1.96/SQRT(E41)), 2),"-",ROUND(E41/C41*100*EXP(1.96/SQRT(E41)), 2),")"),"")</f>
        <v/>
      </c>
      <c r="J41" s="569" t="str">
        <f>IF(COUNT(D41,F41)=2, CONCATENATE(ROUND(F41/D41*100, 2), " (", ROUND(F41/D41*100/EXP(1.96/SQRT(F41)), 2),"-",ROUND(F41/D41*100*EXP(1.96/SQRT(F41)), 2),")"),"")</f>
        <v/>
      </c>
      <c r="K41" s="570" t="str">
        <f>IF(COUNT(C41:F41)=4, CONCATENATE(ROUND(SUM(E41:F41)/SUM(C41:D41)*100, 2), " (", ROUND(SUM(E41:F41)/SUM(C41:D41)*100/EXP(1.96/SQRT(SUM(E41:F41))), 2),"-",ROUND(SUM(E41:F41)/SUM(C41:D41)*100*EXP(1.96/SQRT(SUM(E41:F41))), 2),")"),"")</f>
        <v/>
      </c>
      <c r="L41" s="569" t="str">
        <f>IF(COUNT(C41,G41)=2, CONCATENATE(ROUND(G41/C41*100, 2), " (", ROUND(G41/C41*100/EXP(1.96/SQRT(G41)), 2),"-",ROUND(G41/C41*100*EXP(1.96/SQRT(G41)), 2),")"),"")</f>
        <v/>
      </c>
      <c r="M41" s="569" t="str">
        <f>IF(COUNT(D41,H41)=2, CONCATENATE(ROUND(H41/D41*100, 2), " (", ROUND(H41/D41*100/EXP(1.96/SQRT(H41)), 2),"-",ROUND(H41/D41*100*EXP(1.96/SQRT(H41)), 2),")"),"")</f>
        <v/>
      </c>
      <c r="N41" s="570" t="str">
        <f>IF(COUNT(C41:D41,G41:H41)=4, CONCATENATE(ROUND(SUM(G41:H41)/SUM(C41:D41)*100, 2), " (", ROUND(SUM(G41:H41)/SUM(C41:D41)*100/EXP(1.96/SQRT(SUM(G41:H41))), 2),"-",ROUND(SUM(G41:H41)/SUM(C41:D41)*100*EXP(1.96/SQRT(SUM(G41:H41))), 2),")"),"")</f>
        <v/>
      </c>
    </row>
    <row r="42" spans="1:14" ht="12.75" customHeight="1" x14ac:dyDescent="0.25">
      <c r="A42" s="524"/>
      <c r="B42" s="14" t="s">
        <v>7</v>
      </c>
      <c r="C42" s="463" t="str">
        <f>IF('W8'!$G$8&gt;0, 'W8'!E13,"")</f>
        <v/>
      </c>
      <c r="D42" s="473" t="str">
        <f>IF('W8'!$G$8&gt;0, 'W8'!J13,"")</f>
        <v/>
      </c>
      <c r="E42" s="281"/>
      <c r="F42" s="281"/>
      <c r="G42" s="281"/>
      <c r="H42" s="281"/>
      <c r="I42" s="571" t="str">
        <f t="shared" ref="I42:J52" si="2">IF(COUNT(C42,E42)=2, CONCATENATE(ROUND(E42/C42*100, 2), " (", ROUND(E42/C42*100/EXP(1.96/SQRT(E42)), 2),"-",ROUND(E42/C42*100*EXP(1.96/SQRT(E42)), 2),")"),"")</f>
        <v/>
      </c>
      <c r="J42" s="572" t="str">
        <f t="shared" si="2"/>
        <v/>
      </c>
      <c r="K42" s="573" t="str">
        <f>IF(COUNT(C42:F42)=4, CONCATENATE(ROUND(SUM(E42:F42)/SUM(C42:D42)*100, 2), " (", ROUND(SUM(E42:F42)/SUM(C42:D42)*100/EXP(1.96/SQRT(SUM(E42:F42))), 2),"-",ROUND(SUM(E42:F42)/SUM(C42:D42)*100*EXP(1.96/SQRT(SUM(E42:F42))), 2),")"),"")</f>
        <v/>
      </c>
      <c r="L42" s="572" t="str">
        <f t="shared" ref="L42:M52" si="3">IF(COUNT(C42,G42)=2, CONCATENATE(ROUND(G42/C42*100, 2), " (", ROUND(G42/C42*100/EXP(1.96/SQRT(G42)), 2),"-",ROUND(G42/C42*100*EXP(1.96/SQRT(G42)), 2),")"),"")</f>
        <v/>
      </c>
      <c r="M42" s="572" t="str">
        <f t="shared" si="3"/>
        <v/>
      </c>
      <c r="N42" s="573" t="str">
        <f>IF(COUNT(C42:D42,G42:H42)=4, CONCATENATE(ROUND(SUM(G42:H42)/SUM(C42:D42)*100, 2), " (", ROUND(SUM(G42:H42)/SUM(C42:D42)*100/EXP(1.96/SQRT(SUM(G42:H42))), 2),"-",ROUND(SUM(G42:H42)/SUM(C42:D42)*100*EXP(1.96/SQRT(SUM(G42:H42))), 2),")"),"")</f>
        <v/>
      </c>
    </row>
    <row r="43" spans="1:14" ht="12.75" customHeight="1" x14ac:dyDescent="0.25">
      <c r="A43" s="524"/>
      <c r="B43" s="14" t="s">
        <v>8</v>
      </c>
      <c r="C43" s="463" t="str">
        <f>IF('W8'!$G$8&gt;0, 'W8'!E14,"")</f>
        <v/>
      </c>
      <c r="D43" s="473" t="str">
        <f>IF('W8'!$G$8&gt;0, 'W8'!J14,"")</f>
        <v/>
      </c>
      <c r="E43" s="281"/>
      <c r="F43" s="281"/>
      <c r="G43" s="281"/>
      <c r="H43" s="281"/>
      <c r="I43" s="571" t="str">
        <f>IF(COUNT(C43,E43)=2, CONCATENATE(ROUND(E43/C43*100, 2), " (", ROUND(E43/C43*100/EXP(1.96/SQRT(E43)), 2),"-",ROUND(E43/C43*100*EXP(1.96/SQRT(E43)), 2),")"),"")</f>
        <v/>
      </c>
      <c r="J43" s="572" t="str">
        <f t="shared" si="2"/>
        <v/>
      </c>
      <c r="K43" s="573" t="str">
        <f>IF(COUNT(C43:F43)=4, CONCATENATE(ROUND(SUM(E43:F43)/SUM(C43:D43)*100, 2), " (", ROUND(SUM(E43:F43)/SUM(C43:D43)*100/EXP(1.96/SQRT(SUM(E43:F43))), 2),"-",ROUND(SUM(E43:F43)/SUM(C43:D43)*100*EXP(1.96/SQRT(SUM(E43:F43))), 2),")"),"")</f>
        <v/>
      </c>
      <c r="L43" s="572" t="str">
        <f t="shared" si="3"/>
        <v/>
      </c>
      <c r="M43" s="572" t="str">
        <f t="shared" si="3"/>
        <v/>
      </c>
      <c r="N43" s="573" t="str">
        <f>IF(COUNT(C43:D43,G43:H43)=4, CONCATENATE(ROUND(SUM(G43:H43)/SUM(C43:D43)*100, 2), " (", ROUND(SUM(G43:H43)/SUM(C43:D43)*100/EXP(1.96/SQRT(SUM(G43:H43))), 2),"-",ROUND(SUM(G43:H43)/SUM(C43:D43)*100*EXP(1.96/SQRT(SUM(G43:H43))), 2),")"),"")</f>
        <v/>
      </c>
    </row>
    <row r="44" spans="1:14" ht="12.75" customHeight="1" x14ac:dyDescent="0.25">
      <c r="A44" s="524"/>
      <c r="B44" s="14" t="s">
        <v>9</v>
      </c>
      <c r="C44" s="463" t="str">
        <f>IF('W8'!$G$8&gt;0, 'W8'!E15,"")</f>
        <v/>
      </c>
      <c r="D44" s="473" t="str">
        <f>IF('W8'!$G$8&gt;0, 'W8'!J15,"")</f>
        <v/>
      </c>
      <c r="E44" s="281"/>
      <c r="F44" s="281"/>
      <c r="G44" s="281"/>
      <c r="H44" s="281"/>
      <c r="I44" s="571" t="str">
        <f t="shared" si="2"/>
        <v/>
      </c>
      <c r="J44" s="572" t="str">
        <f t="shared" si="2"/>
        <v/>
      </c>
      <c r="K44" s="573" t="str">
        <f>IF(COUNT(C44:F44)=4, CONCATENATE(ROUND(SUM(E44:F44)/SUM(C44:D44)*100, 2), " (", ROUND(SUM(E44:F44)/SUM(C44:D44)*100/EXP(1.96/SQRT(SUM(E44:F44))), 2),"-",ROUND(SUM(E44:F44)/SUM(C44:D44)*100*EXP(1.96/SQRT(SUM(E44:F44))), 2),")"),"")</f>
        <v/>
      </c>
      <c r="L44" s="572" t="str">
        <f t="shared" si="3"/>
        <v/>
      </c>
      <c r="M44" s="572" t="str">
        <f t="shared" si="3"/>
        <v/>
      </c>
      <c r="N44" s="573" t="str">
        <f>IF(COUNT(C44:D44,G44:H44)=4, CONCATENATE(ROUND(SUM(G44:H44)/SUM(C44:D44)*100, 2), " (", ROUND(SUM(G44:H44)/SUM(C44:D44)*100/EXP(1.96/SQRT(SUM(G44:H44))), 2),"-",ROUND(SUM(G44:H44)/SUM(C44:D44)*100*EXP(1.96/SQRT(SUM(G44:H44))), 2),")"),"")</f>
        <v/>
      </c>
    </row>
    <row r="45" spans="1:14" ht="12.75" customHeight="1" x14ac:dyDescent="0.25">
      <c r="A45" s="524"/>
      <c r="B45" s="14" t="s">
        <v>10</v>
      </c>
      <c r="C45" s="463" t="str">
        <f>IF('W8'!$G$8&gt;0, 'W8'!E16,"")</f>
        <v/>
      </c>
      <c r="D45" s="473" t="str">
        <f>IF('W8'!$G$8&gt;0, 'W8'!J16,"")</f>
        <v/>
      </c>
      <c r="E45" s="281"/>
      <c r="F45" s="281"/>
      <c r="G45" s="281"/>
      <c r="H45" s="281"/>
      <c r="I45" s="571" t="str">
        <f t="shared" si="2"/>
        <v/>
      </c>
      <c r="J45" s="572" t="str">
        <f t="shared" si="2"/>
        <v/>
      </c>
      <c r="K45" s="573" t="str">
        <f>IF(COUNT(C45:F45)=4, CONCATENATE(ROUND(SUM(E45:F45)/SUM(C45:D45)*100, 2), " (", ROUND(SUM(E45:F45)/SUM(C45:D45)*100/EXP(1.96/SQRT(SUM(E45:F45))), 2),"-",ROUND(SUM(E45:F45)/SUM(C45:D45)*100*EXP(1.96/SQRT(SUM(E45:F45))), 2),")"),"")</f>
        <v/>
      </c>
      <c r="L45" s="572" t="str">
        <f t="shared" si="3"/>
        <v/>
      </c>
      <c r="M45" s="572" t="str">
        <f t="shared" si="3"/>
        <v/>
      </c>
      <c r="N45" s="573" t="str">
        <f>IF(COUNT(C45:D45,G45:H45)=4, CONCATENATE(ROUND(SUM(G45:H45)/SUM(C45:D45)*100, 2), " (", ROUND(SUM(G45:H45)/SUM(C45:D45)*100/EXP(1.96/SQRT(SUM(G45:H45))), 2),"-",ROUND(SUM(G45:H45)/SUM(C45:D45)*100*EXP(1.96/SQRT(SUM(G45:H45))), 2),")"),"")</f>
        <v/>
      </c>
    </row>
    <row r="46" spans="1:14" ht="12.75" customHeight="1" x14ac:dyDescent="0.25">
      <c r="A46" s="524"/>
      <c r="B46" s="14" t="s">
        <v>11</v>
      </c>
      <c r="C46" s="463" t="str">
        <f>IF('W8'!$G$8&gt;0, 'W8'!E17,"")</f>
        <v/>
      </c>
      <c r="D46" s="473" t="str">
        <f>IF('W8'!$G$8&gt;0, 'W8'!J17,"")</f>
        <v/>
      </c>
      <c r="E46" s="281"/>
      <c r="F46" s="281"/>
      <c r="G46" s="281"/>
      <c r="H46" s="281"/>
      <c r="I46" s="571" t="str">
        <f t="shared" si="2"/>
        <v/>
      </c>
      <c r="J46" s="572" t="str">
        <f t="shared" si="2"/>
        <v/>
      </c>
      <c r="K46" s="573" t="str">
        <f>IF(COUNT(C46:F46)=4, CONCATENATE(ROUND(SUM(E46:F46)/SUM(C46:D46)*100, 2), " (", ROUND(SUM(E46:F46)/SUM(C46:D46)*100/EXP(1.96/SQRT(SUM(E46:F46))), 2),"-",ROUND(SUM(E46:F46)/SUM(C46:D46)*100*EXP(1.96/SQRT(SUM(E46:F46))), 2),")"),"")</f>
        <v/>
      </c>
      <c r="L46" s="572" t="str">
        <f>IF(COUNT(C46,G46)=2, CONCATENATE(ROUND(G46/C46*100, 2), " (", ROUND(G46/C46*100/EXP(1.96/SQRT(G46)), 2),"-",ROUND(G46/C46*100*EXP(1.96/SQRT(G46)), 2),")"),"")</f>
        <v/>
      </c>
      <c r="M46" s="572" t="str">
        <f t="shared" si="3"/>
        <v/>
      </c>
      <c r="N46" s="573" t="str">
        <f>IF(COUNT(C46:D46,G46:H46)=4, CONCATENATE(ROUND(SUM(G46:H46)/SUM(C46:D46)*100, 2), " (", ROUND(SUM(G46:H46)/SUM(C46:D46)*100/EXP(1.96/SQRT(SUM(G46:H46))), 2),"-",ROUND(SUM(G46:H46)/SUM(C46:D46)*100*EXP(1.96/SQRT(SUM(G46:H46))), 2),")"),"")</f>
        <v/>
      </c>
    </row>
    <row r="47" spans="1:14" ht="12.75" customHeight="1" x14ac:dyDescent="0.25">
      <c r="A47" s="524"/>
      <c r="B47" s="14" t="s">
        <v>12</v>
      </c>
      <c r="C47" s="463" t="str">
        <f>IF('W8'!$G$8&gt;0, 'W8'!E18,"")</f>
        <v/>
      </c>
      <c r="D47" s="473" t="str">
        <f>IF('W8'!$G$8&gt;0, 'W8'!J18,"")</f>
        <v/>
      </c>
      <c r="E47" s="281"/>
      <c r="F47" s="281"/>
      <c r="G47" s="281"/>
      <c r="H47" s="281"/>
      <c r="I47" s="571" t="str">
        <f t="shared" si="2"/>
        <v/>
      </c>
      <c r="J47" s="572" t="str">
        <f>IF(COUNT(D47,F47)=2, CONCATENATE(ROUND(F47/D47*100, 2), " (", ROUND(F47/D47*100/EXP(1.96/SQRT(F47)), 2),"-",ROUND(F47/D47*100*EXP(1.96/SQRT(F47)), 2),")"),"")</f>
        <v/>
      </c>
      <c r="K47" s="573" t="str">
        <f>IF(COUNT(C47:F47)=4, CONCATENATE(ROUND(SUM(E47:F47)/SUM(C47:D47)*100, 2), " (", ROUND(SUM(E47:F47)/SUM(C47:D47)*100/EXP(1.96/SQRT(SUM(E47:F47))), 2),"-",ROUND(SUM(E47:F47)/SUM(C47:D47)*100*EXP(1.96/SQRT(SUM(E47:F47))), 2),")"),"")</f>
        <v/>
      </c>
      <c r="L47" s="572" t="str">
        <f t="shared" si="3"/>
        <v/>
      </c>
      <c r="M47" s="572" t="str">
        <f t="shared" si="3"/>
        <v/>
      </c>
      <c r="N47" s="573" t="str">
        <f>IF(COUNT(C47:D47,G47:H47)=4, CONCATENATE(ROUND(SUM(G47:H47)/SUM(C47:D47)*100, 2), " (", ROUND(SUM(G47:H47)/SUM(C47:D47)*100/EXP(1.96/SQRT(SUM(G47:H47))), 2),"-",ROUND(SUM(G47:H47)/SUM(C47:D47)*100*EXP(1.96/SQRT(SUM(G47:H47))), 2),")"),"")</f>
        <v/>
      </c>
    </row>
    <row r="48" spans="1:14" ht="12.75" customHeight="1" x14ac:dyDescent="0.25">
      <c r="A48" s="524"/>
      <c r="B48" s="14" t="s">
        <v>13</v>
      </c>
      <c r="C48" s="463" t="str">
        <f>IF('W8'!$G$8&gt;0, 'W8'!E19,"")</f>
        <v/>
      </c>
      <c r="D48" s="473" t="str">
        <f>IF('W8'!$G$8&gt;0, 'W8'!J19,"")</f>
        <v/>
      </c>
      <c r="E48" s="281"/>
      <c r="F48" s="281"/>
      <c r="G48" s="281"/>
      <c r="H48" s="281"/>
      <c r="I48" s="571" t="str">
        <f t="shared" si="2"/>
        <v/>
      </c>
      <c r="J48" s="572" t="str">
        <f t="shared" si="2"/>
        <v/>
      </c>
      <c r="K48" s="573" t="str">
        <f>IF(COUNT(C48:F48)=4, CONCATENATE(ROUND(SUM(E48:F48)/SUM(C48:D48)*100, 2), " (", ROUND(SUM(E48:F48)/SUM(C48:D48)*100/EXP(1.96/SQRT(SUM(E48:F48))), 2),"-",ROUND(SUM(E48:F48)/SUM(C48:D48)*100*EXP(1.96/SQRT(SUM(E48:F48))), 2),")"),"")</f>
        <v/>
      </c>
      <c r="L48" s="572" t="str">
        <f t="shared" si="3"/>
        <v/>
      </c>
      <c r="M48" s="572" t="str">
        <f t="shared" si="3"/>
        <v/>
      </c>
      <c r="N48" s="573" t="str">
        <f>IF(COUNT(C48:D48,G48:H48)=4, CONCATENATE(ROUND(SUM(G48:H48)/SUM(C48:D48)*100, 2), " (", ROUND(SUM(G48:H48)/SUM(C48:D48)*100/EXP(1.96/SQRT(SUM(G48:H48))), 2),"-",ROUND(SUM(G48:H48)/SUM(C48:D48)*100*EXP(1.96/SQRT(SUM(G48:H48))), 2),")"),"")</f>
        <v/>
      </c>
    </row>
    <row r="49" spans="1:14" ht="12.75" customHeight="1" x14ac:dyDescent="0.25">
      <c r="A49" s="524"/>
      <c r="B49" s="14" t="s">
        <v>14</v>
      </c>
      <c r="C49" s="463" t="str">
        <f>IF('W8'!$G$8&gt;0, 'W8'!E20,"")</f>
        <v/>
      </c>
      <c r="D49" s="473" t="str">
        <f>IF('W8'!$G$8&gt;0, 'W8'!J20,"")</f>
        <v/>
      </c>
      <c r="E49" s="281"/>
      <c r="F49" s="281"/>
      <c r="G49" s="281"/>
      <c r="H49" s="281"/>
      <c r="I49" s="571" t="str">
        <f t="shared" si="2"/>
        <v/>
      </c>
      <c r="J49" s="572" t="str">
        <f t="shared" si="2"/>
        <v/>
      </c>
      <c r="K49" s="573" t="str">
        <f>IF(COUNT(C49:F49)=4, CONCATENATE(ROUND(SUM(E49:F49)/SUM(C49:D49)*100, 2), " (", ROUND(SUM(E49:F49)/SUM(C49:D49)*100/EXP(1.96/SQRT(SUM(E49:F49))), 2),"-",ROUND(SUM(E49:F49)/SUM(C49:D49)*100*EXP(1.96/SQRT(SUM(E49:F49))), 2),")"),"")</f>
        <v/>
      </c>
      <c r="L49" s="572" t="str">
        <f t="shared" si="3"/>
        <v/>
      </c>
      <c r="M49" s="572" t="str">
        <f t="shared" si="3"/>
        <v/>
      </c>
      <c r="N49" s="573" t="str">
        <f>IF(COUNT(C49:D49,G49:H49)=4, CONCATENATE(ROUND(SUM(G49:H49)/SUM(C49:D49)*100, 2), " (", ROUND(SUM(G49:H49)/SUM(C49:D49)*100/EXP(1.96/SQRT(SUM(G49:H49))), 2),"-",ROUND(SUM(G49:H49)/SUM(C49:D49)*100*EXP(1.96/SQRT(SUM(G49:H49))), 2),")"),"")</f>
        <v/>
      </c>
    </row>
    <row r="50" spans="1:14" ht="12.75" customHeight="1" x14ac:dyDescent="0.25">
      <c r="A50" s="524"/>
      <c r="B50" s="14" t="s">
        <v>15</v>
      </c>
      <c r="C50" s="463" t="str">
        <f>IF('W8'!$G$8&gt;0, 'W8'!E21,"")</f>
        <v/>
      </c>
      <c r="D50" s="473" t="str">
        <f>IF('W8'!$G$8&gt;0, 'W8'!J21,"")</f>
        <v/>
      </c>
      <c r="E50" s="281"/>
      <c r="F50" s="281"/>
      <c r="G50" s="281"/>
      <c r="H50" s="281"/>
      <c r="I50" s="571" t="str">
        <f t="shared" si="2"/>
        <v/>
      </c>
      <c r="J50" s="572" t="str">
        <f t="shared" si="2"/>
        <v/>
      </c>
      <c r="K50" s="573" t="str">
        <f>IF(COUNT(C50:F50)=4, CONCATENATE(ROUND(SUM(E50:F50)/SUM(C50:D50)*100, 2), " (", ROUND(SUM(E50:F50)/SUM(C50:D50)*100/EXP(1.96/SQRT(SUM(E50:F50))), 2),"-",ROUND(SUM(E50:F50)/SUM(C50:D50)*100*EXP(1.96/SQRT(SUM(E50:F50))), 2),")"),"")</f>
        <v/>
      </c>
      <c r="L50" s="572" t="str">
        <f t="shared" si="3"/>
        <v/>
      </c>
      <c r="M50" s="572" t="str">
        <f t="shared" si="3"/>
        <v/>
      </c>
      <c r="N50" s="573" t="str">
        <f>IF(COUNT(C50:D50,G50:H50)=4, CONCATENATE(ROUND(SUM(G50:H50)/SUM(C50:D50)*100, 2), " (", ROUND(SUM(G50:H50)/SUM(C50:D50)*100/EXP(1.96/SQRT(SUM(G50:H50))), 2),"-",ROUND(SUM(G50:H50)/SUM(C50:D50)*100*EXP(1.96/SQRT(SUM(G50:H50))), 2),")"),"")</f>
        <v/>
      </c>
    </row>
    <row r="51" spans="1:14" ht="12.75" customHeight="1" x14ac:dyDescent="0.25">
      <c r="A51" s="524"/>
      <c r="B51" s="14" t="s">
        <v>16</v>
      </c>
      <c r="C51" s="463" t="str">
        <f>IF('W8'!$G$8&gt;0, 'W8'!E22,"")</f>
        <v/>
      </c>
      <c r="D51" s="473" t="str">
        <f>IF('W8'!$G$8&gt;0, 'W8'!J22,"")</f>
        <v/>
      </c>
      <c r="E51" s="281"/>
      <c r="F51" s="281"/>
      <c r="G51" s="281"/>
      <c r="H51" s="281"/>
      <c r="I51" s="571" t="str">
        <f t="shared" si="2"/>
        <v/>
      </c>
      <c r="J51" s="572" t="str">
        <f t="shared" si="2"/>
        <v/>
      </c>
      <c r="K51" s="573" t="str">
        <f>IF(COUNT(C51:F51)=4, CONCATENATE(ROUND(SUM(E51:F51)/SUM(C51:D51)*100, 2), " (", ROUND(SUM(E51:F51)/SUM(C51:D51)*100/EXP(1.96/SQRT(SUM(E51:F51))), 2),"-",ROUND(SUM(E51:F51)/SUM(C51:D51)*100*EXP(1.96/SQRT(SUM(E51:F51))), 2),")"),"")</f>
        <v/>
      </c>
      <c r="L51" s="572" t="str">
        <f t="shared" si="3"/>
        <v/>
      </c>
      <c r="M51" s="572" t="str">
        <f t="shared" si="3"/>
        <v/>
      </c>
      <c r="N51" s="573" t="str">
        <f>IF(COUNT(C51:D51,G51:H51)=4, CONCATENATE(ROUND(SUM(G51:H51)/SUM(C51:D51)*100, 2), " (", ROUND(SUM(G51:H51)/SUM(C51:D51)*100/EXP(1.96/SQRT(SUM(G51:H51))), 2),"-",ROUND(SUM(G51:H51)/SUM(C51:D51)*100*EXP(1.96/SQRT(SUM(G51:H51))), 2),")"),"")</f>
        <v/>
      </c>
    </row>
    <row r="52" spans="1:14" ht="12.75" customHeight="1" x14ac:dyDescent="0.25">
      <c r="A52" s="525"/>
      <c r="B52" s="14" t="s">
        <v>17</v>
      </c>
      <c r="C52" s="467" t="str">
        <f>IF('W8'!$G$8&gt;0, 'W8'!E23,"")</f>
        <v/>
      </c>
      <c r="D52" s="473" t="str">
        <f>IF('W8'!$G$8&gt;0, 'W8'!J23,"")</f>
        <v/>
      </c>
      <c r="E52" s="281"/>
      <c r="F52" s="281"/>
      <c r="G52" s="281"/>
      <c r="H52" s="281"/>
      <c r="I52" s="571" t="str">
        <f t="shared" si="2"/>
        <v/>
      </c>
      <c r="J52" s="572" t="str">
        <f t="shared" si="2"/>
        <v/>
      </c>
      <c r="K52" s="573" t="str">
        <f>IF(COUNT(C52:F52)=4, CONCATENATE(ROUND(SUM(E52:F52)/SUM(C52:D52)*100, 2), " (", ROUND(SUM(E52:F52)/SUM(C52:D52)*100/EXP(1.96/SQRT(SUM(E52:F52))), 2),"-",ROUND(SUM(E52:F52)/SUM(C52:D52)*100*EXP(1.96/SQRT(SUM(E52:F52))), 2),")"),"")</f>
        <v/>
      </c>
      <c r="L52" s="572" t="str">
        <f t="shared" si="3"/>
        <v/>
      </c>
      <c r="M52" s="572" t="str">
        <f t="shared" si="3"/>
        <v/>
      </c>
      <c r="N52" s="573" t="str">
        <f>IF(COUNT(C52:D52,G52:H52)=4, CONCATENATE(ROUND(SUM(G52:H52)/SUM(C52:D52)*100, 2), " (", ROUND(SUM(G52:H52)/SUM(C52:D52)*100/EXP(1.96/SQRT(SUM(G52:H52))), 2),"-",ROUND(SUM(G52:H52)/SUM(C52:D52)*100*EXP(1.96/SQRT(SUM(G52:H52))), 2),")"),"")</f>
        <v/>
      </c>
    </row>
    <row r="53" spans="1:14" ht="12.75" customHeight="1" x14ac:dyDescent="0.25">
      <c r="A53" s="488"/>
      <c r="B53" s="14"/>
      <c r="C53" s="372" t="s">
        <v>2</v>
      </c>
      <c r="D53" s="373" t="s">
        <v>0</v>
      </c>
      <c r="E53" s="372" t="s">
        <v>2</v>
      </c>
      <c r="F53" s="372" t="s">
        <v>0</v>
      </c>
      <c r="G53" s="372" t="s">
        <v>2</v>
      </c>
      <c r="H53" s="373" t="s">
        <v>0</v>
      </c>
      <c r="I53" s="372" t="s">
        <v>2</v>
      </c>
      <c r="J53" s="372" t="s">
        <v>0</v>
      </c>
      <c r="K53" s="373" t="s">
        <v>26</v>
      </c>
      <c r="L53" s="372" t="s">
        <v>2</v>
      </c>
      <c r="M53" s="372" t="s">
        <v>0</v>
      </c>
      <c r="N53" s="373" t="s">
        <v>26</v>
      </c>
    </row>
    <row r="54" spans="1:14" ht="12.75" customHeight="1" x14ac:dyDescent="0.25">
      <c r="A54" s="523" t="s">
        <v>23</v>
      </c>
      <c r="B54" s="14" t="s">
        <v>6</v>
      </c>
      <c r="C54" s="589" t="str">
        <f>IF('W8'!$G$8&gt;0, 'W8'!F12,"")</f>
        <v/>
      </c>
      <c r="D54" s="473" t="str">
        <f>IF('W8'!$G$8&gt;0, 'W8'!K12,"")</f>
        <v/>
      </c>
      <c r="E54" s="281"/>
      <c r="F54" s="281"/>
      <c r="G54" s="281"/>
      <c r="H54" s="281"/>
      <c r="I54" s="568" t="str">
        <f>IF(COUNT(C54,E54)=2, CONCATENATE(ROUND(E54/C54*100, 2), " (", ROUND(E54/C54*100/EXP(1.96/SQRT(E54)), 2),"-",ROUND(E54/C54*100*EXP(1.96/SQRT(E54)), 2),")"),"")</f>
        <v/>
      </c>
      <c r="J54" s="569" t="str">
        <f>IF(COUNT(D54,F54)=2, CONCATENATE(ROUND(F54/D54*100, 2), " (", ROUND(F54/D54*100/EXP(1.96/SQRT(F54)), 2),"-",ROUND(F54/D54*100*EXP(1.96/SQRT(F54)), 2),")"),"")</f>
        <v/>
      </c>
      <c r="K54" s="570" t="str">
        <f>IF(COUNT(C54:F54)=4, CONCATENATE(ROUND(SUM(E54:F54)/SUM(C54:D54)*100, 2), " (", ROUND(SUM(E54:F54)/SUM(C54:D54)*100/EXP(1.96/SQRT(SUM(E54:F54))), 2),"-",ROUND(SUM(E54:F54)/SUM(C54:D54)*100*EXP(1.96/SQRT(SUM(E54:F54))), 2),")"),"")</f>
        <v/>
      </c>
      <c r="L54" s="569" t="str">
        <f>IF(COUNT(C54,G54)=2, CONCATENATE(ROUND(G54/C54*100, 2), " (", ROUND(G54/C54*100/EXP(1.96/SQRT(G54)), 2),"-",ROUND(G54/C54*100*EXP(1.96/SQRT(G54)), 2),")"),"")</f>
        <v/>
      </c>
      <c r="M54" s="569" t="str">
        <f>IF(COUNT(D54,H54)=2, CONCATENATE(ROUND(H54/D54*100, 2), " (", ROUND(H54/D54*100/EXP(1.96/SQRT(H54)), 2),"-",ROUND(H54/D54*100*EXP(1.96/SQRT(H54)), 2),")"),"")</f>
        <v/>
      </c>
      <c r="N54" s="570" t="str">
        <f>IF(COUNT(C54:D54,G54:H54)=4, CONCATENATE(ROUND(SUM(G54:H54)/SUM(C54:D54)*100, 2), " (", ROUND(SUM(G54:H54)/SUM(C54:D54)*100/EXP(1.96/SQRT(SUM(G54:H54))), 2),"-",ROUND(SUM(G54:H54)/SUM(C54:D54)*100*EXP(1.96/SQRT(SUM(G54:H54))), 2),")"),"")</f>
        <v/>
      </c>
    </row>
    <row r="55" spans="1:14" ht="12.75" customHeight="1" x14ac:dyDescent="0.25">
      <c r="A55" s="524"/>
      <c r="B55" s="14" t="s">
        <v>7</v>
      </c>
      <c r="C55" s="463" t="str">
        <f>IF('W8'!$G$8&gt;0, 'W8'!F13,"")</f>
        <v/>
      </c>
      <c r="D55" s="473" t="str">
        <f>IF('W8'!$G$8&gt;0, 'W8'!K13,"")</f>
        <v/>
      </c>
      <c r="E55" s="281"/>
      <c r="F55" s="281"/>
      <c r="G55" s="281"/>
      <c r="H55" s="281"/>
      <c r="I55" s="571" t="str">
        <f t="shared" ref="I55:J65" si="4">IF(COUNT(C55,E55)=2, CONCATENATE(ROUND(E55/C55*100, 2), " (", ROUND(E55/C55*100/EXP(1.96/SQRT(E55)), 2),"-",ROUND(E55/C55*100*EXP(1.96/SQRT(E55)), 2),")"),"")</f>
        <v/>
      </c>
      <c r="J55" s="572" t="str">
        <f t="shared" si="4"/>
        <v/>
      </c>
      <c r="K55" s="573" t="str">
        <f>IF(COUNT(C55:F55)=4, CONCATENATE(ROUND(SUM(E55:F55)/SUM(C55:D55)*100, 2), " (", ROUND(SUM(E55:F55)/SUM(C55:D55)*100/EXP(1.96/SQRT(SUM(E55:F55))), 2),"-",ROUND(SUM(E55:F55)/SUM(C55:D55)*100*EXP(1.96/SQRT(SUM(E55:F55))), 2),")"),"")</f>
        <v/>
      </c>
      <c r="L55" s="572" t="str">
        <f t="shared" ref="L55:M65" si="5">IF(COUNT(C55,G55)=2, CONCATENATE(ROUND(G55/C55*100, 2), " (", ROUND(G55/C55*100/EXP(1.96/SQRT(G55)), 2),"-",ROUND(G55/C55*100*EXP(1.96/SQRT(G55)), 2),")"),"")</f>
        <v/>
      </c>
      <c r="M55" s="572" t="str">
        <f t="shared" si="5"/>
        <v/>
      </c>
      <c r="N55" s="573" t="str">
        <f>IF(COUNT(C55:D55,G55:H55)=4, CONCATENATE(ROUND(SUM(G55:H55)/SUM(C55:D55)*100, 2), " (", ROUND(SUM(G55:H55)/SUM(C55:D55)*100/EXP(1.96/SQRT(SUM(G55:H55))), 2),"-",ROUND(SUM(G55:H55)/SUM(C55:D55)*100*EXP(1.96/SQRT(SUM(G55:H55))), 2),")"),"")</f>
        <v/>
      </c>
    </row>
    <row r="56" spans="1:14" ht="12.75" customHeight="1" x14ac:dyDescent="0.25">
      <c r="A56" s="524"/>
      <c r="B56" s="14" t="s">
        <v>8</v>
      </c>
      <c r="C56" s="463" t="str">
        <f>IF('W8'!$G$8&gt;0, 'W8'!F14,"")</f>
        <v/>
      </c>
      <c r="D56" s="473" t="str">
        <f>IF('W8'!$G$8&gt;0, 'W8'!K14,"")</f>
        <v/>
      </c>
      <c r="E56" s="281"/>
      <c r="F56" s="281"/>
      <c r="G56" s="281"/>
      <c r="H56" s="281"/>
      <c r="I56" s="571" t="str">
        <f>IF(COUNT(C56,E56)=2, CONCATENATE(ROUND(E56/C56*100, 2), " (", ROUND(E56/C56*100/EXP(1.96/SQRT(E56)), 2),"-",ROUND(E56/C56*100*EXP(1.96/SQRT(E56)), 2),")"),"")</f>
        <v/>
      </c>
      <c r="J56" s="572" t="str">
        <f t="shared" si="4"/>
        <v/>
      </c>
      <c r="K56" s="573" t="str">
        <f>IF(COUNT(C56:F56)=4, CONCATENATE(ROUND(SUM(E56:F56)/SUM(C56:D56)*100, 2), " (", ROUND(SUM(E56:F56)/SUM(C56:D56)*100/EXP(1.96/SQRT(SUM(E56:F56))), 2),"-",ROUND(SUM(E56:F56)/SUM(C56:D56)*100*EXP(1.96/SQRT(SUM(E56:F56))), 2),")"),"")</f>
        <v/>
      </c>
      <c r="L56" s="572" t="str">
        <f t="shared" si="5"/>
        <v/>
      </c>
      <c r="M56" s="572" t="str">
        <f t="shared" si="5"/>
        <v/>
      </c>
      <c r="N56" s="573" t="str">
        <f>IF(COUNT(C56:D56,G56:H56)=4, CONCATENATE(ROUND(SUM(G56:H56)/SUM(C56:D56)*100, 2), " (", ROUND(SUM(G56:H56)/SUM(C56:D56)*100/EXP(1.96/SQRT(SUM(G56:H56))), 2),"-",ROUND(SUM(G56:H56)/SUM(C56:D56)*100*EXP(1.96/SQRT(SUM(G56:H56))), 2),")"),"")</f>
        <v/>
      </c>
    </row>
    <row r="57" spans="1:14" ht="12.75" customHeight="1" x14ac:dyDescent="0.25">
      <c r="A57" s="524"/>
      <c r="B57" s="14" t="s">
        <v>9</v>
      </c>
      <c r="C57" s="463" t="str">
        <f>IF('W8'!$G$8&gt;0, 'W8'!F15,"")</f>
        <v/>
      </c>
      <c r="D57" s="473" t="str">
        <f>IF('W8'!$G$8&gt;0, 'W8'!K15,"")</f>
        <v/>
      </c>
      <c r="E57" s="281"/>
      <c r="F57" s="281"/>
      <c r="G57" s="281"/>
      <c r="H57" s="281"/>
      <c r="I57" s="571" t="str">
        <f t="shared" ref="I57:J65" si="6">IF(COUNT(C57,E57)=2, CONCATENATE(ROUND(E57/C57*100, 2), " (", ROUND(E57/C57*100/EXP(1.96/SQRT(E57)), 2),"-",ROUND(E57/C57*100*EXP(1.96/SQRT(E57)), 2),")"),"")</f>
        <v/>
      </c>
      <c r="J57" s="572" t="str">
        <f t="shared" si="4"/>
        <v/>
      </c>
      <c r="K57" s="573" t="str">
        <f>IF(COUNT(C57:F57)=4, CONCATENATE(ROUND(SUM(E57:F57)/SUM(C57:D57)*100, 2), " (", ROUND(SUM(E57:F57)/SUM(C57:D57)*100/EXP(1.96/SQRT(SUM(E57:F57))), 2),"-",ROUND(SUM(E57:F57)/SUM(C57:D57)*100*EXP(1.96/SQRT(SUM(E57:F57))), 2),")"),"")</f>
        <v/>
      </c>
      <c r="L57" s="572" t="str">
        <f t="shared" si="5"/>
        <v/>
      </c>
      <c r="M57" s="572" t="str">
        <f t="shared" si="5"/>
        <v/>
      </c>
      <c r="N57" s="573" t="str">
        <f>IF(COUNT(C57:D57,G57:H57)=4, CONCATENATE(ROUND(SUM(G57:H57)/SUM(C57:D57)*100, 2), " (", ROUND(SUM(G57:H57)/SUM(C57:D57)*100/EXP(1.96/SQRT(SUM(G57:H57))), 2),"-",ROUND(SUM(G57:H57)/SUM(C57:D57)*100*EXP(1.96/SQRT(SUM(G57:H57))), 2),")"),"")</f>
        <v/>
      </c>
    </row>
    <row r="58" spans="1:14" ht="12.75" customHeight="1" x14ac:dyDescent="0.25">
      <c r="A58" s="524"/>
      <c r="B58" s="14" t="s">
        <v>10</v>
      </c>
      <c r="C58" s="463" t="str">
        <f>IF('W8'!$G$8&gt;0, 'W8'!F16,"")</f>
        <v/>
      </c>
      <c r="D58" s="473" t="str">
        <f>IF('W8'!$G$8&gt;0, 'W8'!K16,"")</f>
        <v/>
      </c>
      <c r="E58" s="281"/>
      <c r="F58" s="281"/>
      <c r="G58" s="281"/>
      <c r="H58" s="281"/>
      <c r="I58" s="571" t="str">
        <f t="shared" si="6"/>
        <v/>
      </c>
      <c r="J58" s="572" t="str">
        <f t="shared" si="4"/>
        <v/>
      </c>
      <c r="K58" s="573" t="str">
        <f>IF(COUNT(C58:F58)=4, CONCATENATE(ROUND(SUM(E58:F58)/SUM(C58:D58)*100, 2), " (", ROUND(SUM(E58:F58)/SUM(C58:D58)*100/EXP(1.96/SQRT(SUM(E58:F58))), 2),"-",ROUND(SUM(E58:F58)/SUM(C58:D58)*100*EXP(1.96/SQRT(SUM(E58:F58))), 2),")"),"")</f>
        <v/>
      </c>
      <c r="L58" s="572" t="str">
        <f t="shared" si="5"/>
        <v/>
      </c>
      <c r="M58" s="572" t="str">
        <f t="shared" si="5"/>
        <v/>
      </c>
      <c r="N58" s="573" t="str">
        <f>IF(COUNT(C58:D58,G58:H58)=4, CONCATENATE(ROUND(SUM(G58:H58)/SUM(C58:D58)*100, 2), " (", ROUND(SUM(G58:H58)/SUM(C58:D58)*100/EXP(1.96/SQRT(SUM(G58:H58))), 2),"-",ROUND(SUM(G58:H58)/SUM(C58:D58)*100*EXP(1.96/SQRT(SUM(G58:H58))), 2),")"),"")</f>
        <v/>
      </c>
    </row>
    <row r="59" spans="1:14" ht="12.75" customHeight="1" x14ac:dyDescent="0.25">
      <c r="A59" s="524"/>
      <c r="B59" s="14" t="s">
        <v>11</v>
      </c>
      <c r="C59" s="463" t="str">
        <f>IF('W8'!$G$8&gt;0, 'W8'!F17,"")</f>
        <v/>
      </c>
      <c r="D59" s="473" t="str">
        <f>IF('W8'!$G$8&gt;0, 'W8'!K17,"")</f>
        <v/>
      </c>
      <c r="E59" s="281"/>
      <c r="F59" s="281"/>
      <c r="G59" s="281"/>
      <c r="H59" s="281"/>
      <c r="I59" s="571" t="str">
        <f t="shared" si="6"/>
        <v/>
      </c>
      <c r="J59" s="572" t="str">
        <f t="shared" si="4"/>
        <v/>
      </c>
      <c r="K59" s="573" t="str">
        <f>IF(COUNT(C59:F59)=4, CONCATENATE(ROUND(SUM(E59:F59)/SUM(C59:D59)*100, 2), " (", ROUND(SUM(E59:F59)/SUM(C59:D59)*100/EXP(1.96/SQRT(SUM(E59:F59))), 2),"-",ROUND(SUM(E59:F59)/SUM(C59:D59)*100*EXP(1.96/SQRT(SUM(E59:F59))), 2),")"),"")</f>
        <v/>
      </c>
      <c r="L59" s="572" t="str">
        <f>IF(COUNT(C59,G59)=2, CONCATENATE(ROUND(G59/C59*100, 2), " (", ROUND(G59/C59*100/EXP(1.96/SQRT(G59)), 2),"-",ROUND(G59/C59*100*EXP(1.96/SQRT(G59)), 2),")"),"")</f>
        <v/>
      </c>
      <c r="M59" s="572" t="str">
        <f t="shared" si="5"/>
        <v/>
      </c>
      <c r="N59" s="573" t="str">
        <f>IF(COUNT(C59:D59,G59:H59)=4, CONCATENATE(ROUND(SUM(G59:H59)/SUM(C59:D59)*100, 2), " (", ROUND(SUM(G59:H59)/SUM(C59:D59)*100/EXP(1.96/SQRT(SUM(G59:H59))), 2),"-",ROUND(SUM(G59:H59)/SUM(C59:D59)*100*EXP(1.96/SQRT(SUM(G59:H59))), 2),")"),"")</f>
        <v/>
      </c>
    </row>
    <row r="60" spans="1:14" ht="12.75" customHeight="1" x14ac:dyDescent="0.25">
      <c r="A60" s="524"/>
      <c r="B60" s="14" t="s">
        <v>12</v>
      </c>
      <c r="C60" s="463" t="str">
        <f>IF('W8'!$G$8&gt;0, 'W8'!F18,"")</f>
        <v/>
      </c>
      <c r="D60" s="473" t="str">
        <f>IF('W8'!$G$8&gt;0, 'W8'!K18,"")</f>
        <v/>
      </c>
      <c r="E60" s="281"/>
      <c r="F60" s="281"/>
      <c r="G60" s="281"/>
      <c r="H60" s="281"/>
      <c r="I60" s="571" t="str">
        <f t="shared" si="6"/>
        <v/>
      </c>
      <c r="J60" s="572" t="str">
        <f>IF(COUNT(D60,F60)=2, CONCATENATE(ROUND(F60/D60*100, 2), " (", ROUND(F60/D60*100/EXP(1.96/SQRT(F60)), 2),"-",ROUND(F60/D60*100*EXP(1.96/SQRT(F60)), 2),")"),"")</f>
        <v/>
      </c>
      <c r="K60" s="573" t="str">
        <f>IF(COUNT(C60:F60)=4, CONCATENATE(ROUND(SUM(E60:F60)/SUM(C60:D60)*100, 2), " (", ROUND(SUM(E60:F60)/SUM(C60:D60)*100/EXP(1.96/SQRT(SUM(E60:F60))), 2),"-",ROUND(SUM(E60:F60)/SUM(C60:D60)*100*EXP(1.96/SQRT(SUM(E60:F60))), 2),")"),"")</f>
        <v/>
      </c>
      <c r="L60" s="572" t="str">
        <f t="shared" ref="L60:L65" si="7">IF(COUNT(C60,G60)=2, CONCATENATE(ROUND(G60/C60*100, 2), " (", ROUND(G60/C60*100/EXP(1.96/SQRT(G60)), 2),"-",ROUND(G60/C60*100*EXP(1.96/SQRT(G60)), 2),")"),"")</f>
        <v/>
      </c>
      <c r="M60" s="572" t="str">
        <f t="shared" si="5"/>
        <v/>
      </c>
      <c r="N60" s="573" t="str">
        <f>IF(COUNT(C60:D60,G60:H60)=4, CONCATENATE(ROUND(SUM(G60:H60)/SUM(C60:D60)*100, 2), " (", ROUND(SUM(G60:H60)/SUM(C60:D60)*100/EXP(1.96/SQRT(SUM(G60:H60))), 2),"-",ROUND(SUM(G60:H60)/SUM(C60:D60)*100*EXP(1.96/SQRT(SUM(G60:H60))), 2),")"),"")</f>
        <v/>
      </c>
    </row>
    <row r="61" spans="1:14" ht="12.75" customHeight="1" x14ac:dyDescent="0.25">
      <c r="A61" s="524"/>
      <c r="B61" s="14" t="s">
        <v>13</v>
      </c>
      <c r="C61" s="463" t="str">
        <f>IF('W8'!$G$8&gt;0, 'W8'!F19,"")</f>
        <v/>
      </c>
      <c r="D61" s="473" t="str">
        <f>IF('W8'!$G$8&gt;0, 'W8'!K19,"")</f>
        <v/>
      </c>
      <c r="E61" s="281"/>
      <c r="F61" s="281"/>
      <c r="G61" s="281"/>
      <c r="H61" s="281"/>
      <c r="I61" s="571" t="str">
        <f t="shared" si="6"/>
        <v/>
      </c>
      <c r="J61" s="572" t="str">
        <f t="shared" si="6"/>
        <v/>
      </c>
      <c r="K61" s="573" t="str">
        <f>IF(COUNT(C61:F61)=4, CONCATENATE(ROUND(SUM(E61:F61)/SUM(C61:D61)*100, 2), " (", ROUND(SUM(E61:F61)/SUM(C61:D61)*100/EXP(1.96/SQRT(SUM(E61:F61))), 2),"-",ROUND(SUM(E61:F61)/SUM(C61:D61)*100*EXP(1.96/SQRT(SUM(E61:F61))), 2),")"),"")</f>
        <v/>
      </c>
      <c r="L61" s="572" t="str">
        <f t="shared" si="7"/>
        <v/>
      </c>
      <c r="M61" s="572" t="str">
        <f t="shared" si="5"/>
        <v/>
      </c>
      <c r="N61" s="573" t="str">
        <f>IF(COUNT(C61:D61,G61:H61)=4, CONCATENATE(ROUND(SUM(G61:H61)/SUM(C61:D61)*100, 2), " (", ROUND(SUM(G61:H61)/SUM(C61:D61)*100/EXP(1.96/SQRT(SUM(G61:H61))), 2),"-",ROUND(SUM(G61:H61)/SUM(C61:D61)*100*EXP(1.96/SQRT(SUM(G61:H61))), 2),")"),"")</f>
        <v/>
      </c>
    </row>
    <row r="62" spans="1:14" ht="12.75" customHeight="1" x14ac:dyDescent="0.25">
      <c r="A62" s="524"/>
      <c r="B62" s="14" t="s">
        <v>14</v>
      </c>
      <c r="C62" s="463" t="str">
        <f>IF('W8'!$G$8&gt;0, 'W8'!F20,"")</f>
        <v/>
      </c>
      <c r="D62" s="473" t="str">
        <f>IF('W8'!$G$8&gt;0, 'W8'!K20,"")</f>
        <v/>
      </c>
      <c r="E62" s="281"/>
      <c r="F62" s="281"/>
      <c r="G62" s="281"/>
      <c r="H62" s="281"/>
      <c r="I62" s="571" t="str">
        <f t="shared" si="6"/>
        <v/>
      </c>
      <c r="J62" s="572" t="str">
        <f t="shared" si="6"/>
        <v/>
      </c>
      <c r="K62" s="573" t="str">
        <f>IF(COUNT(C62:F62)=4, CONCATENATE(ROUND(SUM(E62:F62)/SUM(C62:D62)*100, 2), " (", ROUND(SUM(E62:F62)/SUM(C62:D62)*100/EXP(1.96/SQRT(SUM(E62:F62))), 2),"-",ROUND(SUM(E62:F62)/SUM(C62:D62)*100*EXP(1.96/SQRT(SUM(E62:F62))), 2),")"),"")</f>
        <v/>
      </c>
      <c r="L62" s="572" t="str">
        <f t="shared" si="7"/>
        <v/>
      </c>
      <c r="M62" s="572" t="str">
        <f t="shared" si="5"/>
        <v/>
      </c>
      <c r="N62" s="573" t="str">
        <f>IF(COUNT(C62:D62,G62:H62)=4, CONCATENATE(ROUND(SUM(G62:H62)/SUM(C62:D62)*100, 2), " (", ROUND(SUM(G62:H62)/SUM(C62:D62)*100/EXP(1.96/SQRT(SUM(G62:H62))), 2),"-",ROUND(SUM(G62:H62)/SUM(C62:D62)*100*EXP(1.96/SQRT(SUM(G62:H62))), 2),")"),"")</f>
        <v/>
      </c>
    </row>
    <row r="63" spans="1:14" ht="12.75" customHeight="1" x14ac:dyDescent="0.25">
      <c r="A63" s="524"/>
      <c r="B63" s="14" t="s">
        <v>15</v>
      </c>
      <c r="C63" s="463" t="str">
        <f>IF('W8'!$G$8&gt;0, 'W8'!F21,"")</f>
        <v/>
      </c>
      <c r="D63" s="473" t="str">
        <f>IF('W8'!$G$8&gt;0, 'W8'!K21,"")</f>
        <v/>
      </c>
      <c r="E63" s="281"/>
      <c r="F63" s="281"/>
      <c r="G63" s="281"/>
      <c r="H63" s="281"/>
      <c r="I63" s="571" t="str">
        <f t="shared" si="6"/>
        <v/>
      </c>
      <c r="J63" s="572" t="str">
        <f t="shared" si="6"/>
        <v/>
      </c>
      <c r="K63" s="573" t="str">
        <f>IF(COUNT(C63:F63)=4, CONCATENATE(ROUND(SUM(E63:F63)/SUM(C63:D63)*100, 2), " (", ROUND(SUM(E63:F63)/SUM(C63:D63)*100/EXP(1.96/SQRT(SUM(E63:F63))), 2),"-",ROUND(SUM(E63:F63)/SUM(C63:D63)*100*EXP(1.96/SQRT(SUM(E63:F63))), 2),")"),"")</f>
        <v/>
      </c>
      <c r="L63" s="572" t="str">
        <f t="shared" si="7"/>
        <v/>
      </c>
      <c r="M63" s="572" t="str">
        <f t="shared" si="5"/>
        <v/>
      </c>
      <c r="N63" s="573" t="str">
        <f>IF(COUNT(C63:D63,G63:H63)=4, CONCATENATE(ROUND(SUM(G63:H63)/SUM(C63:D63)*100, 2), " (", ROUND(SUM(G63:H63)/SUM(C63:D63)*100/EXP(1.96/SQRT(SUM(G63:H63))), 2),"-",ROUND(SUM(G63:H63)/SUM(C63:D63)*100*EXP(1.96/SQRT(SUM(G63:H63))), 2),")"),"")</f>
        <v/>
      </c>
    </row>
    <row r="64" spans="1:14" ht="12.75" customHeight="1" x14ac:dyDescent="0.25">
      <c r="A64" s="524"/>
      <c r="B64" s="14" t="s">
        <v>16</v>
      </c>
      <c r="C64" s="463" t="str">
        <f>IF('W8'!$G$8&gt;0, 'W8'!F22,"")</f>
        <v/>
      </c>
      <c r="D64" s="473" t="str">
        <f>IF('W8'!$G$8&gt;0, 'W8'!K22,"")</f>
        <v/>
      </c>
      <c r="E64" s="281"/>
      <c r="F64" s="281"/>
      <c r="G64" s="281"/>
      <c r="H64" s="281"/>
      <c r="I64" s="571" t="str">
        <f t="shared" si="6"/>
        <v/>
      </c>
      <c r="J64" s="572" t="str">
        <f t="shared" si="6"/>
        <v/>
      </c>
      <c r="K64" s="573" t="str">
        <f>IF(COUNT(C64:F64)=4, CONCATENATE(ROUND(SUM(E64:F64)/SUM(C64:D64)*100, 2), " (", ROUND(SUM(E64:F64)/SUM(C64:D64)*100/EXP(1.96/SQRT(SUM(E64:F64))), 2),"-",ROUND(SUM(E64:F64)/SUM(C64:D64)*100*EXP(1.96/SQRT(SUM(E64:F64))), 2),")"),"")</f>
        <v/>
      </c>
      <c r="L64" s="572" t="str">
        <f t="shared" si="7"/>
        <v/>
      </c>
      <c r="M64" s="572" t="str">
        <f t="shared" si="5"/>
        <v/>
      </c>
      <c r="N64" s="573" t="str">
        <f>IF(COUNT(C64:D64,G64:H64)=4, CONCATENATE(ROUND(SUM(G64:H64)/SUM(C64:D64)*100, 2), " (", ROUND(SUM(G64:H64)/SUM(C64:D64)*100/EXP(1.96/SQRT(SUM(G64:H64))), 2),"-",ROUND(SUM(G64:H64)/SUM(C64:D64)*100*EXP(1.96/SQRT(SUM(G64:H64))), 2),")"),"")</f>
        <v/>
      </c>
    </row>
    <row r="65" spans="1:14" ht="12.75" customHeight="1" x14ac:dyDescent="0.25">
      <c r="A65" s="525"/>
      <c r="B65" s="14" t="s">
        <v>17</v>
      </c>
      <c r="C65" s="467" t="str">
        <f>IF('W8'!$G$8&gt;0, 'W8'!F23,"")</f>
        <v/>
      </c>
      <c r="D65" s="473" t="str">
        <f>IF('W8'!$G$8&gt;0, 'W8'!K23,"")</f>
        <v/>
      </c>
      <c r="E65" s="281"/>
      <c r="F65" s="281"/>
      <c r="G65" s="281"/>
      <c r="H65" s="281"/>
      <c r="I65" s="571" t="str">
        <f t="shared" si="6"/>
        <v/>
      </c>
      <c r="J65" s="572" t="str">
        <f t="shared" si="6"/>
        <v/>
      </c>
      <c r="K65" s="573" t="str">
        <f>IF(COUNT(C65:F65)=4, CONCATENATE(ROUND(SUM(E65:F65)/SUM(C65:D65)*100, 2), " (", ROUND(SUM(E65:F65)/SUM(C65:D65)*100/EXP(1.96/SQRT(SUM(E65:F65))), 2),"-",ROUND(SUM(E65:F65)/SUM(C65:D65)*100*EXP(1.96/SQRT(SUM(E65:F65))), 2),")"),"")</f>
        <v/>
      </c>
      <c r="L65" s="572" t="str">
        <f t="shared" si="7"/>
        <v/>
      </c>
      <c r="M65" s="572" t="str">
        <f t="shared" si="5"/>
        <v/>
      </c>
      <c r="N65" s="573" t="str">
        <f>IF(COUNT(C65:D65,G65:H65)=4, CONCATENATE(ROUND(SUM(G65:H65)/SUM(C65:D65)*100, 2), " (", ROUND(SUM(G65:H65)/SUM(C65:D65)*100/EXP(1.96/SQRT(SUM(G65:H65))), 2),"-",ROUND(SUM(G65:H65)/SUM(C65:D65)*100*EXP(1.96/SQRT(SUM(G65:H65))), 2),")"),"")</f>
        <v/>
      </c>
    </row>
    <row r="66" spans="1:14" ht="12.75" customHeight="1" x14ac:dyDescent="0.25">
      <c r="A66" s="488"/>
      <c r="B66" s="14"/>
      <c r="C66" s="372" t="s">
        <v>2</v>
      </c>
      <c r="D66" s="373" t="s">
        <v>0</v>
      </c>
      <c r="E66" s="372" t="s">
        <v>2</v>
      </c>
      <c r="F66" s="372" t="s">
        <v>0</v>
      </c>
      <c r="G66" s="372" t="s">
        <v>2</v>
      </c>
      <c r="H66" s="373" t="s">
        <v>0</v>
      </c>
      <c r="I66" s="372" t="s">
        <v>2</v>
      </c>
      <c r="J66" s="372" t="s">
        <v>0</v>
      </c>
      <c r="K66" s="373" t="s">
        <v>26</v>
      </c>
      <c r="L66" s="372" t="s">
        <v>2</v>
      </c>
      <c r="M66" s="372" t="s">
        <v>0</v>
      </c>
      <c r="N66" s="373" t="s">
        <v>26</v>
      </c>
    </row>
    <row r="67" spans="1:14" ht="12.75" customHeight="1" x14ac:dyDescent="0.25">
      <c r="A67" s="523" t="s">
        <v>3</v>
      </c>
      <c r="B67" s="14" t="s">
        <v>6</v>
      </c>
      <c r="C67" s="589" t="str">
        <f>IF('W8'!$G$8&gt;0, 'W8'!G12,"")</f>
        <v/>
      </c>
      <c r="D67" s="473" t="str">
        <f>IF('W8'!$G$8&gt;0, 'W8'!L12,"")</f>
        <v/>
      </c>
      <c r="E67" s="281"/>
      <c r="F67" s="281"/>
      <c r="G67" s="281"/>
      <c r="H67" s="281"/>
      <c r="I67" s="568" t="str">
        <f>IF(COUNT(C67,E67)=2, CONCATENATE(ROUND(E67/C67*100, 2), " (", ROUND(E67/C67*100/EXP(1.96/SQRT(E67)), 2),"-",ROUND(E67/C67*100*EXP(1.96/SQRT(E67)), 2),")"),"")</f>
        <v/>
      </c>
      <c r="J67" s="569" t="str">
        <f>IF(COUNT(D67,F67)=2, CONCATENATE(ROUND(F67/D67*100, 2), " (", ROUND(F67/D67*100/EXP(1.96/SQRT(F67)), 2),"-",ROUND(F67/D67*100*EXP(1.96/SQRT(F67)), 2),")"),"")</f>
        <v/>
      </c>
      <c r="K67" s="570" t="str">
        <f>IF(COUNT(C67:F67)=4, CONCATENATE(ROUND(SUM(E67:F67)/SUM(C67:D67)*100, 2), " (", ROUND(SUM(E67:F67)/SUM(C67:D67)*100/EXP(1.96/SQRT(SUM(E67:F67))), 2),"-",ROUND(SUM(E67:F67)/SUM(C67:D67)*100*EXP(1.96/SQRT(SUM(E67:F67))), 2),")"),"")</f>
        <v/>
      </c>
      <c r="L67" s="569" t="str">
        <f>IF(COUNT(C67,G67)=2, CONCATENATE(ROUND(G67/C67*100, 2), " (", ROUND(G67/C67*100/EXP(1.96/SQRT(G67)), 2),"-",ROUND(G67/C67*100*EXP(1.96/SQRT(G67)), 2),")"),"")</f>
        <v/>
      </c>
      <c r="M67" s="569" t="str">
        <f>IF(COUNT(D67,H67)=2, CONCATENATE(ROUND(H67/D67*100, 2), " (", ROUND(H67/D67*100/EXP(1.96/SQRT(H67)), 2),"-",ROUND(H67/D67*100*EXP(1.96/SQRT(H67)), 2),")"),"")</f>
        <v/>
      </c>
      <c r="N67" s="570" t="str">
        <f>IF(COUNT(C67:D67,G67:H67)=4, CONCATENATE(ROUND(SUM(G67:H67)/SUM(C67:D67)*100, 2), " (", ROUND(SUM(G67:H67)/SUM(C67:D67)*100/EXP(1.96/SQRT(SUM(G67:H67))), 2),"-",ROUND(SUM(G67:H67)/SUM(C67:D67)*100*EXP(1.96/SQRT(SUM(G67:H67))), 2),")"),"")</f>
        <v/>
      </c>
    </row>
    <row r="68" spans="1:14" ht="12.75" customHeight="1" x14ac:dyDescent="0.25">
      <c r="A68" s="524"/>
      <c r="B68" s="14" t="s">
        <v>7</v>
      </c>
      <c r="C68" s="588" t="str">
        <f>IF('W8'!$G$8&gt;0, 'W8'!G13,"")</f>
        <v/>
      </c>
      <c r="D68" s="473" t="str">
        <f>IF('W8'!$G$8&gt;0, 'W8'!L13,"")</f>
        <v/>
      </c>
      <c r="E68" s="281"/>
      <c r="F68" s="281"/>
      <c r="G68" s="281"/>
      <c r="H68" s="281"/>
      <c r="I68" s="571" t="str">
        <f t="shared" ref="I68:J78" si="8">IF(COUNT(C68,E68)=2, CONCATENATE(ROUND(E68/C68*100, 2), " (", ROUND(E68/C68*100/EXP(1.96/SQRT(E68)), 2),"-",ROUND(E68/C68*100*EXP(1.96/SQRT(E68)), 2),")"),"")</f>
        <v/>
      </c>
      <c r="J68" s="572" t="str">
        <f t="shared" si="8"/>
        <v/>
      </c>
      <c r="K68" s="573" t="str">
        <f>IF(COUNT(C68:F68)=4, CONCATENATE(ROUND(SUM(E68:F68)/SUM(C68:D68)*100, 2), " (", ROUND(SUM(E68:F68)/SUM(C68:D68)*100/EXP(1.96/SQRT(SUM(E68:F68))), 2),"-",ROUND(SUM(E68:F68)/SUM(C68:D68)*100*EXP(1.96/SQRT(SUM(E68:F68))), 2),")"),"")</f>
        <v/>
      </c>
      <c r="L68" s="572" t="str">
        <f t="shared" ref="L68:M78" si="9">IF(COUNT(C68,G68)=2, CONCATENATE(ROUND(G68/C68*100, 2), " (", ROUND(G68/C68*100/EXP(1.96/SQRT(G68)), 2),"-",ROUND(G68/C68*100*EXP(1.96/SQRT(G68)), 2),")"),"")</f>
        <v/>
      </c>
      <c r="M68" s="572" t="str">
        <f t="shared" si="9"/>
        <v/>
      </c>
      <c r="N68" s="573" t="str">
        <f>IF(COUNT(C68:D68,G68:H68)=4, CONCATENATE(ROUND(SUM(G68:H68)/SUM(C68:D68)*100, 2), " (", ROUND(SUM(G68:H68)/SUM(C68:D68)*100/EXP(1.96/SQRT(SUM(G68:H68))), 2),"-",ROUND(SUM(G68:H68)/SUM(C68:D68)*100*EXP(1.96/SQRT(SUM(G68:H68))), 2),")"),"")</f>
        <v/>
      </c>
    </row>
    <row r="69" spans="1:14" ht="12.75" customHeight="1" x14ac:dyDescent="0.25">
      <c r="A69" s="524"/>
      <c r="B69" s="14" t="s">
        <v>8</v>
      </c>
      <c r="C69" s="463" t="str">
        <f>IF('W8'!$G$8&gt;0, 'W8'!G14,"")</f>
        <v/>
      </c>
      <c r="D69" s="473" t="str">
        <f>IF('W8'!$G$8&gt;0, 'W8'!L14,"")</f>
        <v/>
      </c>
      <c r="E69" s="281"/>
      <c r="F69" s="281"/>
      <c r="G69" s="281"/>
      <c r="H69" s="281"/>
      <c r="I69" s="571" t="str">
        <f>IF(COUNT(C69,E69)=2, CONCATENATE(ROUND(E69/C69*100, 2), " (", ROUND(E69/C69*100/EXP(1.96/SQRT(E69)), 2),"-",ROUND(E69/C69*100*EXP(1.96/SQRT(E69)), 2),")"),"")</f>
        <v/>
      </c>
      <c r="J69" s="572" t="str">
        <f t="shared" si="8"/>
        <v/>
      </c>
      <c r="K69" s="573" t="str">
        <f>IF(COUNT(C69:F69)=4, CONCATENATE(ROUND(SUM(E69:F69)/SUM(C69:D69)*100, 2), " (", ROUND(SUM(E69:F69)/SUM(C69:D69)*100/EXP(1.96/SQRT(SUM(E69:F69))), 2),"-",ROUND(SUM(E69:F69)/SUM(C69:D69)*100*EXP(1.96/SQRT(SUM(E69:F69))), 2),")"),"")</f>
        <v/>
      </c>
      <c r="L69" s="572" t="str">
        <f>IF(COUNT(C69,G69)=2, CONCATENATE(ROUND(G69/C69*100, 2), " (", ROUND(G69/C69*100/EXP(1.96/SQRT(G69)), 2),"-",ROUND(G69/C69*100*EXP(1.96/SQRT(G69)), 2),")"),"")</f>
        <v/>
      </c>
      <c r="M69" s="572" t="str">
        <f t="shared" si="9"/>
        <v/>
      </c>
      <c r="N69" s="573" t="str">
        <f>IF(COUNT(C69:D69,G69:H69)=4, CONCATENATE(ROUND(SUM(G69:H69)/SUM(C69:D69)*100, 2), " (", ROUND(SUM(G69:H69)/SUM(C69:D69)*100/EXP(1.96/SQRT(SUM(G69:H69))), 2),"-",ROUND(SUM(G69:H69)/SUM(C69:D69)*100*EXP(1.96/SQRT(SUM(G69:H69))), 2),")"),"")</f>
        <v/>
      </c>
    </row>
    <row r="70" spans="1:14" ht="12.75" customHeight="1" x14ac:dyDescent="0.25">
      <c r="A70" s="524"/>
      <c r="B70" s="14" t="s">
        <v>9</v>
      </c>
      <c r="C70" s="463" t="str">
        <f>IF('W8'!$G$8&gt;0, 'W8'!G15,"")</f>
        <v/>
      </c>
      <c r="D70" s="473" t="str">
        <f>IF('W8'!$G$8&gt;0, 'W8'!L15,"")</f>
        <v/>
      </c>
      <c r="E70" s="281"/>
      <c r="F70" s="281"/>
      <c r="G70" s="281"/>
      <c r="H70" s="281"/>
      <c r="I70" s="571" t="str">
        <f t="shared" ref="I70:J78" si="10">IF(COUNT(C70,E70)=2, CONCATENATE(ROUND(E70/C70*100, 2), " (", ROUND(E70/C70*100/EXP(1.96/SQRT(E70)), 2),"-",ROUND(E70/C70*100*EXP(1.96/SQRT(E70)), 2),")"),"")</f>
        <v/>
      </c>
      <c r="J70" s="572" t="str">
        <f t="shared" si="8"/>
        <v/>
      </c>
      <c r="K70" s="573" t="str">
        <f>IF(COUNT(C70:F70)=4, CONCATENATE(ROUND(SUM(E70:F70)/SUM(C70:D70)*100, 2), " (", ROUND(SUM(E70:F70)/SUM(C70:D70)*100/EXP(1.96/SQRT(SUM(E70:F70))), 2),"-",ROUND(SUM(E70:F70)/SUM(C70:D70)*100*EXP(1.96/SQRT(SUM(E70:F70))), 2),")"),"")</f>
        <v/>
      </c>
      <c r="L70" s="572" t="str">
        <f t="shared" si="9"/>
        <v/>
      </c>
      <c r="M70" s="572" t="str">
        <f t="shared" si="9"/>
        <v/>
      </c>
      <c r="N70" s="573" t="str">
        <f>IF(COUNT(C70:D70,G70:H70)=4, CONCATENATE(ROUND(SUM(G70:H70)/SUM(C70:D70)*100, 2), " (", ROUND(SUM(G70:H70)/SUM(C70:D70)*100/EXP(1.96/SQRT(SUM(G70:H70))), 2),"-",ROUND(SUM(G70:H70)/SUM(C70:D70)*100*EXP(1.96/SQRT(SUM(G70:H70))), 2),")"),"")</f>
        <v/>
      </c>
    </row>
    <row r="71" spans="1:14" ht="12.75" customHeight="1" x14ac:dyDescent="0.25">
      <c r="A71" s="524"/>
      <c r="B71" s="14" t="s">
        <v>10</v>
      </c>
      <c r="C71" s="463" t="str">
        <f>IF('W8'!$G$8&gt;0, 'W8'!G16,"")</f>
        <v/>
      </c>
      <c r="D71" s="473" t="str">
        <f>IF('W8'!$G$8&gt;0, 'W8'!L16,"")</f>
        <v/>
      </c>
      <c r="E71" s="281"/>
      <c r="F71" s="281"/>
      <c r="G71" s="281"/>
      <c r="H71" s="281"/>
      <c r="I71" s="571" t="str">
        <f t="shared" si="10"/>
        <v/>
      </c>
      <c r="J71" s="572" t="str">
        <f t="shared" si="8"/>
        <v/>
      </c>
      <c r="K71" s="573" t="str">
        <f>IF(COUNT(C71:F71)=4, CONCATENATE(ROUND(SUM(E71:F71)/SUM(C71:D71)*100, 2), " (", ROUND(SUM(E71:F71)/SUM(C71:D71)*100/EXP(1.96/SQRT(SUM(E71:F71))), 2),"-",ROUND(SUM(E71:F71)/SUM(C71:D71)*100*EXP(1.96/SQRT(SUM(E71:F71))), 2),")"),"")</f>
        <v/>
      </c>
      <c r="L71" s="572" t="str">
        <f t="shared" si="9"/>
        <v/>
      </c>
      <c r="M71" s="572" t="str">
        <f t="shared" si="9"/>
        <v/>
      </c>
      <c r="N71" s="573" t="str">
        <f>IF(COUNT(C71:D71,G71:H71)=4, CONCATENATE(ROUND(SUM(G71:H71)/SUM(C71:D71)*100, 2), " (", ROUND(SUM(G71:H71)/SUM(C71:D71)*100/EXP(1.96/SQRT(SUM(G71:H71))), 2),"-",ROUND(SUM(G71:H71)/SUM(C71:D71)*100*EXP(1.96/SQRT(SUM(G71:H71))), 2),")"),"")</f>
        <v/>
      </c>
    </row>
    <row r="72" spans="1:14" ht="12.75" customHeight="1" x14ac:dyDescent="0.25">
      <c r="A72" s="524"/>
      <c r="B72" s="14" t="s">
        <v>11</v>
      </c>
      <c r="C72" s="463" t="str">
        <f>IF('W8'!$G$8&gt;0, 'W8'!G17,"")</f>
        <v/>
      </c>
      <c r="D72" s="473" t="str">
        <f>IF('W8'!$G$8&gt;0, 'W8'!L17,"")</f>
        <v/>
      </c>
      <c r="E72" s="281"/>
      <c r="F72" s="281"/>
      <c r="G72" s="281"/>
      <c r="H72" s="281"/>
      <c r="I72" s="571" t="str">
        <f t="shared" si="10"/>
        <v/>
      </c>
      <c r="J72" s="572" t="str">
        <f t="shared" si="8"/>
        <v/>
      </c>
      <c r="K72" s="573" t="str">
        <f>IF(COUNT(C72:F72)=4, CONCATENATE(ROUND(SUM(E72:F72)/SUM(C72:D72)*100, 2), " (", ROUND(SUM(E72:F72)/SUM(C72:D72)*100/EXP(1.96/SQRT(SUM(E72:F72))), 2),"-",ROUND(SUM(E72:F72)/SUM(C72:D72)*100*EXP(1.96/SQRT(SUM(E72:F72))), 2),")"),"")</f>
        <v/>
      </c>
      <c r="L72" s="572" t="str">
        <f>IF(COUNT(C72,G72)=2, CONCATENATE(ROUND(G72/C72*100, 2), " (", ROUND(G72/C72*100/EXP(1.96/SQRT(G72)), 2),"-",ROUND(G72/C72*100*EXP(1.96/SQRT(G72)), 2),")"),"")</f>
        <v/>
      </c>
      <c r="M72" s="572" t="str">
        <f t="shared" si="9"/>
        <v/>
      </c>
      <c r="N72" s="573" t="str">
        <f>IF(COUNT(C72:D72,G72:H72)=4, CONCATENATE(ROUND(SUM(G72:H72)/SUM(C72:D72)*100, 2), " (", ROUND(SUM(G72:H72)/SUM(C72:D72)*100/EXP(1.96/SQRT(SUM(G72:H72))), 2),"-",ROUND(SUM(G72:H72)/SUM(C72:D72)*100*EXP(1.96/SQRT(SUM(G72:H72))), 2),")"),"")</f>
        <v/>
      </c>
    </row>
    <row r="73" spans="1:14" ht="12.75" customHeight="1" x14ac:dyDescent="0.25">
      <c r="A73" s="524"/>
      <c r="B73" s="14" t="s">
        <v>12</v>
      </c>
      <c r="C73" s="588" t="str">
        <f>IF('W8'!$G$8&gt;0, 'W8'!G18,"")</f>
        <v/>
      </c>
      <c r="D73" s="473" t="str">
        <f>IF('W8'!$G$8&gt;0, 'W8'!L18,"")</f>
        <v/>
      </c>
      <c r="E73" s="281"/>
      <c r="F73" s="281"/>
      <c r="G73" s="281"/>
      <c r="H73" s="281"/>
      <c r="I73" s="571" t="str">
        <f t="shared" si="10"/>
        <v/>
      </c>
      <c r="J73" s="572" t="str">
        <f>IF(COUNT(D73,F73)=2, CONCATENATE(ROUND(F73/D73*100, 2), " (", ROUND(F73/D73*100/EXP(1.96/SQRT(F73)), 2),"-",ROUND(F73/D73*100*EXP(1.96/SQRT(F73)), 2),")"),"")</f>
        <v/>
      </c>
      <c r="K73" s="573" t="str">
        <f>IF(COUNT(C73:F73)=4, CONCATENATE(ROUND(SUM(E73:F73)/SUM(C73:D73)*100, 2), " (", ROUND(SUM(E73:F73)/SUM(C73:D73)*100/EXP(1.96/SQRT(SUM(E73:F73))), 2),"-",ROUND(SUM(E73:F73)/SUM(C73:D73)*100*EXP(1.96/SQRT(SUM(E73:F73))), 2),")"),"")</f>
        <v/>
      </c>
      <c r="L73" s="572" t="str">
        <f t="shared" ref="L73:L78" si="11">IF(COUNT(C73,G73)=2, CONCATENATE(ROUND(G73/C73*100, 2), " (", ROUND(G73/C73*100/EXP(1.96/SQRT(G73)), 2),"-",ROUND(G73/C73*100*EXP(1.96/SQRT(G73)), 2),")"),"")</f>
        <v/>
      </c>
      <c r="M73" s="572" t="str">
        <f t="shared" si="9"/>
        <v/>
      </c>
      <c r="N73" s="573" t="str">
        <f>IF(COUNT(C73:D73,G73:H73)=4, CONCATENATE(ROUND(SUM(G73:H73)/SUM(C73:D73)*100, 2), " (", ROUND(SUM(G73:H73)/SUM(C73:D73)*100/EXP(1.96/SQRT(SUM(G73:H73))), 2),"-",ROUND(SUM(G73:H73)/SUM(C73:D73)*100*EXP(1.96/SQRT(SUM(G73:H73))), 2),")"),"")</f>
        <v/>
      </c>
    </row>
    <row r="74" spans="1:14" ht="12.75" customHeight="1" x14ac:dyDescent="0.25">
      <c r="A74" s="524"/>
      <c r="B74" s="14" t="s">
        <v>13</v>
      </c>
      <c r="C74" s="463" t="str">
        <f>IF('W8'!$G$8&gt;0, 'W8'!G19,"")</f>
        <v/>
      </c>
      <c r="D74" s="473" t="str">
        <f>IF('W8'!$G$8&gt;0, 'W8'!L19,"")</f>
        <v/>
      </c>
      <c r="E74" s="281"/>
      <c r="F74" s="281"/>
      <c r="G74" s="281"/>
      <c r="H74" s="281"/>
      <c r="I74" s="571" t="str">
        <f t="shared" si="10"/>
        <v/>
      </c>
      <c r="J74" s="572" t="str">
        <f t="shared" si="10"/>
        <v/>
      </c>
      <c r="K74" s="573" t="str">
        <f>IF(COUNT(C74:F74)=4, CONCATENATE(ROUND(SUM(E74:F74)/SUM(C74:D74)*100, 2), " (", ROUND(SUM(E74:F74)/SUM(C74:D74)*100/EXP(1.96/SQRT(SUM(E74:F74))), 2),"-",ROUND(SUM(E74:F74)/SUM(C74:D74)*100*EXP(1.96/SQRT(SUM(E74:F74))), 2),")"),"")</f>
        <v/>
      </c>
      <c r="L74" s="572" t="str">
        <f t="shared" si="11"/>
        <v/>
      </c>
      <c r="M74" s="572" t="str">
        <f t="shared" si="9"/>
        <v/>
      </c>
      <c r="N74" s="573" t="str">
        <f>IF(COUNT(C74:D74,G74:H74)=4, CONCATENATE(ROUND(SUM(G74:H74)/SUM(C74:D74)*100, 2), " (", ROUND(SUM(G74:H74)/SUM(C74:D74)*100/EXP(1.96/SQRT(SUM(G74:H74))), 2),"-",ROUND(SUM(G74:H74)/SUM(C74:D74)*100*EXP(1.96/SQRT(SUM(G74:H74))), 2),")"),"")</f>
        <v/>
      </c>
    </row>
    <row r="75" spans="1:14" ht="12.75" customHeight="1" x14ac:dyDescent="0.25">
      <c r="A75" s="524"/>
      <c r="B75" s="14" t="s">
        <v>14</v>
      </c>
      <c r="C75" s="463" t="str">
        <f>IF('W8'!$G$8&gt;0, 'W8'!G20,"")</f>
        <v/>
      </c>
      <c r="D75" s="473" t="str">
        <f>IF('W8'!$G$8&gt;0, 'W8'!L20,"")</f>
        <v/>
      </c>
      <c r="E75" s="281"/>
      <c r="F75" s="281"/>
      <c r="G75" s="281"/>
      <c r="H75" s="281"/>
      <c r="I75" s="571" t="str">
        <f t="shared" si="10"/>
        <v/>
      </c>
      <c r="J75" s="572" t="str">
        <f t="shared" si="10"/>
        <v/>
      </c>
      <c r="K75" s="573" t="str">
        <f>IF(COUNT(C75:F75)=4, CONCATENATE(ROUND(SUM(E75:F75)/SUM(C75:D75)*100, 2), " (", ROUND(SUM(E75:F75)/SUM(C75:D75)*100/EXP(1.96/SQRT(SUM(E75:F75))), 2),"-",ROUND(SUM(E75:F75)/SUM(C75:D75)*100*EXP(1.96/SQRT(SUM(E75:F75))), 2),")"),"")</f>
        <v/>
      </c>
      <c r="L75" s="572" t="str">
        <f t="shared" si="11"/>
        <v/>
      </c>
      <c r="M75" s="572" t="str">
        <f t="shared" si="9"/>
        <v/>
      </c>
      <c r="N75" s="573" t="str">
        <f>IF(COUNT(C75:D75,G75:H75)=4, CONCATENATE(ROUND(SUM(G75:H75)/SUM(C75:D75)*100, 2), " (", ROUND(SUM(G75:H75)/SUM(C75:D75)*100/EXP(1.96/SQRT(SUM(G75:H75))), 2),"-",ROUND(SUM(G75:H75)/SUM(C75:D75)*100*EXP(1.96/SQRT(SUM(G75:H75))), 2),")"),"")</f>
        <v/>
      </c>
    </row>
    <row r="76" spans="1:14" ht="12.75" customHeight="1" x14ac:dyDescent="0.25">
      <c r="A76" s="524"/>
      <c r="B76" s="14" t="s">
        <v>15</v>
      </c>
      <c r="C76" s="463" t="str">
        <f>IF('W8'!$G$8&gt;0, 'W8'!G21,"")</f>
        <v/>
      </c>
      <c r="D76" s="473" t="str">
        <f>IF('W8'!$G$8&gt;0, 'W8'!L21,"")</f>
        <v/>
      </c>
      <c r="E76" s="281"/>
      <c r="F76" s="281"/>
      <c r="G76" s="281"/>
      <c r="H76" s="281"/>
      <c r="I76" s="571" t="str">
        <f t="shared" si="10"/>
        <v/>
      </c>
      <c r="J76" s="572" t="str">
        <f t="shared" si="10"/>
        <v/>
      </c>
      <c r="K76" s="573" t="str">
        <f>IF(COUNT(C76:F76)=4, CONCATENATE(ROUND(SUM(E76:F76)/SUM(C76:D76)*100, 2), " (", ROUND(SUM(E76:F76)/SUM(C76:D76)*100/EXP(1.96/SQRT(SUM(E76:F76))), 2),"-",ROUND(SUM(E76:F76)/SUM(C76:D76)*100*EXP(1.96/SQRT(SUM(E76:F76))), 2),")"),"")</f>
        <v/>
      </c>
      <c r="L76" s="572" t="str">
        <f t="shared" si="11"/>
        <v/>
      </c>
      <c r="M76" s="572" t="str">
        <f t="shared" si="9"/>
        <v/>
      </c>
      <c r="N76" s="573" t="str">
        <f>IF(COUNT(C76:D76,G76:H76)=4, CONCATENATE(ROUND(SUM(G76:H76)/SUM(C76:D76)*100, 2), " (", ROUND(SUM(G76:H76)/SUM(C76:D76)*100/EXP(1.96/SQRT(SUM(G76:H76))), 2),"-",ROUND(SUM(G76:H76)/SUM(C76:D76)*100*EXP(1.96/SQRT(SUM(G76:H76))), 2),")"),"")</f>
        <v/>
      </c>
    </row>
    <row r="77" spans="1:14" ht="12.75" customHeight="1" x14ac:dyDescent="0.25">
      <c r="A77" s="524"/>
      <c r="B77" s="14" t="s">
        <v>16</v>
      </c>
      <c r="C77" s="463" t="str">
        <f>IF('W8'!$G$8&gt;0, 'W8'!G22,"")</f>
        <v/>
      </c>
      <c r="D77" s="473" t="str">
        <f>IF('W8'!$G$8&gt;0, 'W8'!L22,"")</f>
        <v/>
      </c>
      <c r="E77" s="593"/>
      <c r="F77" s="375"/>
      <c r="G77" s="375"/>
      <c r="H77" s="375"/>
      <c r="I77" s="571" t="str">
        <f t="shared" si="10"/>
        <v/>
      </c>
      <c r="J77" s="572" t="str">
        <f t="shared" si="10"/>
        <v/>
      </c>
      <c r="K77" s="573" t="str">
        <f>IF(COUNT(C77:F77)=4, CONCATENATE(ROUND(SUM(E77:F77)/SUM(C77:D77)*100, 2), " (", ROUND(SUM(E77:F77)/SUM(C77:D77)*100/EXP(1.96/SQRT(SUM(E77:F77))), 2),"-",ROUND(SUM(E77:F77)/SUM(C77:D77)*100*EXP(1.96/SQRT(SUM(E77:F77))), 2),")"),"")</f>
        <v/>
      </c>
      <c r="L77" s="572" t="str">
        <f t="shared" si="11"/>
        <v/>
      </c>
      <c r="M77" s="572" t="str">
        <f t="shared" si="9"/>
        <v/>
      </c>
      <c r="N77" s="573" t="str">
        <f>IF(COUNT(C77:D77,G77:H77)=4, CONCATENATE(ROUND(SUM(G77:H77)/SUM(C77:D77)*100, 2), " (", ROUND(SUM(G77:H77)/SUM(C77:D77)*100/EXP(1.96/SQRT(SUM(G77:H77))), 2),"-",ROUND(SUM(G77:H77)/SUM(C77:D77)*100*EXP(1.96/SQRT(SUM(G77:H77))), 2),")"),"")</f>
        <v/>
      </c>
    </row>
    <row r="78" spans="1:14" ht="12.75" customHeight="1" x14ac:dyDescent="0.25">
      <c r="A78" s="526"/>
      <c r="B78" s="179" t="s">
        <v>17</v>
      </c>
      <c r="C78" s="590" t="str">
        <f>IF('W8'!$G$8&gt;0, 'W8'!G23,"")</f>
        <v/>
      </c>
      <c r="D78" s="587" t="str">
        <f>IF('W8'!$G$8&gt;0, 'W8'!L23,"")</f>
        <v/>
      </c>
      <c r="E78" s="594"/>
      <c r="F78" s="468"/>
      <c r="G78" s="468"/>
      <c r="H78" s="468"/>
      <c r="I78" s="575" t="str">
        <f t="shared" si="10"/>
        <v/>
      </c>
      <c r="J78" s="574" t="str">
        <f t="shared" si="10"/>
        <v/>
      </c>
      <c r="K78" s="576" t="str">
        <f>IF(COUNT(C78:F78)=4, CONCATENATE(ROUND(SUM(E78:F78)/SUM(C78:D78)*100, 2), " (", ROUND(SUM(E78:F78)/SUM(C78:D78)*100/EXP(1.96/SQRT(SUM(E78:F78))), 2),"-",ROUND(SUM(E78:F78)/SUM(C78:D78)*100*EXP(1.96/SQRT(SUM(E78:F78))), 2),")"),"")</f>
        <v/>
      </c>
      <c r="L78" s="574" t="str">
        <f t="shared" si="11"/>
        <v/>
      </c>
      <c r="M78" s="574" t="str">
        <f>IF(COUNT(D78,H78)=2, CONCATENATE(ROUND(H78/D78*100, 2), " (", ROUND(H78/D78*100/EXP(1.96/SQRT(H78)), 2),"-",ROUND(H78/D78*100*EXP(1.96/SQRT(H78)), 2),")"),"")</f>
        <v/>
      </c>
      <c r="N78" s="576" t="str">
        <f>IF(COUNT(C78:D78,G78:H78)=4, CONCATENATE(ROUND(SUM(G78:H78)/SUM(C78:D78)*100, 2), " (", ROUND(SUM(G78:H78)/SUM(C78:D78)*100/EXP(1.96/SQRT(SUM(G78:H78))), 2),"-",ROUND(SUM(G78:H78)/SUM(C78:D78)*100*EXP(1.96/SQRT(SUM(G78:H78))), 2),")"),"")</f>
        <v/>
      </c>
    </row>
    <row r="79" spans="1:14" ht="12.75" customHeight="1" x14ac:dyDescent="0.25"/>
    <row r="80" spans="1:14" ht="12.75" customHeight="1" x14ac:dyDescent="0.25"/>
    <row r="81" spans="7:14" s="37" customFormat="1" ht="12.75" customHeight="1" x14ac:dyDescent="0.2">
      <c r="G81" s="595" t="s">
        <v>252</v>
      </c>
      <c r="H81" s="595"/>
      <c r="I81" s="464"/>
      <c r="J81" s="596" t="str">
        <f>IF('W8'!G8&gt;0, 'W8'!G8,  "")</f>
        <v/>
      </c>
      <c r="K81" s="486" t="s">
        <v>29</v>
      </c>
      <c r="L81" s="191"/>
      <c r="M81" s="597"/>
      <c r="N81" s="598"/>
    </row>
    <row r="82" spans="7:14" s="37" customFormat="1" ht="12.75" customHeight="1" x14ac:dyDescent="0.2">
      <c r="G82" s="599"/>
      <c r="H82" s="600"/>
      <c r="I82" s="601" t="s">
        <v>35</v>
      </c>
      <c r="J82" s="602"/>
      <c r="K82" s="603"/>
      <c r="L82" s="604" t="s">
        <v>34</v>
      </c>
      <c r="M82" s="605"/>
      <c r="N82" s="606"/>
    </row>
    <row r="83" spans="7:14" s="37" customFormat="1" ht="12.75" customHeight="1" x14ac:dyDescent="0.2">
      <c r="G83" s="607"/>
      <c r="H83" s="608"/>
      <c r="I83" s="609" t="s">
        <v>2</v>
      </c>
      <c r="J83" s="610" t="s">
        <v>0</v>
      </c>
      <c r="K83" s="611" t="s">
        <v>26</v>
      </c>
      <c r="L83" s="609" t="s">
        <v>2</v>
      </c>
      <c r="M83" s="610" t="s">
        <v>0</v>
      </c>
      <c r="N83" s="611" t="s">
        <v>26</v>
      </c>
    </row>
    <row r="84" spans="7:14" s="37" customFormat="1" ht="12.75" customHeight="1" x14ac:dyDescent="0.2">
      <c r="G84" s="612" t="s">
        <v>237</v>
      </c>
      <c r="H84" s="613"/>
      <c r="I84" s="568" t="str">
        <f>IF(COUNT(E15:E26)=J81, CONCATENATE(ROUND(SUM(E15:E26)*J81/J81/SUM(C15:C26)*100, 2), " (", ROUND(SUM(E15:E26)*J81/J81/SUM(C15:C26)*100/EXP(1.96/SQRT(SUM(E15:E26))), 2),"-",ROUND(SUM(E15:E26)*J81/J81/SUM(C15:C26)*100*EXP(1.96/SQRT(SUM(E15:E26))), 2),")"),"")</f>
        <v/>
      </c>
      <c r="J84" s="569" t="str">
        <f>IF(COUNT(F15:F26)=J81, CONCATENATE(ROUND(SUM(F15:F26)*J81/J81/SUM(D15:D26)*100, 2), " (", ROUND(SUM(F15:F26)*J81/J81/SUM(D15:D26)*100/EXP(1.96/SQRT(SUM(F15:F26))), 2),"-",ROUND(SUM(F15:F26)*J81/J81/SUM(D15:D26)*100*EXP(1.96/SQRT(SUM(F15:F26))), 2),")"),"")</f>
        <v/>
      </c>
      <c r="K84" s="570" t="str">
        <f>IF(COUNT(E15:F26)/2=J81, CONCATENATE(ROUND(SUM(E15:F26)*J81/J81/SUM(C15:D26)*100, 2), " (", ROUND(SUM(E15:F26)*J81/J81/SUM(C15:D26)*100/EXP(1.96/SQRT(SUM(E15:F26))), 2),"-",ROUND(SUM(E15:F26)*J81/J81/SUM(C15:D26)*100*EXP(1.96/SQRT(SUM(E15:F26))), 2),")"),"")</f>
        <v/>
      </c>
      <c r="L84" s="569" t="str">
        <f>IF(COUNT(G15:G26)=J81, CONCATENATE(ROUND(SUM(G15:G26)*J81/J81/SUM(C15:C26)*100, 2), " (", ROUND(SUM(G15:G26)*J81/J81/SUM(C15:C26)*100/EXP(1.96/SQRT(SUM(G15:G26))), 2),"-",ROUND(SUM(G15:G26)*J81/J81/SUM(C15:C26)*100*EXP(1.96/SQRT(SUM(G15:G26))), 2),")"),"")</f>
        <v/>
      </c>
      <c r="M84" s="569" t="str">
        <f>IF(COUNT(H15:H26)=J81, CONCATENATE(ROUND(SUM(H15:H26)*J81/J81/SUM(D15:D26)*100, 2), " (", ROUND(SUM(H15:H26)*J81/J81/SUM(D15:D26)*100/EXP(1.96/SQRT(SUM(H15:H26))), 2),"-",ROUND(SUM(H15:H26)*J81/J81/SUM(D15:D26)*100*EXP(1.96/SQRT(SUM(H15:H26))), 2),")"),"")</f>
        <v/>
      </c>
      <c r="N84" s="570" t="str">
        <f>IF(COUNT(G15:H26)/2=J81, CONCATENATE(ROUND(SUM(G15:H26)*J81/J81/SUM(C15:D26)*100, 2), " (", ROUND(SUM(G15:H26)*J81/J81/SUM(C15:D26)*100/EXP(1.96/SQRT(SUM(G15:H26))), 2),"-",ROUND(SUM(G15:H26)*J81/J81/SUM(C15:D26)*100*EXP(1.96/SQRT(SUM(G15:H26))), 2),")"),"")</f>
        <v/>
      </c>
    </row>
    <row r="85" spans="7:14" s="37" customFormat="1" ht="12.75" customHeight="1" x14ac:dyDescent="0.2">
      <c r="G85" s="614" t="s">
        <v>21</v>
      </c>
      <c r="H85" s="615"/>
      <c r="I85" s="571" t="str">
        <f>IF(COUNT(E28:E39)=J81, CONCATENATE(ROUND(SUM(E28:E39)*J81/J81/SUM(C28:C39)*100, 2), " (", ROUND(SUM(E28:E39)*J81/J81/SUM(C28:C39)*100/EXP(1.96/SQRT(SUM(E28:E39))), 2),"-",ROUND(SUM(E28:E39)*J81/J81/SUM(C28:C39)*100*EXP(1.96/SQRT(SUM(E28:E39))), 2),")"),"")</f>
        <v/>
      </c>
      <c r="J85" s="572" t="str">
        <f>IF(COUNT(F28:F39)=J81, CONCATENATE(ROUND(SUM(F28:F39)*J81/J81/SUM(D28:D39)*100, 2), " (", ROUND(SUM(F28:F39)*J81/J81/SUM(D28:D39)*100/EXP(1.96/SQRT(SUM(F28:F39))), 2),"-",ROUND(SUM(F28:F39)*J81/J81/SUM(D28:D39)*100*EXP(1.96/SQRT(SUM(F28:F39))), 2),")"),"")</f>
        <v/>
      </c>
      <c r="K85" s="573" t="str">
        <f>IF(COUNT(E28:F39)/2=J81, CONCATENATE(ROUND(SUM(E28:F39)*J81/J81/SUM(C28:D39)*100, 2), " (", ROUND(SUM(E28:F39)*J81/J81/SUM(C28:D39)*100/EXP(1.96/SQRT(SUM(E28:F39))), 2),"-",ROUND(SUM(E28:F39)*J81/J81/SUM(C28:D39)*100*EXP(1.96/SQRT(SUM(E28:F39))), 2),")"),"")</f>
        <v/>
      </c>
      <c r="L85" s="572" t="str">
        <f>IF(COUNT(G28:G39)=J81, CONCATENATE(ROUND(SUM(G28:G39)*J81/J81/SUM(C28:C39)*100, 2), " (", ROUND(SUM(G28:G39)*J81/J81/SUM(C28:C39)*100/EXP(1.96/SQRT(SUM(G28:G39))), 2),"-",ROUND(SUM(G28:G39)*J81/J81/SUM(C28:C39)*100*EXP(1.96/SQRT(SUM(G28:G39))), 2),")"),"")</f>
        <v/>
      </c>
      <c r="M85" s="572" t="str">
        <f>IF(COUNT(H28:H39)=J81, CONCATENATE(ROUND(SUM(H28:H39)*J81/J81/SUM(D28:D39)*100, 2), " (", ROUND(SUM(H28:H39)*J81/J81/SUM(D28:D39)*100/EXP(1.96/SQRT(SUM(H28:H39))), 2),"-",ROUND(SUM(H28:H39)*J81/J81/SUM(D28:D39)*100*EXP(1.96/SQRT(SUM(H28:H39))), 2),")"),"")</f>
        <v/>
      </c>
      <c r="N85" s="573" t="str">
        <f>IF(COUNT(G28:H39)/2=J81, CONCATENATE(ROUND(SUM(G28:H39)*J81/J81/SUM(C28:D39)*100, 2), " (", ROUND(SUM(G28:H39)*J81/J81/SUM(C28:D39)*100/EXP(1.96/SQRT(SUM(G28:H39))), 2),"-",ROUND(SUM(G28:H39)*J81/J81/SUM(C28:D39)*100*EXP(1.96/SQRT(SUM(G28:H39))), 2),")"),"")</f>
        <v/>
      </c>
    </row>
    <row r="86" spans="7:14" s="37" customFormat="1" ht="12.75" customHeight="1" x14ac:dyDescent="0.2">
      <c r="G86" s="614" t="s">
        <v>22</v>
      </c>
      <c r="H86" s="615"/>
      <c r="I86" s="571" t="str">
        <f>IF(COUNT(E41:E52)=J81, CONCATENATE(ROUND(SUM(E41:E52)*J81/J81/SUM(C41:C52)*100, 2), " (", ROUND(SUM(E41:E52)*J81/J81/SUM(C41:C52)*100/EXP(1.96/SQRT(SUM(E41:E52))), 2),"-",ROUND(SUM(E41:E52)*J81/J81/SUM(C41:C52)*100*EXP(1.96/SQRT(SUM(E41:E52))), 2),")"),"")</f>
        <v/>
      </c>
      <c r="J86" s="572" t="str">
        <f>IF(COUNT(F41:F52)=J81, CONCATENATE(ROUND(SUM(F41:F52)*J81/J81/SUM(D41:D52)*100, 2), " (", ROUND(SUM(F41:F52)*J81/J81/SUM(D41:D52)*100/EXP(1.96/SQRT(SUM(F41:F52))), 2),"-",ROUND(SUM(F41:F52)*J81/J81/SUM(D41:D52)*100*EXP(1.96/SQRT(SUM(F41:F52))), 2),")"),"")</f>
        <v/>
      </c>
      <c r="K86" s="573" t="str">
        <f>IF(COUNT(E41:F52)/2=J81, CONCATENATE(ROUND(SUM(E41:F52)*J81/J81/SUM(C41:D52)*100, 2), " (", ROUND(SUM(E41:F52)*J81/J81/SUM(C41:D52)*100/EXP(1.96/SQRT(SUM(E41:F52))), 2),"-",ROUND(SUM(E41:F52)*J81/J81/SUM(C41:D52)*100*EXP(1.96/SQRT(SUM(E41:F52))), 2),")"),"")</f>
        <v/>
      </c>
      <c r="L86" s="572" t="str">
        <f>IF(COUNT(G41:G52)=J81, CONCATENATE(ROUND(SUM(G41:G52)*J81/J81/SUM(C41:C52)*100, 2), " (", ROUND(SUM(G41:G52)*J81/J81/SUM(C41:C52)*100/EXP(1.96/SQRT(SUM(G41:G52))), 2),"-",ROUND(SUM(G41:G52)*J81/J81/SUM(C41:C52)*100*EXP(1.96/SQRT(SUM(G41:G52))), 2),")"),"")</f>
        <v/>
      </c>
      <c r="M86" s="572" t="str">
        <f>IF(COUNT(H41:H52)=J81, CONCATENATE(ROUND(SUM(H41:H52)*J81/J81/SUM(D41:D52)*100, 2), " (", ROUND(SUM(H41:H52)*J81/J81/SUM(D41:D52)*100/EXP(1.96/SQRT(SUM(H41:H52))), 2),"-",ROUND(SUM(H41:H52)*J81/J81/SUM(D41:D52)*100*EXP(1.96/SQRT(SUM(H41:H52))), 2),")"),"")</f>
        <v/>
      </c>
      <c r="N86" s="573" t="str">
        <f>IF(COUNT(G41:H52)/2=J81, CONCATENATE(ROUND(SUM(G41:H52)*J81/J81/SUM(C41:D52)*100, 2), " (", ROUND(SUM(G41:H52)*J81/J81/SUM(C41:D52)*100/EXP(1.96/SQRT(SUM(G41:H52))), 2),"-",ROUND(SUM(G41:H52)*J81/J81/SUM(C41:D52)*100*EXP(1.96/SQRT(SUM(G41:H52))), 2),")"),"")</f>
        <v/>
      </c>
    </row>
    <row r="87" spans="7:14" s="37" customFormat="1" ht="12.75" customHeight="1" x14ac:dyDescent="0.2">
      <c r="G87" s="614" t="s">
        <v>23</v>
      </c>
      <c r="H87" s="615"/>
      <c r="I87" s="571" t="str">
        <f>IF(COUNT(E54:E65)=J81, CONCATENATE(ROUND(SUM(E54:E65)*J81/J81/SUM(C54:C65)*100, 2), " (", ROUND(SUM(E54:E65)*J81/J81/SUM(C54:C65)*100/EXP(1.96/SQRT(SUM(E54:E65))), 2),"-",ROUND(SUM(E54:E65)*J81/J81/SUM(C54:C65)*100*EXP(1.96/SQRT(SUM(E54:E65))), 2),")"),"")</f>
        <v/>
      </c>
      <c r="J87" s="572" t="str">
        <f>IF(COUNT(F54:F65)=J81, CONCATENATE(ROUND(SUM(F54:F65)*J81/J81/SUM(D54:D65)*100, 2), " (", ROUND(SUM(F54:F65)*J81/J81/SUM(D54:D65)*100/EXP(1.96/SQRT(SUM(F54:F65))), 2),"-",ROUND(SUM(F54:F65)*J81/J81/SUM(D54:D65)*100*EXP(1.96/SQRT(SUM(F54:F65))), 2),")"),"")</f>
        <v/>
      </c>
      <c r="K87" s="573" t="str">
        <f>IF(COUNT(E54:F65)/2=J81, CONCATENATE(ROUND(SUM(E54:F65)*J81/J81/SUM(C54:D65)*100, 2), " (", ROUND(SUM(E54:F65)*J81/J81/SUM(C54:D65)*100/EXP(1.96/SQRT(SUM(E54:F65))), 2),"-",ROUND(SUM(E54:F65)*J81/J81/SUM(C54:D65)*100*EXP(1.96/SQRT(SUM(E54:F65))), 2),")"),"")</f>
        <v/>
      </c>
      <c r="L87" s="572" t="str">
        <f>IF(COUNT(G54:G65)=J81, CONCATENATE(ROUND(SUM(G54:G65)*J81/J81/SUM(C54:C65)*100, 2), " (", ROUND(SUM(G54:G65)*J81/J81/SUM(C54:C65)*100/EXP(1.96/SQRT(SUM(G54:G65))), 2),"-",ROUND(SUM(G54:G65)*J81/J81/SUM(C54:C65)*100*EXP(1.96/SQRT(SUM(G54:G65))), 2),")"),"")</f>
        <v/>
      </c>
      <c r="M87" s="572" t="str">
        <f>IF(COUNT(H54:H65)=J81, CONCATENATE(ROUND(SUM(H54:H65)*J81/J81/SUM(D54:D65)*100, 2), " (", ROUND(SUM(H54:H65)*J81/J81/SUM(D54:D65)*100/EXP(1.96/SQRT(SUM(H54:H65))), 2),"-",ROUND(SUM(H54:H65)*J81/J81/SUM(D54:D65)*100*EXP(1.96/SQRT(SUM(H54:H65))), 2),")"),"")</f>
        <v/>
      </c>
      <c r="N87" s="573" t="str">
        <f>IF(COUNT(G54:H65)/2=J81, CONCATENATE(ROUND(SUM(G54:H65)*J81/J81/SUM(C54:D65)*100, 2), " (", ROUND(SUM(G54:H65)*J81/J81/SUM(C54:D65)*100/EXP(1.96/SQRT(SUM(G54:H65))), 2),"-",ROUND(SUM(G54:H65)*J81/J81/SUM(C54:D65)*100*EXP(1.96/SQRT(SUM(G54:H65))), 2),")"),"")</f>
        <v/>
      </c>
    </row>
    <row r="88" spans="7:14" s="37" customFormat="1" ht="12.75" customHeight="1" x14ac:dyDescent="0.2">
      <c r="G88" s="614" t="s">
        <v>3</v>
      </c>
      <c r="H88" s="615"/>
      <c r="I88" s="571" t="str">
        <f>IF(COUNT(E67:E78)=J81, CONCATENATE(ROUND(SUM(E67:E78)*J81/J81/SUM(C67:C78)*100, 2), " (", ROUND(SUM(E67:E78)*J81/J81/SUM(C67:C78)*100/EXP(1.96/SQRT(SUM(E67:E78))), 2),"-",ROUND(SUM(E67:E78)*J81/J81/SUM(C67:C78)*100*EXP(1.96/SQRT(SUM(E67:E78))), 2),")"),"")</f>
        <v/>
      </c>
      <c r="J88" s="572" t="str">
        <f>IF(COUNT(F67:F78)=J81, CONCATENATE(ROUND(SUM(F67:F78)*J81/J81/SUM(D67:D78)*100, 2), " (", ROUND(SUM(F67:F78)*J81/J81/SUM(D67:D78)*100/EXP(1.96/SQRT(SUM(F67:F78))), 2),"-",ROUND(SUM(F67:F78)*J81/J81/SUM(D67:D78)*100*EXP(1.96/SQRT(SUM(F67:F78))), 2),")"),"")</f>
        <v/>
      </c>
      <c r="K88" s="573" t="str">
        <f>IF(COUNT(E67:F78)/2=J81, CONCATENATE(ROUND(SUM(E67:F78)*J81/J81/SUM(C67:D78)*100, 2), " (", ROUND(SUM(E67:F78)*J81/J81/SUM(C67:D78)*100/EXP(1.96/SQRT(SUM(E67:F78))), 2),"-",ROUND(SUM(E67:F78)*J81/J81/SUM(C67:D78)*100*EXP(1.96/SQRT(SUM(E67:F78))), 2),")"),"")</f>
        <v/>
      </c>
      <c r="L88" s="572" t="str">
        <f>IF(COUNT(G67:G78)=J81, CONCATENATE(ROUND(SUM(G67:G78)*J81/J81/SUM(C67:C78)*100, 2), " (", ROUND(SUM(G67:G78)*J81/J81/SUM(C67:C78)*100/EXP(1.96/SQRT(SUM(G67:G78))), 2),"-",ROUND(SUM(G67:G78)*J81/J81/SUM(C67:C78)*100*EXP(1.96/SQRT(SUM(G67:G78))), 2),")"),"")</f>
        <v/>
      </c>
      <c r="M88" s="572" t="str">
        <f>IF(COUNT(H67:H78)=J81, CONCATENATE(ROUND(SUM(H67:H78)*J81/J81/SUM(D67:D78)*100, 2), " (", ROUND(SUM(H67:H78)*J81/J81/SUM(D67:D78)*100/EXP(1.96/SQRT(SUM(H67:H78))), 2),"-",ROUND(SUM(H67:H78)*J81/J81/SUM(D67:D78)*100*EXP(1.96/SQRT(SUM(H67:H78))), 2),")"),"")</f>
        <v/>
      </c>
      <c r="N88" s="573" t="str">
        <f>IF(COUNT(G67:H78)/2=J81, CONCATENATE(ROUND(SUM(G67:H78)*J81/J81/SUM(C67:D78)*100, 2), " (", ROUND(SUM(G67:H78)*J81/J81/SUM(C67:D78)*100/EXP(1.96/SQRT(SUM(G67:H78))), 2),"-",ROUND(SUM(G67:H78)*J81/J81/SUM(C67:D78)*100*EXP(1.96/SQRT(SUM(G67:H78))), 2),")"),"")</f>
        <v/>
      </c>
    </row>
    <row r="89" spans="7:14" s="37" customFormat="1" ht="12.75" customHeight="1" x14ac:dyDescent="0.2">
      <c r="G89" s="616" t="s">
        <v>1</v>
      </c>
      <c r="H89" s="626"/>
      <c r="I89" s="619"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619"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620"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619"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619"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57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8:H88"/>
    <mergeCell ref="G89:H89"/>
    <mergeCell ref="I82:K82"/>
    <mergeCell ref="L82:N82"/>
    <mergeCell ref="G84:H84"/>
    <mergeCell ref="G85:H85"/>
    <mergeCell ref="G86:H86"/>
    <mergeCell ref="G87:H87"/>
    <mergeCell ref="A15:A26"/>
    <mergeCell ref="A28:A39"/>
    <mergeCell ref="A41:A52"/>
    <mergeCell ref="A54:A65"/>
    <mergeCell ref="A67:A78"/>
    <mergeCell ref="G82:H83"/>
    <mergeCell ref="A8:C8"/>
    <mergeCell ref="C9:F9"/>
    <mergeCell ref="I11:K11"/>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85" priority="37">
      <formula>ISERROR(A1)</formula>
    </cfRule>
  </conditionalFormatting>
  <conditionalFormatting sqref="A40:B40">
    <cfRule type="containsErrors" dxfId="84" priority="36">
      <formula>ISERROR(A40)</formula>
    </cfRule>
  </conditionalFormatting>
  <conditionalFormatting sqref="A53:B53">
    <cfRule type="containsErrors" dxfId="83" priority="35">
      <formula>ISERROR(A53)</formula>
    </cfRule>
  </conditionalFormatting>
  <conditionalFormatting sqref="A66:B66">
    <cfRule type="containsErrors" dxfId="82" priority="34">
      <formula>ISERROR(A66)</formula>
    </cfRule>
  </conditionalFormatting>
  <conditionalFormatting sqref="B4:B5">
    <cfRule type="containsErrors" dxfId="81" priority="23">
      <formula>ISERROR(B4)</formula>
    </cfRule>
  </conditionalFormatting>
  <conditionalFormatting sqref="H11:H12">
    <cfRule type="containsErrors" dxfId="80" priority="29">
      <formula>ISERROR(H11)</formula>
    </cfRule>
  </conditionalFormatting>
  <conditionalFormatting sqref="E15:H26">
    <cfRule type="containsBlanks" dxfId="79" priority="27">
      <formula>LEN(TRIM(E15))=0</formula>
    </cfRule>
  </conditionalFormatting>
  <conditionalFormatting sqref="K4">
    <cfRule type="containsErrors" dxfId="78" priority="26">
      <formula>ISERROR(#REF!)</formula>
    </cfRule>
  </conditionalFormatting>
  <conditionalFormatting sqref="B7 B9">
    <cfRule type="containsErrors" dxfId="77" priority="22">
      <formula>ISERROR(B7)</formula>
    </cfRule>
  </conditionalFormatting>
  <conditionalFormatting sqref="C9">
    <cfRule type="expression" dxfId="76" priority="21">
      <formula>$C$9="No. Please complete W8 first"</formula>
    </cfRule>
  </conditionalFormatting>
  <conditionalFormatting sqref="K2:K3">
    <cfRule type="containsErrors" dxfId="70" priority="41">
      <formula>ISERROR(#REF!)</formula>
    </cfRule>
  </conditionalFormatting>
  <conditionalFormatting sqref="K5">
    <cfRule type="containsErrors" dxfId="69" priority="42">
      <formula>ISERROR(#REF!)</formula>
    </cfRule>
  </conditionalFormatting>
  <conditionalFormatting sqref="I82 L82 I83:N83">
    <cfRule type="containsErrors" dxfId="68" priority="20">
      <formula>ISERROR(I82)</formula>
    </cfRule>
  </conditionalFormatting>
  <conditionalFormatting sqref="E28:H39">
    <cfRule type="containsBlanks" dxfId="67" priority="19">
      <formula>LEN(TRIM(E28))=0</formula>
    </cfRule>
  </conditionalFormatting>
  <conditionalFormatting sqref="E41:H52">
    <cfRule type="containsBlanks" dxfId="66" priority="18">
      <formula>LEN(TRIM(E41))=0</formula>
    </cfRule>
  </conditionalFormatting>
  <conditionalFormatting sqref="E54:H65">
    <cfRule type="containsBlanks" dxfId="65" priority="17">
      <formula>LEN(TRIM(E54))=0</formula>
    </cfRule>
  </conditionalFormatting>
  <conditionalFormatting sqref="E67:H78">
    <cfRule type="containsBlanks" dxfId="64" priority="16">
      <formula>LEN(TRIM(E67))=0</formula>
    </cfRule>
  </conditionalFormatting>
  <conditionalFormatting sqref="C14:H14">
    <cfRule type="containsErrors" dxfId="63" priority="15">
      <formula>ISERROR(C14)</formula>
    </cfRule>
  </conditionalFormatting>
  <conditionalFormatting sqref="I14:J14">
    <cfRule type="containsErrors" dxfId="62" priority="14">
      <formula>ISERROR(I14)</formula>
    </cfRule>
  </conditionalFormatting>
  <conditionalFormatting sqref="L14:M14">
    <cfRule type="containsErrors" dxfId="61" priority="13">
      <formula>ISERROR(L14)</formula>
    </cfRule>
  </conditionalFormatting>
  <conditionalFormatting sqref="C27:H27">
    <cfRule type="containsErrors" dxfId="60" priority="12">
      <formula>ISERROR(C27)</formula>
    </cfRule>
  </conditionalFormatting>
  <conditionalFormatting sqref="I27:J27">
    <cfRule type="containsErrors" dxfId="59" priority="11">
      <formula>ISERROR(I27)</formula>
    </cfRule>
  </conditionalFormatting>
  <conditionalFormatting sqref="L27:M27">
    <cfRule type="containsErrors" dxfId="58" priority="10">
      <formula>ISERROR(L27)</formula>
    </cfRule>
  </conditionalFormatting>
  <conditionalFormatting sqref="C40:H40">
    <cfRule type="containsErrors" dxfId="57" priority="9">
      <formula>ISERROR(C40)</formula>
    </cfRule>
  </conditionalFormatting>
  <conditionalFormatting sqref="I40:J40">
    <cfRule type="containsErrors" dxfId="56" priority="8">
      <formula>ISERROR(I40)</formula>
    </cfRule>
  </conditionalFormatting>
  <conditionalFormatting sqref="L40:M40">
    <cfRule type="containsErrors" dxfId="55" priority="7">
      <formula>ISERROR(L40)</formula>
    </cfRule>
  </conditionalFormatting>
  <conditionalFormatting sqref="C53:H53">
    <cfRule type="containsErrors" dxfId="54" priority="6">
      <formula>ISERROR(C53)</formula>
    </cfRule>
  </conditionalFormatting>
  <conditionalFormatting sqref="I53:J53">
    <cfRule type="containsErrors" dxfId="53" priority="5">
      <formula>ISERROR(I53)</formula>
    </cfRule>
  </conditionalFormatting>
  <conditionalFormatting sqref="L53:M53">
    <cfRule type="containsErrors" dxfId="52" priority="4">
      <formula>ISERROR(L53)</formula>
    </cfRule>
  </conditionalFormatting>
  <conditionalFormatting sqref="C66:H66">
    <cfRule type="containsErrors" dxfId="51" priority="3">
      <formula>ISERROR(C66)</formula>
    </cfRule>
  </conditionalFormatting>
  <conditionalFormatting sqref="I66:J66">
    <cfRule type="containsErrors" dxfId="50" priority="2">
      <formula>ISERROR(I66)</formula>
    </cfRule>
  </conditionalFormatting>
  <conditionalFormatting sqref="L66:M66">
    <cfRule type="containsErrors" dxfId="49" priority="1">
      <formula>ISERROR(L66)</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Errors" priority="25" id="{490798B5-B721-4FA2-9FF7-251CAAF471D1}">
            <xm:f>ISERROR(#REF!)</xm:f>
            <x14:dxf>
              <font>
                <color theme="0"/>
              </font>
            </x14:dxf>
          </x14:cfRule>
          <xm:sqref>L11 K1 I11</xm:sqref>
        </x14:conditionalFormatting>
        <x14:conditionalFormatting xmlns:xm="http://schemas.microsoft.com/office/excel/2006/main">
          <x14:cfRule type="containsErrors" priority="24" id="{AA6237E9-D6C0-414C-A20A-2FF3B741F5B1}">
            <xm:f>ISERROR(#REF!)</xm:f>
            <x14:dxf>
              <font>
                <color theme="0"/>
              </font>
            </x14:dxf>
          </x14:cfRule>
          <xm:sqref>K6:K8</xm:sqref>
        </x14:conditionalFormatting>
        <x14:conditionalFormatting xmlns:xm="http://schemas.microsoft.com/office/excel/2006/main">
          <x14:cfRule type="containsErrors" priority="38" id="{509F500A-EC5C-454B-9FFF-230A4CF0D7D9}">
            <xm:f>ISERROR(#REF!)</xm:f>
            <x14:dxf>
              <font>
                <color theme="0"/>
              </font>
            </x14:dxf>
          </x14:cfRule>
          <xm:sqref>I12</xm:sqref>
        </x14:conditionalFormatting>
        <x14:conditionalFormatting xmlns:xm="http://schemas.microsoft.com/office/excel/2006/main">
          <x14:cfRule type="containsErrors" priority="39" id="{6A830D3B-B659-4665-BDF7-7D97D79B2276}">
            <xm:f>ISERROR(#REF!)</xm:f>
            <x14:dxf>
              <font>
                <color theme="0"/>
              </font>
            </x14:dxf>
          </x14:cfRule>
          <xm:sqref>K9</xm:sqref>
        </x14:conditionalFormatting>
        <x14:conditionalFormatting xmlns:xm="http://schemas.microsoft.com/office/excel/2006/main">
          <x14:cfRule type="containsErrors" priority="40" id="{4A6C28B5-EEB6-4FFE-81A7-58CB06528A3E}">
            <xm:f>ISERROR(#REF!)</xm:f>
            <x14:dxf>
              <font>
                <color theme="0"/>
              </font>
            </x14:dxf>
          </x14:cfRule>
          <xm:sqref>K10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249977111117893"/>
  </sheetPr>
  <dimension ref="A1:P47"/>
  <sheetViews>
    <sheetView showGridLines="0" zoomScaleNormal="100" workbookViewId="0">
      <selection activeCell="H8" sqref="H8"/>
    </sheetView>
  </sheetViews>
  <sheetFormatPr defaultColWidth="8.85546875" defaultRowHeight="15" x14ac:dyDescent="0.25"/>
  <cols>
    <col min="1" max="1" width="3.7109375" style="20" bestFit="1" customWidth="1"/>
    <col min="2" max="2" width="3" style="20" bestFit="1" customWidth="1"/>
    <col min="3" max="3" width="26.28515625" style="20" customWidth="1"/>
    <col min="4" max="4" width="29.42578125" style="20" customWidth="1"/>
    <col min="5" max="5" width="16.42578125" style="20" customWidth="1"/>
    <col min="6" max="6" width="15.28515625" style="20" customWidth="1"/>
    <col min="7" max="7" width="15.42578125" style="20" bestFit="1" customWidth="1"/>
    <col min="8" max="8" width="16.85546875" style="20" customWidth="1"/>
    <col min="9" max="9" width="16.28515625" style="20" hidden="1" customWidth="1"/>
    <col min="10" max="16384" width="8.85546875" style="20"/>
  </cols>
  <sheetData>
    <row r="1" spans="1:16" s="380" customFormat="1" ht="18.75" x14ac:dyDescent="0.3">
      <c r="A1" s="377" t="s">
        <v>263</v>
      </c>
      <c r="B1" s="378"/>
      <c r="C1" s="378"/>
      <c r="D1" s="378"/>
      <c r="E1" s="378"/>
      <c r="F1" s="378"/>
      <c r="G1" s="378"/>
      <c r="H1" s="379"/>
    </row>
    <row r="2" spans="1:16" s="105" customFormat="1" x14ac:dyDescent="0.25">
      <c r="B2" s="126" t="s">
        <v>44</v>
      </c>
      <c r="P2" s="106"/>
    </row>
    <row r="3" spans="1:16" s="105" customFormat="1" ht="29.25" customHeight="1" x14ac:dyDescent="0.25">
      <c r="B3" s="95"/>
      <c r="C3" s="541" t="s">
        <v>151</v>
      </c>
      <c r="D3" s="542"/>
      <c r="E3" s="542"/>
      <c r="F3" s="542"/>
      <c r="G3" s="542"/>
      <c r="H3" s="543"/>
      <c r="P3" s="106"/>
    </row>
    <row r="4" spans="1:16" s="105" customFormat="1" x14ac:dyDescent="0.25">
      <c r="C4" s="117" t="s">
        <v>66</v>
      </c>
      <c r="D4" s="127"/>
      <c r="E4" s="127"/>
      <c r="F4" s="127"/>
      <c r="G4" s="127"/>
      <c r="H4" s="127"/>
      <c r="P4" s="106"/>
    </row>
    <row r="5" spans="1:16" s="105" customFormat="1" x14ac:dyDescent="0.25">
      <c r="C5" s="117" t="s">
        <v>150</v>
      </c>
      <c r="D5" s="127"/>
      <c r="E5" s="127"/>
      <c r="F5" s="127"/>
      <c r="G5" s="127"/>
      <c r="H5" s="127"/>
      <c r="P5" s="106"/>
    </row>
    <row r="6" spans="1:16" s="105" customFormat="1" x14ac:dyDescent="0.25">
      <c r="C6" s="117"/>
      <c r="D6" s="127"/>
      <c r="E6" s="127"/>
      <c r="F6" s="127"/>
      <c r="G6" s="127"/>
      <c r="H6" s="127"/>
      <c r="P6" s="106"/>
    </row>
    <row r="7" spans="1:16" s="105" customFormat="1" x14ac:dyDescent="0.25">
      <c r="B7" s="416" t="s">
        <v>24</v>
      </c>
      <c r="C7" s="415"/>
      <c r="D7" s="95" t="s">
        <v>152</v>
      </c>
      <c r="E7" s="127"/>
      <c r="F7" s="127"/>
      <c r="G7" s="127"/>
      <c r="H7" s="127"/>
      <c r="P7" s="106"/>
    </row>
    <row r="8" spans="1:16" s="105" customFormat="1" x14ac:dyDescent="0.25">
      <c r="D8" s="127"/>
      <c r="E8" s="127"/>
      <c r="F8" s="127"/>
      <c r="H8" s="291"/>
      <c r="I8" s="95" t="s">
        <v>216</v>
      </c>
      <c r="P8" s="106"/>
    </row>
    <row r="9" spans="1:16" x14ac:dyDescent="0.25">
      <c r="A9" s="81"/>
      <c r="B9" s="417" t="s">
        <v>218</v>
      </c>
      <c r="C9" s="418"/>
      <c r="D9" s="422" t="s">
        <v>221</v>
      </c>
      <c r="E9" s="419"/>
      <c r="F9" s="420"/>
      <c r="G9" s="421"/>
      <c r="H9" s="82"/>
      <c r="I9" s="20" t="s">
        <v>217</v>
      </c>
    </row>
    <row r="10" spans="1:16" s="85" customFormat="1" ht="73.150000000000006" customHeight="1" x14ac:dyDescent="0.25">
      <c r="A10" s="181"/>
      <c r="B10" s="182"/>
      <c r="C10" s="183" t="s">
        <v>112</v>
      </c>
      <c r="D10" s="184" t="s">
        <v>149</v>
      </c>
      <c r="E10" s="185" t="s">
        <v>113</v>
      </c>
      <c r="F10" s="184" t="s">
        <v>114</v>
      </c>
      <c r="G10" s="184" t="s">
        <v>115</v>
      </c>
      <c r="H10" s="186" t="s">
        <v>116</v>
      </c>
      <c r="I10" s="84"/>
    </row>
    <row r="11" spans="1:16" x14ac:dyDescent="0.25">
      <c r="A11" s="544" t="s">
        <v>37</v>
      </c>
      <c r="B11" s="547">
        <v>1</v>
      </c>
      <c r="C11" s="187" t="s">
        <v>5</v>
      </c>
      <c r="D11" s="292"/>
      <c r="E11" s="292"/>
      <c r="F11" s="292"/>
      <c r="G11" s="188" t="str">
        <f>IF(ISBLANK(D11),"",IF(SUM(E11+F11)=D11,ROUND(E11/D11,2),""))</f>
        <v/>
      </c>
      <c r="H11" s="189" t="str">
        <f>IF(ISBLANK(D11),"",IF(SUM(E11+F11)=D11,ROUND(F11/D11,2),""))</f>
        <v/>
      </c>
      <c r="I11" s="87"/>
    </row>
    <row r="12" spans="1:16" x14ac:dyDescent="0.25">
      <c r="A12" s="545"/>
      <c r="B12" s="548"/>
      <c r="C12" s="88" t="s">
        <v>30</v>
      </c>
      <c r="D12" s="293"/>
      <c r="E12" s="293"/>
      <c r="F12" s="293"/>
      <c r="G12" s="97" t="str">
        <f t="shared" ref="G12:G46" si="0">IF(ISBLANK(D12),"",IF(SUM(E12+F12)=D12,ROUND(E12/D12,2),""))</f>
        <v/>
      </c>
      <c r="H12" s="142" t="str">
        <f t="shared" ref="H12:H46" si="1">IF(ISBLANK(D12),"",IF(SUM(E12+F12)=D12,ROUND(F12/D12,2),""))</f>
        <v/>
      </c>
      <c r="I12" s="87"/>
    </row>
    <row r="13" spans="1:16" x14ac:dyDescent="0.25">
      <c r="A13" s="545"/>
      <c r="B13" s="548"/>
      <c r="C13" s="86" t="s">
        <v>117</v>
      </c>
      <c r="D13" s="293"/>
      <c r="E13" s="293"/>
      <c r="F13" s="293"/>
      <c r="G13" s="97" t="str">
        <f t="shared" si="0"/>
        <v/>
      </c>
      <c r="H13" s="142" t="str">
        <f t="shared" si="1"/>
        <v/>
      </c>
      <c r="I13" s="87"/>
    </row>
    <row r="14" spans="1:16" x14ac:dyDescent="0.25">
      <c r="A14" s="545"/>
      <c r="B14" s="548">
        <v>2</v>
      </c>
      <c r="C14" s="86" t="s">
        <v>5</v>
      </c>
      <c r="D14" s="293"/>
      <c r="E14" s="293"/>
      <c r="F14" s="293"/>
      <c r="G14" s="97" t="str">
        <f t="shared" si="0"/>
        <v/>
      </c>
      <c r="H14" s="142" t="str">
        <f t="shared" si="1"/>
        <v/>
      </c>
      <c r="I14" s="87"/>
    </row>
    <row r="15" spans="1:16" x14ac:dyDescent="0.25">
      <c r="A15" s="545"/>
      <c r="B15" s="548"/>
      <c r="C15" s="88" t="s">
        <v>30</v>
      </c>
      <c r="D15" s="293"/>
      <c r="E15" s="293"/>
      <c r="F15" s="293"/>
      <c r="G15" s="97" t="str">
        <f t="shared" si="0"/>
        <v/>
      </c>
      <c r="H15" s="142" t="str">
        <f t="shared" si="1"/>
        <v/>
      </c>
      <c r="I15" s="87"/>
    </row>
    <row r="16" spans="1:16" x14ac:dyDescent="0.25">
      <c r="A16" s="545"/>
      <c r="B16" s="548"/>
      <c r="C16" s="86" t="s">
        <v>117</v>
      </c>
      <c r="D16" s="293"/>
      <c r="E16" s="293"/>
      <c r="F16" s="293"/>
      <c r="G16" s="97" t="str">
        <f t="shared" si="0"/>
        <v/>
      </c>
      <c r="H16" s="142" t="str">
        <f t="shared" si="1"/>
        <v/>
      </c>
      <c r="I16" s="87"/>
    </row>
    <row r="17" spans="1:9" x14ac:dyDescent="0.25">
      <c r="A17" s="545"/>
      <c r="B17" s="548">
        <v>3</v>
      </c>
      <c r="C17" s="86" t="s">
        <v>5</v>
      </c>
      <c r="D17" s="293"/>
      <c r="E17" s="293"/>
      <c r="F17" s="293"/>
      <c r="G17" s="97" t="str">
        <f t="shared" si="0"/>
        <v/>
      </c>
      <c r="H17" s="142" t="str">
        <f t="shared" si="1"/>
        <v/>
      </c>
      <c r="I17" s="87"/>
    </row>
    <row r="18" spans="1:9" x14ac:dyDescent="0.25">
      <c r="A18" s="545"/>
      <c r="B18" s="548"/>
      <c r="C18" s="88" t="s">
        <v>30</v>
      </c>
      <c r="D18" s="293"/>
      <c r="E18" s="293"/>
      <c r="F18" s="293"/>
      <c r="G18" s="97" t="str">
        <f t="shared" si="0"/>
        <v/>
      </c>
      <c r="H18" s="142" t="str">
        <f t="shared" si="1"/>
        <v/>
      </c>
      <c r="I18" s="87"/>
    </row>
    <row r="19" spans="1:9" x14ac:dyDescent="0.25">
      <c r="A19" s="545"/>
      <c r="B19" s="548"/>
      <c r="C19" s="86" t="s">
        <v>117</v>
      </c>
      <c r="D19" s="293"/>
      <c r="E19" s="293"/>
      <c r="F19" s="293"/>
      <c r="G19" s="97" t="str">
        <f t="shared" si="0"/>
        <v/>
      </c>
      <c r="H19" s="142" t="str">
        <f t="shared" si="1"/>
        <v/>
      </c>
      <c r="I19" s="87"/>
    </row>
    <row r="20" spans="1:9" x14ac:dyDescent="0.25">
      <c r="A20" s="545"/>
      <c r="B20" s="548">
        <v>4</v>
      </c>
      <c r="C20" s="86" t="s">
        <v>5</v>
      </c>
      <c r="D20" s="293"/>
      <c r="E20" s="293"/>
      <c r="F20" s="293"/>
      <c r="G20" s="97" t="str">
        <f t="shared" si="0"/>
        <v/>
      </c>
      <c r="H20" s="142" t="str">
        <f t="shared" si="1"/>
        <v/>
      </c>
      <c r="I20" s="87"/>
    </row>
    <row r="21" spans="1:9" x14ac:dyDescent="0.25">
      <c r="A21" s="545"/>
      <c r="B21" s="548"/>
      <c r="C21" s="88" t="s">
        <v>30</v>
      </c>
      <c r="D21" s="293"/>
      <c r="E21" s="293"/>
      <c r="F21" s="293"/>
      <c r="G21" s="97" t="str">
        <f t="shared" si="0"/>
        <v/>
      </c>
      <c r="H21" s="142" t="str">
        <f t="shared" si="1"/>
        <v/>
      </c>
      <c r="I21" s="87"/>
    </row>
    <row r="22" spans="1:9" x14ac:dyDescent="0.25">
      <c r="A22" s="545"/>
      <c r="B22" s="548"/>
      <c r="C22" s="86" t="s">
        <v>117</v>
      </c>
      <c r="D22" s="293"/>
      <c r="E22" s="293"/>
      <c r="F22" s="293"/>
      <c r="G22" s="97" t="str">
        <f t="shared" si="0"/>
        <v/>
      </c>
      <c r="H22" s="142" t="str">
        <f t="shared" si="1"/>
        <v/>
      </c>
      <c r="I22" s="87"/>
    </row>
    <row r="23" spans="1:9" x14ac:dyDescent="0.25">
      <c r="A23" s="545"/>
      <c r="B23" s="548">
        <v>5</v>
      </c>
      <c r="C23" s="86" t="s">
        <v>5</v>
      </c>
      <c r="D23" s="293"/>
      <c r="E23" s="293"/>
      <c r="F23" s="293"/>
      <c r="G23" s="97" t="str">
        <f t="shared" si="0"/>
        <v/>
      </c>
      <c r="H23" s="142" t="str">
        <f t="shared" si="1"/>
        <v/>
      </c>
      <c r="I23" s="87"/>
    </row>
    <row r="24" spans="1:9" x14ac:dyDescent="0.25">
      <c r="A24" s="545"/>
      <c r="B24" s="548"/>
      <c r="C24" s="88" t="s">
        <v>30</v>
      </c>
      <c r="D24" s="293"/>
      <c r="E24" s="293"/>
      <c r="F24" s="293"/>
      <c r="G24" s="97" t="str">
        <f t="shared" si="0"/>
        <v/>
      </c>
      <c r="H24" s="142" t="str">
        <f t="shared" si="1"/>
        <v/>
      </c>
      <c r="I24" s="87"/>
    </row>
    <row r="25" spans="1:9" x14ac:dyDescent="0.25">
      <c r="A25" s="545"/>
      <c r="B25" s="548"/>
      <c r="C25" s="86" t="s">
        <v>117</v>
      </c>
      <c r="D25" s="293"/>
      <c r="E25" s="293"/>
      <c r="F25" s="293"/>
      <c r="G25" s="97" t="str">
        <f t="shared" si="0"/>
        <v/>
      </c>
      <c r="H25" s="142" t="str">
        <f t="shared" si="1"/>
        <v/>
      </c>
      <c r="I25" s="87"/>
    </row>
    <row r="26" spans="1:9" x14ac:dyDescent="0.25">
      <c r="A26" s="545"/>
      <c r="B26" s="548">
        <v>6</v>
      </c>
      <c r="C26" s="86" t="s">
        <v>5</v>
      </c>
      <c r="D26" s="293"/>
      <c r="E26" s="293"/>
      <c r="F26" s="293"/>
      <c r="G26" s="97" t="str">
        <f t="shared" si="0"/>
        <v/>
      </c>
      <c r="H26" s="142" t="str">
        <f t="shared" si="1"/>
        <v/>
      </c>
      <c r="I26" s="87"/>
    </row>
    <row r="27" spans="1:9" x14ac:dyDescent="0.25">
      <c r="A27" s="545"/>
      <c r="B27" s="548"/>
      <c r="C27" s="88" t="s">
        <v>30</v>
      </c>
      <c r="D27" s="293"/>
      <c r="E27" s="293"/>
      <c r="F27" s="293"/>
      <c r="G27" s="97" t="str">
        <f t="shared" si="0"/>
        <v/>
      </c>
      <c r="H27" s="142" t="str">
        <f t="shared" si="1"/>
        <v/>
      </c>
      <c r="I27" s="87"/>
    </row>
    <row r="28" spans="1:9" x14ac:dyDescent="0.25">
      <c r="A28" s="545"/>
      <c r="B28" s="548"/>
      <c r="C28" s="86" t="s">
        <v>117</v>
      </c>
      <c r="D28" s="293"/>
      <c r="E28" s="293"/>
      <c r="F28" s="293"/>
      <c r="G28" s="97" t="str">
        <f t="shared" si="0"/>
        <v/>
      </c>
      <c r="H28" s="142" t="str">
        <f t="shared" si="1"/>
        <v/>
      </c>
      <c r="I28" s="87"/>
    </row>
    <row r="29" spans="1:9" x14ac:dyDescent="0.25">
      <c r="A29" s="545"/>
      <c r="B29" s="548">
        <v>7</v>
      </c>
      <c r="C29" s="86" t="s">
        <v>5</v>
      </c>
      <c r="D29" s="293"/>
      <c r="E29" s="293"/>
      <c r="F29" s="293"/>
      <c r="G29" s="97" t="str">
        <f t="shared" si="0"/>
        <v/>
      </c>
      <c r="H29" s="142" t="str">
        <f t="shared" si="1"/>
        <v/>
      </c>
      <c r="I29" s="87"/>
    </row>
    <row r="30" spans="1:9" x14ac:dyDescent="0.25">
      <c r="A30" s="545"/>
      <c r="B30" s="548"/>
      <c r="C30" s="88" t="s">
        <v>30</v>
      </c>
      <c r="D30" s="293"/>
      <c r="E30" s="293"/>
      <c r="F30" s="293"/>
      <c r="G30" s="97" t="str">
        <f t="shared" si="0"/>
        <v/>
      </c>
      <c r="H30" s="142" t="str">
        <f t="shared" si="1"/>
        <v/>
      </c>
      <c r="I30" s="87"/>
    </row>
    <row r="31" spans="1:9" x14ac:dyDescent="0.25">
      <c r="A31" s="545"/>
      <c r="B31" s="548"/>
      <c r="C31" s="86" t="s">
        <v>117</v>
      </c>
      <c r="D31" s="293"/>
      <c r="E31" s="293"/>
      <c r="F31" s="293"/>
      <c r="G31" s="97" t="str">
        <f t="shared" si="0"/>
        <v/>
      </c>
      <c r="H31" s="142" t="str">
        <f t="shared" si="1"/>
        <v/>
      </c>
      <c r="I31" s="87"/>
    </row>
    <row r="32" spans="1:9" x14ac:dyDescent="0.25">
      <c r="A32" s="545"/>
      <c r="B32" s="548">
        <v>8</v>
      </c>
      <c r="C32" s="86" t="s">
        <v>5</v>
      </c>
      <c r="D32" s="293"/>
      <c r="E32" s="293"/>
      <c r="F32" s="293"/>
      <c r="G32" s="97" t="str">
        <f t="shared" si="0"/>
        <v/>
      </c>
      <c r="H32" s="142" t="str">
        <f t="shared" si="1"/>
        <v/>
      </c>
      <c r="I32" s="87"/>
    </row>
    <row r="33" spans="1:9" x14ac:dyDescent="0.25">
      <c r="A33" s="545"/>
      <c r="B33" s="548"/>
      <c r="C33" s="88" t="s">
        <v>30</v>
      </c>
      <c r="D33" s="293"/>
      <c r="E33" s="293"/>
      <c r="F33" s="293"/>
      <c r="G33" s="97" t="str">
        <f t="shared" si="0"/>
        <v/>
      </c>
      <c r="H33" s="142" t="str">
        <f t="shared" si="1"/>
        <v/>
      </c>
      <c r="I33" s="87"/>
    </row>
    <row r="34" spans="1:9" x14ac:dyDescent="0.25">
      <c r="A34" s="545"/>
      <c r="B34" s="548"/>
      <c r="C34" s="86" t="s">
        <v>117</v>
      </c>
      <c r="D34" s="293"/>
      <c r="E34" s="293"/>
      <c r="F34" s="293"/>
      <c r="G34" s="97" t="str">
        <f t="shared" si="0"/>
        <v/>
      </c>
      <c r="H34" s="142" t="str">
        <f t="shared" si="1"/>
        <v/>
      </c>
      <c r="I34" s="87"/>
    </row>
    <row r="35" spans="1:9" x14ac:dyDescent="0.25">
      <c r="A35" s="545"/>
      <c r="B35" s="548">
        <v>9</v>
      </c>
      <c r="C35" s="86" t="s">
        <v>5</v>
      </c>
      <c r="D35" s="293"/>
      <c r="E35" s="293"/>
      <c r="F35" s="293"/>
      <c r="G35" s="97" t="str">
        <f t="shared" si="0"/>
        <v/>
      </c>
      <c r="H35" s="142" t="str">
        <f t="shared" si="1"/>
        <v/>
      </c>
      <c r="I35" s="87"/>
    </row>
    <row r="36" spans="1:9" x14ac:dyDescent="0.25">
      <c r="A36" s="545"/>
      <c r="B36" s="548"/>
      <c r="C36" s="88" t="s">
        <v>30</v>
      </c>
      <c r="D36" s="293"/>
      <c r="E36" s="293"/>
      <c r="F36" s="293"/>
      <c r="G36" s="97" t="str">
        <f t="shared" si="0"/>
        <v/>
      </c>
      <c r="H36" s="142" t="str">
        <f t="shared" si="1"/>
        <v/>
      </c>
      <c r="I36" s="87"/>
    </row>
    <row r="37" spans="1:9" x14ac:dyDescent="0.25">
      <c r="A37" s="545"/>
      <c r="B37" s="548"/>
      <c r="C37" s="86" t="s">
        <v>117</v>
      </c>
      <c r="D37" s="293"/>
      <c r="E37" s="293"/>
      <c r="F37" s="293"/>
      <c r="G37" s="97" t="str">
        <f t="shared" si="0"/>
        <v/>
      </c>
      <c r="H37" s="142" t="str">
        <f>IF(ISBLANK(D37),"",IF(SUM(E37+F37)=D37,ROUND(F37/D37,2),""))</f>
        <v/>
      </c>
      <c r="I37" s="87"/>
    </row>
    <row r="38" spans="1:9" x14ac:dyDescent="0.25">
      <c r="A38" s="545"/>
      <c r="B38" s="548">
        <v>10</v>
      </c>
      <c r="C38" s="86" t="s">
        <v>5</v>
      </c>
      <c r="D38" s="293"/>
      <c r="E38" s="293"/>
      <c r="F38" s="293"/>
      <c r="G38" s="97" t="str">
        <f t="shared" si="0"/>
        <v/>
      </c>
      <c r="H38" s="142" t="str">
        <f t="shared" si="1"/>
        <v/>
      </c>
      <c r="I38" s="87"/>
    </row>
    <row r="39" spans="1:9" x14ac:dyDescent="0.25">
      <c r="A39" s="545"/>
      <c r="B39" s="548"/>
      <c r="C39" s="88" t="s">
        <v>30</v>
      </c>
      <c r="D39" s="293"/>
      <c r="E39" s="293"/>
      <c r="F39" s="293"/>
      <c r="G39" s="97" t="str">
        <f t="shared" si="0"/>
        <v/>
      </c>
      <c r="H39" s="142" t="str">
        <f t="shared" si="1"/>
        <v/>
      </c>
      <c r="I39" s="87"/>
    </row>
    <row r="40" spans="1:9" x14ac:dyDescent="0.25">
      <c r="A40" s="545"/>
      <c r="B40" s="548"/>
      <c r="C40" s="86" t="s">
        <v>117</v>
      </c>
      <c r="D40" s="293"/>
      <c r="E40" s="293"/>
      <c r="F40" s="293"/>
      <c r="G40" s="97" t="str">
        <f t="shared" si="0"/>
        <v/>
      </c>
      <c r="H40" s="142" t="str">
        <f t="shared" si="1"/>
        <v/>
      </c>
      <c r="I40" s="87"/>
    </row>
    <row r="41" spans="1:9" x14ac:dyDescent="0.25">
      <c r="A41" s="545"/>
      <c r="B41" s="548">
        <v>11</v>
      </c>
      <c r="C41" s="86" t="s">
        <v>5</v>
      </c>
      <c r="D41" s="293"/>
      <c r="E41" s="293"/>
      <c r="F41" s="293"/>
      <c r="G41" s="97" t="str">
        <f t="shared" si="0"/>
        <v/>
      </c>
      <c r="H41" s="142" t="str">
        <f t="shared" si="1"/>
        <v/>
      </c>
      <c r="I41" s="87"/>
    </row>
    <row r="42" spans="1:9" x14ac:dyDescent="0.25">
      <c r="A42" s="545"/>
      <c r="B42" s="548"/>
      <c r="C42" s="88" t="s">
        <v>30</v>
      </c>
      <c r="D42" s="293"/>
      <c r="E42" s="293"/>
      <c r="F42" s="293"/>
      <c r="G42" s="97" t="str">
        <f t="shared" si="0"/>
        <v/>
      </c>
      <c r="H42" s="142" t="str">
        <f t="shared" si="1"/>
        <v/>
      </c>
      <c r="I42" s="87"/>
    </row>
    <row r="43" spans="1:9" x14ac:dyDescent="0.25">
      <c r="A43" s="545"/>
      <c r="B43" s="548"/>
      <c r="C43" s="86" t="s">
        <v>117</v>
      </c>
      <c r="D43" s="293"/>
      <c r="E43" s="293"/>
      <c r="F43" s="293"/>
      <c r="G43" s="97" t="str">
        <f t="shared" si="0"/>
        <v/>
      </c>
      <c r="H43" s="142" t="str">
        <f t="shared" si="1"/>
        <v/>
      </c>
      <c r="I43" s="87"/>
    </row>
    <row r="44" spans="1:9" x14ac:dyDescent="0.25">
      <c r="A44" s="545"/>
      <c r="B44" s="548">
        <v>12</v>
      </c>
      <c r="C44" s="86" t="s">
        <v>5</v>
      </c>
      <c r="D44" s="293"/>
      <c r="E44" s="293"/>
      <c r="F44" s="293"/>
      <c r="G44" s="97" t="str">
        <f t="shared" si="0"/>
        <v/>
      </c>
      <c r="H44" s="142" t="str">
        <f t="shared" si="1"/>
        <v/>
      </c>
      <c r="I44" s="87"/>
    </row>
    <row r="45" spans="1:9" x14ac:dyDescent="0.25">
      <c r="A45" s="545"/>
      <c r="B45" s="548"/>
      <c r="C45" s="88" t="s">
        <v>30</v>
      </c>
      <c r="D45" s="293"/>
      <c r="E45" s="293"/>
      <c r="F45" s="293"/>
      <c r="G45" s="97" t="str">
        <f t="shared" si="0"/>
        <v/>
      </c>
      <c r="H45" s="142" t="str">
        <f t="shared" si="1"/>
        <v/>
      </c>
      <c r="I45" s="87"/>
    </row>
    <row r="46" spans="1:9" x14ac:dyDescent="0.25">
      <c r="A46" s="546"/>
      <c r="B46" s="549"/>
      <c r="C46" s="143" t="s">
        <v>117</v>
      </c>
      <c r="D46" s="294"/>
      <c r="E46" s="294"/>
      <c r="F46" s="294"/>
      <c r="G46" s="144" t="str">
        <f t="shared" si="0"/>
        <v/>
      </c>
      <c r="H46" s="145" t="str">
        <f t="shared" si="1"/>
        <v/>
      </c>
      <c r="I46" s="87"/>
    </row>
    <row r="47" spans="1:9" x14ac:dyDescent="0.25">
      <c r="A47" s="21"/>
      <c r="B47" s="21"/>
      <c r="C47" s="21"/>
      <c r="D47" s="21"/>
      <c r="E47" s="21"/>
      <c r="F47" s="21"/>
      <c r="G47" s="21"/>
      <c r="H47" s="21"/>
    </row>
  </sheetData>
  <sheetProtection sheet="1" selectLockedCells="1"/>
  <mergeCells count="14">
    <mergeCell ref="C3:H3"/>
    <mergeCell ref="A11:A46"/>
    <mergeCell ref="B11:B13"/>
    <mergeCell ref="B14:B16"/>
    <mergeCell ref="B17:B19"/>
    <mergeCell ref="B20:B22"/>
    <mergeCell ref="B23:B25"/>
    <mergeCell ref="B26:B28"/>
    <mergeCell ref="B29:B31"/>
    <mergeCell ref="B32:B34"/>
    <mergeCell ref="B35:B37"/>
    <mergeCell ref="B38:B40"/>
    <mergeCell ref="B41:B43"/>
    <mergeCell ref="B44:B46"/>
  </mergeCells>
  <conditionalFormatting sqref="G11:H46">
    <cfRule type="containsBlanks" dxfId="48" priority="7">
      <formula>LEN(TRIM(G11))=0</formula>
    </cfRule>
  </conditionalFormatting>
  <conditionalFormatting sqref="D11:F46">
    <cfRule type="containsBlanks" dxfId="47" priority="6">
      <formula>LEN(TRIM(D11))=0</formula>
    </cfRule>
  </conditionalFormatting>
  <conditionalFormatting sqref="D11:D46">
    <cfRule type="containsBlanks" dxfId="46" priority="4">
      <formula>LEN(TRIM(D11))=0</formula>
    </cfRule>
    <cfRule type="containsBlanks" dxfId="45" priority="5">
      <formula>LEN(TRIM(D11))=0</formula>
    </cfRule>
  </conditionalFormatting>
  <conditionalFormatting sqref="H8">
    <cfRule type="containsBlanks" dxfId="44" priority="3">
      <formula>LEN(TRIM(H8))=0</formula>
    </cfRule>
  </conditionalFormatting>
  <dataValidations count="1">
    <dataValidation type="list" allowBlank="1" showInputMessage="1" showErrorMessage="1" sqref="H8">
      <formula1>$I$7:$I$9</formula1>
    </dataValidation>
  </dataValidations>
  <pageMargins left="0.7" right="0.7" top="0.75" bottom="0.75" header="0.3" footer="0.3"/>
  <pageSetup paperSize="9" scale="65" orientation="portrait" r:id="rId1"/>
  <extLst>
    <ext xmlns:x14="http://schemas.microsoft.com/office/spreadsheetml/2009/9/main" uri="{78C0D931-6437-407d-A8EE-F0AAD7539E65}">
      <x14:conditionalFormattings>
        <x14:conditionalFormatting xmlns:xm="http://schemas.microsoft.com/office/excel/2006/main">
          <x14:cfRule type="containsErrors" priority="2" id="{89E9772F-E143-4CD1-89A6-BBEDE21CF6D6}">
            <xm:f>ISERROR('W4'!C5)</xm:f>
            <x14:dxf>
              <font>
                <color theme="0"/>
              </font>
            </x14:dxf>
          </x14:cfRule>
          <xm:sqref>C4</xm:sqref>
        </x14:conditionalFormatting>
        <x14:conditionalFormatting xmlns:xm="http://schemas.microsoft.com/office/excel/2006/main">
          <x14:cfRule type="containsErrors" priority="4053" id="{30A2FB53-33FF-4800-A6EB-0BBF0D6F1DD6}">
            <xm:f>ISERROR(#REF!)</xm:f>
            <x14:dxf>
              <font>
                <color theme="0"/>
              </font>
            </x14:dxf>
          </x14:cfRule>
          <xm:sqref>C5:C6</xm:sqref>
        </x14:conditionalFormatting>
        <x14:conditionalFormatting xmlns:xm="http://schemas.microsoft.com/office/excel/2006/main">
          <x14:cfRule type="containsErrors" priority="4715" id="{30A2FB53-33FF-4800-A6EB-0BBF0D6F1DD6}">
            <xm:f>ISERROR(#REF!)</xm:f>
            <x14:dxf>
              <font>
                <color theme="0"/>
              </font>
            </x14:dxf>
          </x14:cfRule>
          <xm:sqref>C7</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249977111117893"/>
  </sheetPr>
  <dimension ref="A1:Q35"/>
  <sheetViews>
    <sheetView showGridLines="0" topLeftCell="A7" zoomScaleNormal="100" workbookViewId="0">
      <selection activeCell="C8" sqref="C8"/>
    </sheetView>
  </sheetViews>
  <sheetFormatPr defaultColWidth="45" defaultRowHeight="15" x14ac:dyDescent="0.25"/>
  <cols>
    <col min="1" max="1" width="18.7109375" style="23" customWidth="1"/>
    <col min="2" max="2" width="94.5703125" style="23" customWidth="1"/>
    <col min="3" max="3" width="23.7109375" style="94" customWidth="1"/>
    <col min="4" max="4" width="20.42578125" style="23" customWidth="1"/>
    <col min="5" max="5" width="3.28515625" style="23" customWidth="1"/>
    <col min="6" max="16384" width="45" style="23"/>
  </cols>
  <sheetData>
    <row r="1" spans="1:17" s="381" customFormat="1" ht="18.75" x14ac:dyDescent="0.3">
      <c r="A1" s="550" t="s">
        <v>262</v>
      </c>
      <c r="B1" s="551"/>
      <c r="C1" s="552"/>
    </row>
    <row r="2" spans="1:17" s="381" customFormat="1" ht="18.75" x14ac:dyDescent="0.3">
      <c r="A2" s="382"/>
      <c r="B2" s="383" t="s">
        <v>212</v>
      </c>
      <c r="C2" s="384"/>
    </row>
    <row r="3" spans="1:17" s="395" customFormat="1" ht="15.75" x14ac:dyDescent="0.25">
      <c r="B3" s="423" t="s">
        <v>44</v>
      </c>
      <c r="C3" s="396"/>
      <c r="Q3" s="397"/>
    </row>
    <row r="4" spans="1:17" s="329" customFormat="1" ht="47.25" x14ac:dyDescent="0.25">
      <c r="B4" s="424" t="s">
        <v>213</v>
      </c>
      <c r="C4" s="398"/>
      <c r="D4" s="398"/>
      <c r="E4" s="398"/>
      <c r="F4" s="398"/>
      <c r="G4" s="399"/>
      <c r="O4" s="331"/>
    </row>
    <row r="5" spans="1:17" s="329" customFormat="1" ht="15.75" x14ac:dyDescent="0.25">
      <c r="B5" s="425" t="s">
        <v>66</v>
      </c>
      <c r="O5" s="331"/>
    </row>
    <row r="6" spans="1:17" s="329" customFormat="1" ht="15.75" x14ac:dyDescent="0.25">
      <c r="B6" s="425" t="s">
        <v>150</v>
      </c>
      <c r="O6" s="331"/>
    </row>
    <row r="7" spans="1:17" x14ac:dyDescent="0.25">
      <c r="A7" s="104"/>
      <c r="B7" s="104"/>
      <c r="C7" s="128"/>
    </row>
    <row r="8" spans="1:17" x14ac:dyDescent="0.25">
      <c r="A8" s="146" t="s">
        <v>24</v>
      </c>
      <c r="B8" s="120" t="s">
        <v>121</v>
      </c>
      <c r="C8" s="295"/>
      <c r="D8" s="91"/>
    </row>
    <row r="9" spans="1:17" x14ac:dyDescent="0.25">
      <c r="A9" s="147" t="s">
        <v>25</v>
      </c>
      <c r="B9" s="121" t="s">
        <v>188</v>
      </c>
      <c r="C9" s="296"/>
      <c r="D9" s="92"/>
    </row>
    <row r="10" spans="1:17" x14ac:dyDescent="0.25">
      <c r="A10" s="149"/>
      <c r="B10" s="123" t="s">
        <v>122</v>
      </c>
      <c r="C10" s="148"/>
      <c r="D10" s="92"/>
    </row>
    <row r="11" spans="1:17" x14ac:dyDescent="0.25">
      <c r="A11" s="149"/>
      <c r="B11" s="124" t="s">
        <v>123</v>
      </c>
      <c r="C11" s="148"/>
      <c r="D11" s="92"/>
    </row>
    <row r="12" spans="1:17" x14ac:dyDescent="0.25">
      <c r="A12" s="149"/>
      <c r="B12" s="123" t="s">
        <v>124</v>
      </c>
      <c r="C12" s="148"/>
      <c r="D12" s="92"/>
    </row>
    <row r="13" spans="1:17" x14ac:dyDescent="0.25">
      <c r="A13" s="149"/>
      <c r="B13" s="123" t="s">
        <v>125</v>
      </c>
      <c r="C13" s="150"/>
      <c r="D13" s="92"/>
    </row>
    <row r="14" spans="1:17" x14ac:dyDescent="0.25">
      <c r="A14" s="147" t="s">
        <v>60</v>
      </c>
      <c r="B14" s="121" t="s">
        <v>126</v>
      </c>
      <c r="C14" s="296"/>
      <c r="D14" s="92"/>
    </row>
    <row r="15" spans="1:17" x14ac:dyDescent="0.25">
      <c r="A15" s="385" t="s">
        <v>61</v>
      </c>
      <c r="B15" s="392" t="s">
        <v>127</v>
      </c>
      <c r="C15" s="400" t="str">
        <f>IF(ISBLANK(C14),"",ROUND(C14/C13*1000,1))</f>
        <v/>
      </c>
      <c r="D15" s="92"/>
    </row>
    <row r="16" spans="1:17" ht="28.15" customHeight="1" x14ac:dyDescent="0.25">
      <c r="A16" s="553" t="s">
        <v>128</v>
      </c>
      <c r="B16" s="554"/>
      <c r="C16" s="555"/>
      <c r="D16" s="92"/>
    </row>
    <row r="17" spans="1:4" x14ac:dyDescent="0.25">
      <c r="A17" s="393" t="s">
        <v>129</v>
      </c>
      <c r="B17" s="394" t="s">
        <v>130</v>
      </c>
      <c r="C17" s="388"/>
      <c r="D17" s="92"/>
    </row>
    <row r="18" spans="1:4" x14ac:dyDescent="0.25">
      <c r="A18" s="151" t="s">
        <v>63</v>
      </c>
      <c r="B18" s="121" t="s">
        <v>131</v>
      </c>
      <c r="C18" s="402"/>
      <c r="D18" s="92"/>
    </row>
    <row r="19" spans="1:4" x14ac:dyDescent="0.25">
      <c r="A19" s="147" t="s">
        <v>132</v>
      </c>
      <c r="B19" s="121" t="s">
        <v>133</v>
      </c>
      <c r="C19" s="296"/>
      <c r="D19" s="92"/>
    </row>
    <row r="20" spans="1:4" x14ac:dyDescent="0.25">
      <c r="A20" s="147" t="s">
        <v>134</v>
      </c>
      <c r="B20" s="125" t="s">
        <v>135</v>
      </c>
      <c r="C20" s="296"/>
      <c r="D20" s="92"/>
    </row>
    <row r="21" spans="1:4" x14ac:dyDescent="0.25">
      <c r="A21" s="151" t="s">
        <v>136</v>
      </c>
      <c r="B21" s="121" t="s">
        <v>137</v>
      </c>
      <c r="C21" s="402"/>
      <c r="D21" s="92"/>
    </row>
    <row r="22" spans="1:4" x14ac:dyDescent="0.25">
      <c r="A22" s="149"/>
      <c r="B22" s="123" t="s">
        <v>214</v>
      </c>
      <c r="C22" s="148"/>
      <c r="D22" s="92"/>
    </row>
    <row r="23" spans="1:4" x14ac:dyDescent="0.25">
      <c r="A23" s="149"/>
      <c r="B23" s="123" t="s">
        <v>138</v>
      </c>
      <c r="C23" s="148"/>
      <c r="D23" s="92"/>
    </row>
    <row r="24" spans="1:4" x14ac:dyDescent="0.25">
      <c r="A24" s="149"/>
      <c r="B24" s="123" t="s">
        <v>72</v>
      </c>
      <c r="C24" s="148"/>
      <c r="D24" s="92"/>
    </row>
    <row r="25" spans="1:4" x14ac:dyDescent="0.25">
      <c r="A25" s="149"/>
      <c r="B25" s="123" t="s">
        <v>139</v>
      </c>
      <c r="C25" s="148"/>
      <c r="D25" s="92"/>
    </row>
    <row r="26" spans="1:4" x14ac:dyDescent="0.25">
      <c r="A26" s="149"/>
      <c r="B26" s="123" t="s">
        <v>140</v>
      </c>
      <c r="C26" s="148" t="str">
        <f>IF(COUNT(C21)=1,ROUND(C24*C22,2),"")</f>
        <v/>
      </c>
      <c r="D26" s="92"/>
    </row>
    <row r="27" spans="1:4" ht="41.45" customHeight="1" x14ac:dyDescent="0.25">
      <c r="A27" s="151" t="s">
        <v>141</v>
      </c>
      <c r="B27" s="121" t="s">
        <v>142</v>
      </c>
      <c r="C27" s="401" t="str">
        <f>IF(COUNT(C22,C25,C26)=3,CONCATENATE(C22," ", "(",C25,"-",C26,")"),"")</f>
        <v/>
      </c>
      <c r="D27" s="92"/>
    </row>
    <row r="28" spans="1:4" x14ac:dyDescent="0.25">
      <c r="A28" s="385" t="s">
        <v>189</v>
      </c>
      <c r="B28" s="386" t="s">
        <v>190</v>
      </c>
      <c r="C28" s="400" t="str">
        <f>IF(COUNTA(C14,C17)=2,ROUND(C17/C14*100,2),"")</f>
        <v/>
      </c>
      <c r="D28" s="92"/>
    </row>
    <row r="29" spans="1:4" x14ac:dyDescent="0.25">
      <c r="A29" s="389" t="s">
        <v>44</v>
      </c>
      <c r="B29" s="390"/>
      <c r="C29" s="391"/>
      <c r="D29" s="92"/>
    </row>
    <row r="30" spans="1:4" x14ac:dyDescent="0.25">
      <c r="A30" s="556" t="s">
        <v>143</v>
      </c>
      <c r="B30" s="387" t="s">
        <v>144</v>
      </c>
      <c r="C30" s="388"/>
      <c r="D30" s="92"/>
    </row>
    <row r="31" spans="1:4" x14ac:dyDescent="0.25">
      <c r="A31" s="557"/>
      <c r="B31" s="122" t="s">
        <v>145</v>
      </c>
      <c r="C31" s="296"/>
      <c r="D31" s="91"/>
    </row>
    <row r="32" spans="1:4" x14ac:dyDescent="0.25">
      <c r="A32" s="557"/>
      <c r="B32" s="122" t="s">
        <v>146</v>
      </c>
      <c r="C32" s="148" t="str">
        <f>IF(ISBLANK(C30),"",ROUND(C30/C31*1000,2))</f>
        <v/>
      </c>
      <c r="D32" s="92"/>
    </row>
    <row r="33" spans="1:4" ht="32.450000000000003" customHeight="1" x14ac:dyDescent="0.25">
      <c r="A33" s="557"/>
      <c r="B33" s="558" t="s">
        <v>147</v>
      </c>
      <c r="C33" s="559"/>
      <c r="D33" s="92"/>
    </row>
    <row r="34" spans="1:4" ht="37.15" customHeight="1" x14ac:dyDescent="0.25">
      <c r="A34" s="297" t="s">
        <v>192</v>
      </c>
      <c r="B34" s="560" t="s">
        <v>191</v>
      </c>
      <c r="C34" s="561"/>
      <c r="D34" s="92"/>
    </row>
    <row r="35" spans="1:4" x14ac:dyDescent="0.25">
      <c r="A35" s="93"/>
      <c r="B35" s="118"/>
      <c r="C35" s="119"/>
    </row>
  </sheetData>
  <sheetProtection sheet="1" selectLockedCells="1"/>
  <mergeCells count="5">
    <mergeCell ref="A1:C1"/>
    <mergeCell ref="A16:C16"/>
    <mergeCell ref="A30:A33"/>
    <mergeCell ref="B33:C33"/>
    <mergeCell ref="B34:C34"/>
  </mergeCells>
  <conditionalFormatting sqref="C30:C31">
    <cfRule type="containsBlanks" dxfId="40" priority="8">
      <formula>LEN(TRIM(C30))=0</formula>
    </cfRule>
  </conditionalFormatting>
  <conditionalFormatting sqref="C8:C9">
    <cfRule type="containsBlanks" dxfId="39" priority="7">
      <formula>LEN(TRIM(C8))=0</formula>
    </cfRule>
  </conditionalFormatting>
  <conditionalFormatting sqref="C14 C17 C19:C20">
    <cfRule type="containsBlanks" dxfId="38" priority="6">
      <formula>LEN(TRIM(C14))=0</formula>
    </cfRule>
  </conditionalFormatting>
  <conditionalFormatting sqref="C14">
    <cfRule type="containsBlanks" dxfId="37" priority="5">
      <formula>LEN(TRIM(C14))=0</formula>
    </cfRule>
  </conditionalFormatting>
  <conditionalFormatting sqref="C23:C24">
    <cfRule type="containsErrors" dxfId="36" priority="10">
      <formula>ISERROR(C23)</formula>
    </cfRule>
  </conditionalFormatting>
  <conditionalFormatting sqref="C10:C13">
    <cfRule type="containsBlanks" dxfId="35" priority="9">
      <formula>LEN(TRIM(C10))=0</formula>
    </cfRule>
  </conditionalFormatting>
  <conditionalFormatting sqref="C32">
    <cfRule type="containsBlanks" dxfId="34" priority="11">
      <formula>LEN(TRIM(C32))=0</formula>
    </cfRule>
  </conditionalFormatting>
  <conditionalFormatting sqref="C18">
    <cfRule type="containsErrors" dxfId="33" priority="4">
      <formula>ISERROR(C18)</formula>
    </cfRule>
  </conditionalFormatting>
  <conditionalFormatting sqref="C12:C13 C15 C21:C22 C25:C28">
    <cfRule type="containsErrors" dxfId="32" priority="3">
      <formula>ISERROR(C12)</formula>
    </cfRule>
  </conditionalFormatting>
  <pageMargins left="0.7" right="0.7" top="0.75" bottom="0.75" header="0.3" footer="0.3"/>
  <pageSetup paperSize="9" scale="49" orientation="portrait" r:id="rId1"/>
  <extLst>
    <ext xmlns:x14="http://schemas.microsoft.com/office/spreadsheetml/2009/9/main" uri="{78C0D931-6437-407d-A8EE-F0AAD7539E65}">
      <x14:conditionalFormattings>
        <x14:conditionalFormatting xmlns:xm="http://schemas.microsoft.com/office/excel/2006/main">
          <x14:cfRule type="containsErrors" priority="2" id="{C1F88C5E-63E3-4361-850A-245D7A05924F}">
            <xm:f>ISERROR('W4'!C3)</xm:f>
            <x14:dxf>
              <font>
                <color theme="0"/>
              </font>
            </x14:dxf>
          </x14:cfRule>
          <xm:sqref>B5</xm:sqref>
        </x14:conditionalFormatting>
        <x14:conditionalFormatting xmlns:xm="http://schemas.microsoft.com/office/excel/2006/main">
          <x14:cfRule type="containsErrors" priority="1" id="{D9A6A251-22A8-4DF8-A5EC-AC877B30196F}">
            <xm:f>ISERROR(#REF!)</xm:f>
            <x14:dxf>
              <font>
                <color theme="0"/>
              </font>
            </x14:dxf>
          </x14:cfRule>
          <xm:sqref>B6</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0" tint="-0.249977111117893"/>
  </sheetPr>
  <dimension ref="A1:P22"/>
  <sheetViews>
    <sheetView showGridLines="0" zoomScaleNormal="100" workbookViewId="0">
      <selection activeCell="D7" sqref="D7"/>
    </sheetView>
  </sheetViews>
  <sheetFormatPr defaultColWidth="8.85546875" defaultRowHeight="15" x14ac:dyDescent="0.25"/>
  <cols>
    <col min="1" max="1" width="3.7109375" style="98" bestFit="1" customWidth="1"/>
    <col min="2" max="2" width="3" style="98" bestFit="1" customWidth="1"/>
    <col min="3" max="3" width="21.7109375" style="98" customWidth="1"/>
    <col min="4" max="4" width="25.85546875" style="98" customWidth="1"/>
    <col min="5" max="5" width="20.140625" style="98" customWidth="1"/>
    <col min="6" max="6" width="15.42578125" style="98" bestFit="1" customWidth="1"/>
    <col min="7" max="7" width="16.85546875" style="98" bestFit="1" customWidth="1"/>
    <col min="8" max="8" width="16.28515625" style="98" customWidth="1"/>
    <col min="9" max="16384" width="8.85546875" style="98"/>
  </cols>
  <sheetData>
    <row r="1" spans="1:16" s="381" customFormat="1" ht="18.75" x14ac:dyDescent="0.3">
      <c r="A1" s="562" t="s">
        <v>261</v>
      </c>
      <c r="B1" s="563"/>
      <c r="C1" s="563"/>
      <c r="D1" s="563"/>
      <c r="E1" s="563"/>
      <c r="F1" s="563"/>
      <c r="G1" s="564"/>
    </row>
    <row r="2" spans="1:16" s="79" customFormat="1" x14ac:dyDescent="0.25">
      <c r="A2" s="24"/>
      <c r="B2" s="126" t="s">
        <v>44</v>
      </c>
      <c r="C2" s="24"/>
      <c r="O2" s="80"/>
    </row>
    <row r="3" spans="1:16" s="79" customFormat="1" x14ac:dyDescent="0.25">
      <c r="A3" s="105"/>
      <c r="B3" s="426" t="s">
        <v>153</v>
      </c>
      <c r="C3" s="24"/>
      <c r="O3" s="80"/>
    </row>
    <row r="4" spans="1:16" s="79" customFormat="1" x14ac:dyDescent="0.25">
      <c r="A4" s="105"/>
      <c r="B4" s="117" t="s">
        <v>66</v>
      </c>
      <c r="C4" s="24"/>
      <c r="P4" s="80"/>
    </row>
    <row r="5" spans="1:16" s="79" customFormat="1" ht="10.5" customHeight="1" x14ac:dyDescent="0.25">
      <c r="A5" s="105" t="s">
        <v>219</v>
      </c>
      <c r="B5" s="117" t="s">
        <v>150</v>
      </c>
      <c r="C5" s="302"/>
      <c r="D5" s="89"/>
      <c r="E5" s="89"/>
      <c r="F5" s="89"/>
      <c r="G5" s="89"/>
      <c r="O5" s="80"/>
    </row>
    <row r="6" spans="1:16" s="79" customFormat="1" ht="10.5" customHeight="1" x14ac:dyDescent="0.25">
      <c r="A6" s="107"/>
      <c r="B6" s="96"/>
      <c r="C6" s="108"/>
      <c r="D6" s="108"/>
      <c r="E6" s="108"/>
      <c r="F6" s="108"/>
      <c r="G6" s="108"/>
      <c r="H6" s="109"/>
      <c r="O6" s="80"/>
    </row>
    <row r="7" spans="1:16" x14ac:dyDescent="0.25">
      <c r="A7" s="152"/>
      <c r="B7" s="153"/>
      <c r="C7" s="154" t="s">
        <v>97</v>
      </c>
      <c r="D7" s="298"/>
      <c r="E7" s="154" t="s">
        <v>118</v>
      </c>
      <c r="F7" s="154"/>
      <c r="G7" s="155"/>
      <c r="H7" s="101"/>
    </row>
    <row r="8" spans="1:16" ht="60" customHeight="1" x14ac:dyDescent="0.25">
      <c r="A8" s="156"/>
      <c r="B8" s="100"/>
      <c r="C8" s="102" t="s">
        <v>194</v>
      </c>
      <c r="D8" s="83" t="s">
        <v>195</v>
      </c>
      <c r="E8" s="102" t="s">
        <v>196</v>
      </c>
      <c r="F8" s="102" t="s">
        <v>119</v>
      </c>
      <c r="G8" s="157" t="s">
        <v>120</v>
      </c>
      <c r="H8" s="101"/>
    </row>
    <row r="9" spans="1:16" x14ac:dyDescent="0.25">
      <c r="A9" s="156"/>
      <c r="B9" s="100"/>
      <c r="C9" s="313" t="s">
        <v>51</v>
      </c>
      <c r="D9" s="314" t="s">
        <v>55</v>
      </c>
      <c r="E9" s="313" t="s">
        <v>56</v>
      </c>
      <c r="F9" s="313" t="s">
        <v>197</v>
      </c>
      <c r="G9" s="315" t="s">
        <v>198</v>
      </c>
      <c r="H9" s="101"/>
    </row>
    <row r="10" spans="1:16" x14ac:dyDescent="0.25">
      <c r="A10" s="565" t="s">
        <v>37</v>
      </c>
      <c r="B10" s="90">
        <v>1</v>
      </c>
      <c r="C10" s="299"/>
      <c r="D10" s="299"/>
      <c r="E10" s="299"/>
      <c r="F10" s="103" t="str">
        <f>IF(ISBLANK(C10),"",IF(SUM(D10+E10)=C10,ROUND(D10/C10,2),""))</f>
        <v/>
      </c>
      <c r="G10" s="158" t="str">
        <f t="shared" ref="G10:G21" si="0">IF(ISBLANK(C10),"",IF(SUM(D10+E10)=C10,ROUND(E10/C10,2),""))</f>
        <v/>
      </c>
      <c r="H10" s="101"/>
    </row>
    <row r="11" spans="1:16" x14ac:dyDescent="0.25">
      <c r="A11" s="565"/>
      <c r="B11" s="90">
        <v>2</v>
      </c>
      <c r="C11" s="300"/>
      <c r="D11" s="299"/>
      <c r="E11" s="299"/>
      <c r="F11" s="103" t="str">
        <f t="shared" ref="F11:F21" si="1">IF(ISBLANK(C11),"",IF(SUM(D11+E11)=C11,ROUND(D11/C11,2),""))</f>
        <v/>
      </c>
      <c r="G11" s="158" t="str">
        <f t="shared" si="0"/>
        <v/>
      </c>
      <c r="H11" s="101"/>
    </row>
    <row r="12" spans="1:16" x14ac:dyDescent="0.25">
      <c r="A12" s="565"/>
      <c r="B12" s="90">
        <v>3</v>
      </c>
      <c r="C12" s="299"/>
      <c r="D12" s="299"/>
      <c r="E12" s="299"/>
      <c r="F12" s="103" t="str">
        <f t="shared" si="1"/>
        <v/>
      </c>
      <c r="G12" s="158" t="str">
        <f t="shared" si="0"/>
        <v/>
      </c>
      <c r="H12" s="101"/>
    </row>
    <row r="13" spans="1:16" x14ac:dyDescent="0.25">
      <c r="A13" s="565"/>
      <c r="B13" s="90">
        <v>4</v>
      </c>
      <c r="C13" s="299"/>
      <c r="D13" s="299"/>
      <c r="E13" s="299"/>
      <c r="F13" s="103" t="str">
        <f t="shared" si="1"/>
        <v/>
      </c>
      <c r="G13" s="158" t="str">
        <f t="shared" si="0"/>
        <v/>
      </c>
      <c r="H13" s="101"/>
    </row>
    <row r="14" spans="1:16" x14ac:dyDescent="0.25">
      <c r="A14" s="565"/>
      <c r="B14" s="90">
        <v>5</v>
      </c>
      <c r="C14" s="299"/>
      <c r="D14" s="299"/>
      <c r="E14" s="299"/>
      <c r="F14" s="103" t="str">
        <f t="shared" si="1"/>
        <v/>
      </c>
      <c r="G14" s="158" t="str">
        <f t="shared" si="0"/>
        <v/>
      </c>
      <c r="H14" s="101"/>
    </row>
    <row r="15" spans="1:16" x14ac:dyDescent="0.25">
      <c r="A15" s="565"/>
      <c r="B15" s="90">
        <v>6</v>
      </c>
      <c r="C15" s="299"/>
      <c r="D15" s="299"/>
      <c r="E15" s="299"/>
      <c r="F15" s="103" t="str">
        <f t="shared" si="1"/>
        <v/>
      </c>
      <c r="G15" s="158" t="str">
        <f t="shared" si="0"/>
        <v/>
      </c>
      <c r="H15" s="101"/>
    </row>
    <row r="16" spans="1:16" x14ac:dyDescent="0.25">
      <c r="A16" s="565"/>
      <c r="B16" s="90">
        <v>7</v>
      </c>
      <c r="C16" s="299"/>
      <c r="D16" s="299"/>
      <c r="E16" s="299"/>
      <c r="F16" s="103" t="str">
        <f t="shared" si="1"/>
        <v/>
      </c>
      <c r="G16" s="158" t="str">
        <f t="shared" si="0"/>
        <v/>
      </c>
      <c r="H16" s="101"/>
    </row>
    <row r="17" spans="1:8" x14ac:dyDescent="0.25">
      <c r="A17" s="565"/>
      <c r="B17" s="90">
        <v>8</v>
      </c>
      <c r="C17" s="299"/>
      <c r="D17" s="299"/>
      <c r="E17" s="299"/>
      <c r="F17" s="103" t="str">
        <f t="shared" si="1"/>
        <v/>
      </c>
      <c r="G17" s="158" t="str">
        <f t="shared" si="0"/>
        <v/>
      </c>
      <c r="H17" s="101"/>
    </row>
    <row r="18" spans="1:8" x14ac:dyDescent="0.25">
      <c r="A18" s="565"/>
      <c r="B18" s="90">
        <v>9</v>
      </c>
      <c r="C18" s="299"/>
      <c r="D18" s="299"/>
      <c r="E18" s="299"/>
      <c r="F18" s="103" t="str">
        <f t="shared" si="1"/>
        <v/>
      </c>
      <c r="G18" s="158" t="str">
        <f t="shared" si="0"/>
        <v/>
      </c>
      <c r="H18" s="101"/>
    </row>
    <row r="19" spans="1:8" x14ac:dyDescent="0.25">
      <c r="A19" s="565"/>
      <c r="B19" s="90">
        <v>10</v>
      </c>
      <c r="C19" s="299"/>
      <c r="D19" s="299"/>
      <c r="E19" s="299"/>
      <c r="F19" s="103" t="str">
        <f t="shared" si="1"/>
        <v/>
      </c>
      <c r="G19" s="158" t="str">
        <f t="shared" si="0"/>
        <v/>
      </c>
      <c r="H19" s="101"/>
    </row>
    <row r="20" spans="1:8" x14ac:dyDescent="0.25">
      <c r="A20" s="565"/>
      <c r="B20" s="90">
        <v>11</v>
      </c>
      <c r="C20" s="299"/>
      <c r="D20" s="299"/>
      <c r="E20" s="299"/>
      <c r="F20" s="103" t="str">
        <f t="shared" si="1"/>
        <v/>
      </c>
      <c r="G20" s="158" t="str">
        <f t="shared" si="0"/>
        <v/>
      </c>
      <c r="H20" s="101"/>
    </row>
    <row r="21" spans="1:8" x14ac:dyDescent="0.25">
      <c r="A21" s="566"/>
      <c r="B21" s="159">
        <v>12</v>
      </c>
      <c r="C21" s="301"/>
      <c r="D21" s="301"/>
      <c r="E21" s="301"/>
      <c r="F21" s="160" t="str">
        <f t="shared" si="1"/>
        <v/>
      </c>
      <c r="G21" s="161" t="str">
        <f t="shared" si="0"/>
        <v/>
      </c>
      <c r="H21" s="101"/>
    </row>
    <row r="22" spans="1:8" x14ac:dyDescent="0.25">
      <c r="A22" s="99"/>
      <c r="B22" s="99"/>
      <c r="C22" s="99"/>
      <c r="D22" s="99"/>
      <c r="E22" s="99"/>
      <c r="F22" s="99"/>
      <c r="G22" s="99"/>
    </row>
  </sheetData>
  <sheetProtection sheet="1" selectLockedCells="1"/>
  <mergeCells count="2">
    <mergeCell ref="A1:G1"/>
    <mergeCell ref="A10:A21"/>
  </mergeCells>
  <conditionalFormatting sqref="F10:G21">
    <cfRule type="containsBlanks" dxfId="29" priority="9">
      <formula>LEN(TRIM(F10))=0</formula>
    </cfRule>
  </conditionalFormatting>
  <conditionalFormatting sqref="C10:E21">
    <cfRule type="containsBlanks" dxfId="28" priority="8">
      <formula>LEN(TRIM(C10))=0</formula>
    </cfRule>
  </conditionalFormatting>
  <conditionalFormatting sqref="C10:C21">
    <cfRule type="containsBlanks" dxfId="27" priority="6">
      <formula>LEN(TRIM(C10))=0</formula>
    </cfRule>
    <cfRule type="containsBlanks" dxfId="26" priority="7">
      <formula>LEN(TRIM(C10))=0</formula>
    </cfRule>
  </conditionalFormatting>
  <conditionalFormatting sqref="D7">
    <cfRule type="containsBlanks" dxfId="25" priority="5">
      <formula>LEN(TRIM(D7))=0</formula>
    </cfRule>
  </conditionalFormatting>
  <pageMargins left="0.7" right="0.7" top="0.75" bottom="0.75" header="0.3" footer="0.3"/>
  <pageSetup paperSize="9" scale="75" orientation="portrait" r:id="rId1"/>
  <extLst>
    <ext xmlns:x14="http://schemas.microsoft.com/office/spreadsheetml/2009/9/main" uri="{78C0D931-6437-407d-A8EE-F0AAD7539E65}">
      <x14:conditionalFormattings>
        <x14:conditionalFormatting xmlns:xm="http://schemas.microsoft.com/office/excel/2006/main">
          <x14:cfRule type="containsErrors" priority="2" id="{3FF7DFAB-ABAF-48CA-B4D4-F7E5A030DDE1}">
            <xm:f>ISERROR('W4'!C5)</xm:f>
            <x14:dxf>
              <font>
                <color theme="0"/>
              </font>
            </x14:dxf>
          </x14:cfRule>
          <xm:sqref>B4</xm:sqref>
        </x14:conditionalFormatting>
        <x14:conditionalFormatting xmlns:xm="http://schemas.microsoft.com/office/excel/2006/main">
          <x14:cfRule type="containsErrors" priority="1" id="{AD74A996-5FB8-480B-A424-51D3D95CF578}">
            <xm:f>ISERROR(#REF!)</xm:f>
            <x14:dxf>
              <font>
                <color theme="0"/>
              </font>
            </x14:dxf>
          </x14:cfRule>
          <xm:sqref>B6</xm:sqref>
        </x14:conditionalFormatting>
        <x14:conditionalFormatting xmlns:xm="http://schemas.microsoft.com/office/excel/2006/main">
          <x14:cfRule type="containsErrors" priority="4058" id="{AD74A996-5FB8-480B-A424-51D3D95CF578}">
            <xm:f>ISERROR(#REF!)</xm:f>
            <x14:dxf>
              <font>
                <color theme="0"/>
              </font>
            </x14:dxf>
          </x14:cfRule>
          <xm:sqref>B5</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0" tint="-0.249977111117893"/>
  </sheetPr>
  <dimension ref="A1:P23"/>
  <sheetViews>
    <sheetView showGridLines="0" zoomScaleNormal="100" workbookViewId="0">
      <selection activeCell="D18" sqref="D18"/>
    </sheetView>
  </sheetViews>
  <sheetFormatPr defaultRowHeight="15" x14ac:dyDescent="0.25"/>
  <cols>
    <col min="2" max="2" width="29" customWidth="1"/>
    <col min="3" max="3" width="12.42578125" bestFit="1" customWidth="1"/>
  </cols>
  <sheetData>
    <row r="1" spans="1:16" s="344" customFormat="1" ht="18.75" x14ac:dyDescent="0.3">
      <c r="A1" s="427" t="s">
        <v>260</v>
      </c>
      <c r="B1" s="428"/>
      <c r="C1" s="429"/>
      <c r="D1" s="429"/>
      <c r="E1" s="429"/>
      <c r="F1" s="429"/>
      <c r="G1" s="429"/>
      <c r="H1" s="429"/>
      <c r="I1" s="429"/>
      <c r="J1" s="429"/>
      <c r="K1" s="429"/>
      <c r="L1" s="429"/>
      <c r="M1" s="429"/>
      <c r="N1" s="429"/>
      <c r="O1" s="429"/>
      <c r="P1" s="429"/>
    </row>
    <row r="2" spans="1:16" s="79" customFormat="1" x14ac:dyDescent="0.25">
      <c r="A2" s="24"/>
      <c r="B2" s="126" t="s">
        <v>44</v>
      </c>
      <c r="O2" s="80"/>
    </row>
    <row r="3" spans="1:16" s="79" customFormat="1" x14ac:dyDescent="0.25">
      <c r="A3" s="105"/>
      <c r="B3" s="426" t="s">
        <v>200</v>
      </c>
      <c r="O3" s="80"/>
    </row>
    <row r="4" spans="1:16" s="79" customFormat="1" x14ac:dyDescent="0.25">
      <c r="A4" s="105"/>
      <c r="B4" s="117" t="s">
        <v>66</v>
      </c>
      <c r="P4" s="80"/>
    </row>
    <row r="5" spans="1:16" s="79" customFormat="1" ht="10.5" customHeight="1" x14ac:dyDescent="0.25">
      <c r="A5" s="105"/>
      <c r="B5" s="117" t="s">
        <v>150</v>
      </c>
      <c r="C5" s="89"/>
      <c r="D5" s="89"/>
      <c r="E5" s="89"/>
      <c r="F5" s="89"/>
      <c r="G5" s="89"/>
      <c r="O5" s="80"/>
    </row>
    <row r="6" spans="1:16" ht="23.25" x14ac:dyDescent="0.35">
      <c r="B6" s="324" t="s">
        <v>201</v>
      </c>
      <c r="C6" s="75"/>
      <c r="D6" s="326"/>
      <c r="E6" s="75"/>
      <c r="F6" s="75"/>
      <c r="G6" s="75"/>
      <c r="H6" s="75"/>
      <c r="I6" s="75"/>
      <c r="J6" s="75"/>
      <c r="K6" s="75"/>
      <c r="L6" s="75"/>
      <c r="M6" s="75"/>
      <c r="N6" s="75"/>
      <c r="O6" s="162"/>
      <c r="P6" s="163"/>
    </row>
    <row r="7" spans="1:16" x14ac:dyDescent="0.25">
      <c r="A7" s="164"/>
      <c r="B7" s="309" t="s">
        <v>37</v>
      </c>
      <c r="C7" s="310"/>
      <c r="D7" s="165">
        <v>1</v>
      </c>
      <c r="E7" s="165">
        <v>2</v>
      </c>
      <c r="F7" s="165">
        <v>3</v>
      </c>
      <c r="G7" s="165">
        <v>4</v>
      </c>
      <c r="H7" s="165">
        <v>5</v>
      </c>
      <c r="I7" s="165">
        <v>6</v>
      </c>
      <c r="J7" s="165">
        <v>7</v>
      </c>
      <c r="K7" s="165">
        <v>8</v>
      </c>
      <c r="L7" s="165">
        <v>9</v>
      </c>
      <c r="M7" s="165">
        <v>10</v>
      </c>
      <c r="N7" s="165">
        <v>11</v>
      </c>
      <c r="O7" s="165">
        <v>12</v>
      </c>
      <c r="P7" s="166" t="s">
        <v>77</v>
      </c>
    </row>
    <row r="8" spans="1:16" x14ac:dyDescent="0.25">
      <c r="A8" s="167"/>
      <c r="B8" s="304" t="s">
        <v>110</v>
      </c>
      <c r="C8" s="307" t="s">
        <v>51</v>
      </c>
      <c r="D8" s="303"/>
      <c r="E8" s="303"/>
      <c r="F8" s="303"/>
      <c r="G8" s="303"/>
      <c r="H8" s="303"/>
      <c r="I8" s="303"/>
      <c r="J8" s="303"/>
      <c r="K8" s="303"/>
      <c r="L8" s="303"/>
      <c r="M8" s="303"/>
      <c r="N8" s="303"/>
      <c r="O8" s="303"/>
      <c r="P8" s="168" t="str">
        <f>IF((COUNTA(D8:O8)&gt;=1),SUM(D8:O8),"")</f>
        <v/>
      </c>
    </row>
    <row r="9" spans="1:16" x14ac:dyDescent="0.25">
      <c r="A9" s="567" t="s">
        <v>182</v>
      </c>
      <c r="B9" s="305" t="s">
        <v>98</v>
      </c>
      <c r="C9" s="308"/>
      <c r="D9" s="76"/>
      <c r="E9" s="76"/>
      <c r="F9" s="76"/>
      <c r="G9" s="76"/>
      <c r="H9" s="76"/>
      <c r="I9" s="76"/>
      <c r="J9" s="76"/>
      <c r="K9" s="76"/>
      <c r="L9" s="76"/>
      <c r="M9" s="76"/>
      <c r="N9" s="76"/>
      <c r="O9" s="76"/>
      <c r="P9" s="168" t="str">
        <f t="shared" ref="P9:P14" si="0">IF((COUNTA(D9:O9)&gt;=1),SUM(D9:O9),"")</f>
        <v/>
      </c>
    </row>
    <row r="10" spans="1:16" x14ac:dyDescent="0.25">
      <c r="A10" s="567"/>
      <c r="B10" s="304" t="s">
        <v>99</v>
      </c>
      <c r="C10" s="307" t="s">
        <v>55</v>
      </c>
      <c r="D10" s="303"/>
      <c r="E10" s="303"/>
      <c r="F10" s="303"/>
      <c r="G10" s="303"/>
      <c r="H10" s="303"/>
      <c r="I10" s="303"/>
      <c r="J10" s="303"/>
      <c r="K10" s="303"/>
      <c r="L10" s="303"/>
      <c r="M10" s="303"/>
      <c r="N10" s="303"/>
      <c r="O10" s="303"/>
      <c r="P10" s="168" t="str">
        <f t="shared" si="0"/>
        <v/>
      </c>
    </row>
    <row r="11" spans="1:16" x14ac:dyDescent="0.25">
      <c r="A11" s="567"/>
      <c r="B11" s="306" t="s">
        <v>100</v>
      </c>
      <c r="C11" s="307" t="s">
        <v>56</v>
      </c>
      <c r="D11" s="303"/>
      <c r="E11" s="303"/>
      <c r="F11" s="303"/>
      <c r="G11" s="303"/>
      <c r="H11" s="303"/>
      <c r="I11" s="303"/>
      <c r="J11" s="303"/>
      <c r="K11" s="303"/>
      <c r="L11" s="303"/>
      <c r="M11" s="303"/>
      <c r="N11" s="303"/>
      <c r="O11" s="303"/>
      <c r="P11" s="168" t="str">
        <f t="shared" si="0"/>
        <v/>
      </c>
    </row>
    <row r="12" spans="1:16" x14ac:dyDescent="0.25">
      <c r="A12" s="567"/>
      <c r="B12" s="306" t="s">
        <v>101</v>
      </c>
      <c r="C12" s="307" t="s">
        <v>57</v>
      </c>
      <c r="D12" s="303"/>
      <c r="E12" s="303"/>
      <c r="F12" s="303"/>
      <c r="G12" s="303"/>
      <c r="H12" s="303"/>
      <c r="I12" s="303"/>
      <c r="J12" s="303"/>
      <c r="K12" s="303"/>
      <c r="L12" s="303"/>
      <c r="M12" s="303"/>
      <c r="N12" s="303"/>
      <c r="O12" s="303"/>
      <c r="P12" s="168" t="str">
        <f t="shared" si="0"/>
        <v/>
      </c>
    </row>
    <row r="13" spans="1:16" x14ac:dyDescent="0.25">
      <c r="A13" s="567"/>
      <c r="B13" s="306" t="s">
        <v>102</v>
      </c>
      <c r="C13" s="307" t="s">
        <v>58</v>
      </c>
      <c r="D13" s="303"/>
      <c r="E13" s="303"/>
      <c r="F13" s="303"/>
      <c r="G13" s="303"/>
      <c r="H13" s="303"/>
      <c r="I13" s="303"/>
      <c r="J13" s="303"/>
      <c r="K13" s="303"/>
      <c r="L13" s="303"/>
      <c r="M13" s="303"/>
      <c r="N13" s="303"/>
      <c r="O13" s="303"/>
      <c r="P13" s="168" t="str">
        <f t="shared" si="0"/>
        <v/>
      </c>
    </row>
    <row r="14" spans="1:16" x14ac:dyDescent="0.25">
      <c r="A14" s="567"/>
      <c r="B14" s="306" t="s">
        <v>103</v>
      </c>
      <c r="C14" s="307" t="s">
        <v>54</v>
      </c>
      <c r="D14" s="303"/>
      <c r="E14" s="303"/>
      <c r="F14" s="303"/>
      <c r="G14" s="303"/>
      <c r="H14" s="303"/>
      <c r="I14" s="303"/>
      <c r="J14" s="303"/>
      <c r="K14" s="303"/>
      <c r="L14" s="303"/>
      <c r="M14" s="303"/>
      <c r="N14" s="303"/>
      <c r="O14" s="303"/>
      <c r="P14" s="168" t="str">
        <f t="shared" si="0"/>
        <v/>
      </c>
    </row>
    <row r="15" spans="1:16" x14ac:dyDescent="0.25">
      <c r="A15" s="167"/>
      <c r="B15" s="306" t="s">
        <v>104</v>
      </c>
      <c r="C15" s="307" t="s">
        <v>154</v>
      </c>
      <c r="D15" s="303"/>
      <c r="E15" s="303"/>
      <c r="F15" s="303"/>
      <c r="G15" s="303"/>
      <c r="H15" s="303"/>
      <c r="I15" s="303"/>
      <c r="J15" s="303"/>
      <c r="K15" s="303"/>
      <c r="L15" s="303"/>
      <c r="M15" s="303"/>
      <c r="N15" s="303"/>
      <c r="O15" s="303"/>
      <c r="P15" s="168" t="str">
        <f>IF((COUNTA(D15:O15)&gt;=1),SUM(D15:O15),"")</f>
        <v/>
      </c>
    </row>
    <row r="16" spans="1:16" ht="30" x14ac:dyDescent="0.25">
      <c r="A16" s="311" t="s">
        <v>148</v>
      </c>
      <c r="B16" s="318" t="s">
        <v>155</v>
      </c>
      <c r="C16" s="321" t="s">
        <v>193</v>
      </c>
      <c r="D16" s="77" t="str">
        <f>IF(AND(COUNTA(D11:D15)=5,COUNTA(D10)=1,SUM(D11:D15)&lt;=D10,D10&lt;=D8),SUM(D11:D15),"")</f>
        <v/>
      </c>
      <c r="E16" s="77" t="str">
        <f t="shared" ref="E16:O16" si="1">IF(AND(COUNTA(E11:E15)=5,COUNT(E10)=1),SUM(E11:E15),"")</f>
        <v/>
      </c>
      <c r="F16" s="77" t="str">
        <f t="shared" si="1"/>
        <v/>
      </c>
      <c r="G16" s="77" t="str">
        <f t="shared" si="1"/>
        <v/>
      </c>
      <c r="H16" s="77" t="str">
        <f t="shared" si="1"/>
        <v/>
      </c>
      <c r="I16" s="77" t="str">
        <f t="shared" si="1"/>
        <v/>
      </c>
      <c r="J16" s="77" t="str">
        <f t="shared" si="1"/>
        <v/>
      </c>
      <c r="K16" s="77" t="str">
        <f t="shared" si="1"/>
        <v/>
      </c>
      <c r="L16" s="77" t="str">
        <f t="shared" si="1"/>
        <v/>
      </c>
      <c r="M16" s="77" t="str">
        <f t="shared" si="1"/>
        <v/>
      </c>
      <c r="N16" s="77" t="str">
        <f t="shared" si="1"/>
        <v/>
      </c>
      <c r="O16" s="77" t="str">
        <f t="shared" si="1"/>
        <v/>
      </c>
      <c r="P16" s="168" t="str">
        <f>IF((COUNT(D16:O16)&gt;=1),SUM(D16:O16),"")</f>
        <v/>
      </c>
    </row>
    <row r="17" spans="1:16" x14ac:dyDescent="0.25">
      <c r="A17" s="167"/>
      <c r="B17" s="305" t="s">
        <v>105</v>
      </c>
      <c r="C17" s="308"/>
      <c r="D17" s="76"/>
      <c r="E17" s="76"/>
      <c r="F17" s="76"/>
      <c r="G17" s="76"/>
      <c r="H17" s="76"/>
      <c r="I17" s="76"/>
      <c r="J17" s="76"/>
      <c r="K17" s="76"/>
      <c r="L17" s="76"/>
      <c r="M17" s="76"/>
      <c r="N17" s="76"/>
      <c r="O17" s="76"/>
      <c r="P17" s="168" t="str">
        <f>IF((COUNTA(D17:O17)&gt;=1),SUM(D17:O17),"")</f>
        <v/>
      </c>
    </row>
    <row r="18" spans="1:16" x14ac:dyDescent="0.25">
      <c r="A18" s="567" t="s">
        <v>183</v>
      </c>
      <c r="B18" s="304" t="s">
        <v>106</v>
      </c>
      <c r="C18" s="307" t="s">
        <v>156</v>
      </c>
      <c r="D18" s="303"/>
      <c r="E18" s="303"/>
      <c r="F18" s="303"/>
      <c r="G18" s="303"/>
      <c r="H18" s="303"/>
      <c r="I18" s="303"/>
      <c r="J18" s="303"/>
      <c r="K18" s="303"/>
      <c r="L18" s="303"/>
      <c r="M18" s="303"/>
      <c r="N18" s="303"/>
      <c r="O18" s="303"/>
      <c r="P18" s="168" t="str">
        <f>IF((COUNTA(D18:O18)&gt;=1),SUM(D18:O18),"")</f>
        <v/>
      </c>
    </row>
    <row r="19" spans="1:16" ht="30" x14ac:dyDescent="0.25">
      <c r="A19" s="567"/>
      <c r="B19" s="304" t="s">
        <v>107</v>
      </c>
      <c r="C19" s="307" t="s">
        <v>157</v>
      </c>
      <c r="D19" s="303"/>
      <c r="E19" s="303"/>
      <c r="F19" s="303"/>
      <c r="G19" s="303"/>
      <c r="H19" s="303"/>
      <c r="I19" s="303"/>
      <c r="J19" s="303"/>
      <c r="K19" s="303"/>
      <c r="L19" s="303"/>
      <c r="M19" s="303"/>
      <c r="N19" s="303"/>
      <c r="O19" s="303"/>
      <c r="P19" s="168" t="str">
        <f>IF((COUNTA(D19:O19)&gt;=1),SUM(D19:O19),"")</f>
        <v/>
      </c>
    </row>
    <row r="20" spans="1:16" ht="30" x14ac:dyDescent="0.25">
      <c r="A20" s="311" t="s">
        <v>148</v>
      </c>
      <c r="B20" s="316" t="s">
        <v>109</v>
      </c>
      <c r="C20" s="317" t="s">
        <v>159</v>
      </c>
      <c r="D20" s="78" t="str">
        <f>IF(AND(COUNT(D10,D18)=2,D18&lt;=D8),D10+D18,"")</f>
        <v/>
      </c>
      <c r="E20" s="78" t="str">
        <f t="shared" ref="E20:O20" si="2">IF(AND(COUNT(E10,E18)=2,COUNT(E10,E18)&lt;E8),E10+E18,"")</f>
        <v/>
      </c>
      <c r="F20" s="78" t="str">
        <f t="shared" si="2"/>
        <v/>
      </c>
      <c r="G20" s="78" t="str">
        <f t="shared" si="2"/>
        <v/>
      </c>
      <c r="H20" s="78" t="str">
        <f t="shared" si="2"/>
        <v/>
      </c>
      <c r="I20" s="78" t="str">
        <f t="shared" si="2"/>
        <v/>
      </c>
      <c r="J20" s="78" t="str">
        <f t="shared" si="2"/>
        <v/>
      </c>
      <c r="K20" s="78" t="str">
        <f t="shared" si="2"/>
        <v/>
      </c>
      <c r="L20" s="78" t="str">
        <f t="shared" si="2"/>
        <v/>
      </c>
      <c r="M20" s="78" t="str">
        <f t="shared" si="2"/>
        <v/>
      </c>
      <c r="N20" s="78" t="str">
        <f t="shared" si="2"/>
        <v/>
      </c>
      <c r="O20" s="78" t="str">
        <f t="shared" si="2"/>
        <v/>
      </c>
      <c r="P20" s="168" t="str">
        <f>IF((COUNT(D20:O20)&gt;=1),SUM(D20:O20),"")</f>
        <v/>
      </c>
    </row>
    <row r="21" spans="1:16" x14ac:dyDescent="0.25">
      <c r="A21" s="311" t="s">
        <v>148</v>
      </c>
      <c r="B21" s="316" t="s">
        <v>108</v>
      </c>
      <c r="C21" s="317" t="s">
        <v>158</v>
      </c>
      <c r="D21" s="78" t="str">
        <f>IF(AND(COUNT(D16,D19)=2,SUM(D19,D16)&lt;D8,SUM(D19,D16)&lt;D18),D19+D16,"")</f>
        <v/>
      </c>
      <c r="E21" s="78" t="str">
        <f t="shared" ref="E21:O21" si="3">IF(COUNT(E16,E19)=2,E19+E16,"")</f>
        <v/>
      </c>
      <c r="F21" s="78" t="str">
        <f t="shared" si="3"/>
        <v/>
      </c>
      <c r="G21" s="78" t="str">
        <f t="shared" si="3"/>
        <v/>
      </c>
      <c r="H21" s="78" t="str">
        <f t="shared" si="3"/>
        <v/>
      </c>
      <c r="I21" s="78" t="str">
        <f t="shared" si="3"/>
        <v/>
      </c>
      <c r="J21" s="78" t="str">
        <f t="shared" si="3"/>
        <v/>
      </c>
      <c r="K21" s="78" t="str">
        <f t="shared" si="3"/>
        <v/>
      </c>
      <c r="L21" s="78" t="str">
        <f t="shared" si="3"/>
        <v/>
      </c>
      <c r="M21" s="78" t="str">
        <f t="shared" si="3"/>
        <v/>
      </c>
      <c r="N21" s="78" t="str">
        <f t="shared" si="3"/>
        <v/>
      </c>
      <c r="O21" s="78" t="str">
        <f t="shared" si="3"/>
        <v/>
      </c>
      <c r="P21" s="168" t="str">
        <f>IF((COUNT(D21:O21)&gt;=1),SUM(D21:O21),"")</f>
        <v/>
      </c>
    </row>
    <row r="22" spans="1:16" ht="30" x14ac:dyDescent="0.25">
      <c r="A22" s="311" t="s">
        <v>148</v>
      </c>
      <c r="B22" s="318" t="s">
        <v>202</v>
      </c>
      <c r="C22" s="317" t="s">
        <v>160</v>
      </c>
      <c r="D22" s="325" t="str">
        <f>IF(COUNT(D21,D20)=2,ROUND(D21/D20,2),"")</f>
        <v/>
      </c>
      <c r="E22" s="325" t="str">
        <f>IF(COUNT(E21,E20)=2,ROUND(E21/E20,2),"")</f>
        <v/>
      </c>
      <c r="F22" s="325" t="str">
        <f t="shared" ref="F22:O22" si="4">IF(COUNT(F21,F20)=2,ROUND(F21/F20,2),"")</f>
        <v/>
      </c>
      <c r="G22" s="325" t="str">
        <f t="shared" si="4"/>
        <v/>
      </c>
      <c r="H22" s="325" t="str">
        <f t="shared" si="4"/>
        <v/>
      </c>
      <c r="I22" s="325" t="str">
        <f t="shared" si="4"/>
        <v/>
      </c>
      <c r="J22" s="325" t="str">
        <f t="shared" si="4"/>
        <v/>
      </c>
      <c r="K22" s="325" t="str">
        <f t="shared" si="4"/>
        <v/>
      </c>
      <c r="L22" s="325" t="str">
        <f t="shared" si="4"/>
        <v/>
      </c>
      <c r="M22" s="325" t="str">
        <f t="shared" si="4"/>
        <v/>
      </c>
      <c r="N22" s="325" t="str">
        <f t="shared" si="4"/>
        <v/>
      </c>
      <c r="O22" s="325" t="str">
        <f t="shared" si="4"/>
        <v/>
      </c>
      <c r="P22" s="168" t="str">
        <f>IF((COUNT(D22:O22)&gt;=1),SUM(D22:O22),"")</f>
        <v/>
      </c>
    </row>
    <row r="23" spans="1:16" ht="30" x14ac:dyDescent="0.25">
      <c r="A23" s="312" t="s">
        <v>148</v>
      </c>
      <c r="B23" s="319" t="s">
        <v>111</v>
      </c>
      <c r="C23" s="320" t="s">
        <v>161</v>
      </c>
      <c r="D23" s="169" t="str">
        <f>IF(COUNT(D22)=1,ROUND(D8*D22,0),"")</f>
        <v/>
      </c>
      <c r="E23" s="169" t="str">
        <f t="shared" ref="E23:O23" si="5">IF(COUNT(E22)=1,ROUND(E8*E22,0),"")</f>
        <v/>
      </c>
      <c r="F23" s="169" t="str">
        <f t="shared" si="5"/>
        <v/>
      </c>
      <c r="G23" s="169" t="str">
        <f t="shared" si="5"/>
        <v/>
      </c>
      <c r="H23" s="169" t="str">
        <f t="shared" si="5"/>
        <v/>
      </c>
      <c r="I23" s="169" t="str">
        <f t="shared" si="5"/>
        <v/>
      </c>
      <c r="J23" s="169" t="str">
        <f t="shared" si="5"/>
        <v/>
      </c>
      <c r="K23" s="169" t="str">
        <f t="shared" si="5"/>
        <v/>
      </c>
      <c r="L23" s="169" t="str">
        <f t="shared" si="5"/>
        <v/>
      </c>
      <c r="M23" s="169" t="str">
        <f t="shared" si="5"/>
        <v/>
      </c>
      <c r="N23" s="169" t="str">
        <f t="shared" si="5"/>
        <v/>
      </c>
      <c r="O23" s="169" t="str">
        <f t="shared" si="5"/>
        <v/>
      </c>
      <c r="P23" s="168" t="str">
        <f>IF((COUNT(D23:O23)&gt;=1),SUM(D23:O23),"")</f>
        <v/>
      </c>
    </row>
  </sheetData>
  <sheetProtection sheet="1" selectLockedCells="1"/>
  <mergeCells count="2">
    <mergeCell ref="A9:A14"/>
    <mergeCell ref="A18:A19"/>
  </mergeCells>
  <conditionalFormatting sqref="C22 E22:O22">
    <cfRule type="containsBlanks" dxfId="21" priority="24">
      <formula>LEN(TRIM(C22))=0</formula>
    </cfRule>
    <cfRule type="containsErrors" dxfId="20" priority="25">
      <formula>ISERROR(C22)</formula>
    </cfRule>
  </conditionalFormatting>
  <conditionalFormatting sqref="C23">
    <cfRule type="containsErrors" dxfId="19" priority="23">
      <formula>ISERROR(C23)</formula>
    </cfRule>
  </conditionalFormatting>
  <conditionalFormatting sqref="C11:C15 F11:O15">
    <cfRule type="containsBlanks" dxfId="18" priority="22">
      <formula>LEN(TRIM(C11))=0</formula>
    </cfRule>
  </conditionalFormatting>
  <conditionalFormatting sqref="C18:C19 E18:O19">
    <cfRule type="containsBlanks" dxfId="17" priority="21">
      <formula>LEN(TRIM(C18))=0</formula>
    </cfRule>
  </conditionalFormatting>
  <conditionalFormatting sqref="C10 C8 F10:O10 E8:O8">
    <cfRule type="containsBlanks" dxfId="16" priority="20">
      <formula>LEN(TRIM(C8))=0</formula>
    </cfRule>
  </conditionalFormatting>
  <conditionalFormatting sqref="E11:E15">
    <cfRule type="containsBlanks" dxfId="15" priority="18">
      <formula>LEN(TRIM(E11))=0</formula>
    </cfRule>
  </conditionalFormatting>
  <conditionalFormatting sqref="E10">
    <cfRule type="containsBlanks" dxfId="14" priority="17">
      <formula>LEN(TRIM(E10))=0</formula>
    </cfRule>
  </conditionalFormatting>
  <conditionalFormatting sqref="C16 E16:O16">
    <cfRule type="containsBlanks" dxfId="13" priority="15">
      <formula>LEN(TRIM(C16))=0</formula>
    </cfRule>
    <cfRule type="containsErrors" dxfId="12" priority="16">
      <formula>ISERROR(C16)</formula>
    </cfRule>
  </conditionalFormatting>
  <conditionalFormatting sqref="D22">
    <cfRule type="containsBlanks" dxfId="11" priority="11">
      <formula>LEN(TRIM(D22))=0</formula>
    </cfRule>
    <cfRule type="containsErrors" dxfId="10" priority="12">
      <formula>ISERROR(D22)</formula>
    </cfRule>
  </conditionalFormatting>
  <conditionalFormatting sqref="D23:O23">
    <cfRule type="containsErrors" dxfId="9" priority="10">
      <formula>ISERROR(D23)</formula>
    </cfRule>
  </conditionalFormatting>
  <conditionalFormatting sqref="D18:D19">
    <cfRule type="containsBlanks" dxfId="8" priority="9">
      <formula>LEN(TRIM(D18))=0</formula>
    </cfRule>
  </conditionalFormatting>
  <conditionalFormatting sqref="D8">
    <cfRule type="containsBlanks" dxfId="7" priority="8">
      <formula>LEN(TRIM(D8))=0</formula>
    </cfRule>
  </conditionalFormatting>
  <conditionalFormatting sqref="D11:D15">
    <cfRule type="containsBlanks" dxfId="6" priority="7">
      <formula>LEN(TRIM(D11))=0</formula>
    </cfRule>
  </conditionalFormatting>
  <conditionalFormatting sqref="D10">
    <cfRule type="containsBlanks" dxfId="5" priority="6">
      <formula>LEN(TRIM(D10))=0</formula>
    </cfRule>
  </conditionalFormatting>
  <conditionalFormatting sqref="D16">
    <cfRule type="containsBlanks" dxfId="4" priority="4">
      <formula>LEN(TRIM(D16))=0</formula>
    </cfRule>
    <cfRule type="containsErrors" dxfId="3" priority="5">
      <formula>ISERROR(D16)</formula>
    </cfRule>
  </conditionalFormatting>
  <conditionalFormatting sqref="D6">
    <cfRule type="containsBlanks" dxfId="2" priority="1">
      <formula>LEN(TRIM(D6))=0</formula>
    </cfRule>
  </conditionalFormatting>
  <pageMargins left="0.7" right="0.7" top="0.75" bottom="0.75" header="0.3" footer="0.3"/>
  <pageSetup paperSize="9" scale="52" orientation="portrait" r:id="rId1"/>
  <extLst>
    <ext xmlns:x14="http://schemas.microsoft.com/office/spreadsheetml/2009/9/main" uri="{78C0D931-6437-407d-A8EE-F0AAD7539E65}">
      <x14:conditionalFormattings>
        <x14:conditionalFormatting xmlns:xm="http://schemas.microsoft.com/office/excel/2006/main">
          <x14:cfRule type="containsErrors" priority="14" id="{CBF127D4-1AAF-4AD4-B243-EB5530FE30D3}">
            <xm:f>ISERROR('W4'!C3)</xm:f>
            <x14:dxf>
              <font>
                <color theme="0"/>
              </font>
            </x14:dxf>
          </x14:cfRule>
          <xm:sqref>B4</xm:sqref>
        </x14:conditionalFormatting>
        <x14:conditionalFormatting xmlns:xm="http://schemas.microsoft.com/office/excel/2006/main">
          <x14:cfRule type="containsErrors" priority="13" id="{28BD2888-78E1-4A5A-9A34-114A95D8497B}">
            <xm:f>ISERROR(#REF!)</xm:f>
            <x14:dxf>
              <font>
                <color theme="0"/>
              </font>
            </x14:dxf>
          </x14:cfRule>
          <xm:sqref>B5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E11"/>
  <sheetViews>
    <sheetView showGridLines="0" showRowColHeaders="0" zoomScaleNormal="100" workbookViewId="0">
      <selection activeCell="E7" sqref="E7"/>
    </sheetView>
  </sheetViews>
  <sheetFormatPr defaultRowHeight="15" x14ac:dyDescent="0.25"/>
  <cols>
    <col min="1" max="1" width="5.42578125" customWidth="1"/>
    <col min="2" max="2" width="9.140625" customWidth="1"/>
    <col min="3" max="3" width="56.28515625" customWidth="1"/>
    <col min="4" max="4" width="8.7109375" bestFit="1" customWidth="1"/>
  </cols>
  <sheetData>
    <row r="1" spans="1:5" s="344" customFormat="1" ht="18.75" x14ac:dyDescent="0.3">
      <c r="A1" s="343" t="s">
        <v>184</v>
      </c>
    </row>
    <row r="2" spans="1:5" s="22" customFormat="1" x14ac:dyDescent="0.25">
      <c r="B2" s="36" t="s">
        <v>44</v>
      </c>
    </row>
    <row r="3" spans="1:5" s="22" customFormat="1" x14ac:dyDescent="0.25">
      <c r="B3" s="36" t="s">
        <v>199</v>
      </c>
    </row>
    <row r="4" spans="1:5" s="22" customFormat="1" x14ac:dyDescent="0.25">
      <c r="B4" s="36" t="s">
        <v>93</v>
      </c>
    </row>
    <row r="5" spans="1:5" s="22" customFormat="1" x14ac:dyDescent="0.25">
      <c r="B5" s="36" t="s">
        <v>66</v>
      </c>
    </row>
    <row r="7" spans="1:5" ht="30" x14ac:dyDescent="0.25">
      <c r="B7" s="30" t="s">
        <v>24</v>
      </c>
      <c r="C7" s="31" t="s">
        <v>70</v>
      </c>
      <c r="D7" s="136" t="s">
        <v>51</v>
      </c>
      <c r="E7" s="193"/>
    </row>
    <row r="8" spans="1:5" ht="30" x14ac:dyDescent="0.25">
      <c r="B8" s="30" t="s">
        <v>25</v>
      </c>
      <c r="C8" s="31" t="s">
        <v>71</v>
      </c>
      <c r="D8" s="136" t="s">
        <v>55</v>
      </c>
      <c r="E8" s="193"/>
    </row>
    <row r="9" spans="1:5" ht="45" customHeight="1" x14ac:dyDescent="0.25">
      <c r="B9" s="322" t="s">
        <v>61</v>
      </c>
      <c r="C9" s="31" t="s">
        <v>62</v>
      </c>
      <c r="D9" s="136" t="s">
        <v>173</v>
      </c>
      <c r="E9" s="32" t="str">
        <f>IF(COUNT(E7:E8)=2,(E7+E8)/2,"")</f>
        <v/>
      </c>
    </row>
    <row r="10" spans="1:5" ht="56.45" customHeight="1" x14ac:dyDescent="0.25">
      <c r="B10" s="30" t="s">
        <v>60</v>
      </c>
      <c r="C10" s="31" t="s">
        <v>69</v>
      </c>
      <c r="D10" s="136" t="s">
        <v>57</v>
      </c>
      <c r="E10" s="193"/>
    </row>
    <row r="11" spans="1:5" ht="31.15" customHeight="1" x14ac:dyDescent="0.25">
      <c r="B11" s="322" t="s">
        <v>63</v>
      </c>
      <c r="C11" s="31" t="s">
        <v>64</v>
      </c>
      <c r="D11" s="136" t="s">
        <v>174</v>
      </c>
      <c r="E11" s="32" t="str">
        <f>IF(COUNT(E9:E10)=2,E9*E10,"")</f>
        <v/>
      </c>
    </row>
  </sheetData>
  <sheetProtection sheet="1" objects="1" scenarios="1" selectLockedCells="1"/>
  <conditionalFormatting sqref="A1">
    <cfRule type="containsErrors" dxfId="448" priority="7">
      <formula>ISERROR(A1)</formula>
    </cfRule>
  </conditionalFormatting>
  <conditionalFormatting sqref="E7:E8 E11">
    <cfRule type="containsBlanks" dxfId="447" priority="3">
      <formula>LEN(TRIM(E7))=0</formula>
    </cfRule>
  </conditionalFormatting>
  <conditionalFormatting sqref="E10">
    <cfRule type="containsBlanks" dxfId="446" priority="2">
      <formula>LEN(TRIM(E10))=0</formula>
    </cfRule>
  </conditionalFormatting>
  <conditionalFormatting sqref="E11">
    <cfRule type="containsBlanks" dxfId="445" priority="1">
      <formula>LEN(TRIM(E11))=0</formula>
    </cfRule>
  </conditionalFormatting>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R53"/>
  <sheetViews>
    <sheetView showGridLines="0" topLeftCell="A7" zoomScaleNormal="100" workbookViewId="0">
      <selection activeCell="C15" sqref="C15"/>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44" customFormat="1" ht="18.75" x14ac:dyDescent="0.3">
      <c r="A1" s="345" t="s">
        <v>76</v>
      </c>
      <c r="D1" s="343"/>
    </row>
    <row r="2" spans="1:18" s="22" customFormat="1" x14ac:dyDescent="0.25">
      <c r="B2" s="36" t="s">
        <v>44</v>
      </c>
    </row>
    <row r="3" spans="1:18" s="22" customFormat="1" ht="28.5" customHeight="1" x14ac:dyDescent="0.25">
      <c r="B3" s="499" t="s">
        <v>220</v>
      </c>
      <c r="C3" s="499"/>
      <c r="D3" s="499"/>
      <c r="E3" s="499"/>
      <c r="F3" s="499"/>
      <c r="G3" s="499"/>
      <c r="H3" s="499"/>
      <c r="I3" s="499"/>
      <c r="J3" s="499"/>
      <c r="K3" s="499"/>
      <c r="L3" s="499"/>
      <c r="M3" s="499"/>
      <c r="N3" s="499"/>
      <c r="O3" s="499"/>
      <c r="P3" s="499"/>
      <c r="Q3" s="499"/>
      <c r="R3" s="499"/>
    </row>
    <row r="4" spans="1:18" x14ac:dyDescent="0.25">
      <c r="B4" s="36" t="s">
        <v>66</v>
      </c>
      <c r="C4" s="22"/>
      <c r="D4" s="22"/>
      <c r="E4" s="22"/>
      <c r="F4" s="22"/>
      <c r="G4" s="22"/>
      <c r="H4" s="22"/>
      <c r="I4" s="22"/>
      <c r="J4" s="22"/>
      <c r="K4" s="22"/>
      <c r="L4" s="22"/>
      <c r="M4" s="22"/>
      <c r="N4" s="22"/>
      <c r="O4" s="22"/>
      <c r="P4" s="22"/>
      <c r="Q4" s="22"/>
      <c r="R4" s="22"/>
    </row>
    <row r="5" spans="1:18" x14ac:dyDescent="0.25">
      <c r="B5" s="35"/>
    </row>
    <row r="6" spans="1:18" s="346" customFormat="1" ht="15.75" x14ac:dyDescent="0.25">
      <c r="B6" s="347" t="s">
        <v>83</v>
      </c>
      <c r="C6" s="348"/>
      <c r="D6" s="348"/>
      <c r="E6" s="348"/>
      <c r="F6" s="348"/>
      <c r="G6" s="348"/>
      <c r="H6" s="348"/>
      <c r="I6" s="348"/>
      <c r="J6" s="348"/>
      <c r="K6" s="348"/>
      <c r="L6" s="348"/>
      <c r="M6" s="348"/>
      <c r="N6" s="348"/>
      <c r="O6" s="348"/>
      <c r="P6" s="348"/>
      <c r="Q6" s="348"/>
      <c r="R6" s="348"/>
    </row>
    <row r="7" spans="1:18" s="33" customFormat="1" ht="28.9" customHeight="1" x14ac:dyDescent="0.25">
      <c r="B7" s="503" t="s">
        <v>204</v>
      </c>
      <c r="C7" s="503"/>
      <c r="D7" s="503"/>
      <c r="E7" s="503"/>
      <c r="F7" s="503"/>
      <c r="G7" s="503"/>
      <c r="H7" s="503"/>
      <c r="I7" s="503"/>
      <c r="J7" s="503"/>
      <c r="K7" s="503"/>
      <c r="L7" s="503"/>
      <c r="M7" s="503"/>
      <c r="N7" s="503"/>
      <c r="O7" s="503"/>
      <c r="P7" s="503"/>
      <c r="Q7" s="503"/>
      <c r="R7" s="503"/>
    </row>
    <row r="9" spans="1:18" ht="15" customHeight="1" x14ac:dyDescent="0.25">
      <c r="C9" s="47" t="s">
        <v>24</v>
      </c>
      <c r="D9" s="46"/>
      <c r="E9" s="46"/>
      <c r="F9" s="46"/>
      <c r="G9" s="46"/>
      <c r="H9" s="46"/>
      <c r="I9" s="46"/>
      <c r="J9" s="46"/>
      <c r="K9" s="46"/>
      <c r="L9" s="46"/>
      <c r="M9" s="500" t="s">
        <v>85</v>
      </c>
      <c r="N9" s="500"/>
      <c r="O9" s="500"/>
      <c r="P9" s="500"/>
      <c r="Q9" s="500"/>
      <c r="R9" s="500"/>
    </row>
    <row r="10" spans="1:18" ht="15" customHeight="1" x14ac:dyDescent="0.25">
      <c r="B10" s="45"/>
      <c r="C10" s="35" t="s">
        <v>66</v>
      </c>
      <c r="M10" s="500"/>
      <c r="N10" s="500"/>
      <c r="O10" s="500"/>
      <c r="P10" s="500"/>
      <c r="Q10" s="500"/>
      <c r="R10" s="500"/>
    </row>
    <row r="11" spans="1:18" ht="15" customHeight="1" x14ac:dyDescent="0.25">
      <c r="B11" s="206" t="s">
        <v>185</v>
      </c>
      <c r="C11" s="207"/>
      <c r="D11" s="207"/>
      <c r="E11" s="207"/>
      <c r="F11" s="207"/>
      <c r="G11" s="457">
        <f>SUM(COUNTA(C15:L15)&gt;0, COUNTA(C16:L16)&gt;0, COUNTA(C17:L17)&gt;0, COUNTA(C18:L18)&gt;0, COUNTA(C19:L19)&gt;0, COUNTA(C20:L20)&gt;0, COUNTA(C21:L21)&gt;0, COUNTA(C22:L22)&gt;0, COUNTA(C23:L23)&gt;0, COUNTA(C24:L24)&gt;0, COUNTA(C25:L25)&gt;0, COUNTA(C26:L26)&gt;0)</f>
        <v>0</v>
      </c>
      <c r="M11" s="446"/>
      <c r="N11" s="446"/>
      <c r="O11" s="446"/>
      <c r="P11" s="446"/>
      <c r="Q11" s="446"/>
      <c r="R11" s="446"/>
    </row>
    <row r="12" spans="1:18" x14ac:dyDescent="0.25">
      <c r="B12" s="204"/>
      <c r="C12" s="203"/>
      <c r="D12" s="203"/>
      <c r="E12" s="203"/>
      <c r="F12" s="203"/>
      <c r="G12" s="203"/>
      <c r="M12" s="205"/>
      <c r="N12" s="205"/>
      <c r="O12" s="205"/>
      <c r="P12" s="205"/>
      <c r="Q12" s="205"/>
      <c r="R12" s="205"/>
    </row>
    <row r="13" spans="1:18" x14ac:dyDescent="0.25">
      <c r="B13" s="501" t="s">
        <v>37</v>
      </c>
      <c r="C13" s="496" t="s">
        <v>2</v>
      </c>
      <c r="D13" s="497"/>
      <c r="E13" s="497"/>
      <c r="F13" s="497"/>
      <c r="G13" s="498"/>
      <c r="H13" s="496" t="s">
        <v>0</v>
      </c>
      <c r="I13" s="497"/>
      <c r="J13" s="497"/>
      <c r="K13" s="497"/>
      <c r="L13" s="498"/>
      <c r="M13" s="496" t="s">
        <v>36</v>
      </c>
      <c r="N13" s="497"/>
      <c r="O13" s="497"/>
      <c r="P13" s="497"/>
      <c r="Q13" s="497"/>
      <c r="R13" s="498"/>
    </row>
    <row r="14" spans="1:18" ht="25.5" x14ac:dyDescent="0.25">
      <c r="B14" s="502"/>
      <c r="C14" s="49" t="s">
        <v>78</v>
      </c>
      <c r="D14" s="50" t="s">
        <v>79</v>
      </c>
      <c r="E14" s="50" t="s">
        <v>206</v>
      </c>
      <c r="F14" s="50" t="s">
        <v>81</v>
      </c>
      <c r="G14" s="51" t="s">
        <v>82</v>
      </c>
      <c r="H14" s="49" t="s">
        <v>78</v>
      </c>
      <c r="I14" s="50" t="s">
        <v>79</v>
      </c>
      <c r="J14" s="50" t="s">
        <v>80</v>
      </c>
      <c r="K14" s="50" t="s">
        <v>81</v>
      </c>
      <c r="L14" s="51" t="s">
        <v>82</v>
      </c>
      <c r="M14" s="49" t="s">
        <v>78</v>
      </c>
      <c r="N14" s="50" t="s">
        <v>79</v>
      </c>
      <c r="O14" s="50" t="s">
        <v>80</v>
      </c>
      <c r="P14" s="50" t="s">
        <v>81</v>
      </c>
      <c r="Q14" s="51" t="s">
        <v>82</v>
      </c>
      <c r="R14" s="38" t="s">
        <v>1</v>
      </c>
    </row>
    <row r="15" spans="1:18" x14ac:dyDescent="0.25">
      <c r="B15" s="39">
        <v>1</v>
      </c>
      <c r="C15" s="194"/>
      <c r="D15" s="195"/>
      <c r="E15" s="195"/>
      <c r="F15" s="195"/>
      <c r="G15" s="196"/>
      <c r="H15" s="194"/>
      <c r="I15" s="195"/>
      <c r="J15" s="195"/>
      <c r="K15" s="195"/>
      <c r="L15" s="196"/>
      <c r="M15" s="215" t="str">
        <f>(IF(COUNTA(C15,H15)=2,C15+H15,""))</f>
        <v/>
      </c>
      <c r="N15" s="209" t="str">
        <f t="shared" ref="N15:N26" si="0">(IF(COUNTA(D15,I15)=2,D15+I15,""))</f>
        <v/>
      </c>
      <c r="O15" s="209" t="str">
        <f t="shared" ref="O15:O26" si="1">(IF(COUNTA(E15,J15)=2,E15+J15,""))</f>
        <v/>
      </c>
      <c r="P15" s="209" t="str">
        <f t="shared" ref="P15:P26" si="2">(IF(COUNTA(F15,K15)=2,F15+K15,""))</f>
        <v/>
      </c>
      <c r="Q15" s="219" t="str">
        <f t="shared" ref="Q15:Q25" si="3">(IF(COUNTA(G15,L15)=2,G15+L15,""))</f>
        <v/>
      </c>
      <c r="R15" s="215" t="str">
        <f>IF(COUNTBLANK(M15:Q15)=0,SUM(M15:Q15),"")</f>
        <v/>
      </c>
    </row>
    <row r="16" spans="1:18" x14ac:dyDescent="0.25">
      <c r="B16" s="40">
        <v>2</v>
      </c>
      <c r="C16" s="197"/>
      <c r="D16" s="198"/>
      <c r="E16" s="198"/>
      <c r="F16" s="198"/>
      <c r="G16" s="199"/>
      <c r="H16" s="197"/>
      <c r="I16" s="198"/>
      <c r="J16" s="198"/>
      <c r="K16" s="198"/>
      <c r="L16" s="199"/>
      <c r="M16" s="216" t="str">
        <f t="shared" ref="M16:M26" si="4">(IF(COUNTA(C16,H16)=2,C16+H16,""))</f>
        <v/>
      </c>
      <c r="N16" s="210" t="str">
        <f t="shared" si="0"/>
        <v/>
      </c>
      <c r="O16" s="210" t="str">
        <f t="shared" si="1"/>
        <v/>
      </c>
      <c r="P16" s="210" t="str">
        <f t="shared" si="2"/>
        <v/>
      </c>
      <c r="Q16" s="220" t="str">
        <f t="shared" si="3"/>
        <v/>
      </c>
      <c r="R16" s="216" t="str">
        <f t="shared" ref="R16:R26" si="5">IF(COUNTBLANK(M16:Q16)=0,SUM(M16:Q16),"")</f>
        <v/>
      </c>
    </row>
    <row r="17" spans="2:18" x14ac:dyDescent="0.25">
      <c r="B17" s="40">
        <v>3</v>
      </c>
      <c r="C17" s="197"/>
      <c r="D17" s="198"/>
      <c r="E17" s="198"/>
      <c r="F17" s="198"/>
      <c r="G17" s="199"/>
      <c r="H17" s="197"/>
      <c r="I17" s="198"/>
      <c r="J17" s="198"/>
      <c r="K17" s="198"/>
      <c r="L17" s="199"/>
      <c r="M17" s="216" t="str">
        <f t="shared" si="4"/>
        <v/>
      </c>
      <c r="N17" s="210" t="str">
        <f t="shared" si="0"/>
        <v/>
      </c>
      <c r="O17" s="210" t="str">
        <f t="shared" si="1"/>
        <v/>
      </c>
      <c r="P17" s="210" t="str">
        <f t="shared" si="2"/>
        <v/>
      </c>
      <c r="Q17" s="220" t="str">
        <f t="shared" si="3"/>
        <v/>
      </c>
      <c r="R17" s="216" t="str">
        <f t="shared" si="5"/>
        <v/>
      </c>
    </row>
    <row r="18" spans="2:18" x14ac:dyDescent="0.25">
      <c r="B18" s="40">
        <v>4</v>
      </c>
      <c r="C18" s="197"/>
      <c r="D18" s="198"/>
      <c r="E18" s="198"/>
      <c r="F18" s="198"/>
      <c r="G18" s="199"/>
      <c r="H18" s="197"/>
      <c r="I18" s="198"/>
      <c r="J18" s="198"/>
      <c r="K18" s="198"/>
      <c r="L18" s="199"/>
      <c r="M18" s="216" t="str">
        <f t="shared" si="4"/>
        <v/>
      </c>
      <c r="N18" s="210" t="str">
        <f t="shared" si="0"/>
        <v/>
      </c>
      <c r="O18" s="210" t="str">
        <f t="shared" si="1"/>
        <v/>
      </c>
      <c r="P18" s="210" t="str">
        <f t="shared" si="2"/>
        <v/>
      </c>
      <c r="Q18" s="220" t="str">
        <f t="shared" si="3"/>
        <v/>
      </c>
      <c r="R18" s="216" t="str">
        <f t="shared" si="5"/>
        <v/>
      </c>
    </row>
    <row r="19" spans="2:18" x14ac:dyDescent="0.25">
      <c r="B19" s="40">
        <v>5</v>
      </c>
      <c r="C19" s="197"/>
      <c r="D19" s="198"/>
      <c r="E19" s="198"/>
      <c r="F19" s="198"/>
      <c r="G19" s="199"/>
      <c r="H19" s="197"/>
      <c r="I19" s="198"/>
      <c r="J19" s="198"/>
      <c r="K19" s="198"/>
      <c r="L19" s="199"/>
      <c r="M19" s="216" t="str">
        <f t="shared" si="4"/>
        <v/>
      </c>
      <c r="N19" s="210" t="str">
        <f t="shared" si="0"/>
        <v/>
      </c>
      <c r="O19" s="210" t="str">
        <f t="shared" si="1"/>
        <v/>
      </c>
      <c r="P19" s="210" t="str">
        <f t="shared" si="2"/>
        <v/>
      </c>
      <c r="Q19" s="220" t="str">
        <f t="shared" si="3"/>
        <v/>
      </c>
      <c r="R19" s="216" t="str">
        <f t="shared" si="5"/>
        <v/>
      </c>
    </row>
    <row r="20" spans="2:18" x14ac:dyDescent="0.25">
      <c r="B20" s="40">
        <v>6</v>
      </c>
      <c r="C20" s="197"/>
      <c r="D20" s="198"/>
      <c r="E20" s="198"/>
      <c r="F20" s="198"/>
      <c r="G20" s="199"/>
      <c r="H20" s="197"/>
      <c r="I20" s="198"/>
      <c r="J20" s="198"/>
      <c r="K20" s="198"/>
      <c r="L20" s="199"/>
      <c r="M20" s="216" t="str">
        <f t="shared" si="4"/>
        <v/>
      </c>
      <c r="N20" s="210" t="str">
        <f t="shared" si="0"/>
        <v/>
      </c>
      <c r="O20" s="210" t="str">
        <f t="shared" si="1"/>
        <v/>
      </c>
      <c r="P20" s="210" t="str">
        <f t="shared" si="2"/>
        <v/>
      </c>
      <c r="Q20" s="220" t="str">
        <f t="shared" si="3"/>
        <v/>
      </c>
      <c r="R20" s="216" t="str">
        <f t="shared" si="5"/>
        <v/>
      </c>
    </row>
    <row r="21" spans="2:18" x14ac:dyDescent="0.25">
      <c r="B21" s="40">
        <v>7</v>
      </c>
      <c r="C21" s="197"/>
      <c r="D21" s="198"/>
      <c r="E21" s="198"/>
      <c r="F21" s="198"/>
      <c r="G21" s="199"/>
      <c r="H21" s="197"/>
      <c r="I21" s="198"/>
      <c r="J21" s="198"/>
      <c r="K21" s="198"/>
      <c r="L21" s="199"/>
      <c r="M21" s="216" t="str">
        <f t="shared" si="4"/>
        <v/>
      </c>
      <c r="N21" s="210" t="str">
        <f t="shared" si="0"/>
        <v/>
      </c>
      <c r="O21" s="210" t="str">
        <f t="shared" si="1"/>
        <v/>
      </c>
      <c r="P21" s="210" t="str">
        <f t="shared" si="2"/>
        <v/>
      </c>
      <c r="Q21" s="220" t="str">
        <f t="shared" si="3"/>
        <v/>
      </c>
      <c r="R21" s="216" t="str">
        <f t="shared" si="5"/>
        <v/>
      </c>
    </row>
    <row r="22" spans="2:18" x14ac:dyDescent="0.25">
      <c r="B22" s="40">
        <v>8</v>
      </c>
      <c r="C22" s="197"/>
      <c r="D22" s="198"/>
      <c r="E22" s="198"/>
      <c r="F22" s="198"/>
      <c r="G22" s="199"/>
      <c r="H22" s="197"/>
      <c r="I22" s="198"/>
      <c r="J22" s="198"/>
      <c r="K22" s="198"/>
      <c r="L22" s="199"/>
      <c r="M22" s="216" t="str">
        <f t="shared" si="4"/>
        <v/>
      </c>
      <c r="N22" s="210" t="str">
        <f t="shared" si="0"/>
        <v/>
      </c>
      <c r="O22" s="210" t="str">
        <f t="shared" si="1"/>
        <v/>
      </c>
      <c r="P22" s="210" t="str">
        <f t="shared" si="2"/>
        <v/>
      </c>
      <c r="Q22" s="220" t="str">
        <f t="shared" si="3"/>
        <v/>
      </c>
      <c r="R22" s="216" t="str">
        <f t="shared" si="5"/>
        <v/>
      </c>
    </row>
    <row r="23" spans="2:18" x14ac:dyDescent="0.25">
      <c r="B23" s="40">
        <v>9</v>
      </c>
      <c r="C23" s="197"/>
      <c r="D23" s="198"/>
      <c r="E23" s="198"/>
      <c r="F23" s="198"/>
      <c r="G23" s="199"/>
      <c r="H23" s="197"/>
      <c r="I23" s="198"/>
      <c r="J23" s="198"/>
      <c r="K23" s="198"/>
      <c r="L23" s="199"/>
      <c r="M23" s="216" t="str">
        <f t="shared" si="4"/>
        <v/>
      </c>
      <c r="N23" s="210" t="str">
        <f t="shared" si="0"/>
        <v/>
      </c>
      <c r="O23" s="210" t="str">
        <f t="shared" si="1"/>
        <v/>
      </c>
      <c r="P23" s="210" t="str">
        <f t="shared" si="2"/>
        <v/>
      </c>
      <c r="Q23" s="220" t="str">
        <f t="shared" si="3"/>
        <v/>
      </c>
      <c r="R23" s="216" t="str">
        <f t="shared" si="5"/>
        <v/>
      </c>
    </row>
    <row r="24" spans="2:18" x14ac:dyDescent="0.25">
      <c r="B24" s="40">
        <v>10</v>
      </c>
      <c r="C24" s="197"/>
      <c r="D24" s="198"/>
      <c r="E24" s="198"/>
      <c r="F24" s="198"/>
      <c r="G24" s="199"/>
      <c r="H24" s="197"/>
      <c r="I24" s="198"/>
      <c r="J24" s="198"/>
      <c r="K24" s="198"/>
      <c r="L24" s="199"/>
      <c r="M24" s="216" t="str">
        <f t="shared" si="4"/>
        <v/>
      </c>
      <c r="N24" s="210" t="str">
        <f t="shared" si="0"/>
        <v/>
      </c>
      <c r="O24" s="210" t="str">
        <f t="shared" si="1"/>
        <v/>
      </c>
      <c r="P24" s="210" t="str">
        <f t="shared" si="2"/>
        <v/>
      </c>
      <c r="Q24" s="220" t="str">
        <f t="shared" si="3"/>
        <v/>
      </c>
      <c r="R24" s="216" t="str">
        <f t="shared" si="5"/>
        <v/>
      </c>
    </row>
    <row r="25" spans="2:18" x14ac:dyDescent="0.25">
      <c r="B25" s="40">
        <v>11</v>
      </c>
      <c r="C25" s="197"/>
      <c r="D25" s="198"/>
      <c r="E25" s="198"/>
      <c r="F25" s="198"/>
      <c r="G25" s="199"/>
      <c r="H25" s="197"/>
      <c r="I25" s="198"/>
      <c r="J25" s="198"/>
      <c r="K25" s="198"/>
      <c r="L25" s="199"/>
      <c r="M25" s="216" t="str">
        <f t="shared" si="4"/>
        <v/>
      </c>
      <c r="N25" s="210" t="str">
        <f t="shared" si="0"/>
        <v/>
      </c>
      <c r="O25" s="210" t="str">
        <f t="shared" si="1"/>
        <v/>
      </c>
      <c r="P25" s="210" t="str">
        <f t="shared" si="2"/>
        <v/>
      </c>
      <c r="Q25" s="220" t="str">
        <f t="shared" si="3"/>
        <v/>
      </c>
      <c r="R25" s="216" t="str">
        <f t="shared" si="5"/>
        <v/>
      </c>
    </row>
    <row r="26" spans="2:18" x14ac:dyDescent="0.25">
      <c r="B26" s="41">
        <v>12</v>
      </c>
      <c r="C26" s="200"/>
      <c r="D26" s="201"/>
      <c r="E26" s="201"/>
      <c r="F26" s="201"/>
      <c r="G26" s="202"/>
      <c r="H26" s="200"/>
      <c r="I26" s="201"/>
      <c r="J26" s="201"/>
      <c r="K26" s="201"/>
      <c r="L26" s="218"/>
      <c r="M26" s="217" t="str">
        <f t="shared" si="4"/>
        <v/>
      </c>
      <c r="N26" s="211" t="str">
        <f t="shared" si="0"/>
        <v/>
      </c>
      <c r="O26" s="211" t="str">
        <f t="shared" si="1"/>
        <v/>
      </c>
      <c r="P26" s="211" t="str">
        <f t="shared" si="2"/>
        <v/>
      </c>
      <c r="Q26" s="221" t="str">
        <f>(IF(COUNTA(G26,L26)=2,G26+L26,""))</f>
        <v/>
      </c>
      <c r="R26" s="217" t="str">
        <f t="shared" si="5"/>
        <v/>
      </c>
    </row>
    <row r="27" spans="2:18" ht="30" x14ac:dyDescent="0.25">
      <c r="B27" s="48" t="s">
        <v>186</v>
      </c>
      <c r="C27" s="212" t="str">
        <f>IF(COUNT(C15:C26)&gt;0, ROUND(AVERAGE(C15:C26),2), "")</f>
        <v/>
      </c>
      <c r="D27" s="213" t="str">
        <f t="shared" ref="D27:R27" si="6">IF(COUNT(D15:D26)&gt;0, ROUND(AVERAGE(D15:D26),2), "")</f>
        <v/>
      </c>
      <c r="E27" s="213" t="str">
        <f t="shared" si="6"/>
        <v/>
      </c>
      <c r="F27" s="213" t="str">
        <f t="shared" si="6"/>
        <v/>
      </c>
      <c r="G27" s="214" t="str">
        <f t="shared" si="6"/>
        <v/>
      </c>
      <c r="H27" s="212" t="str">
        <f t="shared" si="6"/>
        <v/>
      </c>
      <c r="I27" s="213" t="str">
        <f t="shared" si="6"/>
        <v/>
      </c>
      <c r="J27" s="213" t="str">
        <f t="shared" si="6"/>
        <v/>
      </c>
      <c r="K27" s="213" t="str">
        <f t="shared" si="6"/>
        <v/>
      </c>
      <c r="L27" s="214" t="str">
        <f t="shared" si="6"/>
        <v/>
      </c>
      <c r="M27" s="212" t="str">
        <f t="shared" si="6"/>
        <v/>
      </c>
      <c r="N27" s="213" t="str">
        <f t="shared" si="6"/>
        <v/>
      </c>
      <c r="O27" s="213" t="str">
        <f t="shared" si="6"/>
        <v/>
      </c>
      <c r="P27" s="213" t="str">
        <f t="shared" si="6"/>
        <v/>
      </c>
      <c r="Q27" s="214" t="str">
        <f t="shared" si="6"/>
        <v/>
      </c>
      <c r="R27" s="212" t="str">
        <f t="shared" si="6"/>
        <v/>
      </c>
    </row>
    <row r="29" spans="2:18" s="346" customFormat="1" ht="15.75" x14ac:dyDescent="0.25">
      <c r="B29" s="347" t="s">
        <v>88</v>
      </c>
      <c r="C29" s="347"/>
      <c r="D29" s="347"/>
      <c r="E29" s="347"/>
      <c r="F29" s="347"/>
      <c r="G29" s="347"/>
      <c r="H29" s="347"/>
      <c r="I29" s="347"/>
      <c r="J29" s="348"/>
      <c r="K29" s="348"/>
      <c r="L29" s="348"/>
      <c r="M29" s="348"/>
      <c r="N29" s="348"/>
      <c r="O29" s="348"/>
      <c r="P29" s="348"/>
      <c r="Q29" s="348"/>
      <c r="R29" s="348"/>
    </row>
    <row r="31" spans="2:18" x14ac:dyDescent="0.25">
      <c r="B31" s="36" t="s">
        <v>84</v>
      </c>
      <c r="H31" s="438"/>
    </row>
    <row r="32" spans="2:18" x14ac:dyDescent="0.25">
      <c r="B32" s="25" t="s">
        <v>48</v>
      </c>
      <c r="C32" s="26" t="s">
        <v>87</v>
      </c>
      <c r="D32" s="26"/>
      <c r="E32" s="26"/>
      <c r="F32" s="26"/>
      <c r="G32" s="26"/>
      <c r="H32" s="439" t="s">
        <v>67</v>
      </c>
      <c r="I32" s="208"/>
    </row>
    <row r="33" spans="2:10" x14ac:dyDescent="0.25">
      <c r="B33" s="25" t="s">
        <v>49</v>
      </c>
      <c r="C33" s="26" t="s">
        <v>86</v>
      </c>
      <c r="D33" s="26"/>
      <c r="E33" s="26"/>
      <c r="F33" s="26"/>
      <c r="G33" s="26"/>
      <c r="H33" s="439" t="s">
        <v>68</v>
      </c>
      <c r="I33" s="208"/>
    </row>
    <row r="34" spans="2:10" x14ac:dyDescent="0.25">
      <c r="B34" s="25" t="s">
        <v>50</v>
      </c>
      <c r="C34" s="26" t="s">
        <v>229</v>
      </c>
      <c r="D34" s="26"/>
      <c r="E34" s="26"/>
      <c r="F34" s="26"/>
      <c r="G34" s="26"/>
      <c r="H34" s="439" t="s">
        <v>228</v>
      </c>
      <c r="I34" s="208"/>
    </row>
    <row r="35" spans="2:10" x14ac:dyDescent="0.25">
      <c r="B35" s="25" t="s">
        <v>46</v>
      </c>
      <c r="C35" s="26" t="s">
        <v>232</v>
      </c>
      <c r="D35" s="26"/>
      <c r="E35" s="26"/>
      <c r="F35" s="26"/>
      <c r="G35" s="26"/>
      <c r="H35" s="26"/>
      <c r="I35" s="26"/>
    </row>
    <row r="36" spans="2:10" x14ac:dyDescent="0.25">
      <c r="B36" s="25" t="s">
        <v>47</v>
      </c>
      <c r="C36" s="26" t="s">
        <v>59</v>
      </c>
      <c r="D36" s="26"/>
      <c r="E36" s="26"/>
      <c r="F36" s="26"/>
      <c r="G36" s="26"/>
      <c r="H36" s="26"/>
      <c r="I36" s="26"/>
    </row>
    <row r="37" spans="2:10" ht="15" customHeight="1" x14ac:dyDescent="0.25">
      <c r="C37" s="504" t="s">
        <v>230</v>
      </c>
      <c r="D37" s="504"/>
      <c r="E37" s="504"/>
      <c r="F37" s="504"/>
      <c r="G37" s="504"/>
      <c r="H37" s="504"/>
      <c r="I37" s="504"/>
    </row>
    <row r="38" spans="2:10" x14ac:dyDescent="0.25">
      <c r="C38" s="505"/>
      <c r="D38" s="505"/>
      <c r="E38" s="505"/>
      <c r="F38" s="505"/>
      <c r="G38" s="505"/>
      <c r="H38" s="505"/>
      <c r="I38" s="505"/>
      <c r="J38" s="37"/>
    </row>
    <row r="39" spans="2:10" x14ac:dyDescent="0.25">
      <c r="B39" s="494" t="s">
        <v>231</v>
      </c>
      <c r="C39" s="493" t="s">
        <v>233</v>
      </c>
      <c r="D39" s="222" t="s">
        <v>51</v>
      </c>
      <c r="E39" s="222" t="s">
        <v>55</v>
      </c>
      <c r="F39" s="222" t="s">
        <v>56</v>
      </c>
      <c r="G39" s="222" t="s">
        <v>57</v>
      </c>
      <c r="H39" s="222" t="s">
        <v>58</v>
      </c>
      <c r="I39" s="223" t="s">
        <v>54</v>
      </c>
      <c r="J39" s="37"/>
    </row>
    <row r="40" spans="2:10" ht="71.45" customHeight="1" x14ac:dyDescent="0.25">
      <c r="B40" s="495"/>
      <c r="C40" s="493"/>
      <c r="D40" s="224" t="s">
        <v>46</v>
      </c>
      <c r="E40" s="224" t="s">
        <v>205</v>
      </c>
      <c r="F40" s="222" t="s">
        <v>52</v>
      </c>
      <c r="G40" s="224" t="s">
        <v>45</v>
      </c>
      <c r="H40" s="222" t="s">
        <v>53</v>
      </c>
      <c r="I40" s="224" t="s">
        <v>187</v>
      </c>
      <c r="J40" s="37"/>
    </row>
    <row r="41" spans="2:10" x14ac:dyDescent="0.25">
      <c r="B41" s="42">
        <v>1</v>
      </c>
      <c r="C41" s="443" t="str">
        <f>IF(COUNTA(I32)=1, I32, "")</f>
        <v/>
      </c>
      <c r="D41" s="440" t="str">
        <f>IF(AND(I34&gt;=0, COUNT(I32:I34)=3), 0,"")</f>
        <v/>
      </c>
      <c r="E41" s="440" t="str">
        <f>IF(COUNT(D41, I34)=2, I34,"")</f>
        <v/>
      </c>
      <c r="F41" s="448" t="str">
        <f>IF(COUNT(D41,E41)=2,D41/E41,"")</f>
        <v/>
      </c>
      <c r="G41" s="449" t="str">
        <f t="shared" ref="G41:G52" si="7">IF(AND(COUNT(D41:E41)=2,COUNT($I$32:$I$33)=2,SUM($I$32:$I$33)=SUM($C$41:$C$52)),$I$33-$I$32,"")</f>
        <v/>
      </c>
      <c r="H41" s="449" t="str">
        <f>IF(COUNT(F41,G41)=2,G41*F41,"")</f>
        <v/>
      </c>
      <c r="I41" s="450" t="str">
        <f t="shared" ref="I41:I52" si="8">IF(COUNT(G41,H41)=2,SUM($I$32+H41),"")</f>
        <v/>
      </c>
      <c r="J41" s="37"/>
    </row>
    <row r="42" spans="2:10" x14ac:dyDescent="0.25">
      <c r="B42" s="43">
        <v>2</v>
      </c>
      <c r="C42" s="444" t="str">
        <f>IF(AND(COUNTA(I33)=1,I34=1), I33, "")</f>
        <v/>
      </c>
      <c r="D42" s="441" t="str">
        <f>IF(I34&gt;=1, 1,"")</f>
        <v/>
      </c>
      <c r="E42" s="441" t="str">
        <f>IF(COUNT(D42, I34)=2, I34,"")</f>
        <v/>
      </c>
      <c r="F42" s="451" t="str">
        <f t="shared" ref="F42:F52" si="9">IF(COUNT(D42,E42)=2,D42/E42,"")</f>
        <v/>
      </c>
      <c r="G42" s="452" t="str">
        <f t="shared" si="7"/>
        <v/>
      </c>
      <c r="H42" s="452" t="str">
        <f t="shared" ref="H42:H52" si="10">IF(COUNT(F42,G42)=2,G42*F42,"")</f>
        <v/>
      </c>
      <c r="I42" s="453" t="str">
        <f>IF(COUNT(G42,H42)=2,SUM($I$32+H42),"")</f>
        <v/>
      </c>
      <c r="J42" s="37"/>
    </row>
    <row r="43" spans="2:10" x14ac:dyDescent="0.25">
      <c r="B43" s="43">
        <v>3</v>
      </c>
      <c r="C43" s="444" t="str">
        <f>IF(AND(COUNTA(I33)=1,I34=2), I33, "")</f>
        <v/>
      </c>
      <c r="D43" s="441" t="str">
        <f>IF(I34&gt;1, 2,"")</f>
        <v/>
      </c>
      <c r="E43" s="441" t="str">
        <f>IF(COUNT(D43, I34)=2, I34,"")</f>
        <v/>
      </c>
      <c r="F43" s="451" t="str">
        <f t="shared" si="9"/>
        <v/>
      </c>
      <c r="G43" s="452" t="str">
        <f t="shared" si="7"/>
        <v/>
      </c>
      <c r="H43" s="452" t="str">
        <f t="shared" si="10"/>
        <v/>
      </c>
      <c r="I43" s="453" t="str">
        <f>IF(COUNT(G43,H43)=2,SUM($I$32+H43),"")</f>
        <v/>
      </c>
      <c r="J43" s="37"/>
    </row>
    <row r="44" spans="2:10" x14ac:dyDescent="0.25">
      <c r="B44" s="43">
        <v>4</v>
      </c>
      <c r="C44" s="444" t="str">
        <f>IF(AND(COUNTA(I33)=1,I34=3), I33, "")</f>
        <v/>
      </c>
      <c r="D44" s="441" t="str">
        <f>IF(I34&gt;2, 3,"")</f>
        <v/>
      </c>
      <c r="E44" s="441" t="str">
        <f>IF(COUNT(D44, I34)=2, I34,"")</f>
        <v/>
      </c>
      <c r="F44" s="451" t="str">
        <f t="shared" si="9"/>
        <v/>
      </c>
      <c r="G44" s="452" t="str">
        <f t="shared" si="7"/>
        <v/>
      </c>
      <c r="H44" s="452" t="str">
        <f t="shared" si="10"/>
        <v/>
      </c>
      <c r="I44" s="453" t="str">
        <f>IF(COUNT(G44,H44)=2,SUM($I$32+H44),"")</f>
        <v/>
      </c>
      <c r="J44" s="37"/>
    </row>
    <row r="45" spans="2:10" x14ac:dyDescent="0.25">
      <c r="B45" s="43">
        <v>5</v>
      </c>
      <c r="C45" s="444" t="str">
        <f>IF(AND(COUNTA(I33)=1,I34=4), I33, "")</f>
        <v/>
      </c>
      <c r="D45" s="441" t="str">
        <f>IF(I34&gt;3, 4,"")</f>
        <v/>
      </c>
      <c r="E45" s="441" t="str">
        <f>IF(COUNT(D45, I34)=2, I34,"")</f>
        <v/>
      </c>
      <c r="F45" s="451" t="str">
        <f t="shared" si="9"/>
        <v/>
      </c>
      <c r="G45" s="452" t="str">
        <f t="shared" si="7"/>
        <v/>
      </c>
      <c r="H45" s="452" t="str">
        <f t="shared" si="10"/>
        <v/>
      </c>
      <c r="I45" s="453" t="str">
        <f>IF(COUNT(G45,H45)=2,SUM($I$32+H45),"")</f>
        <v/>
      </c>
      <c r="J45" s="37"/>
    </row>
    <row r="46" spans="2:10" x14ac:dyDescent="0.25">
      <c r="B46" s="43">
        <v>6</v>
      </c>
      <c r="C46" s="444" t="str">
        <f>IF(AND(COUNTA(I33)=1,I34=5), I33, "")</f>
        <v/>
      </c>
      <c r="D46" s="441" t="str">
        <f>IF(I34&gt;4, 5,"")</f>
        <v/>
      </c>
      <c r="E46" s="441" t="str">
        <f>IF(COUNT(D46, I34)=2, I34,"")</f>
        <v/>
      </c>
      <c r="F46" s="451" t="str">
        <f t="shared" si="9"/>
        <v/>
      </c>
      <c r="G46" s="452" t="str">
        <f t="shared" si="7"/>
        <v/>
      </c>
      <c r="H46" s="452" t="str">
        <f>IF(COUNT(F46,G46)=2,G46*F46,"")</f>
        <v/>
      </c>
      <c r="I46" s="453" t="str">
        <f>IF(COUNT(G46,H46)=2,SUM($I$32+H46),"")</f>
        <v/>
      </c>
      <c r="J46" s="37"/>
    </row>
    <row r="47" spans="2:10" x14ac:dyDescent="0.25">
      <c r="B47" s="43">
        <v>7</v>
      </c>
      <c r="C47" s="444" t="str">
        <f>IF(AND(COUNTA(I33)=1,I34=6), I33, "")</f>
        <v/>
      </c>
      <c r="D47" s="441" t="str">
        <f>IF(I34&gt;5, 6,"")</f>
        <v/>
      </c>
      <c r="E47" s="441" t="str">
        <f>IF(COUNT(D47, I34)=2, I34,"")</f>
        <v/>
      </c>
      <c r="F47" s="451" t="str">
        <f t="shared" si="9"/>
        <v/>
      </c>
      <c r="G47" s="452" t="str">
        <f t="shared" si="7"/>
        <v/>
      </c>
      <c r="H47" s="452" t="str">
        <f t="shared" si="10"/>
        <v/>
      </c>
      <c r="I47" s="453" t="str">
        <f t="shared" si="8"/>
        <v/>
      </c>
      <c r="J47" s="37"/>
    </row>
    <row r="48" spans="2:10" x14ac:dyDescent="0.25">
      <c r="B48" s="43">
        <v>8</v>
      </c>
      <c r="C48" s="444" t="str">
        <f>IF(AND(COUNTA(I33)=1,I34=7), I33, "")</f>
        <v/>
      </c>
      <c r="D48" s="441" t="str">
        <f>IF(I34&gt;6, 7,"")</f>
        <v/>
      </c>
      <c r="E48" s="441" t="str">
        <f>IF(COUNT(D48, I34)=2, I34,"")</f>
        <v/>
      </c>
      <c r="F48" s="451" t="str">
        <f t="shared" si="9"/>
        <v/>
      </c>
      <c r="G48" s="452" t="str">
        <f t="shared" si="7"/>
        <v/>
      </c>
      <c r="H48" s="452" t="str">
        <f t="shared" si="10"/>
        <v/>
      </c>
      <c r="I48" s="453" t="str">
        <f t="shared" si="8"/>
        <v/>
      </c>
      <c r="J48" s="37"/>
    </row>
    <row r="49" spans="2:10" x14ac:dyDescent="0.25">
      <c r="B49" s="43">
        <v>9</v>
      </c>
      <c r="C49" s="444" t="str">
        <f>IF(AND(COUNTA(I33)=1,I34=8), I33, "")</f>
        <v/>
      </c>
      <c r="D49" s="441" t="str">
        <f>IF(I34&gt;7, 8,"")</f>
        <v/>
      </c>
      <c r="E49" s="441" t="str">
        <f>IF(COUNT(D49, I34)=2, I34,"")</f>
        <v/>
      </c>
      <c r="F49" s="451" t="str">
        <f t="shared" si="9"/>
        <v/>
      </c>
      <c r="G49" s="452" t="str">
        <f t="shared" si="7"/>
        <v/>
      </c>
      <c r="H49" s="452" t="str">
        <f t="shared" si="10"/>
        <v/>
      </c>
      <c r="I49" s="453" t="str">
        <f t="shared" si="8"/>
        <v/>
      </c>
      <c r="J49" s="37"/>
    </row>
    <row r="50" spans="2:10" x14ac:dyDescent="0.25">
      <c r="B50" s="43">
        <v>10</v>
      </c>
      <c r="C50" s="444" t="str">
        <f>IF(AND(COUNTA(I33)=1,I34=9), I33, "")</f>
        <v/>
      </c>
      <c r="D50" s="441" t="str">
        <f>IF(I34&gt;8, 9,"")</f>
        <v/>
      </c>
      <c r="E50" s="441" t="str">
        <f>IF(COUNT(D50, I34)=2, I34,"")</f>
        <v/>
      </c>
      <c r="F50" s="451" t="str">
        <f t="shared" si="9"/>
        <v/>
      </c>
      <c r="G50" s="452" t="str">
        <f t="shared" si="7"/>
        <v/>
      </c>
      <c r="H50" s="452" t="str">
        <f t="shared" si="10"/>
        <v/>
      </c>
      <c r="I50" s="453" t="str">
        <f t="shared" si="8"/>
        <v/>
      </c>
      <c r="J50" s="37"/>
    </row>
    <row r="51" spans="2:10" x14ac:dyDescent="0.25">
      <c r="B51" s="43">
        <v>11</v>
      </c>
      <c r="C51" s="444" t="str">
        <f>IF(AND(COUNTA(I33)=1,I34=10), I33, "")</f>
        <v/>
      </c>
      <c r="D51" s="441" t="str">
        <f>IF(I34&gt;9, 10,"")</f>
        <v/>
      </c>
      <c r="E51" s="441" t="str">
        <f>IF(COUNT(D51, I34)=2, I34,"")</f>
        <v/>
      </c>
      <c r="F51" s="451" t="str">
        <f t="shared" si="9"/>
        <v/>
      </c>
      <c r="G51" s="452" t="str">
        <f t="shared" si="7"/>
        <v/>
      </c>
      <c r="H51" s="452" t="str">
        <f t="shared" si="10"/>
        <v/>
      </c>
      <c r="I51" s="453" t="str">
        <f t="shared" si="8"/>
        <v/>
      </c>
      <c r="J51" s="37"/>
    </row>
    <row r="52" spans="2:10" x14ac:dyDescent="0.25">
      <c r="B52" s="44">
        <v>12</v>
      </c>
      <c r="C52" s="445" t="str">
        <f>IF(AND(COUNTA(I33)=1,I34=11), I33, "")</f>
        <v/>
      </c>
      <c r="D52" s="442" t="str">
        <f>IF(I34&gt;10, 11,"")</f>
        <v/>
      </c>
      <c r="E52" s="442" t="str">
        <f>IF(COUNT(D52, I34)=2, I34,"")</f>
        <v/>
      </c>
      <c r="F52" s="454" t="str">
        <f t="shared" si="9"/>
        <v/>
      </c>
      <c r="G52" s="455" t="str">
        <f t="shared" si="7"/>
        <v/>
      </c>
      <c r="H52" s="455" t="str">
        <f t="shared" si="10"/>
        <v/>
      </c>
      <c r="I52" s="456" t="str">
        <f t="shared" si="8"/>
        <v/>
      </c>
      <c r="J52" s="37"/>
    </row>
    <row r="53" spans="2:10" x14ac:dyDescent="0.25">
      <c r="C53" s="225" t="str">
        <f>IF(COUNT(I32:I33)=COUNT(C41:C52),IF(SUM(C41:C52)=SUM(I32:I33),"","Check your values for P1 and P2"),"")</f>
        <v/>
      </c>
    </row>
  </sheetData>
  <sheetProtection sheet="1" selectLockedCells="1"/>
  <mergeCells count="10">
    <mergeCell ref="C39:C40"/>
    <mergeCell ref="B39:B40"/>
    <mergeCell ref="H13:L13"/>
    <mergeCell ref="B3:R3"/>
    <mergeCell ref="C13:G13"/>
    <mergeCell ref="M9:R10"/>
    <mergeCell ref="B13:B14"/>
    <mergeCell ref="B7:R7"/>
    <mergeCell ref="M13:R13"/>
    <mergeCell ref="C37:I38"/>
  </mergeCells>
  <conditionalFormatting sqref="I32:I33">
    <cfRule type="containsBlanks" dxfId="444" priority="13">
      <formula>LEN(TRIM(I32))=0</formula>
    </cfRule>
  </conditionalFormatting>
  <conditionalFormatting sqref="C15:R26">
    <cfRule type="containsErrors" dxfId="443" priority="10">
      <formula>ISERROR(C15)</formula>
    </cfRule>
  </conditionalFormatting>
  <conditionalFormatting sqref="C15:L26">
    <cfRule type="containsBlanks" dxfId="442" priority="9">
      <formula>LEN(TRIM(C15))=0</formula>
    </cfRule>
  </conditionalFormatting>
  <conditionalFormatting sqref="C27:R27">
    <cfRule type="containsErrors" dxfId="441" priority="7">
      <formula>ISERROR(C27)</formula>
    </cfRule>
  </conditionalFormatting>
  <conditionalFormatting sqref="I34">
    <cfRule type="containsBlanks" dxfId="440" priority="3">
      <formula>LEN(TRIM(I34))=0</formula>
    </cfRule>
  </conditionalFormatting>
  <dataValidations count="1">
    <dataValidation type="whole" allowBlank="1" showInputMessage="1" showErrorMessage="1" sqref="I34">
      <formula1>1</formula1>
      <formula2>11</formula2>
    </dataValidation>
  </dataValidations>
  <pageMargins left="0.7" right="0.7" top="0.75" bottom="0.75" header="0.3" footer="0.3"/>
  <pageSetup paperSize="9" scale="52" orientation="portrait" r:id="rId1"/>
  <colBreaks count="1" manualBreakCount="1">
    <brk id="18" max="5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Y58"/>
  <sheetViews>
    <sheetView showGridLines="0" topLeftCell="A16" zoomScaleNormal="100" workbookViewId="0">
      <selection activeCell="H28" sqref="H28"/>
    </sheetView>
  </sheetViews>
  <sheetFormatPr defaultColWidth="9.140625" defaultRowHeight="15" x14ac:dyDescent="0.25"/>
  <cols>
    <col min="1" max="1" width="4.7109375" style="53" customWidth="1"/>
    <col min="2" max="2" width="18.7109375" style="53" customWidth="1"/>
    <col min="3" max="3" width="9.85546875" style="53" bestFit="1" customWidth="1"/>
    <col min="4" max="4" width="17.28515625" style="53" customWidth="1"/>
    <col min="5" max="5" width="10.7109375" style="53" customWidth="1"/>
    <col min="6" max="6" width="18.140625" style="53" customWidth="1"/>
    <col min="7" max="7" width="11.7109375" style="53" customWidth="1"/>
    <col min="8" max="10" width="11.5703125" style="53" bestFit="1" customWidth="1"/>
    <col min="11" max="11" width="10.7109375" style="53" bestFit="1" customWidth="1"/>
    <col min="12" max="12" width="9.7109375" style="53" bestFit="1" customWidth="1"/>
    <col min="13" max="14" width="14.85546875" style="53" customWidth="1"/>
    <col min="15" max="22" width="11.5703125" style="53" bestFit="1" customWidth="1"/>
    <col min="23" max="16384" width="9.140625" style="53"/>
  </cols>
  <sheetData>
    <row r="1" spans="1:25" s="350" customFormat="1" ht="18.75" x14ac:dyDescent="0.3">
      <c r="A1" s="349" t="s">
        <v>94</v>
      </c>
      <c r="B1" s="349"/>
      <c r="C1" s="349"/>
      <c r="D1" s="349"/>
      <c r="E1" s="349"/>
      <c r="F1" s="349"/>
      <c r="G1" s="349"/>
      <c r="H1" s="349"/>
      <c r="I1" s="349"/>
      <c r="J1" s="349"/>
      <c r="K1" s="349"/>
      <c r="L1" s="349"/>
      <c r="M1" s="349"/>
      <c r="N1" s="349"/>
      <c r="O1" s="349"/>
      <c r="P1" s="349"/>
      <c r="Q1" s="349"/>
      <c r="R1" s="349"/>
      <c r="S1" s="349"/>
      <c r="T1" s="349"/>
      <c r="U1" s="349"/>
      <c r="V1" s="349"/>
      <c r="W1" s="349"/>
      <c r="X1" s="349"/>
      <c r="Y1" s="349"/>
    </row>
    <row r="2" spans="1:25" s="111" customFormat="1" x14ac:dyDescent="0.25">
      <c r="B2" s="430" t="s">
        <v>44</v>
      </c>
      <c r="C2" s="58"/>
      <c r="D2" s="58"/>
      <c r="E2" s="58"/>
      <c r="F2" s="58"/>
    </row>
    <row r="3" spans="1:25" s="111" customFormat="1" ht="15.75" customHeight="1" x14ac:dyDescent="0.25">
      <c r="A3" s="55"/>
      <c r="B3" s="431" t="s">
        <v>92</v>
      </c>
      <c r="C3" s="112"/>
      <c r="D3" s="112"/>
      <c r="E3" s="112"/>
      <c r="F3" s="112"/>
      <c r="G3" s="112"/>
      <c r="Y3" s="112"/>
    </row>
    <row r="4" spans="1:25" s="111" customFormat="1" ht="15.75" customHeight="1" x14ac:dyDescent="0.25">
      <c r="A4" s="55"/>
      <c r="B4" s="431" t="s">
        <v>89</v>
      </c>
      <c r="C4" s="112"/>
      <c r="D4" s="112"/>
      <c r="E4" s="112"/>
      <c r="F4" s="112"/>
      <c r="G4" s="112"/>
      <c r="Y4" s="112"/>
    </row>
    <row r="5" spans="1:25" s="111" customFormat="1" ht="15.75" customHeight="1" x14ac:dyDescent="0.25">
      <c r="A5" s="55"/>
      <c r="B5" s="204"/>
      <c r="C5" s="458"/>
      <c r="D5" s="458"/>
      <c r="E5" s="458"/>
      <c r="F5" s="458"/>
      <c r="G5" s="459"/>
      <c r="Y5" s="112"/>
    </row>
    <row r="6" spans="1:25" s="111" customFormat="1" ht="15.75" customHeight="1" x14ac:dyDescent="0.25">
      <c r="A6" s="55"/>
      <c r="B6" s="323"/>
      <c r="C6" s="112"/>
      <c r="D6" s="112"/>
      <c r="E6" s="112"/>
      <c r="F6" s="112"/>
      <c r="G6" s="112"/>
      <c r="Y6" s="112"/>
    </row>
    <row r="7" spans="1:25" x14ac:dyDescent="0.25">
      <c r="A7" s="55"/>
      <c r="B7" s="59" t="s">
        <v>24</v>
      </c>
      <c r="C7" s="60"/>
      <c r="D7" s="61"/>
      <c r="E7" s="134"/>
      <c r="F7" s="134"/>
      <c r="G7" s="134"/>
      <c r="H7" s="135"/>
      <c r="I7" s="56"/>
      <c r="J7" s="56"/>
      <c r="K7" s="56"/>
      <c r="L7" s="56"/>
      <c r="M7" s="56"/>
      <c r="N7" s="56"/>
      <c r="O7" s="56"/>
      <c r="P7" s="56"/>
      <c r="Q7" s="56"/>
      <c r="R7" s="56"/>
      <c r="S7" s="56"/>
      <c r="T7" s="56"/>
      <c r="U7" s="56"/>
      <c r="V7" s="56"/>
      <c r="W7" s="56"/>
      <c r="X7" s="56"/>
      <c r="Y7" s="57"/>
    </row>
    <row r="8" spans="1:25" ht="14.45" customHeight="1" x14ac:dyDescent="0.25">
      <c r="A8" s="55"/>
      <c r="B8" s="506" t="s">
        <v>257</v>
      </c>
      <c r="C8" s="506"/>
      <c r="D8" s="506"/>
      <c r="E8" s="506"/>
      <c r="F8" s="506"/>
      <c r="G8" s="506"/>
      <c r="H8" s="506"/>
      <c r="I8" s="56"/>
      <c r="J8" s="56"/>
      <c r="K8" s="56"/>
      <c r="L8" s="56"/>
      <c r="M8" s="56"/>
      <c r="N8" s="56"/>
      <c r="O8" s="56"/>
      <c r="P8" s="56"/>
      <c r="Q8" s="56"/>
      <c r="R8" s="56"/>
      <c r="S8" s="56"/>
      <c r="T8" s="56"/>
      <c r="U8" s="56"/>
      <c r="V8" s="56"/>
      <c r="W8" s="56"/>
      <c r="X8" s="56"/>
      <c r="Y8" s="57"/>
    </row>
    <row r="9" spans="1:25" ht="15.75" customHeight="1" x14ac:dyDescent="0.25">
      <c r="A9" s="58"/>
      <c r="B9" s="506"/>
      <c r="C9" s="506"/>
      <c r="D9" s="506"/>
      <c r="E9" s="506"/>
      <c r="F9" s="506"/>
      <c r="G9" s="506"/>
      <c r="H9" s="506"/>
      <c r="I9" s="133"/>
      <c r="J9" s="133"/>
      <c r="K9" s="133"/>
      <c r="L9" s="133"/>
      <c r="N9" s="133"/>
      <c r="O9" s="133"/>
      <c r="P9" s="133"/>
      <c r="Q9" s="133"/>
      <c r="R9" s="133"/>
      <c r="S9" s="133"/>
      <c r="T9" s="133"/>
      <c r="U9" s="133"/>
      <c r="V9" s="133"/>
    </row>
    <row r="10" spans="1:25" ht="42" customHeight="1" x14ac:dyDescent="0.25">
      <c r="B10" s="171" t="s">
        <v>19</v>
      </c>
      <c r="C10" s="137" t="s">
        <v>78</v>
      </c>
      <c r="D10" s="138" t="s">
        <v>79</v>
      </c>
      <c r="E10" s="138" t="s">
        <v>80</v>
      </c>
      <c r="F10" s="138" t="s">
        <v>81</v>
      </c>
      <c r="G10" s="139" t="s">
        <v>82</v>
      </c>
      <c r="H10" s="62"/>
    </row>
    <row r="11" spans="1:25" x14ac:dyDescent="0.25">
      <c r="B11" s="170"/>
      <c r="C11" s="353" t="s">
        <v>156</v>
      </c>
      <c r="D11" s="354" t="s">
        <v>175</v>
      </c>
      <c r="E11" s="354" t="s">
        <v>176</v>
      </c>
      <c r="F11" s="354" t="s">
        <v>177</v>
      </c>
      <c r="G11" s="355" t="s">
        <v>178</v>
      </c>
      <c r="H11" s="62"/>
    </row>
    <row r="12" spans="1:25" ht="19.149999999999999" customHeight="1" x14ac:dyDescent="0.25">
      <c r="A12" s="507"/>
      <c r="B12" s="351" t="s">
        <v>180</v>
      </c>
      <c r="C12" s="226"/>
      <c r="D12" s="227"/>
      <c r="E12" s="227"/>
      <c r="F12" s="227"/>
      <c r="G12" s="228"/>
    </row>
    <row r="13" spans="1:25" ht="60" x14ac:dyDescent="0.25">
      <c r="A13" s="507"/>
      <c r="B13" s="352" t="s">
        <v>181</v>
      </c>
      <c r="C13" s="229"/>
      <c r="D13" s="230"/>
      <c r="E13" s="230"/>
      <c r="F13" s="230"/>
      <c r="G13" s="231"/>
    </row>
    <row r="14" spans="1:25" ht="14.45" customHeight="1" x14ac:dyDescent="0.25">
      <c r="A14" s="507"/>
      <c r="B14" s="132" t="s">
        <v>215</v>
      </c>
      <c r="C14" s="111"/>
      <c r="I14" s="62"/>
    </row>
    <row r="15" spans="1:25" ht="14.45" customHeight="1" x14ac:dyDescent="0.25">
      <c r="A15" s="507"/>
      <c r="B15" s="54" t="s">
        <v>38</v>
      </c>
      <c r="C15" s="111"/>
      <c r="F15" s="131"/>
      <c r="I15" s="62"/>
    </row>
    <row r="16" spans="1:25" ht="14.45" customHeight="1" x14ac:dyDescent="0.25">
      <c r="A16" s="507"/>
      <c r="B16" s="62" t="s">
        <v>39</v>
      </c>
      <c r="C16" s="111"/>
      <c r="I16" s="62"/>
    </row>
    <row r="17" spans="1:9" ht="14.45" customHeight="1" x14ac:dyDescent="0.25">
      <c r="A17" s="507"/>
      <c r="B17" s="62" t="s">
        <v>40</v>
      </c>
      <c r="C17" s="111"/>
      <c r="I17" s="62"/>
    </row>
    <row r="18" spans="1:9" ht="14.45" customHeight="1" x14ac:dyDescent="0.25">
      <c r="A18" s="507"/>
      <c r="B18" s="62" t="s">
        <v>41</v>
      </c>
      <c r="C18" s="111"/>
      <c r="I18" s="62"/>
    </row>
    <row r="19" spans="1:9" ht="14.45" customHeight="1" x14ac:dyDescent="0.25">
      <c r="A19" s="507"/>
      <c r="B19" s="62" t="s">
        <v>42</v>
      </c>
      <c r="C19" s="111"/>
      <c r="I19" s="62"/>
    </row>
    <row r="20" spans="1:9" ht="14.45" customHeight="1" x14ac:dyDescent="0.25">
      <c r="A20" s="507"/>
      <c r="B20" s="62" t="s">
        <v>43</v>
      </c>
      <c r="C20" s="111"/>
      <c r="I20" s="62"/>
    </row>
    <row r="21" spans="1:9" ht="14.45" customHeight="1" x14ac:dyDescent="0.25">
      <c r="A21" s="507"/>
      <c r="B21" s="62"/>
      <c r="C21" s="111"/>
      <c r="I21" s="62"/>
    </row>
    <row r="22" spans="1:9" ht="14.45" customHeight="1" x14ac:dyDescent="0.25">
      <c r="A22" s="507"/>
      <c r="B22" s="206" t="s">
        <v>185</v>
      </c>
      <c r="C22" s="207"/>
      <c r="D22" s="207"/>
      <c r="E22" s="207"/>
      <c r="F22" s="207"/>
      <c r="G22" s="457">
        <f>IF(COUNTA(C12:G13)=10,COUNTA(H28:H39),0)</f>
        <v>0</v>
      </c>
      <c r="H22" s="134"/>
      <c r="I22" s="62"/>
    </row>
    <row r="23" spans="1:9" x14ac:dyDescent="0.25">
      <c r="A23" s="508"/>
      <c r="B23" s="232"/>
      <c r="C23" s="233"/>
      <c r="D23" s="233"/>
      <c r="E23" s="233"/>
      <c r="F23" s="233"/>
      <c r="G23" s="233"/>
      <c r="H23" s="234" t="s">
        <v>25</v>
      </c>
    </row>
    <row r="24" spans="1:9" ht="17.45" customHeight="1" x14ac:dyDescent="0.25">
      <c r="A24" s="508"/>
      <c r="B24" s="515" t="s">
        <v>179</v>
      </c>
      <c r="C24" s="516"/>
      <c r="D24" s="516"/>
      <c r="E24" s="516"/>
      <c r="F24" s="516"/>
      <c r="G24" s="516"/>
      <c r="H24" s="517"/>
      <c r="I24" s="62"/>
    </row>
    <row r="25" spans="1:9" ht="14.45" customHeight="1" x14ac:dyDescent="0.25">
      <c r="A25" s="508"/>
      <c r="B25" s="509" t="s">
        <v>37</v>
      </c>
      <c r="C25" s="512" t="s">
        <v>162</v>
      </c>
      <c r="D25" s="513"/>
      <c r="E25" s="513"/>
      <c r="F25" s="513"/>
      <c r="G25" s="513"/>
      <c r="H25" s="514"/>
    </row>
    <row r="26" spans="1:9" ht="30" x14ac:dyDescent="0.25">
      <c r="A26" s="508"/>
      <c r="B26" s="510"/>
      <c r="C26" s="235" t="s">
        <v>78</v>
      </c>
      <c r="D26" s="236" t="s">
        <v>79</v>
      </c>
      <c r="E26" s="236" t="s">
        <v>80</v>
      </c>
      <c r="F26" s="236" t="s">
        <v>81</v>
      </c>
      <c r="G26" s="237" t="s">
        <v>82</v>
      </c>
      <c r="H26" s="238" t="s">
        <v>1</v>
      </c>
    </row>
    <row r="27" spans="1:9" s="62" customFormat="1" ht="36" x14ac:dyDescent="0.25">
      <c r="A27" s="508"/>
      <c r="B27" s="511"/>
      <c r="C27" s="403" t="s">
        <v>226</v>
      </c>
      <c r="D27" s="403" t="s">
        <v>222</v>
      </c>
      <c r="E27" s="403" t="s">
        <v>223</v>
      </c>
      <c r="F27" s="403" t="s">
        <v>224</v>
      </c>
      <c r="G27" s="404" t="s">
        <v>225</v>
      </c>
      <c r="H27" s="405" t="s">
        <v>56</v>
      </c>
    </row>
    <row r="28" spans="1:9" x14ac:dyDescent="0.25">
      <c r="A28" s="508"/>
      <c r="B28" s="239">
        <v>1</v>
      </c>
      <c r="C28" s="240" t="str">
        <f>IF(COUNTA($H28,$C$12,$C$13)=3,ROUNDUP($C$12/100*$H28,0),"")</f>
        <v/>
      </c>
      <c r="D28" s="241" t="str">
        <f>IF(COUNTA($H28,$D$12,$D$13)=3,ROUNDUP($D$12/100*$H28,0),"")</f>
        <v/>
      </c>
      <c r="E28" s="241" t="str">
        <f>IF(COUNTA($H28,$E$12,$E$13)=3,ROUNDUP($E$12/100*$H28,0),"")</f>
        <v/>
      </c>
      <c r="F28" s="241" t="str">
        <f>IF(COUNTA($H28,$F$12,$F$13)=3,ROUNDUP($F$12/100*$H28,0),"")</f>
        <v/>
      </c>
      <c r="G28" s="242" t="str">
        <f>IF(COUNTA($H28,$G$12,$G$13)=3,ROUNDUP($G$12/100*$H28,0),"")</f>
        <v/>
      </c>
      <c r="H28" s="243"/>
    </row>
    <row r="29" spans="1:9" x14ac:dyDescent="0.25">
      <c r="A29" s="508"/>
      <c r="B29" s="244">
        <v>2</v>
      </c>
      <c r="C29" s="245" t="str">
        <f t="shared" ref="C29:C39" si="0">IF(COUNTA($H29,$C$12,$C$13)=3,ROUNDUP($C$12/100*$H29,0),"")</f>
        <v/>
      </c>
      <c r="D29" s="246" t="str">
        <f t="shared" ref="D29:D39" si="1">IF(COUNTA($H29,$D$12,$D$13)=3,ROUNDUP($D$12/100*$H29,0),"")</f>
        <v/>
      </c>
      <c r="E29" s="246" t="str">
        <f t="shared" ref="E29:E39" si="2">IF(COUNTA($H29,$E$12,$E$13)=3,ROUNDUP($E$12/100*$H29,0),"")</f>
        <v/>
      </c>
      <c r="F29" s="246" t="str">
        <f t="shared" ref="F29:F39" si="3">IF(COUNTA($H29,$F$12,$F$13)=3,ROUNDUP($F$12/100*$H29,0),"")</f>
        <v/>
      </c>
      <c r="G29" s="247" t="str">
        <f t="shared" ref="G29:G39" si="4">IF(COUNTA($H29,$G$12,$G$13)=3,ROUNDUP($G$12/100*$H29,0),"")</f>
        <v/>
      </c>
      <c r="H29" s="248"/>
    </row>
    <row r="30" spans="1:9" x14ac:dyDescent="0.25">
      <c r="A30" s="508"/>
      <c r="B30" s="244">
        <v>3</v>
      </c>
      <c r="C30" s="245" t="str">
        <f t="shared" si="0"/>
        <v/>
      </c>
      <c r="D30" s="246" t="str">
        <f t="shared" si="1"/>
        <v/>
      </c>
      <c r="E30" s="246" t="str">
        <f t="shared" si="2"/>
        <v/>
      </c>
      <c r="F30" s="246" t="str">
        <f t="shared" si="3"/>
        <v/>
      </c>
      <c r="G30" s="247" t="str">
        <f t="shared" si="4"/>
        <v/>
      </c>
      <c r="H30" s="248"/>
    </row>
    <row r="31" spans="1:9" x14ac:dyDescent="0.25">
      <c r="A31" s="508"/>
      <c r="B31" s="244">
        <v>4</v>
      </c>
      <c r="C31" s="245" t="str">
        <f t="shared" si="0"/>
        <v/>
      </c>
      <c r="D31" s="246" t="str">
        <f t="shared" si="1"/>
        <v/>
      </c>
      <c r="E31" s="246" t="str">
        <f t="shared" si="2"/>
        <v/>
      </c>
      <c r="F31" s="246" t="str">
        <f t="shared" si="3"/>
        <v/>
      </c>
      <c r="G31" s="247" t="str">
        <f t="shared" si="4"/>
        <v/>
      </c>
      <c r="H31" s="248"/>
    </row>
    <row r="32" spans="1:9" x14ac:dyDescent="0.25">
      <c r="A32" s="508"/>
      <c r="B32" s="244">
        <v>5</v>
      </c>
      <c r="C32" s="245" t="str">
        <f t="shared" si="0"/>
        <v/>
      </c>
      <c r="D32" s="246" t="str">
        <f t="shared" si="1"/>
        <v/>
      </c>
      <c r="E32" s="246" t="str">
        <f t="shared" si="2"/>
        <v/>
      </c>
      <c r="F32" s="246" t="str">
        <f t="shared" si="3"/>
        <v/>
      </c>
      <c r="G32" s="247" t="str">
        <f t="shared" si="4"/>
        <v/>
      </c>
      <c r="H32" s="248"/>
    </row>
    <row r="33" spans="1:25" x14ac:dyDescent="0.25">
      <c r="A33" s="508"/>
      <c r="B33" s="244">
        <v>6</v>
      </c>
      <c r="C33" s="245" t="str">
        <f t="shared" si="0"/>
        <v/>
      </c>
      <c r="D33" s="246" t="str">
        <f t="shared" si="1"/>
        <v/>
      </c>
      <c r="E33" s="246" t="str">
        <f t="shared" si="2"/>
        <v/>
      </c>
      <c r="F33" s="246" t="str">
        <f t="shared" si="3"/>
        <v/>
      </c>
      <c r="G33" s="247" t="str">
        <f t="shared" si="4"/>
        <v/>
      </c>
      <c r="H33" s="248"/>
    </row>
    <row r="34" spans="1:25" x14ac:dyDescent="0.25">
      <c r="B34" s="244">
        <v>7</v>
      </c>
      <c r="C34" s="245" t="str">
        <f t="shared" si="0"/>
        <v/>
      </c>
      <c r="D34" s="246" t="str">
        <f t="shared" si="1"/>
        <v/>
      </c>
      <c r="E34" s="246" t="str">
        <f t="shared" si="2"/>
        <v/>
      </c>
      <c r="F34" s="246" t="str">
        <f t="shared" si="3"/>
        <v/>
      </c>
      <c r="G34" s="247" t="str">
        <f t="shared" si="4"/>
        <v/>
      </c>
      <c r="H34" s="248"/>
    </row>
    <row r="35" spans="1:25" x14ac:dyDescent="0.25">
      <c r="B35" s="244">
        <v>8</v>
      </c>
      <c r="C35" s="245" t="str">
        <f t="shared" si="0"/>
        <v/>
      </c>
      <c r="D35" s="246" t="str">
        <f t="shared" si="1"/>
        <v/>
      </c>
      <c r="E35" s="246" t="str">
        <f t="shared" si="2"/>
        <v/>
      </c>
      <c r="F35" s="246" t="str">
        <f t="shared" si="3"/>
        <v/>
      </c>
      <c r="G35" s="247" t="str">
        <f t="shared" si="4"/>
        <v/>
      </c>
      <c r="H35" s="248"/>
    </row>
    <row r="36" spans="1:25" x14ac:dyDescent="0.25">
      <c r="B36" s="244">
        <v>9</v>
      </c>
      <c r="C36" s="245" t="str">
        <f t="shared" si="0"/>
        <v/>
      </c>
      <c r="D36" s="246" t="str">
        <f t="shared" si="1"/>
        <v/>
      </c>
      <c r="E36" s="246" t="str">
        <f t="shared" si="2"/>
        <v/>
      </c>
      <c r="F36" s="246" t="str">
        <f t="shared" si="3"/>
        <v/>
      </c>
      <c r="G36" s="247" t="str">
        <f t="shared" si="4"/>
        <v/>
      </c>
      <c r="H36" s="248"/>
    </row>
    <row r="37" spans="1:25" x14ac:dyDescent="0.25">
      <c r="B37" s="244">
        <v>10</v>
      </c>
      <c r="C37" s="245" t="str">
        <f t="shared" si="0"/>
        <v/>
      </c>
      <c r="D37" s="246" t="str">
        <f t="shared" si="1"/>
        <v/>
      </c>
      <c r="E37" s="246" t="str">
        <f t="shared" si="2"/>
        <v/>
      </c>
      <c r="F37" s="246" t="str">
        <f t="shared" si="3"/>
        <v/>
      </c>
      <c r="G37" s="247" t="str">
        <f t="shared" si="4"/>
        <v/>
      </c>
      <c r="H37" s="248"/>
    </row>
    <row r="38" spans="1:25" ht="14.45" customHeight="1" x14ac:dyDescent="0.25">
      <c r="B38" s="244">
        <v>11</v>
      </c>
      <c r="C38" s="245" t="str">
        <f t="shared" si="0"/>
        <v/>
      </c>
      <c r="D38" s="246" t="str">
        <f t="shared" si="1"/>
        <v/>
      </c>
      <c r="E38" s="246" t="str">
        <f t="shared" si="2"/>
        <v/>
      </c>
      <c r="F38" s="246" t="str">
        <f t="shared" si="3"/>
        <v/>
      </c>
      <c r="G38" s="247" t="str">
        <f t="shared" si="4"/>
        <v/>
      </c>
      <c r="H38" s="248"/>
    </row>
    <row r="39" spans="1:25" x14ac:dyDescent="0.25">
      <c r="B39" s="249">
        <v>12</v>
      </c>
      <c r="C39" s="250" t="str">
        <f t="shared" si="0"/>
        <v/>
      </c>
      <c r="D39" s="251" t="str">
        <f t="shared" si="1"/>
        <v/>
      </c>
      <c r="E39" s="251" t="str">
        <f t="shared" si="2"/>
        <v/>
      </c>
      <c r="F39" s="251" t="str">
        <f t="shared" si="3"/>
        <v/>
      </c>
      <c r="G39" s="252" t="str">
        <f t="shared" si="4"/>
        <v/>
      </c>
      <c r="H39" s="253"/>
    </row>
    <row r="40" spans="1:25" x14ac:dyDescent="0.25">
      <c r="B40" s="254" t="s">
        <v>77</v>
      </c>
      <c r="C40" s="356" t="str">
        <f t="shared" ref="C40:H40" si="5">IF(AND(COUNT(C28:C39)&gt;=1,COUNTBLANK(C28:C39)=0),AVERAGE(C28:C39),"")</f>
        <v/>
      </c>
      <c r="D40" s="357" t="str">
        <f t="shared" si="5"/>
        <v/>
      </c>
      <c r="E40" s="357" t="str">
        <f t="shared" si="5"/>
        <v/>
      </c>
      <c r="F40" s="357" t="str">
        <f t="shared" si="5"/>
        <v/>
      </c>
      <c r="G40" s="358" t="str">
        <f t="shared" si="5"/>
        <v/>
      </c>
      <c r="H40" s="255" t="str">
        <f t="shared" si="5"/>
        <v/>
      </c>
    </row>
    <row r="42" spans="1:25" s="129" customFormat="1" ht="15.75" customHeight="1" x14ac:dyDescent="0.25">
      <c r="A42" s="172"/>
      <c r="B42" s="256" t="s">
        <v>89</v>
      </c>
      <c r="C42" s="257"/>
      <c r="D42" s="257"/>
      <c r="E42" s="257"/>
      <c r="F42" s="257"/>
      <c r="G42" s="257"/>
      <c r="H42" s="258"/>
      <c r="I42" s="258"/>
      <c r="J42" s="258"/>
      <c r="K42" s="258"/>
      <c r="L42" s="258"/>
      <c r="Y42" s="130"/>
    </row>
    <row r="43" spans="1:25" x14ac:dyDescent="0.25">
      <c r="B43" s="509" t="s">
        <v>37</v>
      </c>
      <c r="C43" s="259" t="s">
        <v>2</v>
      </c>
      <c r="D43" s="260"/>
      <c r="E43" s="260"/>
      <c r="F43" s="260"/>
      <c r="G43" s="260"/>
      <c r="H43" s="261" t="s">
        <v>0</v>
      </c>
      <c r="I43" s="260"/>
      <c r="J43" s="260"/>
      <c r="K43" s="260"/>
      <c r="L43" s="262"/>
    </row>
    <row r="44" spans="1:25" ht="30" x14ac:dyDescent="0.25">
      <c r="B44" s="510"/>
      <c r="C44" s="263" t="s">
        <v>78</v>
      </c>
      <c r="D44" s="264" t="s">
        <v>79</v>
      </c>
      <c r="E44" s="264" t="s">
        <v>80</v>
      </c>
      <c r="F44" s="264" t="s">
        <v>81</v>
      </c>
      <c r="G44" s="265" t="s">
        <v>82</v>
      </c>
      <c r="H44" s="263" t="s">
        <v>78</v>
      </c>
      <c r="I44" s="264" t="s">
        <v>79</v>
      </c>
      <c r="J44" s="264" t="s">
        <v>80</v>
      </c>
      <c r="K44" s="264" t="s">
        <v>81</v>
      </c>
      <c r="L44" s="265" t="s">
        <v>82</v>
      </c>
    </row>
    <row r="45" spans="1:25" s="62" customFormat="1" x14ac:dyDescent="0.25">
      <c r="B45" s="511"/>
      <c r="C45" s="359" t="s">
        <v>163</v>
      </c>
      <c r="D45" s="360" t="s">
        <v>164</v>
      </c>
      <c r="E45" s="360" t="s">
        <v>165</v>
      </c>
      <c r="F45" s="360" t="s">
        <v>166</v>
      </c>
      <c r="G45" s="361" t="s">
        <v>167</v>
      </c>
      <c r="H45" s="359" t="s">
        <v>168</v>
      </c>
      <c r="I45" s="360" t="s">
        <v>169</v>
      </c>
      <c r="J45" s="360" t="s">
        <v>170</v>
      </c>
      <c r="K45" s="360" t="s">
        <v>171</v>
      </c>
      <c r="L45" s="361" t="s">
        <v>172</v>
      </c>
    </row>
    <row r="46" spans="1:25" x14ac:dyDescent="0.25">
      <c r="B46" s="239">
        <v>1</v>
      </c>
      <c r="C46" s="266" t="str">
        <f>IF(COUNT(C28)=1,ROUND(C28*$C$13/($C$13+100),0),"")</f>
        <v/>
      </c>
      <c r="D46" s="267" t="str">
        <f>IF(COUNT(D28)=1,ROUND(D28*$D$13/($D$13+100),0),"")</f>
        <v/>
      </c>
      <c r="E46" s="267" t="str">
        <f>IF(COUNT(E28)=1,ROUND(E28*$E$13/($E$13+100),0),"")</f>
        <v/>
      </c>
      <c r="F46" s="267" t="str">
        <f>IF(COUNT(F28)=1,ROUND(F28*$F$13/($F$13+100),0),"")</f>
        <v/>
      </c>
      <c r="G46" s="268" t="str">
        <f>IF(COUNT(G28)=1,ROUND(G28*$G$13/($G$13+100),0),"")</f>
        <v/>
      </c>
      <c r="H46" s="240" t="str">
        <f t="shared" ref="H46:H57" si="6">IF(COUNT(C28)=1,C28-C46,"")</f>
        <v/>
      </c>
      <c r="I46" s="241" t="str">
        <f t="shared" ref="I46:I57" si="7">IF(COUNT(D28)=1,D28-D46,"")</f>
        <v/>
      </c>
      <c r="J46" s="241" t="str">
        <f t="shared" ref="J46:J57" si="8">IF(COUNT(E28)=1,E28-E46,"")</f>
        <v/>
      </c>
      <c r="K46" s="241" t="str">
        <f t="shared" ref="K46:K57" si="9">IF(COUNT(F28)=1,F28-F46,"")</f>
        <v/>
      </c>
      <c r="L46" s="278" t="str">
        <f t="shared" ref="L46:L57" si="10">IF(COUNT(G28)=1,G28-G46,"")</f>
        <v/>
      </c>
    </row>
    <row r="47" spans="1:25" x14ac:dyDescent="0.25">
      <c r="B47" s="244">
        <v>2</v>
      </c>
      <c r="C47" s="269" t="str">
        <f t="shared" ref="C47:C57" si="11">IF(COUNT(C29)=1,ROUND(C29*$C$13/($C$13+100),0),"")</f>
        <v/>
      </c>
      <c r="D47" s="270" t="str">
        <f t="shared" ref="D47:D57" si="12">IF(COUNT(D29)=1,ROUND(D29*$D$13/($D$13+100),0),"")</f>
        <v/>
      </c>
      <c r="E47" s="270" t="str">
        <f t="shared" ref="E47:E57" si="13">IF(COUNT(E29)=1,ROUND(E29*$E$13/($E$13+100),0),"")</f>
        <v/>
      </c>
      <c r="F47" s="270" t="str">
        <f t="shared" ref="F47:F57" si="14">IF(COUNT(F29)=1,ROUND(F29*$F$13/($F$13+100),0),"")</f>
        <v/>
      </c>
      <c r="G47" s="271" t="str">
        <f t="shared" ref="G47:G57" si="15">IF(COUNT(G29)=1,ROUND(G29*$G$13/($G$13+100),0),"")</f>
        <v/>
      </c>
      <c r="H47" s="245" t="str">
        <f t="shared" si="6"/>
        <v/>
      </c>
      <c r="I47" s="246" t="str">
        <f t="shared" si="7"/>
        <v/>
      </c>
      <c r="J47" s="246" t="str">
        <f t="shared" si="8"/>
        <v/>
      </c>
      <c r="K47" s="246" t="str">
        <f t="shared" si="9"/>
        <v/>
      </c>
      <c r="L47" s="279" t="str">
        <f t="shared" si="10"/>
        <v/>
      </c>
    </row>
    <row r="48" spans="1:25" x14ac:dyDescent="0.25">
      <c r="B48" s="244">
        <v>3</v>
      </c>
      <c r="C48" s="269" t="str">
        <f t="shared" si="11"/>
        <v/>
      </c>
      <c r="D48" s="270" t="str">
        <f t="shared" si="12"/>
        <v/>
      </c>
      <c r="E48" s="270" t="str">
        <f t="shared" si="13"/>
        <v/>
      </c>
      <c r="F48" s="270" t="str">
        <f t="shared" si="14"/>
        <v/>
      </c>
      <c r="G48" s="271" t="str">
        <f t="shared" si="15"/>
        <v/>
      </c>
      <c r="H48" s="245" t="str">
        <f t="shared" si="6"/>
        <v/>
      </c>
      <c r="I48" s="246" t="str">
        <f t="shared" si="7"/>
        <v/>
      </c>
      <c r="J48" s="246" t="str">
        <f t="shared" si="8"/>
        <v/>
      </c>
      <c r="K48" s="246" t="str">
        <f t="shared" si="9"/>
        <v/>
      </c>
      <c r="L48" s="279" t="str">
        <f t="shared" si="10"/>
        <v/>
      </c>
    </row>
    <row r="49" spans="2:12" x14ac:dyDescent="0.25">
      <c r="B49" s="244">
        <v>4</v>
      </c>
      <c r="C49" s="269" t="str">
        <f t="shared" si="11"/>
        <v/>
      </c>
      <c r="D49" s="270" t="str">
        <f t="shared" si="12"/>
        <v/>
      </c>
      <c r="E49" s="270" t="str">
        <f t="shared" si="13"/>
        <v/>
      </c>
      <c r="F49" s="270" t="str">
        <f t="shared" si="14"/>
        <v/>
      </c>
      <c r="G49" s="271" t="str">
        <f t="shared" si="15"/>
        <v/>
      </c>
      <c r="H49" s="245" t="str">
        <f t="shared" si="6"/>
        <v/>
      </c>
      <c r="I49" s="246" t="str">
        <f t="shared" si="7"/>
        <v/>
      </c>
      <c r="J49" s="246" t="str">
        <f t="shared" si="8"/>
        <v/>
      </c>
      <c r="K49" s="246" t="str">
        <f t="shared" si="9"/>
        <v/>
      </c>
      <c r="L49" s="279" t="str">
        <f t="shared" si="10"/>
        <v/>
      </c>
    </row>
    <row r="50" spans="2:12" x14ac:dyDescent="0.25">
      <c r="B50" s="244">
        <v>5</v>
      </c>
      <c r="C50" s="269" t="str">
        <f t="shared" si="11"/>
        <v/>
      </c>
      <c r="D50" s="270" t="str">
        <f t="shared" si="12"/>
        <v/>
      </c>
      <c r="E50" s="270" t="str">
        <f t="shared" si="13"/>
        <v/>
      </c>
      <c r="F50" s="270" t="str">
        <f t="shared" si="14"/>
        <v/>
      </c>
      <c r="G50" s="271" t="str">
        <f t="shared" si="15"/>
        <v/>
      </c>
      <c r="H50" s="245" t="str">
        <f t="shared" si="6"/>
        <v/>
      </c>
      <c r="I50" s="246" t="str">
        <f t="shared" si="7"/>
        <v/>
      </c>
      <c r="J50" s="246" t="str">
        <f t="shared" si="8"/>
        <v/>
      </c>
      <c r="K50" s="246" t="str">
        <f t="shared" si="9"/>
        <v/>
      </c>
      <c r="L50" s="279" t="str">
        <f t="shared" si="10"/>
        <v/>
      </c>
    </row>
    <row r="51" spans="2:12" x14ac:dyDescent="0.25">
      <c r="B51" s="244">
        <v>6</v>
      </c>
      <c r="C51" s="269" t="str">
        <f t="shared" si="11"/>
        <v/>
      </c>
      <c r="D51" s="270" t="str">
        <f t="shared" si="12"/>
        <v/>
      </c>
      <c r="E51" s="270" t="str">
        <f t="shared" si="13"/>
        <v/>
      </c>
      <c r="F51" s="270" t="str">
        <f t="shared" si="14"/>
        <v/>
      </c>
      <c r="G51" s="271" t="str">
        <f t="shared" si="15"/>
        <v/>
      </c>
      <c r="H51" s="245" t="str">
        <f t="shared" si="6"/>
        <v/>
      </c>
      <c r="I51" s="246" t="str">
        <f t="shared" si="7"/>
        <v/>
      </c>
      <c r="J51" s="246" t="str">
        <f t="shared" si="8"/>
        <v/>
      </c>
      <c r="K51" s="246" t="str">
        <f t="shared" si="9"/>
        <v/>
      </c>
      <c r="L51" s="279" t="str">
        <f t="shared" si="10"/>
        <v/>
      </c>
    </row>
    <row r="52" spans="2:12" x14ac:dyDescent="0.25">
      <c r="B52" s="244">
        <v>7</v>
      </c>
      <c r="C52" s="269" t="str">
        <f t="shared" si="11"/>
        <v/>
      </c>
      <c r="D52" s="270" t="str">
        <f t="shared" si="12"/>
        <v/>
      </c>
      <c r="E52" s="270" t="str">
        <f t="shared" si="13"/>
        <v/>
      </c>
      <c r="F52" s="270" t="str">
        <f t="shared" si="14"/>
        <v/>
      </c>
      <c r="G52" s="271" t="str">
        <f t="shared" si="15"/>
        <v/>
      </c>
      <c r="H52" s="245" t="str">
        <f t="shared" si="6"/>
        <v/>
      </c>
      <c r="I52" s="246" t="str">
        <f t="shared" si="7"/>
        <v/>
      </c>
      <c r="J52" s="246" t="str">
        <f t="shared" si="8"/>
        <v/>
      </c>
      <c r="K52" s="246" t="str">
        <f t="shared" si="9"/>
        <v/>
      </c>
      <c r="L52" s="279" t="str">
        <f t="shared" si="10"/>
        <v/>
      </c>
    </row>
    <row r="53" spans="2:12" x14ac:dyDescent="0.25">
      <c r="B53" s="244">
        <v>8</v>
      </c>
      <c r="C53" s="269" t="str">
        <f t="shared" si="11"/>
        <v/>
      </c>
      <c r="D53" s="270" t="str">
        <f t="shared" si="12"/>
        <v/>
      </c>
      <c r="E53" s="270" t="str">
        <f t="shared" si="13"/>
        <v/>
      </c>
      <c r="F53" s="270" t="str">
        <f t="shared" si="14"/>
        <v/>
      </c>
      <c r="G53" s="271" t="str">
        <f t="shared" si="15"/>
        <v/>
      </c>
      <c r="H53" s="245" t="str">
        <f t="shared" si="6"/>
        <v/>
      </c>
      <c r="I53" s="246" t="str">
        <f t="shared" si="7"/>
        <v/>
      </c>
      <c r="J53" s="246" t="str">
        <f t="shared" si="8"/>
        <v/>
      </c>
      <c r="K53" s="246" t="str">
        <f t="shared" si="9"/>
        <v/>
      </c>
      <c r="L53" s="279" t="str">
        <f t="shared" si="10"/>
        <v/>
      </c>
    </row>
    <row r="54" spans="2:12" x14ac:dyDescent="0.25">
      <c r="B54" s="244">
        <v>9</v>
      </c>
      <c r="C54" s="269" t="str">
        <f t="shared" si="11"/>
        <v/>
      </c>
      <c r="D54" s="270" t="str">
        <f t="shared" si="12"/>
        <v/>
      </c>
      <c r="E54" s="270" t="str">
        <f t="shared" si="13"/>
        <v/>
      </c>
      <c r="F54" s="270" t="str">
        <f t="shared" si="14"/>
        <v/>
      </c>
      <c r="G54" s="271" t="str">
        <f t="shared" si="15"/>
        <v/>
      </c>
      <c r="H54" s="245" t="str">
        <f t="shared" si="6"/>
        <v/>
      </c>
      <c r="I54" s="246" t="str">
        <f t="shared" si="7"/>
        <v/>
      </c>
      <c r="J54" s="246" t="str">
        <f t="shared" si="8"/>
        <v/>
      </c>
      <c r="K54" s="246" t="str">
        <f t="shared" si="9"/>
        <v/>
      </c>
      <c r="L54" s="279" t="str">
        <f t="shared" si="10"/>
        <v/>
      </c>
    </row>
    <row r="55" spans="2:12" x14ac:dyDescent="0.25">
      <c r="B55" s="244">
        <v>10</v>
      </c>
      <c r="C55" s="269" t="str">
        <f t="shared" si="11"/>
        <v/>
      </c>
      <c r="D55" s="270" t="str">
        <f t="shared" si="12"/>
        <v/>
      </c>
      <c r="E55" s="270" t="str">
        <f t="shared" si="13"/>
        <v/>
      </c>
      <c r="F55" s="270" t="str">
        <f t="shared" si="14"/>
        <v/>
      </c>
      <c r="G55" s="271" t="str">
        <f t="shared" si="15"/>
        <v/>
      </c>
      <c r="H55" s="245" t="str">
        <f t="shared" si="6"/>
        <v/>
      </c>
      <c r="I55" s="246" t="str">
        <f t="shared" si="7"/>
        <v/>
      </c>
      <c r="J55" s="246" t="str">
        <f t="shared" si="8"/>
        <v/>
      </c>
      <c r="K55" s="246" t="str">
        <f t="shared" si="9"/>
        <v/>
      </c>
      <c r="L55" s="279" t="str">
        <f t="shared" si="10"/>
        <v/>
      </c>
    </row>
    <row r="56" spans="2:12" x14ac:dyDescent="0.25">
      <c r="B56" s="244">
        <v>11</v>
      </c>
      <c r="C56" s="269" t="str">
        <f t="shared" si="11"/>
        <v/>
      </c>
      <c r="D56" s="270" t="str">
        <f t="shared" si="12"/>
        <v/>
      </c>
      <c r="E56" s="270" t="str">
        <f t="shared" si="13"/>
        <v/>
      </c>
      <c r="F56" s="270" t="str">
        <f t="shared" si="14"/>
        <v/>
      </c>
      <c r="G56" s="271" t="str">
        <f t="shared" si="15"/>
        <v/>
      </c>
      <c r="H56" s="245" t="str">
        <f t="shared" si="6"/>
        <v/>
      </c>
      <c r="I56" s="246" t="str">
        <f t="shared" si="7"/>
        <v/>
      </c>
      <c r="J56" s="246" t="str">
        <f t="shared" si="8"/>
        <v/>
      </c>
      <c r="K56" s="246" t="str">
        <f t="shared" si="9"/>
        <v/>
      </c>
      <c r="L56" s="279" t="str">
        <f t="shared" si="10"/>
        <v/>
      </c>
    </row>
    <row r="57" spans="2:12" x14ac:dyDescent="0.25">
      <c r="B57" s="249">
        <v>12</v>
      </c>
      <c r="C57" s="272" t="str">
        <f t="shared" si="11"/>
        <v/>
      </c>
      <c r="D57" s="273" t="str">
        <f t="shared" si="12"/>
        <v/>
      </c>
      <c r="E57" s="273" t="str">
        <f t="shared" si="13"/>
        <v/>
      </c>
      <c r="F57" s="273" t="str">
        <f t="shared" si="14"/>
        <v/>
      </c>
      <c r="G57" s="274" t="str">
        <f t="shared" si="15"/>
        <v/>
      </c>
      <c r="H57" s="250" t="str">
        <f t="shared" si="6"/>
        <v/>
      </c>
      <c r="I57" s="251" t="str">
        <f t="shared" si="7"/>
        <v/>
      </c>
      <c r="J57" s="251" t="str">
        <f t="shared" si="8"/>
        <v/>
      </c>
      <c r="K57" s="251" t="str">
        <f t="shared" si="9"/>
        <v/>
      </c>
      <c r="L57" s="280" t="str">
        <f t="shared" si="10"/>
        <v/>
      </c>
    </row>
    <row r="58" spans="2:12" x14ac:dyDescent="0.25">
      <c r="B58" s="254" t="s">
        <v>77</v>
      </c>
      <c r="C58" s="275" t="str">
        <f>IF(AND(COUNT(C46:C57)&gt;=1,COUNTBLANK(C46:C57)=0),AVERAGE(C46:C57),"")</f>
        <v/>
      </c>
      <c r="D58" s="276" t="str">
        <f t="shared" ref="D58:L58" si="16">IF(AND(COUNT(D46:D57)&gt;=1,COUNTBLANK(D46:D57)=0),AVERAGE(D46:D57),"")</f>
        <v/>
      </c>
      <c r="E58" s="276" t="str">
        <f t="shared" si="16"/>
        <v/>
      </c>
      <c r="F58" s="276" t="str">
        <f t="shared" si="16"/>
        <v/>
      </c>
      <c r="G58" s="277" t="str">
        <f t="shared" si="16"/>
        <v/>
      </c>
      <c r="H58" s="275" t="str">
        <f t="shared" si="16"/>
        <v/>
      </c>
      <c r="I58" s="276" t="str">
        <f t="shared" si="16"/>
        <v/>
      </c>
      <c r="J58" s="276" t="str">
        <f t="shared" si="16"/>
        <v/>
      </c>
      <c r="K58" s="276" t="str">
        <f t="shared" si="16"/>
        <v/>
      </c>
      <c r="L58" s="277" t="str">
        <f t="shared" si="16"/>
        <v/>
      </c>
    </row>
  </sheetData>
  <sheetProtection sheet="1" selectLockedCells="1"/>
  <mergeCells count="6">
    <mergeCell ref="B8:H9"/>
    <mergeCell ref="A12:A33"/>
    <mergeCell ref="B43:B45"/>
    <mergeCell ref="C25:H25"/>
    <mergeCell ref="B24:H24"/>
    <mergeCell ref="B25:B27"/>
  </mergeCells>
  <conditionalFormatting sqref="H28:H39">
    <cfRule type="containsBlanks" dxfId="439" priority="8">
      <formula>LEN(TRIM(H28))=0</formula>
    </cfRule>
    <cfRule type="containsErrors" dxfId="438" priority="9">
      <formula>ISERROR(H28)</formula>
    </cfRule>
  </conditionalFormatting>
  <conditionalFormatting sqref="C28:G39 C46:L57">
    <cfRule type="containsErrors" dxfId="437" priority="2">
      <formula>ISERROR(C28)</formula>
    </cfRule>
  </conditionalFormatting>
  <conditionalFormatting sqref="C12:G13">
    <cfRule type="containsBlanks" dxfId="436" priority="1">
      <formula>LEN(TRIM(C12))=0</formula>
    </cfRule>
  </conditionalFormatting>
  <hyperlinks>
    <hyperlink ref="B15" r:id="rId1"/>
  </hyperlinks>
  <pageMargins left="0.7" right="0.7" top="0.75" bottom="0.75" header="0.3" footer="0.3"/>
  <pageSetup paperSize="9" scale="36"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249977111117893"/>
    <pageSetUpPr fitToPage="1"/>
  </sheetPr>
  <dimension ref="A1:AE90"/>
  <sheetViews>
    <sheetView showGridLines="0" showRuler="0" zoomScaleNormal="100" zoomScaleSheetLayoutView="70" workbookViewId="0">
      <selection activeCell="E67" sqref="E67"/>
    </sheetView>
  </sheetViews>
  <sheetFormatPr defaultColWidth="7.28515625" defaultRowHeight="15" x14ac:dyDescent="0.25"/>
  <cols>
    <col min="1" max="1" width="8.7109375" style="73" customWidth="1"/>
    <col min="2" max="2" width="10.7109375" style="63" customWidth="1"/>
    <col min="3" max="4" width="10.7109375" style="64" customWidth="1"/>
    <col min="5" max="8" width="7.7109375" style="64" customWidth="1"/>
    <col min="9" max="10" width="24.7109375" style="16" customWidth="1"/>
    <col min="11" max="11" width="24.7109375" style="1" customWidth="1"/>
    <col min="12" max="14" width="24.7109375" style="15" customWidth="1"/>
    <col min="15" max="15" width="6.7109375" style="65" hidden="1" customWidth="1"/>
    <col min="16" max="16" width="7.5703125" style="65" hidden="1" customWidth="1"/>
    <col min="17" max="18" width="7.28515625" style="66" hidden="1" customWidth="1"/>
    <col min="19" max="19" width="8" style="66" hidden="1" customWidth="1"/>
    <col min="20" max="20" width="9.28515625" style="66" hidden="1" customWidth="1"/>
    <col min="21" max="21" width="8.42578125" style="66" hidden="1" customWidth="1"/>
    <col min="22" max="22" width="8.7109375" style="66" hidden="1" customWidth="1"/>
    <col min="23" max="24" width="7.28515625" style="66" hidden="1" customWidth="1"/>
    <col min="25" max="26" width="0" style="66" hidden="1" customWidth="1"/>
    <col min="27" max="27" width="7.7109375" style="67" hidden="1" customWidth="1"/>
    <col min="28" max="30" width="0" style="67" hidden="1" customWidth="1"/>
    <col min="31" max="31" width="2.28515625" style="67" customWidth="1"/>
    <col min="32" max="16384" width="7.28515625" style="66"/>
  </cols>
  <sheetData>
    <row r="1" spans="1:31" s="365" customFormat="1" ht="18.75" x14ac:dyDescent="0.3">
      <c r="A1" s="343" t="s">
        <v>91</v>
      </c>
      <c r="B1" s="362"/>
      <c r="C1" s="363"/>
      <c r="D1" s="363"/>
      <c r="E1" s="363"/>
      <c r="F1" s="363"/>
      <c r="G1" s="363"/>
      <c r="H1" s="363"/>
      <c r="I1" s="364"/>
      <c r="J1" s="364"/>
      <c r="L1" s="367"/>
      <c r="M1" s="367"/>
      <c r="N1" s="367"/>
      <c r="O1" s="364"/>
      <c r="P1" s="364"/>
      <c r="AA1" s="366"/>
      <c r="AB1" s="366"/>
      <c r="AC1" s="366"/>
      <c r="AD1" s="366"/>
      <c r="AE1" s="366"/>
    </row>
    <row r="2" spans="1:31" s="71" customFormat="1" x14ac:dyDescent="0.25">
      <c r="A2" s="68"/>
      <c r="B2" s="430" t="s">
        <v>44</v>
      </c>
      <c r="C2" s="69"/>
      <c r="D2" s="69"/>
      <c r="E2" s="70"/>
      <c r="F2" s="70"/>
      <c r="G2" s="70"/>
      <c r="H2" s="70"/>
      <c r="I2" s="65"/>
      <c r="J2" s="65"/>
      <c r="L2" s="72"/>
      <c r="M2" s="72"/>
      <c r="N2" s="72"/>
      <c r="O2" s="65"/>
      <c r="P2" s="65"/>
    </row>
    <row r="3" spans="1:31" s="71" customFormat="1" x14ac:dyDescent="0.25">
      <c r="A3" s="68"/>
      <c r="B3" s="433" t="s">
        <v>234</v>
      </c>
      <c r="C3" s="69"/>
      <c r="D3" s="69"/>
      <c r="E3" s="70"/>
      <c r="F3" s="70"/>
      <c r="G3" s="70"/>
      <c r="I3" s="74"/>
      <c r="J3" s="65"/>
      <c r="L3" s="72"/>
      <c r="M3" s="72"/>
      <c r="N3" s="72"/>
      <c r="P3" s="65"/>
    </row>
    <row r="4" spans="1:31" s="71" customFormat="1" x14ac:dyDescent="0.25">
      <c r="A4" s="68"/>
      <c r="B4" s="434" t="s">
        <v>66</v>
      </c>
      <c r="C4" s="69"/>
      <c r="D4" s="69"/>
      <c r="E4" s="70"/>
      <c r="F4" s="70"/>
      <c r="G4" s="70"/>
      <c r="H4" s="70"/>
      <c r="I4" s="65"/>
      <c r="J4" s="65"/>
      <c r="L4" s="72"/>
      <c r="M4" s="72"/>
      <c r="N4" s="72"/>
      <c r="O4" s="65"/>
      <c r="P4" s="65"/>
    </row>
    <row r="5" spans="1:31" s="71" customFormat="1" x14ac:dyDescent="0.25">
      <c r="A5" s="68"/>
      <c r="B5" s="432" t="s">
        <v>240</v>
      </c>
      <c r="C5" s="69"/>
      <c r="D5" s="69"/>
      <c r="E5" s="70"/>
      <c r="F5" s="70"/>
      <c r="G5" s="70"/>
      <c r="H5" s="70"/>
      <c r="I5" s="65"/>
      <c r="J5" s="65"/>
      <c r="L5" s="72"/>
      <c r="M5" s="72"/>
      <c r="N5" s="72"/>
    </row>
    <row r="6" spans="1:31" s="72" customFormat="1" x14ac:dyDescent="0.25">
      <c r="A6" s="68"/>
      <c r="B6" s="435" t="s">
        <v>253</v>
      </c>
      <c r="C6" s="69"/>
      <c r="D6" s="69"/>
      <c r="E6" s="70"/>
      <c r="F6" s="70"/>
      <c r="G6" s="70"/>
      <c r="H6" s="70"/>
      <c r="I6" s="173"/>
      <c r="J6" s="19"/>
      <c r="K6" s="12"/>
      <c r="L6" s="12"/>
      <c r="M6" s="12"/>
      <c r="N6" s="12"/>
      <c r="O6" s="65"/>
      <c r="P6" s="65"/>
      <c r="Q6" s="71"/>
    </row>
    <row r="7" spans="1:31" s="72" customFormat="1" x14ac:dyDescent="0.25">
      <c r="A7" s="68"/>
      <c r="B7" s="29"/>
      <c r="C7" s="69"/>
      <c r="D7" s="69"/>
      <c r="E7" s="70"/>
      <c r="F7" s="70"/>
      <c r="G7" s="70"/>
      <c r="H7" s="70"/>
      <c r="I7" s="173"/>
      <c r="J7" s="19"/>
      <c r="K7" s="12"/>
      <c r="L7" s="12"/>
      <c r="M7" s="12"/>
      <c r="N7" s="12"/>
      <c r="O7" s="65"/>
      <c r="P7" s="65"/>
      <c r="Q7" s="71"/>
    </row>
    <row r="8" spans="1:31" s="72" customFormat="1" ht="12.75" customHeight="1" x14ac:dyDescent="0.25">
      <c r="A8" s="518" t="s">
        <v>235</v>
      </c>
      <c r="B8" s="518"/>
      <c r="C8" s="518"/>
      <c r="D8" s="69"/>
      <c r="E8" s="70"/>
      <c r="F8" s="70"/>
      <c r="G8" s="70"/>
      <c r="H8" s="70"/>
      <c r="I8" s="173"/>
      <c r="J8" s="19"/>
      <c r="K8" s="12"/>
      <c r="L8" s="12"/>
      <c r="M8" s="12"/>
      <c r="N8" s="12"/>
      <c r="O8" s="65"/>
      <c r="P8" s="65"/>
      <c r="Q8" s="71"/>
    </row>
    <row r="9" spans="1:31" s="72" customFormat="1" ht="12.75" customHeight="1" x14ac:dyDescent="0.25">
      <c r="A9" s="462" t="s">
        <v>238</v>
      </c>
      <c r="B9" s="29"/>
      <c r="C9" s="529" t="str">
        <f>IF('W2'!G11+'W3'!$G$22&gt;0,"Yes","No. Please complete W2 or W3 first")</f>
        <v>No. Please complete W2 or W3 first</v>
      </c>
      <c r="D9" s="529"/>
      <c r="E9" s="529"/>
      <c r="F9" s="529"/>
      <c r="G9" s="70"/>
      <c r="H9" s="70"/>
      <c r="I9" s="173"/>
      <c r="J9" s="19"/>
      <c r="K9" s="12"/>
      <c r="L9" s="12"/>
      <c r="M9" s="12"/>
      <c r="N9" s="12"/>
      <c r="O9" s="65"/>
      <c r="P9" s="65"/>
      <c r="Q9" s="71"/>
    </row>
    <row r="10" spans="1:31" s="1" customFormat="1" ht="12.75" customHeight="1" x14ac:dyDescent="0.2">
      <c r="A10" s="462" t="s">
        <v>239</v>
      </c>
      <c r="B10" s="3"/>
      <c r="C10" s="12" t="str">
        <f>IF('W2'!G11&gt;0, "W2", IF('W3'!$G$22&gt;0, "W3", ""))</f>
        <v/>
      </c>
      <c r="D10" s="6"/>
      <c r="E10" s="6"/>
      <c r="F10" s="6"/>
      <c r="G10" s="6"/>
      <c r="H10" s="6"/>
      <c r="I10" s="16"/>
      <c r="J10" s="16"/>
      <c r="K10" s="15"/>
      <c r="L10" s="11"/>
      <c r="M10" s="15"/>
      <c r="N10" s="15"/>
      <c r="O10" s="52" t="s">
        <v>209</v>
      </c>
      <c r="P10" s="113"/>
      <c r="Q10" s="114"/>
      <c r="R10" s="114"/>
      <c r="S10" s="115"/>
      <c r="T10" s="115"/>
      <c r="U10" s="115"/>
      <c r="V10" s="115"/>
      <c r="W10" s="115"/>
      <c r="X10" s="115"/>
      <c r="Y10" s="115"/>
      <c r="Z10" s="115"/>
      <c r="AA10" s="116"/>
      <c r="AB10" s="116"/>
      <c r="AC10" s="116"/>
      <c r="AD10" s="116"/>
      <c r="AE10" s="10"/>
    </row>
    <row r="11" spans="1:31" s="5" customFormat="1" ht="12.75" customHeight="1" x14ac:dyDescent="0.2">
      <c r="E11" s="174" t="s">
        <v>90</v>
      </c>
      <c r="F11" s="175"/>
      <c r="G11" s="176"/>
      <c r="H11" s="176"/>
      <c r="I11" s="407" t="s">
        <v>236</v>
      </c>
      <c r="J11" s="180"/>
      <c r="K11" s="369"/>
      <c r="L11" s="369"/>
      <c r="M11" s="368"/>
      <c r="N11" s="486"/>
      <c r="O11" s="27" t="s">
        <v>207</v>
      </c>
      <c r="P11" s="28"/>
      <c r="Q11" s="192"/>
      <c r="R11" s="192"/>
      <c r="S11" s="27" t="s">
        <v>208</v>
      </c>
      <c r="T11" s="28"/>
      <c r="U11" s="192"/>
      <c r="V11" s="192"/>
      <c r="W11" s="406"/>
      <c r="X11" s="406"/>
      <c r="Y11" s="406"/>
      <c r="Z11" s="406"/>
      <c r="AA11" s="28"/>
      <c r="AB11" s="28"/>
      <c r="AC11" s="28"/>
      <c r="AD11" s="28"/>
      <c r="AE11" s="470"/>
    </row>
    <row r="12" spans="1:31" s="4" customFormat="1" ht="12.75" customHeight="1" x14ac:dyDescent="0.2">
      <c r="A12" s="460"/>
      <c r="B12" s="461"/>
      <c r="C12" s="527" t="s">
        <v>28</v>
      </c>
      <c r="D12" s="535"/>
      <c r="E12" s="8" t="s">
        <v>27</v>
      </c>
      <c r="F12" s="110"/>
      <c r="G12" s="110"/>
      <c r="H12" s="110"/>
      <c r="I12" s="519" t="s">
        <v>211</v>
      </c>
      <c r="J12" s="520"/>
      <c r="K12" s="520"/>
      <c r="L12" s="520"/>
      <c r="M12" s="520"/>
      <c r="N12" s="521"/>
      <c r="O12" s="408" t="s">
        <v>75</v>
      </c>
      <c r="P12" s="369"/>
      <c r="Q12" s="374"/>
      <c r="R12" s="409"/>
      <c r="S12" s="410" t="s">
        <v>72</v>
      </c>
      <c r="T12" s="410"/>
      <c r="U12" s="410"/>
      <c r="V12" s="410"/>
      <c r="W12" s="411" t="s">
        <v>73</v>
      </c>
      <c r="X12" s="412"/>
      <c r="Y12" s="412"/>
      <c r="Z12" s="413"/>
      <c r="AA12" s="412" t="s">
        <v>74</v>
      </c>
      <c r="AB12" s="412"/>
      <c r="AC12" s="412"/>
      <c r="AD12" s="469"/>
      <c r="AE12" s="471"/>
    </row>
    <row r="13" spans="1:31" s="1" customFormat="1" ht="12.75" customHeight="1" x14ac:dyDescent="0.2">
      <c r="A13" s="177"/>
      <c r="B13" s="3"/>
      <c r="C13" s="528"/>
      <c r="D13" s="536"/>
      <c r="E13" s="522" t="s">
        <v>4</v>
      </c>
      <c r="F13" s="522"/>
      <c r="G13" s="522" t="s">
        <v>5</v>
      </c>
      <c r="H13" s="522"/>
      <c r="I13" s="533" t="s">
        <v>4</v>
      </c>
      <c r="J13" s="530"/>
      <c r="K13" s="530"/>
      <c r="L13" s="533" t="s">
        <v>5</v>
      </c>
      <c r="M13" s="530"/>
      <c r="N13" s="534"/>
      <c r="O13" s="530" t="s">
        <v>4</v>
      </c>
      <c r="P13" s="530"/>
      <c r="Q13" s="530" t="s">
        <v>5</v>
      </c>
      <c r="R13" s="531"/>
      <c r="S13" s="530" t="s">
        <v>4</v>
      </c>
      <c r="T13" s="530"/>
      <c r="U13" s="530" t="s">
        <v>5</v>
      </c>
      <c r="V13" s="530"/>
      <c r="W13" s="532" t="s">
        <v>4</v>
      </c>
      <c r="X13" s="530"/>
      <c r="Y13" s="530" t="s">
        <v>5</v>
      </c>
      <c r="Z13" s="531"/>
      <c r="AA13" s="530" t="s">
        <v>4</v>
      </c>
      <c r="AB13" s="530"/>
      <c r="AC13" s="530" t="s">
        <v>5</v>
      </c>
      <c r="AD13" s="531"/>
    </row>
    <row r="14" spans="1:31" s="13" customFormat="1" ht="12.75" customHeight="1" x14ac:dyDescent="0.2">
      <c r="A14" s="376" t="s">
        <v>19</v>
      </c>
      <c r="B14" s="372" t="s">
        <v>18</v>
      </c>
      <c r="C14" s="372" t="s">
        <v>2</v>
      </c>
      <c r="D14" s="373" t="s">
        <v>0</v>
      </c>
      <c r="E14" s="372" t="s">
        <v>2</v>
      </c>
      <c r="F14" s="372" t="s">
        <v>0</v>
      </c>
      <c r="G14" s="372" t="s">
        <v>2</v>
      </c>
      <c r="H14" s="373" t="s">
        <v>0</v>
      </c>
      <c r="I14" s="372" t="s">
        <v>2</v>
      </c>
      <c r="J14" s="372" t="s">
        <v>0</v>
      </c>
      <c r="K14" s="372" t="s">
        <v>26</v>
      </c>
      <c r="L14" s="372" t="s">
        <v>2</v>
      </c>
      <c r="M14" s="372" t="s">
        <v>0</v>
      </c>
      <c r="N14" s="373" t="s">
        <v>26</v>
      </c>
      <c r="O14" s="18" t="s">
        <v>258</v>
      </c>
      <c r="P14" s="18" t="s">
        <v>0</v>
      </c>
      <c r="Q14" s="18" t="s">
        <v>258</v>
      </c>
      <c r="R14" s="141" t="s">
        <v>0</v>
      </c>
      <c r="S14" s="18" t="s">
        <v>258</v>
      </c>
      <c r="T14" s="18" t="s">
        <v>0</v>
      </c>
      <c r="U14" s="18" t="s">
        <v>258</v>
      </c>
      <c r="V14" s="18" t="s">
        <v>0</v>
      </c>
      <c r="W14" s="140" t="s">
        <v>258</v>
      </c>
      <c r="X14" s="18" t="s">
        <v>0</v>
      </c>
      <c r="Y14" s="18" t="s">
        <v>258</v>
      </c>
      <c r="Z14" s="141" t="s">
        <v>0</v>
      </c>
      <c r="AA14" s="18" t="s">
        <v>258</v>
      </c>
      <c r="AB14" s="18" t="s">
        <v>0</v>
      </c>
      <c r="AC14" s="18" t="s">
        <v>258</v>
      </c>
      <c r="AD14" s="141" t="s">
        <v>0</v>
      </c>
    </row>
    <row r="15" spans="1:31" s="34" customFormat="1" ht="12.75" customHeight="1" x14ac:dyDescent="0.25">
      <c r="A15" s="524" t="s">
        <v>20</v>
      </c>
      <c r="B15" s="17" t="s">
        <v>6</v>
      </c>
      <c r="C15" s="463" t="str">
        <f>IF('W2'!$G$11&gt;0, 'W2'!C15, IF('W3'!$G$22&gt;0, 'W3'!C46, ""))</f>
        <v/>
      </c>
      <c r="D15" s="472" t="str">
        <f>IF('W2'!$G$11&gt;0, 'W2'!H15, IF('W3'!$G$22&gt;0, 'W3'!H46, ""))</f>
        <v/>
      </c>
      <c r="E15" s="281"/>
      <c r="F15" s="281"/>
      <c r="G15" s="281"/>
      <c r="H15" s="281"/>
      <c r="I15" s="568" t="str">
        <f>IF(COUNT(C15,E15)=2, CONCATENATE(ROUND(E15/C15*1000, 2), " (", ROUND(E15/C15*1000/EXP(1.96/SQRT(E15)), 2),"-",ROUND(E15/C15*1000*EXP(1.96/SQRT(E15)), 2),")"),"")</f>
        <v/>
      </c>
      <c r="J15" s="569" t="str">
        <f>IF(COUNT(D15,F15)=2, CONCATENATE(ROUND(F15/D15*1000, 2), " (", ROUND(F15/D15*1000/EXP(1.96/SQRT(F15)), 2),"-",ROUND(F15/D15*1000*EXP(1.96/SQRT(F15)), 2),")"),"")</f>
        <v/>
      </c>
      <c r="K15" s="569" t="str">
        <f>IF(COUNT(C15:F15)=4, CONCATENATE(ROUND(SUM(E15:F15)/SUM(C15:D15)*1000, 2), " (", ROUND(SUM(E15:F15)/SUM(C15:D15)*1000/EXP(1.96/SQRT(SUM(E15:F15))), 2),"-",ROUND(SUM(E15:F15)/SUM(C15:D15)*1000*EXP(1.96/SQRT(SUM(E15:F15))), 2),")"),"")</f>
        <v/>
      </c>
      <c r="L15" s="568" t="str">
        <f>IF(COUNT(C15,G15)=2, CONCATENATE(ROUND(G15/C15*1000, 2), " (", ROUND(G15/C15*1000/EXP(1.96/SQRT(G15)), 2),"-",ROUND(G15/C15*1000*EXP(1.96/SQRT(G15)), 2),")"),"")</f>
        <v/>
      </c>
      <c r="M15" s="569" t="str">
        <f>IF(COUNT(D15,H15)=2, CONCATENATE(ROUND(H15/D15*1000, 2), " (", ROUND(H15/D15*1000/EXP(1.96/SQRT(H15)), 2),"-",ROUND(H15/D15*1000*EXP(1.96/SQRT(H15)), 2),")"),"")</f>
        <v/>
      </c>
      <c r="N15" s="570" t="str">
        <f>IF(COUNT(C15:D15,G15:H15)=4, CONCATENATE(ROUND(SUM(G15:H15)/SUM(C15:D15)*1000, 2), " (", ROUND(SUM(G15:H15)/SUM(C15:D15)*1000/EXP(1.96/SQRT(SUM(G15:H15))), 2),"-",ROUND(SUM(G15:H15)/SUM(C15:D15)*1000*EXP(1.96/SQRT(SUM(G15:H15))), 2),")"),"")</f>
        <v/>
      </c>
      <c r="O15" s="285" t="str">
        <f t="shared" ref="O15:O26" si="0">IF(COUNTA(C15,E15)=2,ROUND(E15/C15*1000,1),"")</f>
        <v/>
      </c>
      <c r="P15" s="285" t="str">
        <f t="shared" ref="P15:P26" si="1">IF(COUNTA(D15,F15)=2,ROUND(F15/D15*1000,1),"")</f>
        <v/>
      </c>
      <c r="Q15" s="285" t="str">
        <f t="shared" ref="Q15:Q26" si="2">IF(COUNTA(C15,G15)=2,ROUND(G15/C15*1000,1),"")</f>
        <v/>
      </c>
      <c r="R15" s="285" t="str">
        <f t="shared" ref="R15:R26" si="3">IF(COUNTA(D15,H15)=2,ROUND(H15/D15*1000,1),"")</f>
        <v/>
      </c>
      <c r="S15" s="286" t="str">
        <f t="shared" ref="S15:S26" si="4">IF(COUNTA(E15)=1,EXP(1.96/SQRT(E15)),"")</f>
        <v/>
      </c>
      <c r="T15" s="285" t="str">
        <f t="shared" ref="T15:T26" si="5">IF(COUNTA(F15)=1,EXP(1.96/SQRT(F15)),"")</f>
        <v/>
      </c>
      <c r="U15" s="285" t="str">
        <f t="shared" ref="U15:U26" si="6">IF(COUNTA(G15)=1,EXP(1.96/SQRT(G15)),"")</f>
        <v/>
      </c>
      <c r="V15" s="287" t="str">
        <f t="shared" ref="V15:V26" si="7">IF(COUNTA(H15)=1,EXP(1.96/SQRT(H15)),"")</f>
        <v/>
      </c>
      <c r="W15" s="285" t="str">
        <f t="shared" ref="W15:W26" si="8">IF(COUNTA(C15,E15)=2,ROUND(O15/S15,1),"")</f>
        <v/>
      </c>
      <c r="X15" s="285" t="str">
        <f t="shared" ref="X15:X26" si="9">IF(COUNTA(D15,F15)=2,ROUND(P15/T15,1),"")</f>
        <v/>
      </c>
      <c r="Y15" s="285" t="str">
        <f t="shared" ref="Y15:Y26" si="10">IF(COUNTA(C15,G15)=2,ROUND(Q15/U15,1),"")</f>
        <v/>
      </c>
      <c r="Z15" s="287" t="str">
        <f t="shared" ref="Z15:Z26" si="11">IF(COUNTA(D15,H15)=2,ROUND(H15/V15,1),"")</f>
        <v/>
      </c>
      <c r="AA15" s="285" t="str">
        <f t="shared" ref="AA15:AA26" si="12">IF(COUNTA(C15,E15)=2,ROUND(O15*S15,1),"")</f>
        <v/>
      </c>
      <c r="AB15" s="285" t="str">
        <f t="shared" ref="AB15:AB26" si="13">IF(COUNTA(D15,F15)=2,ROUND(P15*T15,1),"")</f>
        <v/>
      </c>
      <c r="AC15" s="285" t="str">
        <f t="shared" ref="AC15:AC26" si="14">IF(COUNTA(C15,G15)=2,ROUND(Q15*U15,1),"")</f>
        <v/>
      </c>
      <c r="AD15" s="285" t="str">
        <f t="shared" ref="AD15:AD26" si="15">IF(COUNTA(D15,H15)=2,ROUND(R15*V15,1),"")</f>
        <v/>
      </c>
    </row>
    <row r="16" spans="1:31" s="34" customFormat="1" ht="12.75" customHeight="1" x14ac:dyDescent="0.25">
      <c r="A16" s="524"/>
      <c r="B16" s="14" t="s">
        <v>7</v>
      </c>
      <c r="C16" s="463" t="str">
        <f>IF('W2'!$G$11&gt;0, 'W2'!C16, IF('W3'!$G$22&gt;0, 'W3'!C47, ""))</f>
        <v/>
      </c>
      <c r="D16" s="473" t="str">
        <f>IF('W2'!$G$11&gt;0, 'W2'!H16, IF('W3'!$G$22&gt;0, 'W3'!H47, ""))</f>
        <v/>
      </c>
      <c r="E16" s="281"/>
      <c r="F16" s="281"/>
      <c r="G16" s="281"/>
      <c r="H16" s="281"/>
      <c r="I16" s="571" t="str">
        <f t="shared" ref="I16:I26" si="16">IF(COUNT(C16,E16)=2, CONCATENATE(ROUND(E16/C16*1000, 2), " (", ROUND(E16/C16*1000/EXP(1.96/SQRT(E16)), 2),"-",ROUND(E16/C16*1000*EXP(1.96/SQRT(E16)), 2),")"),"")</f>
        <v/>
      </c>
      <c r="J16" s="572" t="str">
        <f t="shared" ref="J16:J26" si="17">IF(COUNT(D16,F16)=2, CONCATENATE(ROUND(F16/D16*1000, 2), " (", ROUND(F16/D16*1000/EXP(1.96/SQRT(F16)), 2),"-",ROUND(F16/D16*1000*EXP(1.96/SQRT(F16)), 2),")"),"")</f>
        <v/>
      </c>
      <c r="K16" s="572" t="str">
        <f t="shared" ref="K16:K25" si="18">IF(COUNT(C16:F16)=4, CONCATENATE(ROUND(SUM(E16:F16)/SUM(C16:D16)*1000, 2), " (", ROUND(SUM(E16:F16)/SUM(C16:D16)*1000/EXP(1.96/SQRT(SUM(E16:F16))), 2),"-",ROUND(SUM(E16:F16)/SUM(C16:D16)*1000*EXP(1.96/SQRT(SUM(E16:F16))), 2),")"),"")</f>
        <v/>
      </c>
      <c r="L16" s="571" t="str">
        <f t="shared" ref="L16:L26" si="19">IF(COUNT(C16,G16)=2, CONCATENATE(ROUND(G16/C16*1000, 2), " (", ROUND(G16/C16*1000/EXP(1.96/SQRT(G16)), 2),"-",ROUND(G16/C16*1000*EXP(1.96/SQRT(G16)), 2),")"),"")</f>
        <v/>
      </c>
      <c r="M16" s="572" t="str">
        <f t="shared" ref="M16:M26" si="20">IF(COUNT(D16,H16)=2, CONCATENATE(ROUND(H16/D16*1000, 2), " (", ROUND(H16/D16*1000/EXP(1.96/SQRT(H16)), 2),"-",ROUND(H16/D16*1000*EXP(1.96/SQRT(H16)), 2),")"),"")</f>
        <v/>
      </c>
      <c r="N16" s="573" t="str">
        <f t="shared" ref="N16:N26" si="21">IF(COUNT(C16:D16,G16:H16)=4, CONCATENATE(ROUND(SUM(G16:H16)/SUM(C16:D16)*1000, 2), " (", ROUND(SUM(G16:H16)/SUM(C16:D16)*1000/EXP(1.96/SQRT(SUM(G16:H16))), 2),"-",ROUND(SUM(G16:H16)/SUM(C16:D16)*1000*EXP(1.96/SQRT(SUM(G16:H16))), 2),")"),"")</f>
        <v/>
      </c>
      <c r="O16" s="283" t="str">
        <f t="shared" si="0"/>
        <v/>
      </c>
      <c r="P16" s="283" t="str">
        <f t="shared" si="1"/>
        <v/>
      </c>
      <c r="Q16" s="283" t="str">
        <f t="shared" si="2"/>
        <v/>
      </c>
      <c r="R16" s="283" t="str">
        <f t="shared" si="3"/>
        <v/>
      </c>
      <c r="S16" s="282" t="str">
        <f t="shared" si="4"/>
        <v/>
      </c>
      <c r="T16" s="283" t="str">
        <f t="shared" si="5"/>
        <v/>
      </c>
      <c r="U16" s="283" t="str">
        <f t="shared" si="6"/>
        <v/>
      </c>
      <c r="V16" s="284" t="str">
        <f t="shared" si="7"/>
        <v/>
      </c>
      <c r="W16" s="283" t="str">
        <f t="shared" si="8"/>
        <v/>
      </c>
      <c r="X16" s="283" t="str">
        <f t="shared" si="9"/>
        <v/>
      </c>
      <c r="Y16" s="283" t="str">
        <f t="shared" si="10"/>
        <v/>
      </c>
      <c r="Z16" s="284" t="str">
        <f t="shared" si="11"/>
        <v/>
      </c>
      <c r="AA16" s="283" t="str">
        <f t="shared" si="12"/>
        <v/>
      </c>
      <c r="AB16" s="283" t="str">
        <f t="shared" si="13"/>
        <v/>
      </c>
      <c r="AC16" s="283" t="str">
        <f t="shared" si="14"/>
        <v/>
      </c>
      <c r="AD16" s="283" t="str">
        <f t="shared" si="15"/>
        <v/>
      </c>
    </row>
    <row r="17" spans="1:31" s="34" customFormat="1" ht="12.75" customHeight="1" x14ac:dyDescent="0.25">
      <c r="A17" s="524"/>
      <c r="B17" s="14" t="s">
        <v>8</v>
      </c>
      <c r="C17" s="463" t="str">
        <f>IF('W2'!$G$11&gt;0, 'W2'!C17, IF('W3'!$G$22&gt;0, 'W3'!C48, ""))</f>
        <v/>
      </c>
      <c r="D17" s="473" t="str">
        <f>IF('W2'!$G$11&gt;0, 'W2'!H17, IF('W3'!$G$22&gt;0, 'W3'!H48, ""))</f>
        <v/>
      </c>
      <c r="E17" s="281"/>
      <c r="F17" s="281"/>
      <c r="G17" s="281"/>
      <c r="H17" s="281"/>
      <c r="I17" s="571" t="str">
        <f t="shared" si="16"/>
        <v/>
      </c>
      <c r="J17" s="572" t="str">
        <f t="shared" si="17"/>
        <v/>
      </c>
      <c r="K17" s="572" t="str">
        <f t="shared" si="18"/>
        <v/>
      </c>
      <c r="L17" s="571" t="str">
        <f t="shared" si="19"/>
        <v/>
      </c>
      <c r="M17" s="572" t="str">
        <f t="shared" si="20"/>
        <v/>
      </c>
      <c r="N17" s="573" t="str">
        <f t="shared" si="21"/>
        <v/>
      </c>
      <c r="O17" s="283" t="str">
        <f t="shared" si="0"/>
        <v/>
      </c>
      <c r="P17" s="283" t="str">
        <f t="shared" si="1"/>
        <v/>
      </c>
      <c r="Q17" s="283" t="str">
        <f t="shared" si="2"/>
        <v/>
      </c>
      <c r="R17" s="283" t="str">
        <f t="shared" si="3"/>
        <v/>
      </c>
      <c r="S17" s="282" t="str">
        <f t="shared" si="4"/>
        <v/>
      </c>
      <c r="T17" s="283" t="str">
        <f t="shared" si="5"/>
        <v/>
      </c>
      <c r="U17" s="283" t="str">
        <f t="shared" si="6"/>
        <v/>
      </c>
      <c r="V17" s="284" t="str">
        <f t="shared" si="7"/>
        <v/>
      </c>
      <c r="W17" s="283" t="str">
        <f t="shared" si="8"/>
        <v/>
      </c>
      <c r="X17" s="283" t="str">
        <f t="shared" si="9"/>
        <v/>
      </c>
      <c r="Y17" s="283" t="str">
        <f t="shared" si="10"/>
        <v/>
      </c>
      <c r="Z17" s="284" t="str">
        <f t="shared" si="11"/>
        <v/>
      </c>
      <c r="AA17" s="283" t="str">
        <f t="shared" si="12"/>
        <v/>
      </c>
      <c r="AB17" s="283" t="str">
        <f t="shared" si="13"/>
        <v/>
      </c>
      <c r="AC17" s="283" t="str">
        <f t="shared" si="14"/>
        <v/>
      </c>
      <c r="AD17" s="283" t="str">
        <f t="shared" si="15"/>
        <v/>
      </c>
    </row>
    <row r="18" spans="1:31" s="34" customFormat="1" ht="12.75" customHeight="1" x14ac:dyDescent="0.25">
      <c r="A18" s="524"/>
      <c r="B18" s="14" t="s">
        <v>9</v>
      </c>
      <c r="C18" s="463" t="str">
        <f>IF('W2'!$G$11&gt;0, 'W2'!C18, IF('W3'!$G$22&gt;0, 'W3'!C49, ""))</f>
        <v/>
      </c>
      <c r="D18" s="473" t="str">
        <f>IF('W2'!$G$11&gt;0, 'W2'!H18, IF('W3'!$G$22&gt;0, 'W3'!H49, ""))</f>
        <v/>
      </c>
      <c r="E18" s="281"/>
      <c r="F18" s="281"/>
      <c r="G18" s="281"/>
      <c r="H18" s="281"/>
      <c r="I18" s="571" t="str">
        <f t="shared" si="16"/>
        <v/>
      </c>
      <c r="J18" s="572" t="str">
        <f t="shared" si="17"/>
        <v/>
      </c>
      <c r="K18" s="572" t="str">
        <f t="shared" si="18"/>
        <v/>
      </c>
      <c r="L18" s="571" t="str">
        <f t="shared" si="19"/>
        <v/>
      </c>
      <c r="M18" s="572" t="str">
        <f t="shared" si="20"/>
        <v/>
      </c>
      <c r="N18" s="573" t="str">
        <f t="shared" si="21"/>
        <v/>
      </c>
      <c r="O18" s="283" t="str">
        <f t="shared" si="0"/>
        <v/>
      </c>
      <c r="P18" s="283" t="str">
        <f t="shared" si="1"/>
        <v/>
      </c>
      <c r="Q18" s="283" t="str">
        <f t="shared" si="2"/>
        <v/>
      </c>
      <c r="R18" s="283" t="str">
        <f t="shared" si="3"/>
        <v/>
      </c>
      <c r="S18" s="282" t="str">
        <f t="shared" si="4"/>
        <v/>
      </c>
      <c r="T18" s="283" t="str">
        <f t="shared" si="5"/>
        <v/>
      </c>
      <c r="U18" s="283" t="str">
        <f t="shared" si="6"/>
        <v/>
      </c>
      <c r="V18" s="284" t="str">
        <f t="shared" si="7"/>
        <v/>
      </c>
      <c r="W18" s="283" t="str">
        <f t="shared" si="8"/>
        <v/>
      </c>
      <c r="X18" s="283" t="str">
        <f t="shared" si="9"/>
        <v/>
      </c>
      <c r="Y18" s="283" t="str">
        <f t="shared" si="10"/>
        <v/>
      </c>
      <c r="Z18" s="284" t="str">
        <f t="shared" si="11"/>
        <v/>
      </c>
      <c r="AA18" s="283" t="str">
        <f t="shared" si="12"/>
        <v/>
      </c>
      <c r="AB18" s="283" t="str">
        <f t="shared" si="13"/>
        <v/>
      </c>
      <c r="AC18" s="283" t="str">
        <f t="shared" si="14"/>
        <v/>
      </c>
      <c r="AD18" s="283" t="str">
        <f t="shared" si="15"/>
        <v/>
      </c>
    </row>
    <row r="19" spans="1:31" s="34" customFormat="1" ht="12.75" customHeight="1" x14ac:dyDescent="0.25">
      <c r="A19" s="524"/>
      <c r="B19" s="14" t="s">
        <v>10</v>
      </c>
      <c r="C19" s="463" t="str">
        <f>IF('W2'!$G$11&gt;0, 'W2'!C19, IF('W3'!$G$22&gt;0, 'W3'!C50, ""))</f>
        <v/>
      </c>
      <c r="D19" s="473" t="str">
        <f>IF('W2'!$G$11&gt;0, 'W2'!H19, IF('W3'!$G$22&gt;0, 'W3'!H50, ""))</f>
        <v/>
      </c>
      <c r="E19" s="281"/>
      <c r="F19" s="281"/>
      <c r="G19" s="281"/>
      <c r="H19" s="281"/>
      <c r="I19" s="571" t="str">
        <f t="shared" si="16"/>
        <v/>
      </c>
      <c r="J19" s="572" t="str">
        <f t="shared" si="17"/>
        <v/>
      </c>
      <c r="K19" s="572" t="str">
        <f t="shared" si="18"/>
        <v/>
      </c>
      <c r="L19" s="571" t="str">
        <f t="shared" si="19"/>
        <v/>
      </c>
      <c r="M19" s="572" t="str">
        <f t="shared" si="20"/>
        <v/>
      </c>
      <c r="N19" s="573" t="str">
        <f t="shared" si="21"/>
        <v/>
      </c>
      <c r="O19" s="283" t="str">
        <f t="shared" si="0"/>
        <v/>
      </c>
      <c r="P19" s="283" t="str">
        <f t="shared" si="1"/>
        <v/>
      </c>
      <c r="Q19" s="283" t="str">
        <f t="shared" si="2"/>
        <v/>
      </c>
      <c r="R19" s="283" t="str">
        <f t="shared" si="3"/>
        <v/>
      </c>
      <c r="S19" s="282" t="str">
        <f t="shared" si="4"/>
        <v/>
      </c>
      <c r="T19" s="283" t="str">
        <f t="shared" si="5"/>
        <v/>
      </c>
      <c r="U19" s="283" t="str">
        <f t="shared" si="6"/>
        <v/>
      </c>
      <c r="V19" s="284" t="str">
        <f t="shared" si="7"/>
        <v/>
      </c>
      <c r="W19" s="283" t="str">
        <f t="shared" si="8"/>
        <v/>
      </c>
      <c r="X19" s="283" t="str">
        <f t="shared" si="9"/>
        <v/>
      </c>
      <c r="Y19" s="283" t="str">
        <f t="shared" si="10"/>
        <v/>
      </c>
      <c r="Z19" s="284" t="str">
        <f t="shared" si="11"/>
        <v/>
      </c>
      <c r="AA19" s="283" t="str">
        <f t="shared" si="12"/>
        <v/>
      </c>
      <c r="AB19" s="283" t="str">
        <f t="shared" si="13"/>
        <v/>
      </c>
      <c r="AC19" s="283" t="str">
        <f t="shared" si="14"/>
        <v/>
      </c>
      <c r="AD19" s="283" t="str">
        <f t="shared" si="15"/>
        <v/>
      </c>
    </row>
    <row r="20" spans="1:31" s="34" customFormat="1" ht="12.75" customHeight="1" x14ac:dyDescent="0.25">
      <c r="A20" s="524"/>
      <c r="B20" s="14" t="s">
        <v>11</v>
      </c>
      <c r="C20" s="463" t="str">
        <f>IF('W2'!$G$11&gt;0, 'W2'!C20, IF('W3'!$G$22&gt;0, 'W3'!C51, ""))</f>
        <v/>
      </c>
      <c r="D20" s="473" t="str">
        <f>IF('W2'!$G$11&gt;0, 'W2'!H20, IF('W3'!$G$22&gt;0, 'W3'!H51, ""))</f>
        <v/>
      </c>
      <c r="E20" s="281"/>
      <c r="F20" s="281"/>
      <c r="G20" s="281"/>
      <c r="H20" s="281"/>
      <c r="I20" s="571" t="str">
        <f t="shared" si="16"/>
        <v/>
      </c>
      <c r="J20" s="572" t="str">
        <f t="shared" si="17"/>
        <v/>
      </c>
      <c r="K20" s="572" t="str">
        <f t="shared" si="18"/>
        <v/>
      </c>
      <c r="L20" s="571" t="str">
        <f t="shared" si="19"/>
        <v/>
      </c>
      <c r="M20" s="572" t="str">
        <f t="shared" si="20"/>
        <v/>
      </c>
      <c r="N20" s="573" t="str">
        <f t="shared" si="21"/>
        <v/>
      </c>
      <c r="O20" s="283" t="str">
        <f t="shared" si="0"/>
        <v/>
      </c>
      <c r="P20" s="283" t="str">
        <f t="shared" si="1"/>
        <v/>
      </c>
      <c r="Q20" s="283" t="str">
        <f t="shared" si="2"/>
        <v/>
      </c>
      <c r="R20" s="283" t="str">
        <f t="shared" si="3"/>
        <v/>
      </c>
      <c r="S20" s="282" t="str">
        <f t="shared" si="4"/>
        <v/>
      </c>
      <c r="T20" s="283" t="str">
        <f t="shared" si="5"/>
        <v/>
      </c>
      <c r="U20" s="283" t="str">
        <f t="shared" si="6"/>
        <v/>
      </c>
      <c r="V20" s="284" t="str">
        <f t="shared" si="7"/>
        <v/>
      </c>
      <c r="W20" s="283" t="str">
        <f t="shared" si="8"/>
        <v/>
      </c>
      <c r="X20" s="283" t="str">
        <f t="shared" si="9"/>
        <v/>
      </c>
      <c r="Y20" s="283" t="str">
        <f t="shared" si="10"/>
        <v/>
      </c>
      <c r="Z20" s="284" t="str">
        <f t="shared" si="11"/>
        <v/>
      </c>
      <c r="AA20" s="283" t="str">
        <f t="shared" si="12"/>
        <v/>
      </c>
      <c r="AB20" s="283" t="str">
        <f t="shared" si="13"/>
        <v/>
      </c>
      <c r="AC20" s="283" t="str">
        <f t="shared" si="14"/>
        <v/>
      </c>
      <c r="AD20" s="283" t="str">
        <f t="shared" si="15"/>
        <v/>
      </c>
    </row>
    <row r="21" spans="1:31" s="34" customFormat="1" ht="12.75" customHeight="1" x14ac:dyDescent="0.25">
      <c r="A21" s="524"/>
      <c r="B21" s="14" t="s">
        <v>12</v>
      </c>
      <c r="C21" s="463" t="str">
        <f>IF('W2'!$G$11&gt;0, 'W2'!C21, IF('W3'!$G$22&gt;0, 'W3'!C52, ""))</f>
        <v/>
      </c>
      <c r="D21" s="473" t="str">
        <f>IF('W2'!$G$11&gt;0, 'W2'!H21, IF('W3'!$G$22&gt;0, 'W3'!H52, ""))</f>
        <v/>
      </c>
      <c r="E21" s="281"/>
      <c r="F21" s="281"/>
      <c r="G21" s="281"/>
      <c r="H21" s="281"/>
      <c r="I21" s="571" t="str">
        <f t="shared" si="16"/>
        <v/>
      </c>
      <c r="J21" s="572" t="str">
        <f t="shared" si="17"/>
        <v/>
      </c>
      <c r="K21" s="572" t="str">
        <f t="shared" si="18"/>
        <v/>
      </c>
      <c r="L21" s="571" t="str">
        <f t="shared" si="19"/>
        <v/>
      </c>
      <c r="M21" s="572" t="str">
        <f t="shared" si="20"/>
        <v/>
      </c>
      <c r="N21" s="573" t="str">
        <f t="shared" si="21"/>
        <v/>
      </c>
      <c r="O21" s="283" t="str">
        <f t="shared" si="0"/>
        <v/>
      </c>
      <c r="P21" s="283" t="str">
        <f t="shared" si="1"/>
        <v/>
      </c>
      <c r="Q21" s="283" t="str">
        <f t="shared" si="2"/>
        <v/>
      </c>
      <c r="R21" s="283" t="str">
        <f t="shared" si="3"/>
        <v/>
      </c>
      <c r="S21" s="282" t="str">
        <f t="shared" si="4"/>
        <v/>
      </c>
      <c r="T21" s="283" t="str">
        <f t="shared" si="5"/>
        <v/>
      </c>
      <c r="U21" s="283" t="str">
        <f t="shared" si="6"/>
        <v/>
      </c>
      <c r="V21" s="284" t="str">
        <f t="shared" si="7"/>
        <v/>
      </c>
      <c r="W21" s="283" t="str">
        <f t="shared" si="8"/>
        <v/>
      </c>
      <c r="X21" s="283" t="str">
        <f t="shared" si="9"/>
        <v/>
      </c>
      <c r="Y21" s="283" t="str">
        <f t="shared" si="10"/>
        <v/>
      </c>
      <c r="Z21" s="284" t="str">
        <f t="shared" si="11"/>
        <v/>
      </c>
      <c r="AA21" s="283" t="str">
        <f t="shared" si="12"/>
        <v/>
      </c>
      <c r="AB21" s="283" t="str">
        <f t="shared" si="13"/>
        <v/>
      </c>
      <c r="AC21" s="283" t="str">
        <f t="shared" si="14"/>
        <v/>
      </c>
      <c r="AD21" s="283" t="str">
        <f t="shared" si="15"/>
        <v/>
      </c>
    </row>
    <row r="22" spans="1:31" s="34" customFormat="1" ht="12.75" customHeight="1" x14ac:dyDescent="0.25">
      <c r="A22" s="524"/>
      <c r="B22" s="14" t="s">
        <v>13</v>
      </c>
      <c r="C22" s="463" t="str">
        <f>IF('W2'!$G$11&gt;0, 'W2'!C22, IF('W3'!$G$22&gt;0, 'W3'!C53, ""))</f>
        <v/>
      </c>
      <c r="D22" s="473" t="str">
        <f>IF('W2'!$G$11&gt;0, 'W2'!H22, IF('W3'!$G$22&gt;0, 'W3'!H53, ""))</f>
        <v/>
      </c>
      <c r="E22" s="281"/>
      <c r="F22" s="281"/>
      <c r="G22" s="281"/>
      <c r="H22" s="281"/>
      <c r="I22" s="571" t="str">
        <f t="shared" si="16"/>
        <v/>
      </c>
      <c r="J22" s="572" t="str">
        <f t="shared" si="17"/>
        <v/>
      </c>
      <c r="K22" s="572" t="str">
        <f t="shared" si="18"/>
        <v/>
      </c>
      <c r="L22" s="571" t="str">
        <f t="shared" si="19"/>
        <v/>
      </c>
      <c r="M22" s="572" t="str">
        <f t="shared" si="20"/>
        <v/>
      </c>
      <c r="N22" s="573" t="str">
        <f t="shared" si="21"/>
        <v/>
      </c>
      <c r="O22" s="283" t="str">
        <f t="shared" si="0"/>
        <v/>
      </c>
      <c r="P22" s="283" t="str">
        <f t="shared" si="1"/>
        <v/>
      </c>
      <c r="Q22" s="283" t="str">
        <f t="shared" si="2"/>
        <v/>
      </c>
      <c r="R22" s="283" t="str">
        <f t="shared" si="3"/>
        <v/>
      </c>
      <c r="S22" s="282" t="str">
        <f t="shared" si="4"/>
        <v/>
      </c>
      <c r="T22" s="283" t="str">
        <f t="shared" si="5"/>
        <v/>
      </c>
      <c r="U22" s="283" t="str">
        <f t="shared" si="6"/>
        <v/>
      </c>
      <c r="V22" s="284" t="str">
        <f t="shared" si="7"/>
        <v/>
      </c>
      <c r="W22" s="283" t="str">
        <f t="shared" si="8"/>
        <v/>
      </c>
      <c r="X22" s="283" t="str">
        <f t="shared" si="9"/>
        <v/>
      </c>
      <c r="Y22" s="283" t="str">
        <f t="shared" si="10"/>
        <v/>
      </c>
      <c r="Z22" s="284" t="str">
        <f t="shared" si="11"/>
        <v/>
      </c>
      <c r="AA22" s="283" t="str">
        <f t="shared" si="12"/>
        <v/>
      </c>
      <c r="AB22" s="283" t="str">
        <f t="shared" si="13"/>
        <v/>
      </c>
      <c r="AC22" s="283" t="str">
        <f t="shared" si="14"/>
        <v/>
      </c>
      <c r="AD22" s="283" t="str">
        <f t="shared" si="15"/>
        <v/>
      </c>
    </row>
    <row r="23" spans="1:31" s="34" customFormat="1" ht="12.75" customHeight="1" x14ac:dyDescent="0.25">
      <c r="A23" s="524"/>
      <c r="B23" s="14" t="s">
        <v>14</v>
      </c>
      <c r="C23" s="463" t="str">
        <f>IF('W2'!$G$11&gt;0, 'W2'!C23, IF('W3'!$G$22&gt;0, 'W3'!C54, ""))</f>
        <v/>
      </c>
      <c r="D23" s="473" t="str">
        <f>IF('W2'!$G$11&gt;0, 'W2'!H23, IF('W3'!$G$22&gt;0, 'W3'!H54, ""))</f>
        <v/>
      </c>
      <c r="E23" s="281"/>
      <c r="F23" s="281"/>
      <c r="G23" s="281"/>
      <c r="H23" s="281"/>
      <c r="I23" s="571" t="str">
        <f t="shared" si="16"/>
        <v/>
      </c>
      <c r="J23" s="572" t="str">
        <f t="shared" si="17"/>
        <v/>
      </c>
      <c r="K23" s="572" t="str">
        <f t="shared" si="18"/>
        <v/>
      </c>
      <c r="L23" s="571" t="str">
        <f t="shared" si="19"/>
        <v/>
      </c>
      <c r="M23" s="572" t="str">
        <f t="shared" si="20"/>
        <v/>
      </c>
      <c r="N23" s="573" t="str">
        <f t="shared" si="21"/>
        <v/>
      </c>
      <c r="O23" s="283" t="str">
        <f t="shared" si="0"/>
        <v/>
      </c>
      <c r="P23" s="283" t="str">
        <f t="shared" si="1"/>
        <v/>
      </c>
      <c r="Q23" s="283" t="str">
        <f t="shared" si="2"/>
        <v/>
      </c>
      <c r="R23" s="283" t="str">
        <f t="shared" si="3"/>
        <v/>
      </c>
      <c r="S23" s="282" t="str">
        <f t="shared" si="4"/>
        <v/>
      </c>
      <c r="T23" s="283" t="str">
        <f t="shared" si="5"/>
        <v/>
      </c>
      <c r="U23" s="283" t="str">
        <f t="shared" si="6"/>
        <v/>
      </c>
      <c r="V23" s="284" t="str">
        <f t="shared" si="7"/>
        <v/>
      </c>
      <c r="W23" s="283" t="str">
        <f t="shared" si="8"/>
        <v/>
      </c>
      <c r="X23" s="283" t="str">
        <f t="shared" si="9"/>
        <v/>
      </c>
      <c r="Y23" s="283" t="str">
        <f t="shared" si="10"/>
        <v/>
      </c>
      <c r="Z23" s="284" t="str">
        <f t="shared" si="11"/>
        <v/>
      </c>
      <c r="AA23" s="283" t="str">
        <f t="shared" si="12"/>
        <v/>
      </c>
      <c r="AB23" s="283" t="str">
        <f t="shared" si="13"/>
        <v/>
      </c>
      <c r="AC23" s="283" t="str">
        <f t="shared" si="14"/>
        <v/>
      </c>
      <c r="AD23" s="283" t="str">
        <f t="shared" si="15"/>
        <v/>
      </c>
    </row>
    <row r="24" spans="1:31" s="34" customFormat="1" ht="12.75" customHeight="1" x14ac:dyDescent="0.25">
      <c r="A24" s="524"/>
      <c r="B24" s="14" t="s">
        <v>15</v>
      </c>
      <c r="C24" s="463" t="str">
        <f>IF('W2'!$G$11&gt;0, 'W2'!C24, IF('W3'!$G$22&gt;0, 'W3'!C55, ""))</f>
        <v/>
      </c>
      <c r="D24" s="473" t="str">
        <f>IF('W2'!$G$11&gt;0, 'W2'!H24, IF('W3'!$G$22&gt;0, 'W3'!H55, ""))</f>
        <v/>
      </c>
      <c r="E24" s="281"/>
      <c r="F24" s="281"/>
      <c r="G24" s="281"/>
      <c r="H24" s="281"/>
      <c r="I24" s="571" t="str">
        <f t="shared" si="16"/>
        <v/>
      </c>
      <c r="J24" s="572" t="str">
        <f t="shared" si="17"/>
        <v/>
      </c>
      <c r="K24" s="572" t="str">
        <f t="shared" si="18"/>
        <v/>
      </c>
      <c r="L24" s="571" t="str">
        <f t="shared" si="19"/>
        <v/>
      </c>
      <c r="M24" s="572" t="str">
        <f t="shared" si="20"/>
        <v/>
      </c>
      <c r="N24" s="573" t="str">
        <f t="shared" si="21"/>
        <v/>
      </c>
      <c r="O24" s="283" t="str">
        <f t="shared" si="0"/>
        <v/>
      </c>
      <c r="P24" s="283" t="str">
        <f t="shared" si="1"/>
        <v/>
      </c>
      <c r="Q24" s="283" t="str">
        <f t="shared" si="2"/>
        <v/>
      </c>
      <c r="R24" s="283" t="str">
        <f t="shared" si="3"/>
        <v/>
      </c>
      <c r="S24" s="282" t="str">
        <f t="shared" si="4"/>
        <v/>
      </c>
      <c r="T24" s="283" t="str">
        <f t="shared" si="5"/>
        <v/>
      </c>
      <c r="U24" s="283" t="str">
        <f t="shared" si="6"/>
        <v/>
      </c>
      <c r="V24" s="284" t="str">
        <f t="shared" si="7"/>
        <v/>
      </c>
      <c r="W24" s="283" t="str">
        <f t="shared" si="8"/>
        <v/>
      </c>
      <c r="X24" s="283" t="str">
        <f t="shared" si="9"/>
        <v/>
      </c>
      <c r="Y24" s="283" t="str">
        <f t="shared" si="10"/>
        <v/>
      </c>
      <c r="Z24" s="284" t="str">
        <f t="shared" si="11"/>
        <v/>
      </c>
      <c r="AA24" s="283" t="str">
        <f t="shared" si="12"/>
        <v/>
      </c>
      <c r="AB24" s="283" t="str">
        <f t="shared" si="13"/>
        <v/>
      </c>
      <c r="AC24" s="283" t="str">
        <f t="shared" si="14"/>
        <v/>
      </c>
      <c r="AD24" s="283" t="str">
        <f t="shared" si="15"/>
        <v/>
      </c>
    </row>
    <row r="25" spans="1:31" s="34" customFormat="1" ht="12.75" customHeight="1" x14ac:dyDescent="0.25">
      <c r="A25" s="524"/>
      <c r="B25" s="14" t="s">
        <v>16</v>
      </c>
      <c r="C25" s="463" t="str">
        <f>IF('W2'!$G$11&gt;0, 'W2'!C25, IF('W3'!$G$22&gt;0, 'W3'!C56, ""))</f>
        <v/>
      </c>
      <c r="D25" s="473" t="str">
        <f>IF('W2'!$G$11&gt;0, 'W2'!H25, IF('W3'!$G$22&gt;0, 'W3'!H56, ""))</f>
        <v/>
      </c>
      <c r="E25" s="281"/>
      <c r="F25" s="281"/>
      <c r="G25" s="281"/>
      <c r="H25" s="281"/>
      <c r="I25" s="571" t="str">
        <f t="shared" si="16"/>
        <v/>
      </c>
      <c r="J25" s="572" t="str">
        <f t="shared" si="17"/>
        <v/>
      </c>
      <c r="K25" s="572" t="str">
        <f t="shared" si="18"/>
        <v/>
      </c>
      <c r="L25" s="571" t="str">
        <f t="shared" si="19"/>
        <v/>
      </c>
      <c r="M25" s="572" t="str">
        <f t="shared" si="20"/>
        <v/>
      </c>
      <c r="N25" s="573" t="str">
        <f t="shared" si="21"/>
        <v/>
      </c>
      <c r="O25" s="283" t="str">
        <f t="shared" si="0"/>
        <v/>
      </c>
      <c r="P25" s="283" t="str">
        <f t="shared" si="1"/>
        <v/>
      </c>
      <c r="Q25" s="283" t="str">
        <f t="shared" si="2"/>
        <v/>
      </c>
      <c r="R25" s="283" t="str">
        <f t="shared" si="3"/>
        <v/>
      </c>
      <c r="S25" s="282" t="str">
        <f t="shared" si="4"/>
        <v/>
      </c>
      <c r="T25" s="283" t="str">
        <f t="shared" si="5"/>
        <v/>
      </c>
      <c r="U25" s="283" t="str">
        <f t="shared" si="6"/>
        <v/>
      </c>
      <c r="V25" s="284" t="str">
        <f t="shared" si="7"/>
        <v/>
      </c>
      <c r="W25" s="283" t="str">
        <f t="shared" si="8"/>
        <v/>
      </c>
      <c r="X25" s="283" t="str">
        <f t="shared" si="9"/>
        <v/>
      </c>
      <c r="Y25" s="283" t="str">
        <f t="shared" si="10"/>
        <v/>
      </c>
      <c r="Z25" s="284" t="str">
        <f t="shared" si="11"/>
        <v/>
      </c>
      <c r="AA25" s="283" t="str">
        <f t="shared" si="12"/>
        <v/>
      </c>
      <c r="AB25" s="283" t="str">
        <f t="shared" si="13"/>
        <v/>
      </c>
      <c r="AC25" s="283" t="str">
        <f t="shared" si="14"/>
        <v/>
      </c>
      <c r="AD25" s="283" t="str">
        <f t="shared" si="15"/>
        <v/>
      </c>
    </row>
    <row r="26" spans="1:31" s="34" customFormat="1" ht="12.75" customHeight="1" x14ac:dyDescent="0.25">
      <c r="A26" s="525"/>
      <c r="B26" s="14" t="s">
        <v>17</v>
      </c>
      <c r="C26" s="463" t="str">
        <f>IF('W2'!$G$11&gt;0, 'W2'!C26, IF('W3'!$G$22&gt;0, 'W3'!C57, ""))</f>
        <v/>
      </c>
      <c r="D26" s="474" t="str">
        <f>IF('W2'!$G$11&gt;0, 'W2'!H26, IF('W3'!$G$22&gt;0, 'W3'!H57, ""))</f>
        <v/>
      </c>
      <c r="E26" s="281"/>
      <c r="F26" s="281"/>
      <c r="G26" s="281"/>
      <c r="H26" s="281"/>
      <c r="I26" s="571" t="str">
        <f t="shared" si="16"/>
        <v/>
      </c>
      <c r="J26" s="572" t="str">
        <f t="shared" si="17"/>
        <v/>
      </c>
      <c r="K26" s="572" t="str">
        <f>IF(COUNT(C26:F26)=4, CONCATENATE(ROUND(SUM(E26:F26)/SUM(C26:D26)*1000, 2), " (", ROUND(SUM(E26:F26)/SUM(C26:D26)*1000/EXP(1.96/SQRT(SUM(E26:F26))), 2),"-",ROUND(SUM(E26:F26)/SUM(C26:D26)*1000*EXP(1.96/SQRT(SUM(E26:F26))), 2),")"),"")</f>
        <v/>
      </c>
      <c r="L26" s="571" t="str">
        <f t="shared" si="19"/>
        <v/>
      </c>
      <c r="M26" s="572" t="str">
        <f t="shared" si="20"/>
        <v/>
      </c>
      <c r="N26" s="573" t="str">
        <f t="shared" si="21"/>
        <v/>
      </c>
      <c r="O26" s="283" t="str">
        <f t="shared" si="0"/>
        <v/>
      </c>
      <c r="P26" s="283" t="str">
        <f t="shared" si="1"/>
        <v/>
      </c>
      <c r="Q26" s="283" t="str">
        <f t="shared" si="2"/>
        <v/>
      </c>
      <c r="R26" s="283" t="str">
        <f t="shared" si="3"/>
        <v/>
      </c>
      <c r="S26" s="282" t="str">
        <f t="shared" si="4"/>
        <v/>
      </c>
      <c r="T26" s="283" t="str">
        <f t="shared" si="5"/>
        <v/>
      </c>
      <c r="U26" s="283" t="str">
        <f t="shared" si="6"/>
        <v/>
      </c>
      <c r="V26" s="284" t="str">
        <f t="shared" si="7"/>
        <v/>
      </c>
      <c r="W26" s="283" t="str">
        <f t="shared" si="8"/>
        <v/>
      </c>
      <c r="X26" s="283" t="str">
        <f t="shared" si="9"/>
        <v/>
      </c>
      <c r="Y26" s="283" t="str">
        <f t="shared" si="10"/>
        <v/>
      </c>
      <c r="Z26" s="284" t="str">
        <f t="shared" si="11"/>
        <v/>
      </c>
      <c r="AA26" s="283" t="str">
        <f t="shared" si="12"/>
        <v/>
      </c>
      <c r="AB26" s="283" t="str">
        <f t="shared" si="13"/>
        <v/>
      </c>
      <c r="AC26" s="283" t="str">
        <f t="shared" si="14"/>
        <v/>
      </c>
      <c r="AD26" s="283" t="str">
        <f t="shared" si="15"/>
        <v/>
      </c>
    </row>
    <row r="27" spans="1:31" s="34" customFormat="1" ht="12.75" customHeight="1" x14ac:dyDescent="0.25">
      <c r="A27" s="178"/>
      <c r="B27" s="14"/>
      <c r="C27" s="372" t="s">
        <v>2</v>
      </c>
      <c r="D27" s="373" t="s">
        <v>0</v>
      </c>
      <c r="E27" s="372" t="s">
        <v>2</v>
      </c>
      <c r="F27" s="372" t="s">
        <v>0</v>
      </c>
      <c r="G27" s="372" t="s">
        <v>2</v>
      </c>
      <c r="H27" s="373" t="s">
        <v>0</v>
      </c>
      <c r="I27" s="372" t="s">
        <v>2</v>
      </c>
      <c r="J27" s="372" t="s">
        <v>0</v>
      </c>
      <c r="K27" s="372" t="s">
        <v>26</v>
      </c>
      <c r="L27" s="372" t="s">
        <v>2</v>
      </c>
      <c r="M27" s="372" t="s">
        <v>0</v>
      </c>
      <c r="N27" s="373" t="s">
        <v>26</v>
      </c>
      <c r="O27" s="288" t="s">
        <v>258</v>
      </c>
      <c r="P27" s="289" t="s">
        <v>0</v>
      </c>
      <c r="Q27" s="289" t="s">
        <v>258</v>
      </c>
      <c r="R27" s="290" t="s">
        <v>0</v>
      </c>
      <c r="S27" s="289" t="s">
        <v>258</v>
      </c>
      <c r="T27" s="289" t="s">
        <v>0</v>
      </c>
      <c r="U27" s="289" t="s">
        <v>258</v>
      </c>
      <c r="V27" s="289" t="s">
        <v>0</v>
      </c>
      <c r="W27" s="288" t="s">
        <v>258</v>
      </c>
      <c r="X27" s="289" t="s">
        <v>0</v>
      </c>
      <c r="Y27" s="289" t="s">
        <v>258</v>
      </c>
      <c r="Z27" s="290" t="s">
        <v>0</v>
      </c>
      <c r="AA27" s="289" t="s">
        <v>258</v>
      </c>
      <c r="AB27" s="289" t="s">
        <v>0</v>
      </c>
      <c r="AC27" s="289" t="s">
        <v>258</v>
      </c>
      <c r="AD27" s="290" t="s">
        <v>0</v>
      </c>
    </row>
    <row r="28" spans="1:31" s="34" customFormat="1" ht="12.75" customHeight="1" x14ac:dyDescent="0.25">
      <c r="A28" s="524" t="s">
        <v>21</v>
      </c>
      <c r="B28" s="14" t="s">
        <v>6</v>
      </c>
      <c r="C28" s="463" t="str">
        <f>IF('W2'!$G$11&gt;0, 'W2'!D15, IF('W3'!$G$22&gt;0, 'W3'!D46, ""))</f>
        <v/>
      </c>
      <c r="D28" s="473" t="str">
        <f>IF('W2'!$G$11&gt;0, 'W2'!I15, IF('W3'!$G$22&gt;0, 'W3'!I46, ""))</f>
        <v/>
      </c>
      <c r="E28" s="281"/>
      <c r="F28" s="281"/>
      <c r="G28" s="281"/>
      <c r="H28" s="281"/>
      <c r="I28" s="571" t="str">
        <f t="shared" ref="I28:I39" si="22">IF(COUNT(C28,E28)=2, CONCATENATE(ROUND(E28/C28*1000, 2), " (", ROUND(E28/C28*1000/EXP(1.96/SQRT(E28)), 2),"-",ROUND(E28/C28*1000*EXP(1.96/SQRT(E28)), 2),")"),"")</f>
        <v/>
      </c>
      <c r="J28" s="569" t="str">
        <f>IF(COUNT(D28,F28)=2, CONCATENATE(ROUND(F28/D28*1000, 2), " (", ROUND(F28/D28*1000/EXP(1.96/SQRT(F28)), 2),"-",ROUND(F28/D28*1000*EXP(1.96/SQRT(F28)), 2),")"),"")</f>
        <v/>
      </c>
      <c r="K28" s="569" t="str">
        <f>IF(COUNT(C28:F28)=4, CONCATENATE(ROUND(SUM(E28:F28)/SUM(C28:D28)*1000, 2), " (", ROUND(SUM(E28:F28)/SUM(C28:D28)*1000/EXP(1.96/SQRT(SUM(E28:F28))), 2),"-",ROUND(SUM(E28:F28)/SUM(C28:D28)*1000*EXP(1.96/SQRT(SUM(E28:F28))), 2),")"),"")</f>
        <v/>
      </c>
      <c r="L28" s="568" t="str">
        <f>IF(COUNT(C28,G28)=2, CONCATENATE(ROUND(G28/C28*1000, 2), " (", ROUND(G28/C28*1000/EXP(1.96/SQRT(G28)), 2),"-",ROUND(G28/C28*1000*EXP(1.96/SQRT(G28)), 2),")"),"")</f>
        <v/>
      </c>
      <c r="M28" s="569" t="str">
        <f>IF(COUNT(D28,H28)=2, CONCATENATE(ROUND(H28/D28*1000, 2), " (", ROUND(H28/D28*1000/EXP(1.96/SQRT(H28)), 2),"-",ROUND(H28/D28*1000*EXP(1.96/SQRT(H28)), 2),")"),"")</f>
        <v/>
      </c>
      <c r="N28" s="570" t="str">
        <f>IF(COUNT(C28:D28,G28:H28)=4, CONCATENATE(ROUND(SUM(G28:H28)/SUM(C28:D28)*1000, 2), " (", ROUND(SUM(G28:H28)/SUM(C28:D28)*1000/EXP(1.96/SQRT(SUM(G28:H28))), 2),"-",ROUND(SUM(G28:H28)/SUM(C28:D28)*1000*EXP(1.96/SQRT(SUM(G28:H28))), 2),")"),"")</f>
        <v/>
      </c>
      <c r="O28" s="283" t="str">
        <f t="shared" ref="O28:O39" si="23">IF(COUNTA(C28,E28)=2,ROUND(E28/C28*1000,1),"")</f>
        <v/>
      </c>
      <c r="P28" s="283" t="str">
        <f t="shared" ref="P28:P39" si="24">IF(COUNTA(D28,F28)=2,ROUND(F28/D28*1000,1),"")</f>
        <v/>
      </c>
      <c r="Q28" s="283" t="str">
        <f t="shared" ref="Q28:Q39" si="25">IF(COUNTA(C28,G28)=2,ROUND(G28/C28*1000,1),"")</f>
        <v/>
      </c>
      <c r="R28" s="283" t="str">
        <f t="shared" ref="R28:R39" si="26">IF(COUNTA(D28,H28)=2,ROUND(H28/D28*1000,1),"")</f>
        <v/>
      </c>
      <c r="S28" s="282" t="str">
        <f t="shared" ref="S28:S39" si="27">IF(COUNTA(E28)=1,EXP(1.96/SQRT(E28)),"")</f>
        <v/>
      </c>
      <c r="T28" s="283" t="str">
        <f t="shared" ref="T28:T39" si="28">IF(COUNTA(F28)=1,EXP(1.96/SQRT(F28)),"")</f>
        <v/>
      </c>
      <c r="U28" s="283" t="str">
        <f t="shared" ref="U28:U39" si="29">IF(COUNTA(G28)=1,EXP(1.96/SQRT(G28)),"")</f>
        <v/>
      </c>
      <c r="V28" s="284" t="str">
        <f t="shared" ref="V28:V39" si="30">IF(COUNTA(H28)=1,EXP(1.96/SQRT(H28)),"")</f>
        <v/>
      </c>
      <c r="W28" s="283" t="str">
        <f t="shared" ref="W28:W39" si="31">IF(COUNTA(C28,E28)=2,ROUND(O28/S28,1),"")</f>
        <v/>
      </c>
      <c r="X28" s="283" t="str">
        <f t="shared" ref="X28:X39" si="32">IF(COUNTA(D28,F28)=2,ROUND(P28/T28,1),"")</f>
        <v/>
      </c>
      <c r="Y28" s="283" t="str">
        <f t="shared" ref="Y28:Y39" si="33">IF(COUNTA(C28,G28)=2,ROUND(Q28/U28,1),"")</f>
        <v/>
      </c>
      <c r="Z28" s="284" t="str">
        <f t="shared" ref="Z28:Z39" si="34">IF(COUNTA(D28,H28)=2,ROUND(H28/V28,1),"")</f>
        <v/>
      </c>
      <c r="AA28" s="283" t="str">
        <f t="shared" ref="AA28:AA39" si="35">IF(COUNTA(C28,E28)=2,ROUND(O28*S28,1),"")</f>
        <v/>
      </c>
      <c r="AB28" s="283" t="str">
        <f t="shared" ref="AB28:AB39" si="36">IF(COUNTA(D28,F28)=2,ROUND(P28*T28,1),"")</f>
        <v/>
      </c>
      <c r="AC28" s="283" t="str">
        <f t="shared" ref="AC28:AC39" si="37">IF(COUNTA(C28,G28)=2,ROUND(Q28*U28,1),"")</f>
        <v/>
      </c>
      <c r="AD28" s="283" t="str">
        <f t="shared" ref="AD28:AD39" si="38">IF(COUNTA(D28,H28)=2,ROUND(R28*V28,1),"")</f>
        <v/>
      </c>
    </row>
    <row r="29" spans="1:31" s="34" customFormat="1" ht="12.75" customHeight="1" x14ac:dyDescent="0.25">
      <c r="A29" s="524"/>
      <c r="B29" s="14" t="s">
        <v>7</v>
      </c>
      <c r="C29" s="463" t="str">
        <f>IF('W2'!$G$11&gt;0, 'W2'!D16, IF('W3'!$G$22&gt;0, 'W3'!D47, ""))</f>
        <v/>
      </c>
      <c r="D29" s="473" t="str">
        <f>IF('W2'!$G$11&gt;0, 'W2'!I16, IF('W3'!$G$22&gt;0, 'W3'!I47, ""))</f>
        <v/>
      </c>
      <c r="E29" s="281"/>
      <c r="F29" s="281"/>
      <c r="G29" s="281"/>
      <c r="H29" s="281"/>
      <c r="I29" s="571" t="str">
        <f t="shared" si="22"/>
        <v/>
      </c>
      <c r="J29" s="572" t="str">
        <f t="shared" ref="J29:J39" si="39">IF(COUNT(D29,F29)=2, CONCATENATE(ROUND(F29/D29*1000, 2), " (", ROUND(F29/D29*1000/EXP(1.96/SQRT(F29)), 2),"-",ROUND(F29/D29*1000*EXP(1.96/SQRT(F29)), 2),")"),"")</f>
        <v/>
      </c>
      <c r="K29" s="572" t="str">
        <f t="shared" ref="K29:K38" si="40">IF(COUNT(C29:F29)=4, CONCATENATE(ROUND(SUM(E29:F29)/SUM(C29:D29)*1000, 2), " (", ROUND(SUM(E29:F29)/SUM(C29:D29)*1000/EXP(1.96/SQRT(SUM(E29:F29))), 2),"-",ROUND(SUM(E29:F29)/SUM(C29:D29)*1000*EXP(1.96/SQRT(SUM(E29:F29))), 2),")"),"")</f>
        <v/>
      </c>
      <c r="L29" s="571" t="str">
        <f t="shared" ref="L29:L39" si="41">IF(COUNT(C29,G29)=2, CONCATENATE(ROUND(G29/C29*1000, 2), " (", ROUND(G29/C29*1000/EXP(1.96/SQRT(G29)), 2),"-",ROUND(G29/C29*1000*EXP(1.96/SQRT(G29)), 2),")"),"")</f>
        <v/>
      </c>
      <c r="M29" s="572" t="str">
        <f t="shared" ref="M29:M39" si="42">IF(COUNT(D29,H29)=2, CONCATENATE(ROUND(H29/D29*1000, 2), " (", ROUND(H29/D29*1000/EXP(1.96/SQRT(H29)), 2),"-",ROUND(H29/D29*1000*EXP(1.96/SQRT(H29)), 2),")"),"")</f>
        <v/>
      </c>
      <c r="N29" s="573" t="str">
        <f t="shared" ref="N29:N39" si="43">IF(COUNT(C29:D29,G29:H29)=4, CONCATENATE(ROUND(SUM(G29:H29)/SUM(C29:D29)*1000, 2), " (", ROUND(SUM(G29:H29)/SUM(C29:D29)*1000/EXP(1.96/SQRT(SUM(G29:H29))), 2),"-",ROUND(SUM(G29:H29)/SUM(C29:D29)*1000*EXP(1.96/SQRT(SUM(G29:H29))), 2),")"),"")</f>
        <v/>
      </c>
      <c r="O29" s="283" t="str">
        <f t="shared" si="23"/>
        <v/>
      </c>
      <c r="P29" s="283" t="str">
        <f t="shared" si="24"/>
        <v/>
      </c>
      <c r="Q29" s="283" t="str">
        <f t="shared" si="25"/>
        <v/>
      </c>
      <c r="R29" s="283" t="str">
        <f t="shared" si="26"/>
        <v/>
      </c>
      <c r="S29" s="282" t="str">
        <f t="shared" si="27"/>
        <v/>
      </c>
      <c r="T29" s="283" t="str">
        <f t="shared" si="28"/>
        <v/>
      </c>
      <c r="U29" s="283" t="str">
        <f t="shared" si="29"/>
        <v/>
      </c>
      <c r="V29" s="284" t="str">
        <f t="shared" si="30"/>
        <v/>
      </c>
      <c r="W29" s="283" t="str">
        <f t="shared" si="31"/>
        <v/>
      </c>
      <c r="X29" s="283" t="str">
        <f t="shared" si="32"/>
        <v/>
      </c>
      <c r="Y29" s="283" t="str">
        <f t="shared" si="33"/>
        <v/>
      </c>
      <c r="Z29" s="284" t="str">
        <f t="shared" si="34"/>
        <v/>
      </c>
      <c r="AA29" s="283" t="str">
        <f t="shared" si="35"/>
        <v/>
      </c>
      <c r="AB29" s="283" t="str">
        <f t="shared" si="36"/>
        <v/>
      </c>
      <c r="AC29" s="283" t="str">
        <f t="shared" si="37"/>
        <v/>
      </c>
      <c r="AD29" s="283" t="str">
        <f t="shared" si="38"/>
        <v/>
      </c>
    </row>
    <row r="30" spans="1:31" s="34" customFormat="1" ht="12.75" customHeight="1" x14ac:dyDescent="0.25">
      <c r="A30" s="524"/>
      <c r="B30" s="14" t="s">
        <v>8</v>
      </c>
      <c r="C30" s="463" t="str">
        <f>IF('W2'!$G$11&gt;0, 'W2'!D17, IF('W3'!$G$22&gt;0, 'W3'!D48, ""))</f>
        <v/>
      </c>
      <c r="D30" s="473" t="str">
        <f>IF('W2'!$G$11&gt;0, 'W2'!I17, IF('W3'!$G$22&gt;0, 'W3'!I48, ""))</f>
        <v/>
      </c>
      <c r="E30" s="281"/>
      <c r="F30" s="281"/>
      <c r="G30" s="281"/>
      <c r="H30" s="281"/>
      <c r="I30" s="571" t="str">
        <f t="shared" si="22"/>
        <v/>
      </c>
      <c r="J30" s="572" t="str">
        <f t="shared" si="39"/>
        <v/>
      </c>
      <c r="K30" s="572" t="str">
        <f t="shared" si="40"/>
        <v/>
      </c>
      <c r="L30" s="571" t="str">
        <f t="shared" si="41"/>
        <v/>
      </c>
      <c r="M30" s="572" t="str">
        <f t="shared" si="42"/>
        <v/>
      </c>
      <c r="N30" s="573" t="str">
        <f t="shared" si="43"/>
        <v/>
      </c>
      <c r="O30" s="283" t="str">
        <f t="shared" si="23"/>
        <v/>
      </c>
      <c r="P30" s="283" t="str">
        <f t="shared" si="24"/>
        <v/>
      </c>
      <c r="Q30" s="283" t="str">
        <f t="shared" si="25"/>
        <v/>
      </c>
      <c r="R30" s="283" t="str">
        <f t="shared" si="26"/>
        <v/>
      </c>
      <c r="S30" s="282" t="str">
        <f t="shared" si="27"/>
        <v/>
      </c>
      <c r="T30" s="283" t="str">
        <f t="shared" si="28"/>
        <v/>
      </c>
      <c r="U30" s="283" t="str">
        <f t="shared" si="29"/>
        <v/>
      </c>
      <c r="V30" s="284" t="str">
        <f t="shared" si="30"/>
        <v/>
      </c>
      <c r="W30" s="283" t="str">
        <f t="shared" si="31"/>
        <v/>
      </c>
      <c r="X30" s="283" t="str">
        <f t="shared" si="32"/>
        <v/>
      </c>
      <c r="Y30" s="283" t="str">
        <f t="shared" si="33"/>
        <v/>
      </c>
      <c r="Z30" s="284" t="str">
        <f t="shared" si="34"/>
        <v/>
      </c>
      <c r="AA30" s="283" t="str">
        <f t="shared" si="35"/>
        <v/>
      </c>
      <c r="AB30" s="283" t="str">
        <f t="shared" si="36"/>
        <v/>
      </c>
      <c r="AC30" s="283" t="str">
        <f t="shared" si="37"/>
        <v/>
      </c>
      <c r="AD30" s="283" t="str">
        <f t="shared" si="38"/>
        <v/>
      </c>
      <c r="AE30" s="7"/>
    </row>
    <row r="31" spans="1:31" s="34" customFormat="1" ht="12.75" customHeight="1" x14ac:dyDescent="0.25">
      <c r="A31" s="524"/>
      <c r="B31" s="14" t="s">
        <v>9</v>
      </c>
      <c r="C31" s="463" t="str">
        <f>IF('W2'!$G$11&gt;0, 'W2'!D18, IF('W3'!$G$22&gt;0, 'W3'!D49, ""))</f>
        <v/>
      </c>
      <c r="D31" s="473" t="str">
        <f>IF('W2'!$G$11&gt;0, 'W2'!I18, IF('W3'!$G$22&gt;0, 'W3'!I49, ""))</f>
        <v/>
      </c>
      <c r="E31" s="281"/>
      <c r="F31" s="281"/>
      <c r="G31" s="281"/>
      <c r="H31" s="281"/>
      <c r="I31" s="571" t="str">
        <f t="shared" si="22"/>
        <v/>
      </c>
      <c r="J31" s="572" t="str">
        <f t="shared" si="39"/>
        <v/>
      </c>
      <c r="K31" s="572" t="str">
        <f t="shared" si="40"/>
        <v/>
      </c>
      <c r="L31" s="571" t="str">
        <f t="shared" si="41"/>
        <v/>
      </c>
      <c r="M31" s="572" t="str">
        <f t="shared" si="42"/>
        <v/>
      </c>
      <c r="N31" s="573" t="str">
        <f t="shared" si="43"/>
        <v/>
      </c>
      <c r="O31" s="283" t="str">
        <f t="shared" si="23"/>
        <v/>
      </c>
      <c r="P31" s="283" t="str">
        <f t="shared" si="24"/>
        <v/>
      </c>
      <c r="Q31" s="283" t="str">
        <f t="shared" si="25"/>
        <v/>
      </c>
      <c r="R31" s="283" t="str">
        <f t="shared" si="26"/>
        <v/>
      </c>
      <c r="S31" s="282" t="str">
        <f t="shared" si="27"/>
        <v/>
      </c>
      <c r="T31" s="283" t="str">
        <f t="shared" si="28"/>
        <v/>
      </c>
      <c r="U31" s="283" t="str">
        <f t="shared" si="29"/>
        <v/>
      </c>
      <c r="V31" s="284" t="str">
        <f t="shared" si="30"/>
        <v/>
      </c>
      <c r="W31" s="283" t="str">
        <f t="shared" si="31"/>
        <v/>
      </c>
      <c r="X31" s="283" t="str">
        <f t="shared" si="32"/>
        <v/>
      </c>
      <c r="Y31" s="283" t="str">
        <f t="shared" si="33"/>
        <v/>
      </c>
      <c r="Z31" s="284" t="str">
        <f t="shared" si="34"/>
        <v/>
      </c>
      <c r="AA31" s="283" t="str">
        <f t="shared" si="35"/>
        <v/>
      </c>
      <c r="AB31" s="283" t="str">
        <f t="shared" si="36"/>
        <v/>
      </c>
      <c r="AC31" s="283" t="str">
        <f t="shared" si="37"/>
        <v/>
      </c>
      <c r="AD31" s="283" t="str">
        <f t="shared" si="38"/>
        <v/>
      </c>
      <c r="AE31" s="7"/>
    </row>
    <row r="32" spans="1:31" s="34" customFormat="1" ht="12.75" customHeight="1" x14ac:dyDescent="0.25">
      <c r="A32" s="524"/>
      <c r="B32" s="14" t="s">
        <v>10</v>
      </c>
      <c r="C32" s="463" t="str">
        <f>IF('W2'!$G$11&gt;0, 'W2'!D19, IF('W3'!$G$22&gt;0, 'W3'!D50, ""))</f>
        <v/>
      </c>
      <c r="D32" s="473" t="str">
        <f>IF('W2'!$G$11&gt;0, 'W2'!I19, IF('W3'!$G$22&gt;0, 'W3'!I50, ""))</f>
        <v/>
      </c>
      <c r="E32" s="281"/>
      <c r="F32" s="281"/>
      <c r="G32" s="281"/>
      <c r="H32" s="281"/>
      <c r="I32" s="571" t="str">
        <f t="shared" si="22"/>
        <v/>
      </c>
      <c r="J32" s="572" t="str">
        <f t="shared" si="39"/>
        <v/>
      </c>
      <c r="K32" s="572" t="str">
        <f t="shared" si="40"/>
        <v/>
      </c>
      <c r="L32" s="571" t="str">
        <f t="shared" si="41"/>
        <v/>
      </c>
      <c r="M32" s="572" t="str">
        <f t="shared" si="42"/>
        <v/>
      </c>
      <c r="N32" s="573" t="str">
        <f t="shared" si="43"/>
        <v/>
      </c>
      <c r="O32" s="283" t="str">
        <f t="shared" si="23"/>
        <v/>
      </c>
      <c r="P32" s="283" t="str">
        <f t="shared" si="24"/>
        <v/>
      </c>
      <c r="Q32" s="283" t="str">
        <f t="shared" si="25"/>
        <v/>
      </c>
      <c r="R32" s="283" t="str">
        <f t="shared" si="26"/>
        <v/>
      </c>
      <c r="S32" s="282" t="str">
        <f t="shared" si="27"/>
        <v/>
      </c>
      <c r="T32" s="283" t="str">
        <f t="shared" si="28"/>
        <v/>
      </c>
      <c r="U32" s="283" t="str">
        <f t="shared" si="29"/>
        <v/>
      </c>
      <c r="V32" s="284" t="str">
        <f t="shared" si="30"/>
        <v/>
      </c>
      <c r="W32" s="283" t="str">
        <f t="shared" si="31"/>
        <v/>
      </c>
      <c r="X32" s="283" t="str">
        <f t="shared" si="32"/>
        <v/>
      </c>
      <c r="Y32" s="283" t="str">
        <f t="shared" si="33"/>
        <v/>
      </c>
      <c r="Z32" s="284" t="str">
        <f t="shared" si="34"/>
        <v/>
      </c>
      <c r="AA32" s="283" t="str">
        <f t="shared" si="35"/>
        <v/>
      </c>
      <c r="AB32" s="283" t="str">
        <f t="shared" si="36"/>
        <v/>
      </c>
      <c r="AC32" s="283" t="str">
        <f t="shared" si="37"/>
        <v/>
      </c>
      <c r="AD32" s="283" t="str">
        <f t="shared" si="38"/>
        <v/>
      </c>
      <c r="AE32" s="7"/>
    </row>
    <row r="33" spans="1:31" s="34" customFormat="1" ht="12.75" customHeight="1" x14ac:dyDescent="0.25">
      <c r="A33" s="524"/>
      <c r="B33" s="14" t="s">
        <v>11</v>
      </c>
      <c r="C33" s="463" t="str">
        <f>IF('W2'!$G$11&gt;0, 'W2'!D20, IF('W3'!$G$22&gt;0, 'W3'!D51, ""))</f>
        <v/>
      </c>
      <c r="D33" s="473" t="str">
        <f>IF('W2'!$G$11&gt;0, 'W2'!I20, IF('W3'!$G$22&gt;0, 'W3'!I51, ""))</f>
        <v/>
      </c>
      <c r="E33" s="281"/>
      <c r="F33" s="281"/>
      <c r="G33" s="281"/>
      <c r="H33" s="281"/>
      <c r="I33" s="571" t="str">
        <f t="shared" si="22"/>
        <v/>
      </c>
      <c r="J33" s="572" t="str">
        <f t="shared" si="39"/>
        <v/>
      </c>
      <c r="K33" s="572" t="str">
        <f t="shared" si="40"/>
        <v/>
      </c>
      <c r="L33" s="571" t="str">
        <f t="shared" si="41"/>
        <v/>
      </c>
      <c r="M33" s="572" t="str">
        <f t="shared" si="42"/>
        <v/>
      </c>
      <c r="N33" s="573" t="str">
        <f t="shared" si="43"/>
        <v/>
      </c>
      <c r="O33" s="283" t="str">
        <f t="shared" si="23"/>
        <v/>
      </c>
      <c r="P33" s="283" t="str">
        <f t="shared" si="24"/>
        <v/>
      </c>
      <c r="Q33" s="283" t="str">
        <f t="shared" si="25"/>
        <v/>
      </c>
      <c r="R33" s="283" t="str">
        <f t="shared" si="26"/>
        <v/>
      </c>
      <c r="S33" s="282" t="str">
        <f t="shared" si="27"/>
        <v/>
      </c>
      <c r="T33" s="283" t="str">
        <f t="shared" si="28"/>
        <v/>
      </c>
      <c r="U33" s="283" t="str">
        <f t="shared" si="29"/>
        <v/>
      </c>
      <c r="V33" s="284" t="str">
        <f t="shared" si="30"/>
        <v/>
      </c>
      <c r="W33" s="283" t="str">
        <f t="shared" si="31"/>
        <v/>
      </c>
      <c r="X33" s="283" t="str">
        <f t="shared" si="32"/>
        <v/>
      </c>
      <c r="Y33" s="283" t="str">
        <f t="shared" si="33"/>
        <v/>
      </c>
      <c r="Z33" s="284" t="str">
        <f t="shared" si="34"/>
        <v/>
      </c>
      <c r="AA33" s="283" t="str">
        <f t="shared" si="35"/>
        <v/>
      </c>
      <c r="AB33" s="283" t="str">
        <f t="shared" si="36"/>
        <v/>
      </c>
      <c r="AC33" s="283" t="str">
        <f t="shared" si="37"/>
        <v/>
      </c>
      <c r="AD33" s="283" t="str">
        <f t="shared" si="38"/>
        <v/>
      </c>
      <c r="AE33" s="7"/>
    </row>
    <row r="34" spans="1:31" s="34" customFormat="1" ht="12.75" customHeight="1" x14ac:dyDescent="0.25">
      <c r="A34" s="524"/>
      <c r="B34" s="14" t="s">
        <v>12</v>
      </c>
      <c r="C34" s="463" t="str">
        <f>IF('W2'!$G$11&gt;0, 'W2'!D21, IF('W3'!$G$22&gt;0, 'W3'!D52, ""))</f>
        <v/>
      </c>
      <c r="D34" s="473" t="str">
        <f>IF('W2'!$G$11&gt;0, 'W2'!I21, IF('W3'!$G$22&gt;0, 'W3'!I52, ""))</f>
        <v/>
      </c>
      <c r="E34" s="281"/>
      <c r="F34" s="281"/>
      <c r="G34" s="281"/>
      <c r="H34" s="281"/>
      <c r="I34" s="571" t="str">
        <f t="shared" si="22"/>
        <v/>
      </c>
      <c r="J34" s="572" t="str">
        <f>IF(COUNT(D34,F34)=2, CONCATENATE(ROUND(F34/D34*1000, 2), " (", ROUND(F34/D34*1000/EXP(1.96/SQRT(F34)), 2),"-",ROUND(F34/D34*1000*EXP(1.96/SQRT(F34)), 2),")"),"")</f>
        <v/>
      </c>
      <c r="K34" s="572" t="str">
        <f t="shared" si="40"/>
        <v/>
      </c>
      <c r="L34" s="571" t="str">
        <f t="shared" si="41"/>
        <v/>
      </c>
      <c r="M34" s="572" t="str">
        <f>IF(COUNT(D34,H34)=2, CONCATENATE(ROUND(H34/D34*1000, 2), " (", ROUND(H34/D34*1000/EXP(1.96/SQRT(H34)), 2),"-",ROUND(H34/D34*1000*EXP(1.96/SQRT(H34)), 2),")"),"")</f>
        <v/>
      </c>
      <c r="N34" s="573" t="str">
        <f t="shared" si="43"/>
        <v/>
      </c>
      <c r="O34" s="283" t="str">
        <f t="shared" si="23"/>
        <v/>
      </c>
      <c r="P34" s="283" t="str">
        <f t="shared" si="24"/>
        <v/>
      </c>
      <c r="Q34" s="283" t="str">
        <f t="shared" si="25"/>
        <v/>
      </c>
      <c r="R34" s="283" t="str">
        <f t="shared" si="26"/>
        <v/>
      </c>
      <c r="S34" s="282" t="str">
        <f t="shared" si="27"/>
        <v/>
      </c>
      <c r="T34" s="283" t="str">
        <f t="shared" si="28"/>
        <v/>
      </c>
      <c r="U34" s="283" t="str">
        <f t="shared" si="29"/>
        <v/>
      </c>
      <c r="V34" s="284" t="str">
        <f t="shared" si="30"/>
        <v/>
      </c>
      <c r="W34" s="283" t="str">
        <f t="shared" si="31"/>
        <v/>
      </c>
      <c r="X34" s="283" t="str">
        <f t="shared" si="32"/>
        <v/>
      </c>
      <c r="Y34" s="283" t="str">
        <f t="shared" si="33"/>
        <v/>
      </c>
      <c r="Z34" s="284" t="str">
        <f t="shared" si="34"/>
        <v/>
      </c>
      <c r="AA34" s="283" t="str">
        <f t="shared" si="35"/>
        <v/>
      </c>
      <c r="AB34" s="283" t="str">
        <f t="shared" si="36"/>
        <v/>
      </c>
      <c r="AC34" s="283" t="str">
        <f t="shared" si="37"/>
        <v/>
      </c>
      <c r="AD34" s="283" t="str">
        <f t="shared" si="38"/>
        <v/>
      </c>
      <c r="AE34" s="7"/>
    </row>
    <row r="35" spans="1:31" s="34" customFormat="1" ht="12.75" customHeight="1" x14ac:dyDescent="0.25">
      <c r="A35" s="524"/>
      <c r="B35" s="14" t="s">
        <v>13</v>
      </c>
      <c r="C35" s="463" t="str">
        <f>IF('W2'!$G$11&gt;0, 'W2'!D22, IF('W3'!$G$22&gt;0, 'W3'!D53, ""))</f>
        <v/>
      </c>
      <c r="D35" s="473" t="str">
        <f>IF('W2'!$G$11&gt;0, 'W2'!I22, IF('W3'!$G$22&gt;0, 'W3'!I53, ""))</f>
        <v/>
      </c>
      <c r="E35" s="281"/>
      <c r="F35" s="281"/>
      <c r="G35" s="281"/>
      <c r="H35" s="281"/>
      <c r="I35" s="571" t="str">
        <f t="shared" si="22"/>
        <v/>
      </c>
      <c r="J35" s="572" t="str">
        <f t="shared" si="39"/>
        <v/>
      </c>
      <c r="K35" s="572" t="str">
        <f t="shared" si="40"/>
        <v/>
      </c>
      <c r="L35" s="571" t="str">
        <f t="shared" si="41"/>
        <v/>
      </c>
      <c r="M35" s="572" t="str">
        <f t="shared" si="42"/>
        <v/>
      </c>
      <c r="N35" s="573" t="str">
        <f t="shared" si="43"/>
        <v/>
      </c>
      <c r="O35" s="283" t="str">
        <f t="shared" si="23"/>
        <v/>
      </c>
      <c r="P35" s="283" t="str">
        <f t="shared" si="24"/>
        <v/>
      </c>
      <c r="Q35" s="283" t="str">
        <f t="shared" si="25"/>
        <v/>
      </c>
      <c r="R35" s="283" t="str">
        <f t="shared" si="26"/>
        <v/>
      </c>
      <c r="S35" s="282" t="str">
        <f t="shared" si="27"/>
        <v/>
      </c>
      <c r="T35" s="283" t="str">
        <f t="shared" si="28"/>
        <v/>
      </c>
      <c r="U35" s="283" t="str">
        <f t="shared" si="29"/>
        <v/>
      </c>
      <c r="V35" s="284" t="str">
        <f t="shared" si="30"/>
        <v/>
      </c>
      <c r="W35" s="283" t="str">
        <f t="shared" si="31"/>
        <v/>
      </c>
      <c r="X35" s="283" t="str">
        <f t="shared" si="32"/>
        <v/>
      </c>
      <c r="Y35" s="283" t="str">
        <f t="shared" si="33"/>
        <v/>
      </c>
      <c r="Z35" s="284" t="str">
        <f t="shared" si="34"/>
        <v/>
      </c>
      <c r="AA35" s="283" t="str">
        <f t="shared" si="35"/>
        <v/>
      </c>
      <c r="AB35" s="283" t="str">
        <f t="shared" si="36"/>
        <v/>
      </c>
      <c r="AC35" s="283" t="str">
        <f t="shared" si="37"/>
        <v/>
      </c>
      <c r="AD35" s="283" t="str">
        <f t="shared" si="38"/>
        <v/>
      </c>
      <c r="AE35" s="7"/>
    </row>
    <row r="36" spans="1:31" s="34" customFormat="1" ht="12.75" customHeight="1" x14ac:dyDescent="0.25">
      <c r="A36" s="524"/>
      <c r="B36" s="14" t="s">
        <v>14</v>
      </c>
      <c r="C36" s="463" t="str">
        <f>IF('W2'!$G$11&gt;0, 'W2'!D23, IF('W3'!$G$22&gt;0, 'W3'!D54, ""))</f>
        <v/>
      </c>
      <c r="D36" s="473" t="str">
        <f>IF('W2'!$G$11&gt;0, 'W2'!I23, IF('W3'!$G$22&gt;0, 'W3'!I54, ""))</f>
        <v/>
      </c>
      <c r="E36" s="281"/>
      <c r="F36" s="281"/>
      <c r="G36" s="281"/>
      <c r="H36" s="281"/>
      <c r="I36" s="571" t="str">
        <f t="shared" si="22"/>
        <v/>
      </c>
      <c r="J36" s="572" t="str">
        <f t="shared" si="39"/>
        <v/>
      </c>
      <c r="K36" s="572" t="str">
        <f t="shared" si="40"/>
        <v/>
      </c>
      <c r="L36" s="571" t="str">
        <f t="shared" si="41"/>
        <v/>
      </c>
      <c r="M36" s="572" t="str">
        <f t="shared" si="42"/>
        <v/>
      </c>
      <c r="N36" s="573" t="str">
        <f t="shared" si="43"/>
        <v/>
      </c>
      <c r="O36" s="283" t="str">
        <f t="shared" si="23"/>
        <v/>
      </c>
      <c r="P36" s="283" t="str">
        <f t="shared" si="24"/>
        <v/>
      </c>
      <c r="Q36" s="283" t="str">
        <f t="shared" si="25"/>
        <v/>
      </c>
      <c r="R36" s="283" t="str">
        <f t="shared" si="26"/>
        <v/>
      </c>
      <c r="S36" s="282" t="str">
        <f t="shared" si="27"/>
        <v/>
      </c>
      <c r="T36" s="283" t="str">
        <f t="shared" si="28"/>
        <v/>
      </c>
      <c r="U36" s="283" t="str">
        <f t="shared" si="29"/>
        <v/>
      </c>
      <c r="V36" s="284" t="str">
        <f t="shared" si="30"/>
        <v/>
      </c>
      <c r="W36" s="283" t="str">
        <f t="shared" si="31"/>
        <v/>
      </c>
      <c r="X36" s="283" t="str">
        <f t="shared" si="32"/>
        <v/>
      </c>
      <c r="Y36" s="283" t="str">
        <f t="shared" si="33"/>
        <v/>
      </c>
      <c r="Z36" s="284" t="str">
        <f t="shared" si="34"/>
        <v/>
      </c>
      <c r="AA36" s="283" t="str">
        <f t="shared" si="35"/>
        <v/>
      </c>
      <c r="AB36" s="283" t="str">
        <f t="shared" si="36"/>
        <v/>
      </c>
      <c r="AC36" s="283" t="str">
        <f t="shared" si="37"/>
        <v/>
      </c>
      <c r="AD36" s="283" t="str">
        <f t="shared" si="38"/>
        <v/>
      </c>
      <c r="AE36" s="7"/>
    </row>
    <row r="37" spans="1:31" s="34" customFormat="1" ht="12.75" customHeight="1" x14ac:dyDescent="0.25">
      <c r="A37" s="524"/>
      <c r="B37" s="14" t="s">
        <v>15</v>
      </c>
      <c r="C37" s="463" t="str">
        <f>IF('W2'!$G$11&gt;0, 'W2'!D24, IF('W3'!$G$22&gt;0, 'W3'!D55, ""))</f>
        <v/>
      </c>
      <c r="D37" s="473" t="str">
        <f>IF('W2'!$G$11&gt;0, 'W2'!I24, IF('W3'!$G$22&gt;0, 'W3'!I55, ""))</f>
        <v/>
      </c>
      <c r="E37" s="281"/>
      <c r="F37" s="281"/>
      <c r="G37" s="281"/>
      <c r="H37" s="281"/>
      <c r="I37" s="571" t="str">
        <f t="shared" si="22"/>
        <v/>
      </c>
      <c r="J37" s="572" t="str">
        <f t="shared" si="39"/>
        <v/>
      </c>
      <c r="K37" s="572" t="str">
        <f t="shared" si="40"/>
        <v/>
      </c>
      <c r="L37" s="571" t="str">
        <f t="shared" si="41"/>
        <v/>
      </c>
      <c r="M37" s="572" t="str">
        <f t="shared" si="42"/>
        <v/>
      </c>
      <c r="N37" s="573" t="str">
        <f t="shared" si="43"/>
        <v/>
      </c>
      <c r="O37" s="283" t="str">
        <f t="shared" si="23"/>
        <v/>
      </c>
      <c r="P37" s="283" t="str">
        <f t="shared" si="24"/>
        <v/>
      </c>
      <c r="Q37" s="283" t="str">
        <f t="shared" si="25"/>
        <v/>
      </c>
      <c r="R37" s="283" t="str">
        <f t="shared" si="26"/>
        <v/>
      </c>
      <c r="S37" s="282" t="str">
        <f t="shared" si="27"/>
        <v/>
      </c>
      <c r="T37" s="283" t="str">
        <f t="shared" si="28"/>
        <v/>
      </c>
      <c r="U37" s="283" t="str">
        <f t="shared" si="29"/>
        <v/>
      </c>
      <c r="V37" s="284" t="str">
        <f t="shared" si="30"/>
        <v/>
      </c>
      <c r="W37" s="283" t="str">
        <f t="shared" si="31"/>
        <v/>
      </c>
      <c r="X37" s="283" t="str">
        <f t="shared" si="32"/>
        <v/>
      </c>
      <c r="Y37" s="283" t="str">
        <f t="shared" si="33"/>
        <v/>
      </c>
      <c r="Z37" s="284" t="str">
        <f t="shared" si="34"/>
        <v/>
      </c>
      <c r="AA37" s="283" t="str">
        <f t="shared" si="35"/>
        <v/>
      </c>
      <c r="AB37" s="283" t="str">
        <f t="shared" si="36"/>
        <v/>
      </c>
      <c r="AC37" s="283" t="str">
        <f t="shared" si="37"/>
        <v/>
      </c>
      <c r="AD37" s="283" t="str">
        <f t="shared" si="38"/>
        <v/>
      </c>
      <c r="AE37" s="7"/>
    </row>
    <row r="38" spans="1:31" s="34" customFormat="1" ht="12.75" customHeight="1" x14ac:dyDescent="0.25">
      <c r="A38" s="524"/>
      <c r="B38" s="14" t="s">
        <v>16</v>
      </c>
      <c r="C38" s="463" t="str">
        <f>IF('W2'!$G$11&gt;0, 'W2'!D25, IF('W3'!$G$22&gt;0, 'W3'!D56, ""))</f>
        <v/>
      </c>
      <c r="D38" s="473" t="str">
        <f>IF('W2'!$G$11&gt;0, 'W2'!I25, IF('W3'!$G$22&gt;0, 'W3'!I56, ""))</f>
        <v/>
      </c>
      <c r="E38" s="281"/>
      <c r="F38" s="281"/>
      <c r="G38" s="281"/>
      <c r="H38" s="281"/>
      <c r="I38" s="571" t="str">
        <f t="shared" si="22"/>
        <v/>
      </c>
      <c r="J38" s="572" t="str">
        <f t="shared" si="39"/>
        <v/>
      </c>
      <c r="K38" s="572" t="str">
        <f t="shared" si="40"/>
        <v/>
      </c>
      <c r="L38" s="571" t="str">
        <f t="shared" si="41"/>
        <v/>
      </c>
      <c r="M38" s="572" t="str">
        <f t="shared" si="42"/>
        <v/>
      </c>
      <c r="N38" s="573" t="str">
        <f t="shared" si="43"/>
        <v/>
      </c>
      <c r="O38" s="283" t="str">
        <f t="shared" si="23"/>
        <v/>
      </c>
      <c r="P38" s="283" t="str">
        <f t="shared" si="24"/>
        <v/>
      </c>
      <c r="Q38" s="283" t="str">
        <f t="shared" si="25"/>
        <v/>
      </c>
      <c r="R38" s="283" t="str">
        <f t="shared" si="26"/>
        <v/>
      </c>
      <c r="S38" s="282" t="str">
        <f t="shared" si="27"/>
        <v/>
      </c>
      <c r="T38" s="283" t="str">
        <f t="shared" si="28"/>
        <v/>
      </c>
      <c r="U38" s="283" t="str">
        <f t="shared" si="29"/>
        <v/>
      </c>
      <c r="V38" s="284" t="str">
        <f t="shared" si="30"/>
        <v/>
      </c>
      <c r="W38" s="283" t="str">
        <f t="shared" si="31"/>
        <v/>
      </c>
      <c r="X38" s="283" t="str">
        <f t="shared" si="32"/>
        <v/>
      </c>
      <c r="Y38" s="283" t="str">
        <f t="shared" si="33"/>
        <v/>
      </c>
      <c r="Z38" s="284" t="str">
        <f t="shared" si="34"/>
        <v/>
      </c>
      <c r="AA38" s="283" t="str">
        <f t="shared" si="35"/>
        <v/>
      </c>
      <c r="AB38" s="283" t="str">
        <f t="shared" si="36"/>
        <v/>
      </c>
      <c r="AC38" s="283" t="str">
        <f t="shared" si="37"/>
        <v/>
      </c>
      <c r="AD38" s="283" t="str">
        <f t="shared" si="38"/>
        <v/>
      </c>
      <c r="AE38" s="7"/>
    </row>
    <row r="39" spans="1:31" s="34" customFormat="1" ht="12.75" customHeight="1" x14ac:dyDescent="0.25">
      <c r="A39" s="524"/>
      <c r="B39" s="14" t="s">
        <v>17</v>
      </c>
      <c r="C39" s="465" t="str">
        <f>IF('W2'!$G$11&gt;0, 'W2'!D26, IF('W3'!$G$22&gt;0, 'W3'!D57, ""))</f>
        <v/>
      </c>
      <c r="D39" s="475" t="str">
        <f>IF('W2'!$G$11&gt;0, 'W2'!I26, IF('W3'!$G$22&gt;0, 'W3'!I57, ""))</f>
        <v/>
      </c>
      <c r="E39" s="281"/>
      <c r="F39" s="281"/>
      <c r="G39" s="281"/>
      <c r="H39" s="281"/>
      <c r="I39" s="571" t="str">
        <f t="shared" si="22"/>
        <v/>
      </c>
      <c r="J39" s="572" t="str">
        <f t="shared" si="39"/>
        <v/>
      </c>
      <c r="K39" s="572" t="str">
        <f>IF(COUNT(C39:F39)=4, CONCATENATE(ROUND(SUM(E39:F39)/SUM(C39:D39)*1000, 2), " (", ROUND(SUM(E39:F39)/SUM(C39:D39)*1000/EXP(1.96/SQRT(SUM(E39:F39))), 2),"-",ROUND(SUM(E39:F39)/SUM(C39:D39)*1000*EXP(1.96/SQRT(SUM(E39:F39))), 2),")"),"")</f>
        <v/>
      </c>
      <c r="L39" s="571" t="str">
        <f t="shared" si="41"/>
        <v/>
      </c>
      <c r="M39" s="572" t="str">
        <f t="shared" si="42"/>
        <v/>
      </c>
      <c r="N39" s="573" t="str">
        <f t="shared" si="43"/>
        <v/>
      </c>
      <c r="O39" s="283" t="str">
        <f t="shared" si="23"/>
        <v/>
      </c>
      <c r="P39" s="283" t="str">
        <f t="shared" si="24"/>
        <v/>
      </c>
      <c r="Q39" s="283" t="str">
        <f t="shared" si="25"/>
        <v/>
      </c>
      <c r="R39" s="283" t="str">
        <f t="shared" si="26"/>
        <v/>
      </c>
      <c r="S39" s="282" t="str">
        <f t="shared" si="27"/>
        <v/>
      </c>
      <c r="T39" s="283" t="str">
        <f t="shared" si="28"/>
        <v/>
      </c>
      <c r="U39" s="283" t="str">
        <f t="shared" si="29"/>
        <v/>
      </c>
      <c r="V39" s="284" t="str">
        <f t="shared" si="30"/>
        <v/>
      </c>
      <c r="W39" s="283" t="str">
        <f t="shared" si="31"/>
        <v/>
      </c>
      <c r="X39" s="283" t="str">
        <f t="shared" si="32"/>
        <v/>
      </c>
      <c r="Y39" s="283" t="str">
        <f t="shared" si="33"/>
        <v/>
      </c>
      <c r="Z39" s="284" t="str">
        <f t="shared" si="34"/>
        <v/>
      </c>
      <c r="AA39" s="283" t="str">
        <f t="shared" si="35"/>
        <v/>
      </c>
      <c r="AB39" s="283" t="str">
        <f t="shared" si="36"/>
        <v/>
      </c>
      <c r="AC39" s="283" t="str">
        <f t="shared" si="37"/>
        <v/>
      </c>
      <c r="AD39" s="283" t="str">
        <f t="shared" si="38"/>
        <v/>
      </c>
      <c r="AE39" s="7"/>
    </row>
    <row r="40" spans="1:31" s="34" customFormat="1" ht="12.75" customHeight="1" x14ac:dyDescent="0.25">
      <c r="A40" s="178"/>
      <c r="B40" s="14"/>
      <c r="C40" s="372" t="s">
        <v>2</v>
      </c>
      <c r="D40" s="373" t="s">
        <v>0</v>
      </c>
      <c r="E40" s="372" t="s">
        <v>2</v>
      </c>
      <c r="F40" s="372" t="s">
        <v>0</v>
      </c>
      <c r="G40" s="372" t="s">
        <v>2</v>
      </c>
      <c r="H40" s="373" t="s">
        <v>0</v>
      </c>
      <c r="I40" s="372" t="s">
        <v>2</v>
      </c>
      <c r="J40" s="372" t="s">
        <v>0</v>
      </c>
      <c r="K40" s="372" t="s">
        <v>26</v>
      </c>
      <c r="L40" s="372" t="s">
        <v>2</v>
      </c>
      <c r="M40" s="372" t="s">
        <v>0</v>
      </c>
      <c r="N40" s="373" t="s">
        <v>26</v>
      </c>
      <c r="O40" s="288" t="s">
        <v>258</v>
      </c>
      <c r="P40" s="289" t="s">
        <v>0</v>
      </c>
      <c r="Q40" s="289" t="s">
        <v>258</v>
      </c>
      <c r="R40" s="290" t="s">
        <v>0</v>
      </c>
      <c r="S40" s="289" t="s">
        <v>258</v>
      </c>
      <c r="T40" s="289" t="s">
        <v>0</v>
      </c>
      <c r="U40" s="289" t="s">
        <v>258</v>
      </c>
      <c r="V40" s="289" t="s">
        <v>0</v>
      </c>
      <c r="W40" s="288" t="s">
        <v>258</v>
      </c>
      <c r="X40" s="289" t="s">
        <v>0</v>
      </c>
      <c r="Y40" s="289" t="s">
        <v>258</v>
      </c>
      <c r="Z40" s="290" t="s">
        <v>0</v>
      </c>
      <c r="AA40" s="289" t="s">
        <v>258</v>
      </c>
      <c r="AB40" s="289" t="s">
        <v>0</v>
      </c>
      <c r="AC40" s="289" t="s">
        <v>258</v>
      </c>
      <c r="AD40" s="290" t="s">
        <v>0</v>
      </c>
      <c r="AE40" s="7"/>
    </row>
    <row r="41" spans="1:31" s="34" customFormat="1" ht="12.75" customHeight="1" x14ac:dyDescent="0.25">
      <c r="A41" s="523" t="s">
        <v>22</v>
      </c>
      <c r="B41" s="14" t="s">
        <v>6</v>
      </c>
      <c r="C41" s="463" t="str">
        <f>IF('W2'!$G$11&gt;0, 'W2'!E15, IF('W3'!$G$22&gt;0, 'W3'!E46, ""))</f>
        <v/>
      </c>
      <c r="D41" s="473" t="str">
        <f>IF('W2'!$G$11&gt;0, 'W2'!J15, IF('W3'!$G$22&gt;0, 'W3'!J46, ""))</f>
        <v/>
      </c>
      <c r="E41" s="281"/>
      <c r="F41" s="281"/>
      <c r="G41" s="281"/>
      <c r="H41" s="281"/>
      <c r="I41" s="568" t="str">
        <f>IF(COUNT(C41,E41)=2, CONCATENATE(ROUND(E41/C41*1000, 2), " (", ROUND(E41/C41*1000/EXP(1.96/SQRT(E41)), 2),"-",ROUND(E41/C41*1000*EXP(1.96/SQRT(E41)), 2),")"),"")</f>
        <v/>
      </c>
      <c r="J41" s="569" t="str">
        <f>IF(COUNT(D41,F41)=2, CONCATENATE(ROUND(F41/D41*1000, 2), " (", ROUND(F41/D41*1000/EXP(1.96/SQRT(F41)), 2),"-",ROUND(F41/D41*1000*EXP(1.96/SQRT(F41)), 2),")"),"")</f>
        <v/>
      </c>
      <c r="K41" s="569" t="str">
        <f>IF(COUNT(C41:F41)=4, CONCATENATE(ROUND(SUM(E41:F41)/SUM(C41:D41)*1000, 2), " (", ROUND(SUM(E41:F41)/SUM(C41:D41)*1000/EXP(1.96/SQRT(SUM(E41:F41))), 2),"-",ROUND(SUM(E41:F41)/SUM(C41:D41)*1000*EXP(1.96/SQRT(SUM(E41:F41))), 2),")"),"")</f>
        <v/>
      </c>
      <c r="L41" s="568" t="str">
        <f>IF(COUNT(C41,G41)=2, CONCATENATE(ROUND(G41/C41*1000, 2), " (", ROUND(G41/C41*1000/EXP(1.96/SQRT(G41)), 2),"-",ROUND(G41/C41*1000*EXP(1.96/SQRT(G41)), 2),")"),"")</f>
        <v/>
      </c>
      <c r="M41" s="569" t="str">
        <f>IF(COUNT(D41,H41)=2, CONCATENATE(ROUND(H41/D41*1000, 2), " (", ROUND(H41/D41*1000/EXP(1.96/SQRT(H41)), 2),"-",ROUND(H41/D41*1000*EXP(1.96/SQRT(H41)), 2),")"),"")</f>
        <v/>
      </c>
      <c r="N41" s="570" t="str">
        <f>IF(COUNT(C41:D41,G41:H41)=4, CONCATENATE(ROUND(SUM(G41:H41)/SUM(C41:D41)*1000, 2), " (", ROUND(SUM(G41:H41)/SUM(C41:D41)*1000/EXP(1.96/SQRT(SUM(G41:H41))), 2),"-",ROUND(SUM(G41:H41)/SUM(C41:D41)*1000*EXP(1.96/SQRT(SUM(G41:H41))), 2),")"),"")</f>
        <v/>
      </c>
      <c r="O41" s="283" t="str">
        <f t="shared" ref="O41:O52" si="44">IF(COUNTA(C41,E41)=2,ROUND(E41/C41*1000,1),"")</f>
        <v/>
      </c>
      <c r="P41" s="283" t="str">
        <f t="shared" ref="P41:P52" si="45">IF(COUNTA(D41,F41)=2,ROUND(F41/D41*1000,1),"")</f>
        <v/>
      </c>
      <c r="Q41" s="283" t="str">
        <f t="shared" ref="Q41:Q52" si="46">IF(COUNTA(C41,G41)=2,ROUND(G41/C41*1000,1),"")</f>
        <v/>
      </c>
      <c r="R41" s="283" t="str">
        <f t="shared" ref="R41:R52" si="47">IF(COUNTA(D41,H41)=2,ROUND(H41/D41*1000,1),"")</f>
        <v/>
      </c>
      <c r="S41" s="282" t="str">
        <f t="shared" ref="S41:S52" si="48">IF(COUNTA(E41)=1,EXP(1.96/SQRT(E41)),"")</f>
        <v/>
      </c>
      <c r="T41" s="283" t="str">
        <f t="shared" ref="T41:T52" si="49">IF(COUNTA(F41)=1,EXP(1.96/SQRT(F41)),"")</f>
        <v/>
      </c>
      <c r="U41" s="283" t="str">
        <f t="shared" ref="U41:U52" si="50">IF(COUNTA(G41)=1,EXP(1.96/SQRT(G41)),"")</f>
        <v/>
      </c>
      <c r="V41" s="284" t="str">
        <f t="shared" ref="V41:V52" si="51">IF(COUNTA(H41)=1,EXP(1.96/SQRT(H41)),"")</f>
        <v/>
      </c>
      <c r="W41" s="283" t="str">
        <f t="shared" ref="W41:W52" si="52">IF(COUNTA(C41,E41)=2,ROUND(O41/S41,1),"")</f>
        <v/>
      </c>
      <c r="X41" s="283" t="str">
        <f t="shared" ref="X41:X52" si="53">IF(COUNTA(D41,F41)=2,ROUND(P41/T41,1),"")</f>
        <v/>
      </c>
      <c r="Y41" s="283" t="str">
        <f t="shared" ref="Y41:Y52" si="54">IF(COUNTA(C41,G41)=2,ROUND(Q41/U41,1),"")</f>
        <v/>
      </c>
      <c r="Z41" s="284" t="str">
        <f t="shared" ref="Z41:Z52" si="55">IF(COUNTA(D41,H41)=2,ROUND(H41/V41,1),"")</f>
        <v/>
      </c>
      <c r="AA41" s="283" t="str">
        <f t="shared" ref="AA41:AA52" si="56">IF(COUNTA(C41,E41)=2,ROUND(O41*S41,1),"")</f>
        <v/>
      </c>
      <c r="AB41" s="283" t="str">
        <f t="shared" ref="AB41:AB52" si="57">IF(COUNTA(D41,F41)=2,ROUND(P41*T41,1),"")</f>
        <v/>
      </c>
      <c r="AC41" s="283" t="str">
        <f t="shared" ref="AC41:AC52" si="58">IF(COUNTA(C41,G41)=2,ROUND(Q41*U41,1),"")</f>
        <v/>
      </c>
      <c r="AD41" s="283" t="str">
        <f t="shared" ref="AD41:AD52" si="59">IF(COUNTA(D41,H41)=2,ROUND(R41*V41,1),"")</f>
        <v/>
      </c>
      <c r="AE41" s="7"/>
    </row>
    <row r="42" spans="1:31" s="34" customFormat="1" ht="12.75" customHeight="1" x14ac:dyDescent="0.25">
      <c r="A42" s="524"/>
      <c r="B42" s="14" t="s">
        <v>7</v>
      </c>
      <c r="C42" s="463" t="str">
        <f>IF('W2'!$G$11&gt;0, 'W2'!E16, IF('W3'!$G$22&gt;0, 'W3'!E47, ""))</f>
        <v/>
      </c>
      <c r="D42" s="473" t="str">
        <f>IF('W2'!$G$11&gt;0, 'W2'!J16, IF('W3'!$G$22&gt;0, 'W3'!J47, ""))</f>
        <v/>
      </c>
      <c r="E42" s="281"/>
      <c r="F42" s="281"/>
      <c r="G42" s="281"/>
      <c r="H42" s="281"/>
      <c r="I42" s="571" t="str">
        <f t="shared" ref="I42:I52" si="60">IF(COUNT(C42,E42)=2, CONCATENATE(ROUND(E42/C42*1000, 2), " (", ROUND(E42/C42*1000/EXP(1.96/SQRT(E42)), 2),"-",ROUND(E42/C42*1000*EXP(1.96/SQRT(E42)), 2),")"),"")</f>
        <v/>
      </c>
      <c r="J42" s="572" t="str">
        <f t="shared" ref="J42:J52" si="61">IF(COUNT(D42,F42)=2, CONCATENATE(ROUND(F42/D42*1000, 2), " (", ROUND(F42/D42*1000/EXP(1.96/SQRT(F42)), 2),"-",ROUND(F42/D42*1000*EXP(1.96/SQRT(F42)), 2),")"),"")</f>
        <v/>
      </c>
      <c r="K42" s="572" t="str">
        <f t="shared" ref="K42:K51" si="62">IF(COUNT(C42:F42)=4, CONCATENATE(ROUND(SUM(E42:F42)/SUM(C42:D42)*1000, 2), " (", ROUND(SUM(E42:F42)/SUM(C42:D42)*1000/EXP(1.96/SQRT(SUM(E42:F42))), 2),"-",ROUND(SUM(E42:F42)/SUM(C42:D42)*1000*EXP(1.96/SQRT(SUM(E42:F42))), 2),")"),"")</f>
        <v/>
      </c>
      <c r="L42" s="571" t="str">
        <f t="shared" ref="L42:L52" si="63">IF(COUNT(C42,G42)=2, CONCATENATE(ROUND(G42/C42*1000, 2), " (", ROUND(G42/C42*1000/EXP(1.96/SQRT(G42)), 2),"-",ROUND(G42/C42*1000*EXP(1.96/SQRT(G42)), 2),")"),"")</f>
        <v/>
      </c>
      <c r="M42" s="572" t="str">
        <f t="shared" ref="M42:M52" si="64">IF(COUNT(D42,H42)=2, CONCATENATE(ROUND(H42/D42*1000, 2), " (", ROUND(H42/D42*1000/EXP(1.96/SQRT(H42)), 2),"-",ROUND(H42/D42*1000*EXP(1.96/SQRT(H42)), 2),")"),"")</f>
        <v/>
      </c>
      <c r="N42" s="573" t="str">
        <f t="shared" ref="N42:N52" si="65">IF(COUNT(C42:D42,G42:H42)=4, CONCATENATE(ROUND(SUM(G42:H42)/SUM(C42:D42)*1000, 2), " (", ROUND(SUM(G42:H42)/SUM(C42:D42)*1000/EXP(1.96/SQRT(SUM(G42:H42))), 2),"-",ROUND(SUM(G42:H42)/SUM(C42:D42)*1000*EXP(1.96/SQRT(SUM(G42:H42))), 2),")"),"")</f>
        <v/>
      </c>
      <c r="O42" s="283" t="str">
        <f t="shared" si="44"/>
        <v/>
      </c>
      <c r="P42" s="283" t="str">
        <f t="shared" si="45"/>
        <v/>
      </c>
      <c r="Q42" s="283" t="str">
        <f t="shared" si="46"/>
        <v/>
      </c>
      <c r="R42" s="283" t="str">
        <f t="shared" si="47"/>
        <v/>
      </c>
      <c r="S42" s="282" t="str">
        <f t="shared" si="48"/>
        <v/>
      </c>
      <c r="T42" s="283" t="str">
        <f t="shared" si="49"/>
        <v/>
      </c>
      <c r="U42" s="283" t="str">
        <f t="shared" si="50"/>
        <v/>
      </c>
      <c r="V42" s="284" t="str">
        <f t="shared" si="51"/>
        <v/>
      </c>
      <c r="W42" s="283" t="str">
        <f t="shared" si="52"/>
        <v/>
      </c>
      <c r="X42" s="283" t="str">
        <f t="shared" si="53"/>
        <v/>
      </c>
      <c r="Y42" s="283" t="str">
        <f t="shared" si="54"/>
        <v/>
      </c>
      <c r="Z42" s="284" t="str">
        <f t="shared" si="55"/>
        <v/>
      </c>
      <c r="AA42" s="283" t="str">
        <f t="shared" si="56"/>
        <v/>
      </c>
      <c r="AB42" s="283" t="str">
        <f t="shared" si="57"/>
        <v/>
      </c>
      <c r="AC42" s="283" t="str">
        <f t="shared" si="58"/>
        <v/>
      </c>
      <c r="AD42" s="283" t="str">
        <f t="shared" si="59"/>
        <v/>
      </c>
      <c r="AE42" s="7"/>
    </row>
    <row r="43" spans="1:31" s="34" customFormat="1" ht="12.75" customHeight="1" x14ac:dyDescent="0.25">
      <c r="A43" s="524"/>
      <c r="B43" s="14" t="s">
        <v>8</v>
      </c>
      <c r="C43" s="463" t="str">
        <f>IF('W2'!$G$11&gt;0, 'W2'!E17, IF('W3'!$G$22&gt;0, 'W3'!E48, ""))</f>
        <v/>
      </c>
      <c r="D43" s="473" t="str">
        <f>IF('W2'!$G$11&gt;0, 'W2'!J17, IF('W3'!$G$22&gt;0, 'W3'!J48, ""))</f>
        <v/>
      </c>
      <c r="E43" s="281"/>
      <c r="F43" s="281"/>
      <c r="G43" s="281"/>
      <c r="H43" s="281"/>
      <c r="I43" s="571" t="str">
        <f t="shared" si="60"/>
        <v/>
      </c>
      <c r="J43" s="572" t="str">
        <f t="shared" si="61"/>
        <v/>
      </c>
      <c r="K43" s="572" t="str">
        <f t="shared" si="62"/>
        <v/>
      </c>
      <c r="L43" s="571" t="str">
        <f t="shared" si="63"/>
        <v/>
      </c>
      <c r="M43" s="572" t="str">
        <f t="shared" si="64"/>
        <v/>
      </c>
      <c r="N43" s="573" t="str">
        <f t="shared" si="65"/>
        <v/>
      </c>
      <c r="O43" s="283" t="str">
        <f t="shared" si="44"/>
        <v/>
      </c>
      <c r="P43" s="283" t="str">
        <f t="shared" si="45"/>
        <v/>
      </c>
      <c r="Q43" s="283" t="str">
        <f t="shared" si="46"/>
        <v/>
      </c>
      <c r="R43" s="283" t="str">
        <f t="shared" si="47"/>
        <v/>
      </c>
      <c r="S43" s="282" t="str">
        <f t="shared" si="48"/>
        <v/>
      </c>
      <c r="T43" s="283" t="str">
        <f t="shared" si="49"/>
        <v/>
      </c>
      <c r="U43" s="283" t="str">
        <f t="shared" si="50"/>
        <v/>
      </c>
      <c r="V43" s="284" t="str">
        <f t="shared" si="51"/>
        <v/>
      </c>
      <c r="W43" s="283" t="str">
        <f t="shared" si="52"/>
        <v/>
      </c>
      <c r="X43" s="283" t="str">
        <f t="shared" si="53"/>
        <v/>
      </c>
      <c r="Y43" s="283" t="str">
        <f t="shared" si="54"/>
        <v/>
      </c>
      <c r="Z43" s="284" t="str">
        <f t="shared" si="55"/>
        <v/>
      </c>
      <c r="AA43" s="283" t="str">
        <f t="shared" si="56"/>
        <v/>
      </c>
      <c r="AB43" s="283" t="str">
        <f t="shared" si="57"/>
        <v/>
      </c>
      <c r="AC43" s="283" t="str">
        <f t="shared" si="58"/>
        <v/>
      </c>
      <c r="AD43" s="283" t="str">
        <f t="shared" si="59"/>
        <v/>
      </c>
      <c r="AE43" s="7"/>
    </row>
    <row r="44" spans="1:31" s="34" customFormat="1" ht="12.75" customHeight="1" x14ac:dyDescent="0.25">
      <c r="A44" s="524"/>
      <c r="B44" s="14" t="s">
        <v>9</v>
      </c>
      <c r="C44" s="463" t="str">
        <f>IF('W2'!$G$11&gt;0, 'W2'!E18, IF('W3'!$G$22&gt;0, 'W3'!E49, ""))</f>
        <v/>
      </c>
      <c r="D44" s="473" t="str">
        <f>IF('W2'!$G$11&gt;0, 'W2'!J18, IF('W3'!$G$22&gt;0, 'W3'!J49, ""))</f>
        <v/>
      </c>
      <c r="E44" s="281"/>
      <c r="F44" s="281"/>
      <c r="G44" s="281"/>
      <c r="H44" s="281"/>
      <c r="I44" s="571" t="str">
        <f t="shared" si="60"/>
        <v/>
      </c>
      <c r="J44" s="572" t="str">
        <f t="shared" si="61"/>
        <v/>
      </c>
      <c r="K44" s="572" t="str">
        <f t="shared" si="62"/>
        <v/>
      </c>
      <c r="L44" s="571" t="str">
        <f t="shared" si="63"/>
        <v/>
      </c>
      <c r="M44" s="572" t="str">
        <f t="shared" si="64"/>
        <v/>
      </c>
      <c r="N44" s="573" t="str">
        <f t="shared" si="65"/>
        <v/>
      </c>
      <c r="O44" s="283" t="str">
        <f t="shared" si="44"/>
        <v/>
      </c>
      <c r="P44" s="283" t="str">
        <f t="shared" si="45"/>
        <v/>
      </c>
      <c r="Q44" s="283" t="str">
        <f t="shared" si="46"/>
        <v/>
      </c>
      <c r="R44" s="283" t="str">
        <f t="shared" si="47"/>
        <v/>
      </c>
      <c r="S44" s="282" t="str">
        <f t="shared" si="48"/>
        <v/>
      </c>
      <c r="T44" s="283" t="str">
        <f t="shared" si="49"/>
        <v/>
      </c>
      <c r="U44" s="283" t="str">
        <f t="shared" si="50"/>
        <v/>
      </c>
      <c r="V44" s="284" t="str">
        <f t="shared" si="51"/>
        <v/>
      </c>
      <c r="W44" s="283" t="str">
        <f t="shared" si="52"/>
        <v/>
      </c>
      <c r="X44" s="283" t="str">
        <f t="shared" si="53"/>
        <v/>
      </c>
      <c r="Y44" s="283" t="str">
        <f t="shared" si="54"/>
        <v/>
      </c>
      <c r="Z44" s="284" t="str">
        <f t="shared" si="55"/>
        <v/>
      </c>
      <c r="AA44" s="283" t="str">
        <f t="shared" si="56"/>
        <v/>
      </c>
      <c r="AB44" s="283" t="str">
        <f t="shared" si="57"/>
        <v/>
      </c>
      <c r="AC44" s="283" t="str">
        <f t="shared" si="58"/>
        <v/>
      </c>
      <c r="AD44" s="283" t="str">
        <f t="shared" si="59"/>
        <v/>
      </c>
      <c r="AE44" s="7"/>
    </row>
    <row r="45" spans="1:31" s="34" customFormat="1" ht="12.75" customHeight="1" x14ac:dyDescent="0.25">
      <c r="A45" s="524"/>
      <c r="B45" s="14" t="s">
        <v>10</v>
      </c>
      <c r="C45" s="463" t="str">
        <f>IF('W2'!$G$11&gt;0, 'W2'!E19, IF('W3'!$G$22&gt;0, 'W3'!E50, ""))</f>
        <v/>
      </c>
      <c r="D45" s="473" t="str">
        <f>IF('W2'!$G$11&gt;0, 'W2'!J19, IF('W3'!$G$22&gt;0, 'W3'!J50, ""))</f>
        <v/>
      </c>
      <c r="E45" s="281"/>
      <c r="F45" s="281"/>
      <c r="G45" s="281"/>
      <c r="H45" s="281"/>
      <c r="I45" s="571" t="str">
        <f t="shared" si="60"/>
        <v/>
      </c>
      <c r="J45" s="572" t="str">
        <f t="shared" si="61"/>
        <v/>
      </c>
      <c r="K45" s="572" t="str">
        <f t="shared" si="62"/>
        <v/>
      </c>
      <c r="L45" s="571" t="str">
        <f t="shared" si="63"/>
        <v/>
      </c>
      <c r="M45" s="572" t="str">
        <f t="shared" si="64"/>
        <v/>
      </c>
      <c r="N45" s="573" t="str">
        <f t="shared" si="65"/>
        <v/>
      </c>
      <c r="O45" s="283" t="str">
        <f t="shared" si="44"/>
        <v/>
      </c>
      <c r="P45" s="283" t="str">
        <f t="shared" si="45"/>
        <v/>
      </c>
      <c r="Q45" s="283" t="str">
        <f t="shared" si="46"/>
        <v/>
      </c>
      <c r="R45" s="283" t="str">
        <f t="shared" si="47"/>
        <v/>
      </c>
      <c r="S45" s="282" t="str">
        <f t="shared" si="48"/>
        <v/>
      </c>
      <c r="T45" s="283" t="str">
        <f t="shared" si="49"/>
        <v/>
      </c>
      <c r="U45" s="283" t="str">
        <f t="shared" si="50"/>
        <v/>
      </c>
      <c r="V45" s="284" t="str">
        <f t="shared" si="51"/>
        <v/>
      </c>
      <c r="W45" s="283" t="str">
        <f t="shared" si="52"/>
        <v/>
      </c>
      <c r="X45" s="283" t="str">
        <f t="shared" si="53"/>
        <v/>
      </c>
      <c r="Y45" s="283" t="str">
        <f t="shared" si="54"/>
        <v/>
      </c>
      <c r="Z45" s="284" t="str">
        <f t="shared" si="55"/>
        <v/>
      </c>
      <c r="AA45" s="283" t="str">
        <f t="shared" si="56"/>
        <v/>
      </c>
      <c r="AB45" s="283" t="str">
        <f t="shared" si="57"/>
        <v/>
      </c>
      <c r="AC45" s="283" t="str">
        <f t="shared" si="58"/>
        <v/>
      </c>
      <c r="AD45" s="283" t="str">
        <f t="shared" si="59"/>
        <v/>
      </c>
      <c r="AE45" s="7"/>
    </row>
    <row r="46" spans="1:31" s="34" customFormat="1" ht="12.75" customHeight="1" x14ac:dyDescent="0.25">
      <c r="A46" s="524"/>
      <c r="B46" s="14" t="s">
        <v>11</v>
      </c>
      <c r="C46" s="463" t="str">
        <f>IF('W2'!$G$11&gt;0, 'W2'!E20, IF('W3'!$G$22&gt;0, 'W3'!E51, ""))</f>
        <v/>
      </c>
      <c r="D46" s="473" t="str">
        <f>IF('W2'!$G$11&gt;0, 'W2'!J20, IF('W3'!$G$22&gt;0, 'W3'!J51, ""))</f>
        <v/>
      </c>
      <c r="E46" s="281"/>
      <c r="F46" s="281"/>
      <c r="G46" s="281"/>
      <c r="H46" s="281"/>
      <c r="I46" s="571" t="str">
        <f t="shared" si="60"/>
        <v/>
      </c>
      <c r="J46" s="572" t="str">
        <f t="shared" si="61"/>
        <v/>
      </c>
      <c r="K46" s="572" t="str">
        <f t="shared" si="62"/>
        <v/>
      </c>
      <c r="L46" s="571" t="str">
        <f t="shared" si="63"/>
        <v/>
      </c>
      <c r="M46" s="572" t="str">
        <f t="shared" si="64"/>
        <v/>
      </c>
      <c r="N46" s="573" t="str">
        <f t="shared" si="65"/>
        <v/>
      </c>
      <c r="O46" s="283" t="str">
        <f t="shared" si="44"/>
        <v/>
      </c>
      <c r="P46" s="283" t="str">
        <f t="shared" si="45"/>
        <v/>
      </c>
      <c r="Q46" s="283" t="str">
        <f t="shared" si="46"/>
        <v/>
      </c>
      <c r="R46" s="283" t="str">
        <f t="shared" si="47"/>
        <v/>
      </c>
      <c r="S46" s="282" t="str">
        <f t="shared" si="48"/>
        <v/>
      </c>
      <c r="T46" s="283" t="str">
        <f t="shared" si="49"/>
        <v/>
      </c>
      <c r="U46" s="283" t="str">
        <f t="shared" si="50"/>
        <v/>
      </c>
      <c r="V46" s="284" t="str">
        <f t="shared" si="51"/>
        <v/>
      </c>
      <c r="W46" s="283" t="str">
        <f t="shared" si="52"/>
        <v/>
      </c>
      <c r="X46" s="283" t="str">
        <f t="shared" si="53"/>
        <v/>
      </c>
      <c r="Y46" s="283" t="str">
        <f t="shared" si="54"/>
        <v/>
      </c>
      <c r="Z46" s="284" t="str">
        <f t="shared" si="55"/>
        <v/>
      </c>
      <c r="AA46" s="283" t="str">
        <f t="shared" si="56"/>
        <v/>
      </c>
      <c r="AB46" s="283" t="str">
        <f t="shared" si="57"/>
        <v/>
      </c>
      <c r="AC46" s="283" t="str">
        <f t="shared" si="58"/>
        <v/>
      </c>
      <c r="AD46" s="283" t="str">
        <f t="shared" si="59"/>
        <v/>
      </c>
      <c r="AE46" s="7"/>
    </row>
    <row r="47" spans="1:31" s="34" customFormat="1" ht="12.75" customHeight="1" x14ac:dyDescent="0.25">
      <c r="A47" s="524"/>
      <c r="B47" s="14" t="s">
        <v>12</v>
      </c>
      <c r="C47" s="463" t="str">
        <f>IF('W2'!$G$11&gt;0, 'W2'!E21, IF('W3'!$G$22&gt;0, 'W3'!E52, ""))</f>
        <v/>
      </c>
      <c r="D47" s="473" t="str">
        <f>IF('W2'!$G$11&gt;0, 'W2'!J21, IF('W3'!$G$22&gt;0, 'W3'!J52, ""))</f>
        <v/>
      </c>
      <c r="E47" s="281"/>
      <c r="F47" s="281"/>
      <c r="G47" s="281"/>
      <c r="H47" s="281"/>
      <c r="I47" s="571" t="str">
        <f t="shared" si="60"/>
        <v/>
      </c>
      <c r="J47" s="572" t="str">
        <f t="shared" si="61"/>
        <v/>
      </c>
      <c r="K47" s="572" t="str">
        <f t="shared" si="62"/>
        <v/>
      </c>
      <c r="L47" s="571" t="str">
        <f t="shared" si="63"/>
        <v/>
      </c>
      <c r="M47" s="572" t="str">
        <f t="shared" si="64"/>
        <v/>
      </c>
      <c r="N47" s="573" t="str">
        <f t="shared" si="65"/>
        <v/>
      </c>
      <c r="O47" s="283" t="str">
        <f t="shared" si="44"/>
        <v/>
      </c>
      <c r="P47" s="283" t="str">
        <f t="shared" si="45"/>
        <v/>
      </c>
      <c r="Q47" s="283" t="str">
        <f t="shared" si="46"/>
        <v/>
      </c>
      <c r="R47" s="283" t="str">
        <f t="shared" si="47"/>
        <v/>
      </c>
      <c r="S47" s="282" t="str">
        <f t="shared" si="48"/>
        <v/>
      </c>
      <c r="T47" s="283" t="str">
        <f t="shared" si="49"/>
        <v/>
      </c>
      <c r="U47" s="283" t="str">
        <f t="shared" si="50"/>
        <v/>
      </c>
      <c r="V47" s="284" t="str">
        <f t="shared" si="51"/>
        <v/>
      </c>
      <c r="W47" s="283" t="str">
        <f t="shared" si="52"/>
        <v/>
      </c>
      <c r="X47" s="283" t="str">
        <f t="shared" si="53"/>
        <v/>
      </c>
      <c r="Y47" s="283" t="str">
        <f t="shared" si="54"/>
        <v/>
      </c>
      <c r="Z47" s="284" t="str">
        <f t="shared" si="55"/>
        <v/>
      </c>
      <c r="AA47" s="283" t="str">
        <f t="shared" si="56"/>
        <v/>
      </c>
      <c r="AB47" s="283" t="str">
        <f t="shared" si="57"/>
        <v/>
      </c>
      <c r="AC47" s="283" t="str">
        <f t="shared" si="58"/>
        <v/>
      </c>
      <c r="AD47" s="283" t="str">
        <f t="shared" si="59"/>
        <v/>
      </c>
      <c r="AE47" s="7"/>
    </row>
    <row r="48" spans="1:31" s="34" customFormat="1" ht="12.75" customHeight="1" x14ac:dyDescent="0.25">
      <c r="A48" s="524"/>
      <c r="B48" s="14" t="s">
        <v>13</v>
      </c>
      <c r="C48" s="463" t="str">
        <f>IF('W2'!$G$11&gt;0, 'W2'!E22, IF('W3'!$G$22&gt;0, 'W3'!E53, ""))</f>
        <v/>
      </c>
      <c r="D48" s="473" t="str">
        <f>IF('W2'!$G$11&gt;0, 'W2'!J22, IF('W3'!$G$22&gt;0, 'W3'!J53, ""))</f>
        <v/>
      </c>
      <c r="E48" s="281"/>
      <c r="F48" s="281"/>
      <c r="G48" s="281"/>
      <c r="H48" s="281"/>
      <c r="I48" s="571" t="str">
        <f t="shared" si="60"/>
        <v/>
      </c>
      <c r="J48" s="572" t="str">
        <f t="shared" si="61"/>
        <v/>
      </c>
      <c r="K48" s="572" t="str">
        <f t="shared" si="62"/>
        <v/>
      </c>
      <c r="L48" s="571" t="str">
        <f t="shared" si="63"/>
        <v/>
      </c>
      <c r="M48" s="572" t="str">
        <f t="shared" si="64"/>
        <v/>
      </c>
      <c r="N48" s="573" t="str">
        <f t="shared" si="65"/>
        <v/>
      </c>
      <c r="O48" s="283" t="str">
        <f t="shared" si="44"/>
        <v/>
      </c>
      <c r="P48" s="283" t="str">
        <f t="shared" si="45"/>
        <v/>
      </c>
      <c r="Q48" s="283" t="str">
        <f t="shared" si="46"/>
        <v/>
      </c>
      <c r="R48" s="283" t="str">
        <f t="shared" si="47"/>
        <v/>
      </c>
      <c r="S48" s="282" t="str">
        <f t="shared" si="48"/>
        <v/>
      </c>
      <c r="T48" s="283" t="str">
        <f t="shared" si="49"/>
        <v/>
      </c>
      <c r="U48" s="283" t="str">
        <f t="shared" si="50"/>
        <v/>
      </c>
      <c r="V48" s="284" t="str">
        <f t="shared" si="51"/>
        <v/>
      </c>
      <c r="W48" s="283" t="str">
        <f t="shared" si="52"/>
        <v/>
      </c>
      <c r="X48" s="283" t="str">
        <f t="shared" si="53"/>
        <v/>
      </c>
      <c r="Y48" s="283" t="str">
        <f t="shared" si="54"/>
        <v/>
      </c>
      <c r="Z48" s="284" t="str">
        <f t="shared" si="55"/>
        <v/>
      </c>
      <c r="AA48" s="283" t="str">
        <f t="shared" si="56"/>
        <v/>
      </c>
      <c r="AB48" s="283" t="str">
        <f t="shared" si="57"/>
        <v/>
      </c>
      <c r="AC48" s="283" t="str">
        <f t="shared" si="58"/>
        <v/>
      </c>
      <c r="AD48" s="283" t="str">
        <f t="shared" si="59"/>
        <v/>
      </c>
      <c r="AE48" s="7"/>
    </row>
    <row r="49" spans="1:31" s="34" customFormat="1" ht="12.75" customHeight="1" x14ac:dyDescent="0.25">
      <c r="A49" s="524"/>
      <c r="B49" s="14" t="s">
        <v>14</v>
      </c>
      <c r="C49" s="463" t="str">
        <f>IF('W2'!$G$11&gt;0, 'W2'!E23, IF('W3'!$G$22&gt;0, 'W3'!E54, ""))</f>
        <v/>
      </c>
      <c r="D49" s="473" t="str">
        <f>IF('W2'!$G$11&gt;0, 'W2'!J23, IF('W3'!$G$22&gt;0, 'W3'!J54, ""))</f>
        <v/>
      </c>
      <c r="E49" s="281"/>
      <c r="F49" s="281"/>
      <c r="G49" s="281"/>
      <c r="H49" s="281"/>
      <c r="I49" s="571" t="str">
        <f t="shared" si="60"/>
        <v/>
      </c>
      <c r="J49" s="572" t="str">
        <f t="shared" si="61"/>
        <v/>
      </c>
      <c r="K49" s="572" t="str">
        <f t="shared" si="62"/>
        <v/>
      </c>
      <c r="L49" s="571" t="str">
        <f t="shared" si="63"/>
        <v/>
      </c>
      <c r="M49" s="572" t="str">
        <f t="shared" si="64"/>
        <v/>
      </c>
      <c r="N49" s="573" t="str">
        <f t="shared" si="65"/>
        <v/>
      </c>
      <c r="O49" s="283" t="str">
        <f t="shared" si="44"/>
        <v/>
      </c>
      <c r="P49" s="283" t="str">
        <f t="shared" si="45"/>
        <v/>
      </c>
      <c r="Q49" s="283" t="str">
        <f t="shared" si="46"/>
        <v/>
      </c>
      <c r="R49" s="283" t="str">
        <f t="shared" si="47"/>
        <v/>
      </c>
      <c r="S49" s="282" t="str">
        <f t="shared" si="48"/>
        <v/>
      </c>
      <c r="T49" s="283" t="str">
        <f t="shared" si="49"/>
        <v/>
      </c>
      <c r="U49" s="283" t="str">
        <f t="shared" si="50"/>
        <v/>
      </c>
      <c r="V49" s="284" t="str">
        <f t="shared" si="51"/>
        <v/>
      </c>
      <c r="W49" s="283" t="str">
        <f t="shared" si="52"/>
        <v/>
      </c>
      <c r="X49" s="283" t="str">
        <f t="shared" si="53"/>
        <v/>
      </c>
      <c r="Y49" s="283" t="str">
        <f t="shared" si="54"/>
        <v/>
      </c>
      <c r="Z49" s="284" t="str">
        <f t="shared" si="55"/>
        <v/>
      </c>
      <c r="AA49" s="283" t="str">
        <f t="shared" si="56"/>
        <v/>
      </c>
      <c r="AB49" s="283" t="str">
        <f t="shared" si="57"/>
        <v/>
      </c>
      <c r="AC49" s="283" t="str">
        <f t="shared" si="58"/>
        <v/>
      </c>
      <c r="AD49" s="283" t="str">
        <f t="shared" si="59"/>
        <v/>
      </c>
      <c r="AE49" s="7"/>
    </row>
    <row r="50" spans="1:31" s="34" customFormat="1" ht="12.75" customHeight="1" x14ac:dyDescent="0.25">
      <c r="A50" s="524"/>
      <c r="B50" s="14" t="s">
        <v>15</v>
      </c>
      <c r="C50" s="463" t="str">
        <f>IF('W2'!$G$11&gt;0, 'W2'!E24, IF('W3'!$G$22&gt;0, 'W3'!E55, ""))</f>
        <v/>
      </c>
      <c r="D50" s="473" t="str">
        <f>IF('W2'!$G$11&gt;0, 'W2'!J24, IF('W3'!$G$22&gt;0, 'W3'!J55, ""))</f>
        <v/>
      </c>
      <c r="E50" s="281"/>
      <c r="F50" s="281"/>
      <c r="G50" s="281"/>
      <c r="H50" s="281"/>
      <c r="I50" s="571" t="str">
        <f t="shared" si="60"/>
        <v/>
      </c>
      <c r="J50" s="572" t="str">
        <f t="shared" si="61"/>
        <v/>
      </c>
      <c r="K50" s="572" t="str">
        <f t="shared" si="62"/>
        <v/>
      </c>
      <c r="L50" s="571" t="str">
        <f t="shared" si="63"/>
        <v/>
      </c>
      <c r="M50" s="572" t="str">
        <f t="shared" si="64"/>
        <v/>
      </c>
      <c r="N50" s="573" t="str">
        <f t="shared" si="65"/>
        <v/>
      </c>
      <c r="O50" s="283" t="str">
        <f t="shared" si="44"/>
        <v/>
      </c>
      <c r="P50" s="283" t="str">
        <f t="shared" si="45"/>
        <v/>
      </c>
      <c r="Q50" s="283" t="str">
        <f t="shared" si="46"/>
        <v/>
      </c>
      <c r="R50" s="283" t="str">
        <f t="shared" si="47"/>
        <v/>
      </c>
      <c r="S50" s="282" t="str">
        <f t="shared" si="48"/>
        <v/>
      </c>
      <c r="T50" s="283" t="str">
        <f t="shared" si="49"/>
        <v/>
      </c>
      <c r="U50" s="283" t="str">
        <f t="shared" si="50"/>
        <v/>
      </c>
      <c r="V50" s="284" t="str">
        <f t="shared" si="51"/>
        <v/>
      </c>
      <c r="W50" s="283" t="str">
        <f t="shared" si="52"/>
        <v/>
      </c>
      <c r="X50" s="283" t="str">
        <f t="shared" si="53"/>
        <v/>
      </c>
      <c r="Y50" s="283" t="str">
        <f t="shared" si="54"/>
        <v/>
      </c>
      <c r="Z50" s="284" t="str">
        <f t="shared" si="55"/>
        <v/>
      </c>
      <c r="AA50" s="283" t="str">
        <f t="shared" si="56"/>
        <v/>
      </c>
      <c r="AB50" s="283" t="str">
        <f t="shared" si="57"/>
        <v/>
      </c>
      <c r="AC50" s="283" t="str">
        <f t="shared" si="58"/>
        <v/>
      </c>
      <c r="AD50" s="283" t="str">
        <f t="shared" si="59"/>
        <v/>
      </c>
      <c r="AE50" s="7"/>
    </row>
    <row r="51" spans="1:31" s="34" customFormat="1" ht="12.75" customHeight="1" x14ac:dyDescent="0.25">
      <c r="A51" s="524"/>
      <c r="B51" s="14" t="s">
        <v>16</v>
      </c>
      <c r="C51" s="463" t="str">
        <f>IF('W2'!$G$11&gt;0, 'W2'!E25, IF('W3'!$G$22&gt;0, 'W3'!E56, ""))</f>
        <v/>
      </c>
      <c r="D51" s="473" t="str">
        <f>IF('W2'!$G$11&gt;0, 'W2'!J25, IF('W3'!$G$22&gt;0, 'W3'!J56, ""))</f>
        <v/>
      </c>
      <c r="E51" s="281"/>
      <c r="F51" s="281"/>
      <c r="G51" s="281"/>
      <c r="H51" s="281"/>
      <c r="I51" s="571" t="str">
        <f t="shared" si="60"/>
        <v/>
      </c>
      <c r="J51" s="572" t="str">
        <f t="shared" si="61"/>
        <v/>
      </c>
      <c r="K51" s="572" t="str">
        <f t="shared" si="62"/>
        <v/>
      </c>
      <c r="L51" s="571" t="str">
        <f t="shared" si="63"/>
        <v/>
      </c>
      <c r="M51" s="572" t="str">
        <f t="shared" si="64"/>
        <v/>
      </c>
      <c r="N51" s="573" t="str">
        <f t="shared" si="65"/>
        <v/>
      </c>
      <c r="O51" s="283" t="str">
        <f t="shared" si="44"/>
        <v/>
      </c>
      <c r="P51" s="283" t="str">
        <f t="shared" si="45"/>
        <v/>
      </c>
      <c r="Q51" s="283" t="str">
        <f t="shared" si="46"/>
        <v/>
      </c>
      <c r="R51" s="283" t="str">
        <f t="shared" si="47"/>
        <v/>
      </c>
      <c r="S51" s="282" t="str">
        <f t="shared" si="48"/>
        <v/>
      </c>
      <c r="T51" s="283" t="str">
        <f t="shared" si="49"/>
        <v/>
      </c>
      <c r="U51" s="283" t="str">
        <f t="shared" si="50"/>
        <v/>
      </c>
      <c r="V51" s="284" t="str">
        <f t="shared" si="51"/>
        <v/>
      </c>
      <c r="W51" s="283" t="str">
        <f t="shared" si="52"/>
        <v/>
      </c>
      <c r="X51" s="283" t="str">
        <f t="shared" si="53"/>
        <v/>
      </c>
      <c r="Y51" s="283" t="str">
        <f t="shared" si="54"/>
        <v/>
      </c>
      <c r="Z51" s="284" t="str">
        <f t="shared" si="55"/>
        <v/>
      </c>
      <c r="AA51" s="283" t="str">
        <f t="shared" si="56"/>
        <v/>
      </c>
      <c r="AB51" s="283" t="str">
        <f t="shared" si="57"/>
        <v/>
      </c>
      <c r="AC51" s="283" t="str">
        <f t="shared" si="58"/>
        <v/>
      </c>
      <c r="AD51" s="283" t="str">
        <f t="shared" si="59"/>
        <v/>
      </c>
      <c r="AE51" s="7"/>
    </row>
    <row r="52" spans="1:31" s="34" customFormat="1" ht="12.75" customHeight="1" x14ac:dyDescent="0.25">
      <c r="A52" s="525"/>
      <c r="B52" s="14" t="s">
        <v>17</v>
      </c>
      <c r="C52" s="463" t="str">
        <f>IF('W2'!$G$11&gt;0, 'W2'!E26, IF('W3'!$G$22&gt;0, 'W3'!E57, ""))</f>
        <v/>
      </c>
      <c r="D52" s="473" t="str">
        <f>IF('W2'!$G$11&gt;0, 'W2'!J26, IF('W3'!$G$22&gt;0, 'W3'!J57, ""))</f>
        <v/>
      </c>
      <c r="E52" s="281"/>
      <c r="F52" s="281"/>
      <c r="G52" s="281"/>
      <c r="H52" s="281"/>
      <c r="I52" s="571" t="str">
        <f t="shared" si="60"/>
        <v/>
      </c>
      <c r="J52" s="572" t="str">
        <f t="shared" si="61"/>
        <v/>
      </c>
      <c r="K52" s="572" t="str">
        <f>IF(COUNT(C52:F52)=4, CONCATENATE(ROUND(SUM(E52:F52)/SUM(C52:D52)*1000, 2), " (", ROUND(SUM(E52:F52)/SUM(C52:D52)*1000/EXP(1.96/SQRT(SUM(E52:F52))), 2),"-",ROUND(SUM(E52:F52)/SUM(C52:D52)*1000*EXP(1.96/SQRT(SUM(E52:F52))), 2),")"),"")</f>
        <v/>
      </c>
      <c r="L52" s="571" t="str">
        <f t="shared" si="63"/>
        <v/>
      </c>
      <c r="M52" s="572" t="str">
        <f t="shared" si="64"/>
        <v/>
      </c>
      <c r="N52" s="573" t="str">
        <f t="shared" si="65"/>
        <v/>
      </c>
      <c r="O52" s="283" t="str">
        <f t="shared" si="44"/>
        <v/>
      </c>
      <c r="P52" s="283" t="str">
        <f t="shared" si="45"/>
        <v/>
      </c>
      <c r="Q52" s="283" t="str">
        <f t="shared" si="46"/>
        <v/>
      </c>
      <c r="R52" s="283" t="str">
        <f t="shared" si="47"/>
        <v/>
      </c>
      <c r="S52" s="282" t="str">
        <f t="shared" si="48"/>
        <v/>
      </c>
      <c r="T52" s="283" t="str">
        <f t="shared" si="49"/>
        <v/>
      </c>
      <c r="U52" s="283" t="str">
        <f t="shared" si="50"/>
        <v/>
      </c>
      <c r="V52" s="284" t="str">
        <f t="shared" si="51"/>
        <v/>
      </c>
      <c r="W52" s="283" t="str">
        <f t="shared" si="52"/>
        <v/>
      </c>
      <c r="X52" s="283" t="str">
        <f t="shared" si="53"/>
        <v/>
      </c>
      <c r="Y52" s="283" t="str">
        <f t="shared" si="54"/>
        <v/>
      </c>
      <c r="Z52" s="284" t="str">
        <f t="shared" si="55"/>
        <v/>
      </c>
      <c r="AA52" s="283" t="str">
        <f t="shared" si="56"/>
        <v/>
      </c>
      <c r="AB52" s="283" t="str">
        <f t="shared" si="57"/>
        <v/>
      </c>
      <c r="AC52" s="283" t="str">
        <f t="shared" si="58"/>
        <v/>
      </c>
      <c r="AD52" s="283" t="str">
        <f t="shared" si="59"/>
        <v/>
      </c>
      <c r="AE52" s="7"/>
    </row>
    <row r="53" spans="1:31" s="34" customFormat="1" ht="12.75" customHeight="1" x14ac:dyDescent="0.25">
      <c r="A53" s="178"/>
      <c r="B53" s="14"/>
      <c r="C53" s="372" t="s">
        <v>2</v>
      </c>
      <c r="D53" s="373" t="s">
        <v>0</v>
      </c>
      <c r="E53" s="372" t="s">
        <v>2</v>
      </c>
      <c r="F53" s="372" t="s">
        <v>0</v>
      </c>
      <c r="G53" s="372" t="s">
        <v>2</v>
      </c>
      <c r="H53" s="373" t="s">
        <v>0</v>
      </c>
      <c r="I53" s="372" t="s">
        <v>2</v>
      </c>
      <c r="J53" s="372" t="s">
        <v>0</v>
      </c>
      <c r="K53" s="372" t="s">
        <v>26</v>
      </c>
      <c r="L53" s="372" t="s">
        <v>2</v>
      </c>
      <c r="M53" s="372" t="s">
        <v>0</v>
      </c>
      <c r="N53" s="373" t="s">
        <v>26</v>
      </c>
      <c r="O53" s="288" t="s">
        <v>258</v>
      </c>
      <c r="P53" s="289" t="s">
        <v>0</v>
      </c>
      <c r="Q53" s="289" t="s">
        <v>258</v>
      </c>
      <c r="R53" s="290" t="s">
        <v>0</v>
      </c>
      <c r="S53" s="289" t="s">
        <v>258</v>
      </c>
      <c r="T53" s="289" t="s">
        <v>0</v>
      </c>
      <c r="U53" s="289" t="s">
        <v>258</v>
      </c>
      <c r="V53" s="289" t="s">
        <v>0</v>
      </c>
      <c r="W53" s="288" t="s">
        <v>258</v>
      </c>
      <c r="X53" s="289" t="s">
        <v>0</v>
      </c>
      <c r="Y53" s="289" t="s">
        <v>258</v>
      </c>
      <c r="Z53" s="290" t="s">
        <v>0</v>
      </c>
      <c r="AA53" s="289" t="s">
        <v>258</v>
      </c>
      <c r="AB53" s="289" t="s">
        <v>0</v>
      </c>
      <c r="AC53" s="289" t="s">
        <v>258</v>
      </c>
      <c r="AD53" s="290" t="s">
        <v>0</v>
      </c>
      <c r="AE53" s="7"/>
    </row>
    <row r="54" spans="1:31" s="34" customFormat="1" ht="12.75" customHeight="1" x14ac:dyDescent="0.25">
      <c r="A54" s="523" t="s">
        <v>23</v>
      </c>
      <c r="B54" s="14" t="s">
        <v>6</v>
      </c>
      <c r="C54" s="463" t="str">
        <f>IF('W2'!$G$11&gt;0, 'W2'!F15, IF('W3'!$G$22&gt;0, 'W3'!F46, ""))</f>
        <v/>
      </c>
      <c r="D54" s="473" t="str">
        <f>IF('W2'!$G$11&gt;0, 'W2'!K15, IF('W3'!$G$22&gt;0, 'W3'!K46, ""))</f>
        <v/>
      </c>
      <c r="E54" s="281"/>
      <c r="F54" s="281"/>
      <c r="G54" s="281"/>
      <c r="H54" s="281"/>
      <c r="I54" s="568" t="str">
        <f>IF(COUNT(C54,E54)=2, CONCATENATE(ROUND(E54/C54*1000, 2), " (", ROUND(E54/C54*1000/EXP(1.96/SQRT(E54)), 2),"-",ROUND(E54/C54*1000*EXP(1.96/SQRT(E54)), 2),")"),"")</f>
        <v/>
      </c>
      <c r="J54" s="569" t="str">
        <f>IF(COUNT(D54,F54)=2, CONCATENATE(ROUND(F54/D54*1000, 2), " (", ROUND(F54/D54*1000/EXP(1.96/SQRT(F54)), 2),"-",ROUND(F54/D54*1000*EXP(1.96/SQRT(F54)), 2),")"),"")</f>
        <v/>
      </c>
      <c r="K54" s="569" t="str">
        <f>IF(COUNT(C54:F54)=4, CONCATENATE(ROUND(SUM(E54:F54)/SUM(C54:D54)*1000, 2), " (", ROUND(SUM(E54:F54)/SUM(C54:D54)*1000/EXP(1.96/SQRT(SUM(E54:F54))), 2),"-",ROUND(SUM(E54:F54)/SUM(C54:D54)*1000*EXP(1.96/SQRT(SUM(E54:F54))), 2),")"),"")</f>
        <v/>
      </c>
      <c r="L54" s="568" t="str">
        <f>IF(COUNT(C54,G54)=2, CONCATENATE(ROUND(G54/C54*1000, 2), " (", ROUND(G54/C54*1000/EXP(1.96/SQRT(G54)), 2),"-",ROUND(G54/C54*1000*EXP(1.96/SQRT(G54)), 2),")"),"")</f>
        <v/>
      </c>
      <c r="M54" s="569" t="str">
        <f>IF(COUNT(D54,H54)=2, CONCATENATE(ROUND(H54/D54*1000, 2), " (", ROUND(H54/D54*1000/EXP(1.96/SQRT(H54)), 2),"-",ROUND(H54/D54*1000*EXP(1.96/SQRT(H54)), 2),")"),"")</f>
        <v/>
      </c>
      <c r="N54" s="570" t="str">
        <f>IF(COUNT(C54:D54,G54:H54)=4, CONCATENATE(ROUND(SUM(G54:H54)/SUM(C54:D54)*1000, 2), " (", ROUND(SUM(G54:H54)/SUM(C54:D54)*1000/EXP(1.96/SQRT(SUM(G54:H54))), 2),"-",ROUND(SUM(G54:H54)/SUM(C54:D54)*1000*EXP(1.96/SQRT(SUM(G54:H54))), 2),")"),"")</f>
        <v/>
      </c>
      <c r="O54" s="283" t="str">
        <f t="shared" ref="O54:O65" si="66">IF(COUNTA(C54,E54)=2,ROUND(E54/C54*1000,1),"")</f>
        <v/>
      </c>
      <c r="P54" s="283" t="str">
        <f t="shared" ref="P54:P65" si="67">IF(COUNTA(D54,F54)=2,ROUND(F54/D54*1000,1),"")</f>
        <v/>
      </c>
      <c r="Q54" s="283" t="str">
        <f t="shared" ref="Q54:Q65" si="68">IF(COUNTA(C54,G54)=2,ROUND(G54/C54*1000,1),"")</f>
        <v/>
      </c>
      <c r="R54" s="283" t="str">
        <f t="shared" ref="R54:R65" si="69">IF(COUNTA(D54,H54)=2,ROUND(H54/D54*1000,1),"")</f>
        <v/>
      </c>
      <c r="S54" s="282" t="str">
        <f t="shared" ref="S54:S65" si="70">IF(COUNTA(E54)=1,EXP(1.96/SQRT(E54)),"")</f>
        <v/>
      </c>
      <c r="T54" s="283" t="str">
        <f t="shared" ref="T54:T65" si="71">IF(COUNTA(F54)=1,EXP(1.96/SQRT(F54)),"")</f>
        <v/>
      </c>
      <c r="U54" s="283" t="str">
        <f t="shared" ref="U54:U65" si="72">IF(COUNTA(G54)=1,EXP(1.96/SQRT(G54)),"")</f>
        <v/>
      </c>
      <c r="V54" s="284" t="str">
        <f t="shared" ref="V54:V65" si="73">IF(COUNTA(H54)=1,EXP(1.96/SQRT(H54)),"")</f>
        <v/>
      </c>
      <c r="W54" s="283" t="str">
        <f t="shared" ref="W54:W65" si="74">IF(COUNTA(C54,E54)=2,ROUND(O54/S54,1),"")</f>
        <v/>
      </c>
      <c r="X54" s="283" t="str">
        <f t="shared" ref="X54:X65" si="75">IF(COUNTA(D54,F54)=2,ROUND(P54/T54,1),"")</f>
        <v/>
      </c>
      <c r="Y54" s="283" t="str">
        <f t="shared" ref="Y54:Y65" si="76">IF(COUNTA(C54,G54)=2,ROUND(Q54/U54,1),"")</f>
        <v/>
      </c>
      <c r="Z54" s="284" t="str">
        <f t="shared" ref="Z54:Z65" si="77">IF(COUNTA(D54,H54)=2,ROUND(H54/V54,1),"")</f>
        <v/>
      </c>
      <c r="AA54" s="283" t="str">
        <f t="shared" ref="AA54:AA65" si="78">IF(COUNTA(C54,E54)=2,ROUND(O54*S54,1),"")</f>
        <v/>
      </c>
      <c r="AB54" s="283" t="str">
        <f t="shared" ref="AB54:AB65" si="79">IF(COUNTA(D54,F54)=2,ROUND(P54*T54,1),"")</f>
        <v/>
      </c>
      <c r="AC54" s="283" t="str">
        <f t="shared" ref="AC54:AC65" si="80">IF(COUNTA(C54,G54)=2,ROUND(Q54*U54,1),"")</f>
        <v/>
      </c>
      <c r="AD54" s="283" t="str">
        <f t="shared" ref="AD54:AD65" si="81">IF(COUNTA(D54,H54)=2,ROUND(R54*V54,1),"")</f>
        <v/>
      </c>
      <c r="AE54" s="7"/>
    </row>
    <row r="55" spans="1:31" s="34" customFormat="1" ht="12.75" customHeight="1" x14ac:dyDescent="0.25">
      <c r="A55" s="524"/>
      <c r="B55" s="14" t="s">
        <v>7</v>
      </c>
      <c r="C55" s="463" t="str">
        <f>IF('W2'!$G$11&gt;0, 'W2'!F16, IF('W3'!$G$22&gt;0, 'W3'!F47, ""))</f>
        <v/>
      </c>
      <c r="D55" s="473" t="str">
        <f>IF('W2'!$G$11&gt;0, 'W2'!K16, IF('W3'!$G$22&gt;0, 'W3'!K47, ""))</f>
        <v/>
      </c>
      <c r="E55" s="281"/>
      <c r="F55" s="281"/>
      <c r="G55" s="281"/>
      <c r="H55" s="281"/>
      <c r="I55" s="571" t="str">
        <f t="shared" ref="I55:I65" si="82">IF(COUNT(C55,E55)=2, CONCATENATE(ROUND(E55/C55*1000, 2), " (", ROUND(E55/C55*1000/EXP(1.96/SQRT(E55)), 2),"-",ROUND(E55/C55*1000*EXP(1.96/SQRT(E55)), 2),")"),"")</f>
        <v/>
      </c>
      <c r="J55" s="572" t="str">
        <f t="shared" ref="J55:J65" si="83">IF(COUNT(D55,F55)=2, CONCATENATE(ROUND(F55/D55*1000, 2), " (", ROUND(F55/D55*1000/EXP(1.96/SQRT(F55)), 2),"-",ROUND(F55/D55*1000*EXP(1.96/SQRT(F55)), 2),")"),"")</f>
        <v/>
      </c>
      <c r="K55" s="572" t="str">
        <f t="shared" ref="K55:K64" si="84">IF(COUNT(C55:F55)=4, CONCATENATE(ROUND(SUM(E55:F55)/SUM(C55:D55)*1000, 2), " (", ROUND(SUM(E55:F55)/SUM(C55:D55)*1000/EXP(1.96/SQRT(SUM(E55:F55))), 2),"-",ROUND(SUM(E55:F55)/SUM(C55:D55)*1000*EXP(1.96/SQRT(SUM(E55:F55))), 2),")"),"")</f>
        <v/>
      </c>
      <c r="L55" s="571" t="str">
        <f t="shared" ref="L55:L65" si="85">IF(COUNT(C55,G55)=2, CONCATENATE(ROUND(G55/C55*1000, 2), " (", ROUND(G55/C55*1000/EXP(1.96/SQRT(G55)), 2),"-",ROUND(G55/C55*1000*EXP(1.96/SQRT(G55)), 2),")"),"")</f>
        <v/>
      </c>
      <c r="M55" s="572" t="str">
        <f t="shared" ref="M55:M65" si="86">IF(COUNT(D55,H55)=2, CONCATENATE(ROUND(H55/D55*1000, 2), " (", ROUND(H55/D55*1000/EXP(1.96/SQRT(H55)), 2),"-",ROUND(H55/D55*1000*EXP(1.96/SQRT(H55)), 2),")"),"")</f>
        <v/>
      </c>
      <c r="N55" s="573" t="str">
        <f t="shared" ref="N55:N65" si="87">IF(COUNT(C55:D55,G55:H55)=4, CONCATENATE(ROUND(SUM(G55:H55)/SUM(C55:D55)*1000, 2), " (", ROUND(SUM(G55:H55)/SUM(C55:D55)*1000/EXP(1.96/SQRT(SUM(G55:H55))), 2),"-",ROUND(SUM(G55:H55)/SUM(C55:D55)*1000*EXP(1.96/SQRT(SUM(G55:H55))), 2),")"),"")</f>
        <v/>
      </c>
      <c r="O55" s="283" t="str">
        <f t="shared" si="66"/>
        <v/>
      </c>
      <c r="P55" s="283" t="str">
        <f t="shared" si="67"/>
        <v/>
      </c>
      <c r="Q55" s="283" t="str">
        <f t="shared" si="68"/>
        <v/>
      </c>
      <c r="R55" s="283" t="str">
        <f t="shared" si="69"/>
        <v/>
      </c>
      <c r="S55" s="282" t="str">
        <f t="shared" si="70"/>
        <v/>
      </c>
      <c r="T55" s="283" t="str">
        <f t="shared" si="71"/>
        <v/>
      </c>
      <c r="U55" s="283" t="str">
        <f t="shared" si="72"/>
        <v/>
      </c>
      <c r="V55" s="284" t="str">
        <f t="shared" si="73"/>
        <v/>
      </c>
      <c r="W55" s="283" t="str">
        <f t="shared" si="74"/>
        <v/>
      </c>
      <c r="X55" s="283" t="str">
        <f t="shared" si="75"/>
        <v/>
      </c>
      <c r="Y55" s="283" t="str">
        <f t="shared" si="76"/>
        <v/>
      </c>
      <c r="Z55" s="284" t="str">
        <f t="shared" si="77"/>
        <v/>
      </c>
      <c r="AA55" s="283" t="str">
        <f t="shared" si="78"/>
        <v/>
      </c>
      <c r="AB55" s="283" t="str">
        <f t="shared" si="79"/>
        <v/>
      </c>
      <c r="AC55" s="283" t="str">
        <f t="shared" si="80"/>
        <v/>
      </c>
      <c r="AD55" s="283" t="str">
        <f t="shared" si="81"/>
        <v/>
      </c>
      <c r="AE55" s="7"/>
    </row>
    <row r="56" spans="1:31" s="34" customFormat="1" ht="12.75" customHeight="1" x14ac:dyDescent="0.25">
      <c r="A56" s="524"/>
      <c r="B56" s="14" t="s">
        <v>8</v>
      </c>
      <c r="C56" s="463" t="str">
        <f>IF('W2'!$G$11&gt;0, 'W2'!F17, IF('W3'!$G$22&gt;0, 'W3'!F48, ""))</f>
        <v/>
      </c>
      <c r="D56" s="473" t="str">
        <f>IF('W2'!$G$11&gt;0, 'W2'!K17, IF('W3'!$G$22&gt;0, 'W3'!K48, ""))</f>
        <v/>
      </c>
      <c r="E56" s="281"/>
      <c r="F56" s="281"/>
      <c r="G56" s="281"/>
      <c r="H56" s="281"/>
      <c r="I56" s="571" t="str">
        <f t="shared" si="82"/>
        <v/>
      </c>
      <c r="J56" s="572" t="str">
        <f t="shared" si="83"/>
        <v/>
      </c>
      <c r="K56" s="572" t="str">
        <f t="shared" si="84"/>
        <v/>
      </c>
      <c r="L56" s="571" t="str">
        <f t="shared" si="85"/>
        <v/>
      </c>
      <c r="M56" s="572" t="str">
        <f t="shared" si="86"/>
        <v/>
      </c>
      <c r="N56" s="573" t="str">
        <f t="shared" si="87"/>
        <v/>
      </c>
      <c r="O56" s="283" t="str">
        <f t="shared" si="66"/>
        <v/>
      </c>
      <c r="P56" s="283" t="str">
        <f t="shared" si="67"/>
        <v/>
      </c>
      <c r="Q56" s="283" t="str">
        <f t="shared" si="68"/>
        <v/>
      </c>
      <c r="R56" s="283" t="str">
        <f t="shared" si="69"/>
        <v/>
      </c>
      <c r="S56" s="282" t="str">
        <f t="shared" si="70"/>
        <v/>
      </c>
      <c r="T56" s="283" t="str">
        <f t="shared" si="71"/>
        <v/>
      </c>
      <c r="U56" s="283" t="str">
        <f t="shared" si="72"/>
        <v/>
      </c>
      <c r="V56" s="284" t="str">
        <f t="shared" si="73"/>
        <v/>
      </c>
      <c r="W56" s="283" t="str">
        <f t="shared" si="74"/>
        <v/>
      </c>
      <c r="X56" s="283" t="str">
        <f t="shared" si="75"/>
        <v/>
      </c>
      <c r="Y56" s="283" t="str">
        <f t="shared" si="76"/>
        <v/>
      </c>
      <c r="Z56" s="284" t="str">
        <f t="shared" si="77"/>
        <v/>
      </c>
      <c r="AA56" s="283" t="str">
        <f t="shared" si="78"/>
        <v/>
      </c>
      <c r="AB56" s="283" t="str">
        <f t="shared" si="79"/>
        <v/>
      </c>
      <c r="AC56" s="283" t="str">
        <f t="shared" si="80"/>
        <v/>
      </c>
      <c r="AD56" s="283" t="str">
        <f t="shared" si="81"/>
        <v/>
      </c>
      <c r="AE56" s="7"/>
    </row>
    <row r="57" spans="1:31" s="34" customFormat="1" ht="12.75" customHeight="1" x14ac:dyDescent="0.25">
      <c r="A57" s="524"/>
      <c r="B57" s="14" t="s">
        <v>9</v>
      </c>
      <c r="C57" s="463" t="str">
        <f>IF('W2'!$G$11&gt;0, 'W2'!F18, IF('W3'!$G$22&gt;0, 'W3'!F49, ""))</f>
        <v/>
      </c>
      <c r="D57" s="473" t="str">
        <f>IF('W2'!$G$11&gt;0, 'W2'!K18, IF('W3'!$G$22&gt;0, 'W3'!K49, ""))</f>
        <v/>
      </c>
      <c r="E57" s="281"/>
      <c r="F57" s="281"/>
      <c r="G57" s="281"/>
      <c r="H57" s="281"/>
      <c r="I57" s="571" t="str">
        <f t="shared" si="82"/>
        <v/>
      </c>
      <c r="J57" s="572" t="str">
        <f t="shared" si="83"/>
        <v/>
      </c>
      <c r="K57" s="572" t="str">
        <f t="shared" si="84"/>
        <v/>
      </c>
      <c r="L57" s="571" t="str">
        <f t="shared" si="85"/>
        <v/>
      </c>
      <c r="M57" s="572" t="str">
        <f t="shared" si="86"/>
        <v/>
      </c>
      <c r="N57" s="573" t="str">
        <f t="shared" si="87"/>
        <v/>
      </c>
      <c r="O57" s="283" t="str">
        <f t="shared" si="66"/>
        <v/>
      </c>
      <c r="P57" s="283" t="str">
        <f t="shared" si="67"/>
        <v/>
      </c>
      <c r="Q57" s="283" t="str">
        <f t="shared" si="68"/>
        <v/>
      </c>
      <c r="R57" s="283" t="str">
        <f t="shared" si="69"/>
        <v/>
      </c>
      <c r="S57" s="282" t="str">
        <f t="shared" si="70"/>
        <v/>
      </c>
      <c r="T57" s="283" t="str">
        <f t="shared" si="71"/>
        <v/>
      </c>
      <c r="U57" s="283" t="str">
        <f t="shared" si="72"/>
        <v/>
      </c>
      <c r="V57" s="284" t="str">
        <f t="shared" si="73"/>
        <v/>
      </c>
      <c r="W57" s="283" t="str">
        <f t="shared" si="74"/>
        <v/>
      </c>
      <c r="X57" s="283" t="str">
        <f t="shared" si="75"/>
        <v/>
      </c>
      <c r="Y57" s="283" t="str">
        <f t="shared" si="76"/>
        <v/>
      </c>
      <c r="Z57" s="284" t="str">
        <f t="shared" si="77"/>
        <v/>
      </c>
      <c r="AA57" s="283" t="str">
        <f t="shared" si="78"/>
        <v/>
      </c>
      <c r="AB57" s="283" t="str">
        <f t="shared" si="79"/>
        <v/>
      </c>
      <c r="AC57" s="283" t="str">
        <f t="shared" si="80"/>
        <v/>
      </c>
      <c r="AD57" s="283" t="str">
        <f t="shared" si="81"/>
        <v/>
      </c>
      <c r="AE57" s="7"/>
    </row>
    <row r="58" spans="1:31" s="34" customFormat="1" ht="12.75" customHeight="1" x14ac:dyDescent="0.25">
      <c r="A58" s="524"/>
      <c r="B58" s="14" t="s">
        <v>10</v>
      </c>
      <c r="C58" s="463" t="str">
        <f>IF('W2'!$G$11&gt;0, 'W2'!F19, IF('W3'!$G$22&gt;0, 'W3'!F50, ""))</f>
        <v/>
      </c>
      <c r="D58" s="473" t="str">
        <f>IF('W2'!$G$11&gt;0, 'W2'!K19, IF('W3'!$G$22&gt;0, 'W3'!K50, ""))</f>
        <v/>
      </c>
      <c r="E58" s="281"/>
      <c r="F58" s="281"/>
      <c r="G58" s="281"/>
      <c r="H58" s="281"/>
      <c r="I58" s="571" t="str">
        <f t="shared" si="82"/>
        <v/>
      </c>
      <c r="J58" s="572" t="str">
        <f t="shared" si="83"/>
        <v/>
      </c>
      <c r="K58" s="572" t="str">
        <f t="shared" si="84"/>
        <v/>
      </c>
      <c r="L58" s="571" t="str">
        <f t="shared" si="85"/>
        <v/>
      </c>
      <c r="M58" s="572" t="str">
        <f>IF(COUNT(D58,H58)=2, CONCATENATE(ROUND(H58/D58*1000, 2), " (", ROUND(H58/D58*1000/EXP(1.96/SQRT(H58)), 2),"-",ROUND(H58/D58*1000*EXP(1.96/SQRT(H58)), 2),")"),"")</f>
        <v/>
      </c>
      <c r="N58" s="573" t="str">
        <f t="shared" si="87"/>
        <v/>
      </c>
      <c r="O58" s="283" t="str">
        <f t="shared" si="66"/>
        <v/>
      </c>
      <c r="P58" s="283" t="str">
        <f t="shared" si="67"/>
        <v/>
      </c>
      <c r="Q58" s="283" t="str">
        <f t="shared" si="68"/>
        <v/>
      </c>
      <c r="R58" s="283" t="str">
        <f t="shared" si="69"/>
        <v/>
      </c>
      <c r="S58" s="282" t="str">
        <f t="shared" si="70"/>
        <v/>
      </c>
      <c r="T58" s="283" t="str">
        <f t="shared" si="71"/>
        <v/>
      </c>
      <c r="U58" s="283" t="str">
        <f t="shared" si="72"/>
        <v/>
      </c>
      <c r="V58" s="284" t="str">
        <f t="shared" si="73"/>
        <v/>
      </c>
      <c r="W58" s="283" t="str">
        <f t="shared" si="74"/>
        <v/>
      </c>
      <c r="X58" s="283" t="str">
        <f t="shared" si="75"/>
        <v/>
      </c>
      <c r="Y58" s="283" t="str">
        <f t="shared" si="76"/>
        <v/>
      </c>
      <c r="Z58" s="284" t="str">
        <f t="shared" si="77"/>
        <v/>
      </c>
      <c r="AA58" s="283" t="str">
        <f t="shared" si="78"/>
        <v/>
      </c>
      <c r="AB58" s="283" t="str">
        <f t="shared" si="79"/>
        <v/>
      </c>
      <c r="AC58" s="283" t="str">
        <f t="shared" si="80"/>
        <v/>
      </c>
      <c r="AD58" s="283" t="str">
        <f t="shared" si="81"/>
        <v/>
      </c>
      <c r="AE58" s="7"/>
    </row>
    <row r="59" spans="1:31" s="34" customFormat="1" ht="12.75" customHeight="1" x14ac:dyDescent="0.25">
      <c r="A59" s="524"/>
      <c r="B59" s="14" t="s">
        <v>11</v>
      </c>
      <c r="C59" s="463" t="str">
        <f>IF('W2'!$G$11&gt;0, 'W2'!F20, IF('W3'!$G$22&gt;0, 'W3'!F51, ""))</f>
        <v/>
      </c>
      <c r="D59" s="473" t="str">
        <f>IF('W2'!$G$11&gt;0, 'W2'!K20, IF('W3'!$G$22&gt;0, 'W3'!K51, ""))</f>
        <v/>
      </c>
      <c r="E59" s="281"/>
      <c r="F59" s="281"/>
      <c r="G59" s="281"/>
      <c r="H59" s="281"/>
      <c r="I59" s="571" t="str">
        <f t="shared" si="82"/>
        <v/>
      </c>
      <c r="J59" s="572" t="str">
        <f t="shared" si="83"/>
        <v/>
      </c>
      <c r="K59" s="572" t="str">
        <f t="shared" si="84"/>
        <v/>
      </c>
      <c r="L59" s="571" t="str">
        <f t="shared" si="85"/>
        <v/>
      </c>
      <c r="M59" s="572" t="str">
        <f t="shared" si="86"/>
        <v/>
      </c>
      <c r="N59" s="573" t="str">
        <f t="shared" si="87"/>
        <v/>
      </c>
      <c r="O59" s="283" t="str">
        <f t="shared" si="66"/>
        <v/>
      </c>
      <c r="P59" s="283" t="str">
        <f t="shared" si="67"/>
        <v/>
      </c>
      <c r="Q59" s="283" t="str">
        <f t="shared" si="68"/>
        <v/>
      </c>
      <c r="R59" s="283" t="str">
        <f t="shared" si="69"/>
        <v/>
      </c>
      <c r="S59" s="282" t="str">
        <f t="shared" si="70"/>
        <v/>
      </c>
      <c r="T59" s="283" t="str">
        <f t="shared" si="71"/>
        <v/>
      </c>
      <c r="U59" s="283" t="str">
        <f t="shared" si="72"/>
        <v/>
      </c>
      <c r="V59" s="284" t="str">
        <f t="shared" si="73"/>
        <v/>
      </c>
      <c r="W59" s="283" t="str">
        <f t="shared" si="74"/>
        <v/>
      </c>
      <c r="X59" s="283" t="str">
        <f t="shared" si="75"/>
        <v/>
      </c>
      <c r="Y59" s="283" t="str">
        <f t="shared" si="76"/>
        <v/>
      </c>
      <c r="Z59" s="284" t="str">
        <f t="shared" si="77"/>
        <v/>
      </c>
      <c r="AA59" s="283" t="str">
        <f t="shared" si="78"/>
        <v/>
      </c>
      <c r="AB59" s="283" t="str">
        <f t="shared" si="79"/>
        <v/>
      </c>
      <c r="AC59" s="283" t="str">
        <f t="shared" si="80"/>
        <v/>
      </c>
      <c r="AD59" s="283" t="str">
        <f t="shared" si="81"/>
        <v/>
      </c>
      <c r="AE59" s="7"/>
    </row>
    <row r="60" spans="1:31" s="34" customFormat="1" ht="12.75" customHeight="1" x14ac:dyDescent="0.25">
      <c r="A60" s="524"/>
      <c r="B60" s="14" t="s">
        <v>12</v>
      </c>
      <c r="C60" s="463" t="str">
        <f>IF('W2'!$G$11&gt;0, 'W2'!F21, IF('W3'!$G$22&gt;0, 'W3'!F52, ""))</f>
        <v/>
      </c>
      <c r="D60" s="473" t="str">
        <f>IF('W2'!$G$11&gt;0, 'W2'!K21, IF('W3'!$G$22&gt;0, 'W3'!K52, ""))</f>
        <v/>
      </c>
      <c r="E60" s="281"/>
      <c r="F60" s="281"/>
      <c r="G60" s="281"/>
      <c r="H60" s="281"/>
      <c r="I60" s="571" t="str">
        <f t="shared" si="82"/>
        <v/>
      </c>
      <c r="J60" s="572" t="str">
        <f t="shared" si="83"/>
        <v/>
      </c>
      <c r="K60" s="572" t="str">
        <f t="shared" si="84"/>
        <v/>
      </c>
      <c r="L60" s="571" t="str">
        <f t="shared" si="85"/>
        <v/>
      </c>
      <c r="M60" s="572" t="str">
        <f t="shared" si="86"/>
        <v/>
      </c>
      <c r="N60" s="573" t="str">
        <f t="shared" si="87"/>
        <v/>
      </c>
      <c r="O60" s="283" t="str">
        <f t="shared" si="66"/>
        <v/>
      </c>
      <c r="P60" s="283" t="str">
        <f t="shared" si="67"/>
        <v/>
      </c>
      <c r="Q60" s="283" t="str">
        <f t="shared" si="68"/>
        <v/>
      </c>
      <c r="R60" s="283" t="str">
        <f t="shared" si="69"/>
        <v/>
      </c>
      <c r="S60" s="282" t="str">
        <f t="shared" si="70"/>
        <v/>
      </c>
      <c r="T60" s="283" t="str">
        <f t="shared" si="71"/>
        <v/>
      </c>
      <c r="U60" s="283" t="str">
        <f t="shared" si="72"/>
        <v/>
      </c>
      <c r="V60" s="284" t="str">
        <f t="shared" si="73"/>
        <v/>
      </c>
      <c r="W60" s="283" t="str">
        <f t="shared" si="74"/>
        <v/>
      </c>
      <c r="X60" s="283" t="str">
        <f t="shared" si="75"/>
        <v/>
      </c>
      <c r="Y60" s="283" t="str">
        <f t="shared" si="76"/>
        <v/>
      </c>
      <c r="Z60" s="284" t="str">
        <f t="shared" si="77"/>
        <v/>
      </c>
      <c r="AA60" s="283" t="str">
        <f t="shared" si="78"/>
        <v/>
      </c>
      <c r="AB60" s="283" t="str">
        <f t="shared" si="79"/>
        <v/>
      </c>
      <c r="AC60" s="283" t="str">
        <f t="shared" si="80"/>
        <v/>
      </c>
      <c r="AD60" s="283" t="str">
        <f t="shared" si="81"/>
        <v/>
      </c>
      <c r="AE60" s="7"/>
    </row>
    <row r="61" spans="1:31" s="34" customFormat="1" ht="12.75" customHeight="1" x14ac:dyDescent="0.25">
      <c r="A61" s="524"/>
      <c r="B61" s="14" t="s">
        <v>13</v>
      </c>
      <c r="C61" s="463" t="str">
        <f>IF('W2'!$G$11&gt;0, 'W2'!F22, IF('W3'!$G$22&gt;0, 'W3'!F53, ""))</f>
        <v/>
      </c>
      <c r="D61" s="473" t="str">
        <f>IF('W2'!$G$11&gt;0, 'W2'!K22, IF('W3'!$G$22&gt;0, 'W3'!K53, ""))</f>
        <v/>
      </c>
      <c r="E61" s="281"/>
      <c r="F61" s="281"/>
      <c r="G61" s="281"/>
      <c r="H61" s="281"/>
      <c r="I61" s="571" t="str">
        <f t="shared" si="82"/>
        <v/>
      </c>
      <c r="J61" s="572" t="str">
        <f t="shared" si="83"/>
        <v/>
      </c>
      <c r="K61" s="572" t="str">
        <f t="shared" si="84"/>
        <v/>
      </c>
      <c r="L61" s="571" t="str">
        <f t="shared" si="85"/>
        <v/>
      </c>
      <c r="M61" s="572" t="str">
        <f t="shared" si="86"/>
        <v/>
      </c>
      <c r="N61" s="573" t="str">
        <f t="shared" si="87"/>
        <v/>
      </c>
      <c r="O61" s="283" t="str">
        <f t="shared" si="66"/>
        <v/>
      </c>
      <c r="P61" s="283" t="str">
        <f t="shared" si="67"/>
        <v/>
      </c>
      <c r="Q61" s="283" t="str">
        <f t="shared" si="68"/>
        <v/>
      </c>
      <c r="R61" s="283" t="str">
        <f t="shared" si="69"/>
        <v/>
      </c>
      <c r="S61" s="282" t="str">
        <f t="shared" si="70"/>
        <v/>
      </c>
      <c r="T61" s="283" t="str">
        <f t="shared" si="71"/>
        <v/>
      </c>
      <c r="U61" s="283" t="str">
        <f t="shared" si="72"/>
        <v/>
      </c>
      <c r="V61" s="284" t="str">
        <f t="shared" si="73"/>
        <v/>
      </c>
      <c r="W61" s="283" t="str">
        <f t="shared" si="74"/>
        <v/>
      </c>
      <c r="X61" s="283" t="str">
        <f t="shared" si="75"/>
        <v/>
      </c>
      <c r="Y61" s="283" t="str">
        <f t="shared" si="76"/>
        <v/>
      </c>
      <c r="Z61" s="284" t="str">
        <f t="shared" si="77"/>
        <v/>
      </c>
      <c r="AA61" s="283" t="str">
        <f t="shared" si="78"/>
        <v/>
      </c>
      <c r="AB61" s="283" t="str">
        <f t="shared" si="79"/>
        <v/>
      </c>
      <c r="AC61" s="283" t="str">
        <f t="shared" si="80"/>
        <v/>
      </c>
      <c r="AD61" s="283" t="str">
        <f t="shared" si="81"/>
        <v/>
      </c>
      <c r="AE61" s="7"/>
    </row>
    <row r="62" spans="1:31" s="34" customFormat="1" ht="12.75" customHeight="1" x14ac:dyDescent="0.25">
      <c r="A62" s="524"/>
      <c r="B62" s="14" t="s">
        <v>14</v>
      </c>
      <c r="C62" s="463" t="str">
        <f>IF('W2'!$G$11&gt;0, 'W2'!F23, IF('W3'!$G$22&gt;0, 'W3'!F54, ""))</f>
        <v/>
      </c>
      <c r="D62" s="473" t="str">
        <f>IF('W2'!$G$11&gt;0, 'W2'!K23, IF('W3'!$G$22&gt;0, 'W3'!K54, ""))</f>
        <v/>
      </c>
      <c r="E62" s="281"/>
      <c r="F62" s="281"/>
      <c r="G62" s="281"/>
      <c r="H62" s="281"/>
      <c r="I62" s="571" t="str">
        <f t="shared" si="82"/>
        <v/>
      </c>
      <c r="J62" s="572" t="str">
        <f t="shared" si="83"/>
        <v/>
      </c>
      <c r="K62" s="572" t="str">
        <f t="shared" si="84"/>
        <v/>
      </c>
      <c r="L62" s="571" t="str">
        <f t="shared" si="85"/>
        <v/>
      </c>
      <c r="M62" s="572" t="str">
        <f t="shared" si="86"/>
        <v/>
      </c>
      <c r="N62" s="573" t="str">
        <f t="shared" si="87"/>
        <v/>
      </c>
      <c r="O62" s="283" t="str">
        <f t="shared" si="66"/>
        <v/>
      </c>
      <c r="P62" s="283" t="str">
        <f t="shared" si="67"/>
        <v/>
      </c>
      <c r="Q62" s="283" t="str">
        <f t="shared" si="68"/>
        <v/>
      </c>
      <c r="R62" s="283" t="str">
        <f t="shared" si="69"/>
        <v/>
      </c>
      <c r="S62" s="282" t="str">
        <f t="shared" si="70"/>
        <v/>
      </c>
      <c r="T62" s="283" t="str">
        <f t="shared" si="71"/>
        <v/>
      </c>
      <c r="U62" s="283" t="str">
        <f t="shared" si="72"/>
        <v/>
      </c>
      <c r="V62" s="284" t="str">
        <f t="shared" si="73"/>
        <v/>
      </c>
      <c r="W62" s="283" t="str">
        <f t="shared" si="74"/>
        <v/>
      </c>
      <c r="X62" s="283" t="str">
        <f t="shared" si="75"/>
        <v/>
      </c>
      <c r="Y62" s="283" t="str">
        <f t="shared" si="76"/>
        <v/>
      </c>
      <c r="Z62" s="284" t="str">
        <f t="shared" si="77"/>
        <v/>
      </c>
      <c r="AA62" s="283" t="str">
        <f t="shared" si="78"/>
        <v/>
      </c>
      <c r="AB62" s="283" t="str">
        <f t="shared" si="79"/>
        <v/>
      </c>
      <c r="AC62" s="283" t="str">
        <f t="shared" si="80"/>
        <v/>
      </c>
      <c r="AD62" s="283" t="str">
        <f t="shared" si="81"/>
        <v/>
      </c>
      <c r="AE62" s="7"/>
    </row>
    <row r="63" spans="1:31" s="34" customFormat="1" ht="12.75" customHeight="1" x14ac:dyDescent="0.25">
      <c r="A63" s="524"/>
      <c r="B63" s="14" t="s">
        <v>15</v>
      </c>
      <c r="C63" s="463" t="str">
        <f>IF('W2'!$G$11&gt;0, 'W2'!F24, IF('W3'!$G$22&gt;0, 'W3'!F55, ""))</f>
        <v/>
      </c>
      <c r="D63" s="473" t="str">
        <f>IF('W2'!$G$11&gt;0, 'W2'!K24, IF('W3'!$G$22&gt;0, 'W3'!K55, ""))</f>
        <v/>
      </c>
      <c r="E63" s="281"/>
      <c r="F63" s="281"/>
      <c r="G63" s="281"/>
      <c r="H63" s="281"/>
      <c r="I63" s="571" t="str">
        <f t="shared" si="82"/>
        <v/>
      </c>
      <c r="J63" s="572" t="str">
        <f t="shared" si="83"/>
        <v/>
      </c>
      <c r="K63" s="572" t="str">
        <f t="shared" si="84"/>
        <v/>
      </c>
      <c r="L63" s="571" t="str">
        <f t="shared" si="85"/>
        <v/>
      </c>
      <c r="M63" s="572" t="str">
        <f t="shared" si="86"/>
        <v/>
      </c>
      <c r="N63" s="573" t="str">
        <f t="shared" si="87"/>
        <v/>
      </c>
      <c r="O63" s="283" t="str">
        <f t="shared" si="66"/>
        <v/>
      </c>
      <c r="P63" s="283" t="str">
        <f t="shared" si="67"/>
        <v/>
      </c>
      <c r="Q63" s="283" t="str">
        <f t="shared" si="68"/>
        <v/>
      </c>
      <c r="R63" s="283" t="str">
        <f t="shared" si="69"/>
        <v/>
      </c>
      <c r="S63" s="282" t="str">
        <f t="shared" si="70"/>
        <v/>
      </c>
      <c r="T63" s="283" t="str">
        <f t="shared" si="71"/>
        <v/>
      </c>
      <c r="U63" s="283" t="str">
        <f t="shared" si="72"/>
        <v/>
      </c>
      <c r="V63" s="284" t="str">
        <f t="shared" si="73"/>
        <v/>
      </c>
      <c r="W63" s="283" t="str">
        <f t="shared" si="74"/>
        <v/>
      </c>
      <c r="X63" s="283" t="str">
        <f t="shared" si="75"/>
        <v/>
      </c>
      <c r="Y63" s="283" t="str">
        <f t="shared" si="76"/>
        <v/>
      </c>
      <c r="Z63" s="284" t="str">
        <f t="shared" si="77"/>
        <v/>
      </c>
      <c r="AA63" s="283" t="str">
        <f t="shared" si="78"/>
        <v/>
      </c>
      <c r="AB63" s="283" t="str">
        <f t="shared" si="79"/>
        <v/>
      </c>
      <c r="AC63" s="283" t="str">
        <f t="shared" si="80"/>
        <v/>
      </c>
      <c r="AD63" s="283" t="str">
        <f t="shared" si="81"/>
        <v/>
      </c>
      <c r="AE63" s="7"/>
    </row>
    <row r="64" spans="1:31" s="34" customFormat="1" ht="12.75" customHeight="1" x14ac:dyDescent="0.25">
      <c r="A64" s="524"/>
      <c r="B64" s="14" t="s">
        <v>16</v>
      </c>
      <c r="C64" s="463" t="str">
        <f>IF('W2'!$G$11&gt;0, 'W2'!F25, IF('W3'!$G$22&gt;0, 'W3'!F56, ""))</f>
        <v/>
      </c>
      <c r="D64" s="473" t="str">
        <f>IF('W2'!$G$11&gt;0, 'W2'!K25, IF('W3'!$G$22&gt;0, 'W3'!K56, ""))</f>
        <v/>
      </c>
      <c r="E64" s="281"/>
      <c r="F64" s="281"/>
      <c r="G64" s="281"/>
      <c r="H64" s="281"/>
      <c r="I64" s="571" t="str">
        <f t="shared" si="82"/>
        <v/>
      </c>
      <c r="J64" s="572" t="str">
        <f t="shared" si="83"/>
        <v/>
      </c>
      <c r="K64" s="572" t="str">
        <f t="shared" si="84"/>
        <v/>
      </c>
      <c r="L64" s="571" t="str">
        <f t="shared" si="85"/>
        <v/>
      </c>
      <c r="M64" s="572" t="str">
        <f t="shared" si="86"/>
        <v/>
      </c>
      <c r="N64" s="573" t="str">
        <f t="shared" si="87"/>
        <v/>
      </c>
      <c r="O64" s="283" t="str">
        <f t="shared" si="66"/>
        <v/>
      </c>
      <c r="P64" s="283" t="str">
        <f t="shared" si="67"/>
        <v/>
      </c>
      <c r="Q64" s="283" t="str">
        <f t="shared" si="68"/>
        <v/>
      </c>
      <c r="R64" s="283" t="str">
        <f t="shared" si="69"/>
        <v/>
      </c>
      <c r="S64" s="282" t="str">
        <f t="shared" si="70"/>
        <v/>
      </c>
      <c r="T64" s="283" t="str">
        <f t="shared" si="71"/>
        <v/>
      </c>
      <c r="U64" s="283" t="str">
        <f t="shared" si="72"/>
        <v/>
      </c>
      <c r="V64" s="284" t="str">
        <f t="shared" si="73"/>
        <v/>
      </c>
      <c r="W64" s="283" t="str">
        <f t="shared" si="74"/>
        <v/>
      </c>
      <c r="X64" s="283" t="str">
        <f t="shared" si="75"/>
        <v/>
      </c>
      <c r="Y64" s="283" t="str">
        <f t="shared" si="76"/>
        <v/>
      </c>
      <c r="Z64" s="284" t="str">
        <f t="shared" si="77"/>
        <v/>
      </c>
      <c r="AA64" s="283" t="str">
        <f t="shared" si="78"/>
        <v/>
      </c>
      <c r="AB64" s="283" t="str">
        <f t="shared" si="79"/>
        <v/>
      </c>
      <c r="AC64" s="283" t="str">
        <f t="shared" si="80"/>
        <v/>
      </c>
      <c r="AD64" s="283" t="str">
        <f t="shared" si="81"/>
        <v/>
      </c>
      <c r="AE64" s="7"/>
    </row>
    <row r="65" spans="1:31" s="34" customFormat="1" ht="12.75" customHeight="1" x14ac:dyDescent="0.25">
      <c r="A65" s="525"/>
      <c r="B65" s="14" t="s">
        <v>17</v>
      </c>
      <c r="C65" s="463" t="str">
        <f>IF('W2'!$G$11&gt;0, 'W2'!F26, IF('W3'!$G$22&gt;0, 'W3'!F57, ""))</f>
        <v/>
      </c>
      <c r="D65" s="473" t="str">
        <f>IF('W2'!$G$11&gt;0, 'W2'!K26, IF('W3'!$G$22&gt;0, 'W3'!K57, ""))</f>
        <v/>
      </c>
      <c r="E65" s="281"/>
      <c r="F65" s="281"/>
      <c r="G65" s="281"/>
      <c r="H65" s="281"/>
      <c r="I65" s="571" t="str">
        <f t="shared" si="82"/>
        <v/>
      </c>
      <c r="J65" s="572" t="str">
        <f t="shared" si="83"/>
        <v/>
      </c>
      <c r="K65" s="572" t="str">
        <f>IF(COUNT(C65:F65)=4, CONCATENATE(ROUND(SUM(E65:F65)/SUM(C65:D65)*1000, 2), " (", ROUND(SUM(E65:F65)/SUM(C65:D65)*1000/EXP(1.96/SQRT(SUM(E65:F65))), 2),"-",ROUND(SUM(E65:F65)/SUM(C65:D65)*1000*EXP(1.96/SQRT(SUM(E65:F65))), 2),")"),"")</f>
        <v/>
      </c>
      <c r="L65" s="571" t="str">
        <f t="shared" si="85"/>
        <v/>
      </c>
      <c r="M65" s="572" t="str">
        <f t="shared" si="86"/>
        <v/>
      </c>
      <c r="N65" s="573" t="str">
        <f t="shared" si="87"/>
        <v/>
      </c>
      <c r="O65" s="283" t="str">
        <f t="shared" si="66"/>
        <v/>
      </c>
      <c r="P65" s="283" t="str">
        <f t="shared" si="67"/>
        <v/>
      </c>
      <c r="Q65" s="283" t="str">
        <f t="shared" si="68"/>
        <v/>
      </c>
      <c r="R65" s="283" t="str">
        <f t="shared" si="69"/>
        <v/>
      </c>
      <c r="S65" s="282" t="str">
        <f t="shared" si="70"/>
        <v/>
      </c>
      <c r="T65" s="283" t="str">
        <f t="shared" si="71"/>
        <v/>
      </c>
      <c r="U65" s="283" t="str">
        <f t="shared" si="72"/>
        <v/>
      </c>
      <c r="V65" s="284" t="str">
        <f t="shared" si="73"/>
        <v/>
      </c>
      <c r="W65" s="283" t="str">
        <f t="shared" si="74"/>
        <v/>
      </c>
      <c r="X65" s="283" t="str">
        <f t="shared" si="75"/>
        <v/>
      </c>
      <c r="Y65" s="283" t="str">
        <f t="shared" si="76"/>
        <v/>
      </c>
      <c r="Z65" s="284" t="str">
        <f t="shared" si="77"/>
        <v/>
      </c>
      <c r="AA65" s="283" t="str">
        <f t="shared" si="78"/>
        <v/>
      </c>
      <c r="AB65" s="283" t="str">
        <f t="shared" si="79"/>
        <v/>
      </c>
      <c r="AC65" s="283" t="str">
        <f t="shared" si="80"/>
        <v/>
      </c>
      <c r="AD65" s="283" t="str">
        <f t="shared" si="81"/>
        <v/>
      </c>
      <c r="AE65" s="7"/>
    </row>
    <row r="66" spans="1:31" s="34" customFormat="1" ht="12.75" customHeight="1" x14ac:dyDescent="0.25">
      <c r="A66" s="178"/>
      <c r="B66" s="14"/>
      <c r="C66" s="372" t="s">
        <v>2</v>
      </c>
      <c r="D66" s="373" t="s">
        <v>0</v>
      </c>
      <c r="E66" s="372" t="s">
        <v>2</v>
      </c>
      <c r="F66" s="372" t="s">
        <v>0</v>
      </c>
      <c r="G66" s="372" t="s">
        <v>2</v>
      </c>
      <c r="H66" s="373" t="s">
        <v>0</v>
      </c>
      <c r="I66" s="372" t="s">
        <v>2</v>
      </c>
      <c r="J66" s="372" t="s">
        <v>0</v>
      </c>
      <c r="K66" s="372" t="s">
        <v>26</v>
      </c>
      <c r="L66" s="372" t="s">
        <v>2</v>
      </c>
      <c r="M66" s="372" t="s">
        <v>0</v>
      </c>
      <c r="N66" s="373" t="s">
        <v>26</v>
      </c>
      <c r="O66" s="288" t="s">
        <v>258</v>
      </c>
      <c r="P66" s="289" t="s">
        <v>0</v>
      </c>
      <c r="Q66" s="289" t="s">
        <v>258</v>
      </c>
      <c r="R66" s="290" t="s">
        <v>0</v>
      </c>
      <c r="S66" s="289" t="s">
        <v>258</v>
      </c>
      <c r="T66" s="289" t="s">
        <v>0</v>
      </c>
      <c r="U66" s="289" t="s">
        <v>258</v>
      </c>
      <c r="V66" s="289" t="s">
        <v>0</v>
      </c>
      <c r="W66" s="288" t="s">
        <v>258</v>
      </c>
      <c r="X66" s="289" t="s">
        <v>0</v>
      </c>
      <c r="Y66" s="289" t="s">
        <v>258</v>
      </c>
      <c r="Z66" s="290" t="s">
        <v>0</v>
      </c>
      <c r="AA66" s="289" t="s">
        <v>258</v>
      </c>
      <c r="AB66" s="289" t="s">
        <v>0</v>
      </c>
      <c r="AC66" s="289" t="s">
        <v>258</v>
      </c>
      <c r="AD66" s="290" t="s">
        <v>0</v>
      </c>
      <c r="AE66" s="7"/>
    </row>
    <row r="67" spans="1:31" s="34" customFormat="1" ht="12.75" customHeight="1" x14ac:dyDescent="0.25">
      <c r="A67" s="523" t="s">
        <v>3</v>
      </c>
      <c r="B67" s="14" t="s">
        <v>6</v>
      </c>
      <c r="C67" s="463" t="str">
        <f>IF('W2'!$G$11&gt;0, 'W2'!G15, IF('W3'!$G$22&gt;0, 'W3'!G46, ""))</f>
        <v/>
      </c>
      <c r="D67" s="473" t="str">
        <f>IF('W2'!$G$11&gt;0, 'W2'!L15, IF('W3'!$G$22&gt;0, 'W3'!L46, ""))</f>
        <v/>
      </c>
      <c r="E67" s="281"/>
      <c r="F67" s="281"/>
      <c r="G67" s="281"/>
      <c r="H67" s="281"/>
      <c r="I67" s="568" t="str">
        <f>IF(COUNT(C67,E67)=2, CONCATENATE(ROUND(E67/C67*1000, 2), " (", ROUND(E67/C67*1000/EXP(1.96/SQRT(E67)), 2),"-",ROUND(E67/C67*1000*EXP(1.96/SQRT(E67)), 2),")"),"")</f>
        <v/>
      </c>
      <c r="J67" s="569" t="str">
        <f>IF(COUNT(D67,F67)=2, CONCATENATE(ROUND(F67/D67*1000, 2), " (", ROUND(F67/D67*1000/EXP(1.96/SQRT(F67)), 2),"-",ROUND(F67/D67*1000*EXP(1.96/SQRT(F67)), 2),")"),"")</f>
        <v/>
      </c>
      <c r="K67" s="569" t="str">
        <f>IF(COUNT(C67:F67)=4, CONCATENATE(ROUND(SUM(E67:F67)/SUM(C67:D67)*1000, 2), " (", ROUND(SUM(E67:F67)/SUM(C67:D67)*1000/EXP(1.96/SQRT(SUM(E67:F67))), 2),"-",ROUND(SUM(E67:F67)/SUM(C67:D67)*1000*EXP(1.96/SQRT(SUM(E67:F67))), 2),")"),"")</f>
        <v/>
      </c>
      <c r="L67" s="568" t="str">
        <f>IF(COUNT(C67,G67)=2, CONCATENATE(ROUND(G67/C67*1000, 2), " (", ROUND(G67/C67*1000/EXP(1.96/SQRT(G67)), 2),"-",ROUND(G67/C67*1000*EXP(1.96/SQRT(G67)), 2),")"),"")</f>
        <v/>
      </c>
      <c r="M67" s="569" t="str">
        <f>IF(COUNT(D67,H67)=2, CONCATENATE(ROUND(H67/D67*1000, 2), " (", ROUND(H67/D67*1000/EXP(1.96/SQRT(H67)), 2),"-",ROUND(H67/D67*1000*EXP(1.96/SQRT(H67)), 2),")"),"")</f>
        <v/>
      </c>
      <c r="N67" s="570" t="str">
        <f>IF(COUNT(C67:D67,G67:H67)=4, CONCATENATE(ROUND(SUM(G67:H67)/SUM(C67:D67)*1000, 2), " (", ROUND(SUM(G67:H67)/SUM(C67:D67)*1000/EXP(1.96/SQRT(SUM(G67:H67))), 2),"-",ROUND(SUM(G67:H67)/SUM(C67:D67)*1000*EXP(1.96/SQRT(SUM(G67:H67))), 2),")"),"")</f>
        <v/>
      </c>
      <c r="O67" s="283" t="str">
        <f t="shared" ref="O67:O78" si="88">IF(COUNTA(C67,E67)=2,ROUND(E67/C67*1000,1),"")</f>
        <v/>
      </c>
      <c r="P67" s="283" t="str">
        <f t="shared" ref="P67:P78" si="89">IF(COUNTA(D67,F67)=2,ROUND(F67/D67*1000,1),"")</f>
        <v/>
      </c>
      <c r="Q67" s="283" t="str">
        <f t="shared" ref="Q67:Q78" si="90">IF(COUNTA(C67,G67)=2,ROUND(G67/C67*1000,1),"")</f>
        <v/>
      </c>
      <c r="R67" s="283" t="str">
        <f t="shared" ref="R67:R78" si="91">IF(COUNTA(D67,H67)=2,ROUND(H67/D67*1000,1),"")</f>
        <v/>
      </c>
      <c r="S67" s="282" t="str">
        <f t="shared" ref="S67:S78" si="92">IF(COUNTA(E67)=1,EXP(1.96/SQRT(E67)),"")</f>
        <v/>
      </c>
      <c r="T67" s="283" t="str">
        <f t="shared" ref="T67:T78" si="93">IF(COUNTA(F67)=1,EXP(1.96/SQRT(F67)),"")</f>
        <v/>
      </c>
      <c r="U67" s="283" t="str">
        <f t="shared" ref="U67:U78" si="94">IF(COUNTA(G67)=1,EXP(1.96/SQRT(G67)),"")</f>
        <v/>
      </c>
      <c r="V67" s="284" t="str">
        <f t="shared" ref="V67:V78" si="95">IF(COUNTA(H67)=1,EXP(1.96/SQRT(H67)),"")</f>
        <v/>
      </c>
      <c r="W67" s="283" t="str">
        <f t="shared" ref="W67:W78" si="96">IF(COUNTA(C67,E67)=2,ROUND(O67/S67,1),"")</f>
        <v/>
      </c>
      <c r="X67" s="283" t="str">
        <f t="shared" ref="X67:X78" si="97">IF(COUNTA(D67,F67)=2,ROUND(P67/T67,1),"")</f>
        <v/>
      </c>
      <c r="Y67" s="283" t="str">
        <f t="shared" ref="Y67:Y78" si="98">IF(COUNTA(C67,G67)=2,ROUND(Q67/U67,1),"")</f>
        <v/>
      </c>
      <c r="Z67" s="284" t="str">
        <f t="shared" ref="Z67:Z78" si="99">IF(COUNTA(D67,H67)=2,ROUND(H67/V67,1),"")</f>
        <v/>
      </c>
      <c r="AA67" s="283" t="str">
        <f t="shared" ref="AA67:AA78" si="100">IF(COUNTA(C67,E67)=2,ROUND(O67*S67,1),"")</f>
        <v/>
      </c>
      <c r="AB67" s="283" t="str">
        <f t="shared" ref="AB67:AB78" si="101">IF(COUNTA(D67,F67)=2,ROUND(P67*T67,1),"")</f>
        <v/>
      </c>
      <c r="AC67" s="283" t="str">
        <f t="shared" ref="AC67:AC78" si="102">IF(COUNTA(C67,G67)=2,ROUND(Q67*U67,1),"")</f>
        <v/>
      </c>
      <c r="AD67" s="283" t="str">
        <f t="shared" ref="AD67:AD78" si="103">IF(COUNTA(D67,H67)=2,ROUND(R67*V67,1),"")</f>
        <v/>
      </c>
      <c r="AE67" s="7"/>
    </row>
    <row r="68" spans="1:31" s="34" customFormat="1" ht="12.75" customHeight="1" x14ac:dyDescent="0.25">
      <c r="A68" s="524"/>
      <c r="B68" s="14" t="s">
        <v>7</v>
      </c>
      <c r="C68" s="463" t="str">
        <f>IF('W2'!$G$11&gt;0, 'W2'!G16, IF('W3'!$G$22&gt;0, 'W3'!G47, ""))</f>
        <v/>
      </c>
      <c r="D68" s="473" t="str">
        <f>IF('W2'!$G$11&gt;0, 'W2'!L16, IF('W3'!$G$22&gt;0, 'W3'!L47, ""))</f>
        <v/>
      </c>
      <c r="E68" s="281"/>
      <c r="F68" s="281"/>
      <c r="G68" s="281"/>
      <c r="H68" s="281"/>
      <c r="I68" s="571" t="str">
        <f t="shared" ref="I68:I78" si="104">IF(COUNT(C68,E68)=2, CONCATENATE(ROUND(E68/C68*1000, 2), " (", ROUND(E68/C68*1000/EXP(1.96/SQRT(E68)), 2),"-",ROUND(E68/C68*1000*EXP(1.96/SQRT(E68)), 2),")"),"")</f>
        <v/>
      </c>
      <c r="J68" s="572" t="str">
        <f t="shared" ref="J68:J78" si="105">IF(COUNT(D68,F68)=2, CONCATENATE(ROUND(F68/D68*1000, 2), " (", ROUND(F68/D68*1000/EXP(1.96/SQRT(F68)), 2),"-",ROUND(F68/D68*1000*EXP(1.96/SQRT(F68)), 2),")"),"")</f>
        <v/>
      </c>
      <c r="K68" s="572" t="str">
        <f t="shared" ref="K68:K77" si="106">IF(COUNT(C68:F68)=4, CONCATENATE(ROUND(SUM(E68:F68)/SUM(C68:D68)*1000, 2), " (", ROUND(SUM(E68:F68)/SUM(C68:D68)*1000/EXP(1.96/SQRT(SUM(E68:F68))), 2),"-",ROUND(SUM(E68:F68)/SUM(C68:D68)*1000*EXP(1.96/SQRT(SUM(E68:F68))), 2),")"),"")</f>
        <v/>
      </c>
      <c r="L68" s="571" t="str">
        <f t="shared" ref="L68:L78" si="107">IF(COUNT(C68,G68)=2, CONCATENATE(ROUND(G68/C68*1000, 2), " (", ROUND(G68/C68*1000/EXP(1.96/SQRT(G68)), 2),"-",ROUND(G68/C68*1000*EXP(1.96/SQRT(G68)), 2),")"),"")</f>
        <v/>
      </c>
      <c r="M68" s="572" t="str">
        <f t="shared" ref="M68:M78" si="108">IF(COUNT(D68,H68)=2, CONCATENATE(ROUND(H68/D68*1000, 2), " (", ROUND(H68/D68*1000/EXP(1.96/SQRT(H68)), 2),"-",ROUND(H68/D68*1000*EXP(1.96/SQRT(H68)), 2),")"),"")</f>
        <v/>
      </c>
      <c r="N68" s="573" t="str">
        <f t="shared" ref="N68:N78" si="109">IF(COUNT(C68:D68,G68:H68)=4, CONCATENATE(ROUND(SUM(G68:H68)/SUM(C68:D68)*1000, 2), " (", ROUND(SUM(G68:H68)/SUM(C68:D68)*1000/EXP(1.96/SQRT(SUM(G68:H68))), 2),"-",ROUND(SUM(G68:H68)/SUM(C68:D68)*1000*EXP(1.96/SQRT(SUM(G68:H68))), 2),")"),"")</f>
        <v/>
      </c>
      <c r="O68" s="283" t="str">
        <f t="shared" si="88"/>
        <v/>
      </c>
      <c r="P68" s="283" t="str">
        <f t="shared" si="89"/>
        <v/>
      </c>
      <c r="Q68" s="283" t="str">
        <f t="shared" si="90"/>
        <v/>
      </c>
      <c r="R68" s="283" t="str">
        <f t="shared" si="91"/>
        <v/>
      </c>
      <c r="S68" s="282" t="str">
        <f t="shared" si="92"/>
        <v/>
      </c>
      <c r="T68" s="283" t="str">
        <f t="shared" si="93"/>
        <v/>
      </c>
      <c r="U68" s="283" t="str">
        <f t="shared" si="94"/>
        <v/>
      </c>
      <c r="V68" s="284" t="str">
        <f t="shared" si="95"/>
        <v/>
      </c>
      <c r="W68" s="283" t="str">
        <f t="shared" si="96"/>
        <v/>
      </c>
      <c r="X68" s="283" t="str">
        <f t="shared" si="97"/>
        <v/>
      </c>
      <c r="Y68" s="283" t="str">
        <f t="shared" si="98"/>
        <v/>
      </c>
      <c r="Z68" s="284" t="str">
        <f t="shared" si="99"/>
        <v/>
      </c>
      <c r="AA68" s="283" t="str">
        <f t="shared" si="100"/>
        <v/>
      </c>
      <c r="AB68" s="283" t="str">
        <f t="shared" si="101"/>
        <v/>
      </c>
      <c r="AC68" s="283" t="str">
        <f t="shared" si="102"/>
        <v/>
      </c>
      <c r="AD68" s="283" t="str">
        <f t="shared" si="103"/>
        <v/>
      </c>
      <c r="AE68" s="7"/>
    </row>
    <row r="69" spans="1:31" s="34" customFormat="1" ht="12.75" customHeight="1" x14ac:dyDescent="0.25">
      <c r="A69" s="524"/>
      <c r="B69" s="14" t="s">
        <v>8</v>
      </c>
      <c r="C69" s="463" t="str">
        <f>IF('W2'!$G$11&gt;0, 'W2'!G17, IF('W3'!$G$22&gt;0, 'W3'!G48, ""))</f>
        <v/>
      </c>
      <c r="D69" s="473" t="str">
        <f>IF('W2'!$G$11&gt;0, 'W2'!L17, IF('W3'!$G$22&gt;0, 'W3'!L48, ""))</f>
        <v/>
      </c>
      <c r="E69" s="281"/>
      <c r="F69" s="281"/>
      <c r="G69" s="281"/>
      <c r="H69" s="281"/>
      <c r="I69" s="571" t="str">
        <f t="shared" si="104"/>
        <v/>
      </c>
      <c r="J69" s="572" t="str">
        <f t="shared" si="105"/>
        <v/>
      </c>
      <c r="K69" s="572" t="str">
        <f t="shared" si="106"/>
        <v/>
      </c>
      <c r="L69" s="571" t="str">
        <f t="shared" si="107"/>
        <v/>
      </c>
      <c r="M69" s="572" t="str">
        <f t="shared" si="108"/>
        <v/>
      </c>
      <c r="N69" s="573" t="str">
        <f t="shared" si="109"/>
        <v/>
      </c>
      <c r="O69" s="283" t="str">
        <f t="shared" si="88"/>
        <v/>
      </c>
      <c r="P69" s="283" t="str">
        <f t="shared" si="89"/>
        <v/>
      </c>
      <c r="Q69" s="283" t="str">
        <f t="shared" si="90"/>
        <v/>
      </c>
      <c r="R69" s="283" t="str">
        <f t="shared" si="91"/>
        <v/>
      </c>
      <c r="S69" s="282" t="str">
        <f t="shared" si="92"/>
        <v/>
      </c>
      <c r="T69" s="283" t="str">
        <f t="shared" si="93"/>
        <v/>
      </c>
      <c r="U69" s="283" t="str">
        <f t="shared" si="94"/>
        <v/>
      </c>
      <c r="V69" s="284" t="str">
        <f t="shared" si="95"/>
        <v/>
      </c>
      <c r="W69" s="283" t="str">
        <f t="shared" si="96"/>
        <v/>
      </c>
      <c r="X69" s="283" t="str">
        <f t="shared" si="97"/>
        <v/>
      </c>
      <c r="Y69" s="283" t="str">
        <f t="shared" si="98"/>
        <v/>
      </c>
      <c r="Z69" s="284" t="str">
        <f t="shared" si="99"/>
        <v/>
      </c>
      <c r="AA69" s="283" t="str">
        <f t="shared" si="100"/>
        <v/>
      </c>
      <c r="AB69" s="283" t="str">
        <f t="shared" si="101"/>
        <v/>
      </c>
      <c r="AC69" s="283" t="str">
        <f t="shared" si="102"/>
        <v/>
      </c>
      <c r="AD69" s="283" t="str">
        <f t="shared" si="103"/>
        <v/>
      </c>
      <c r="AE69" s="7"/>
    </row>
    <row r="70" spans="1:31" s="34" customFormat="1" ht="12.75" customHeight="1" x14ac:dyDescent="0.25">
      <c r="A70" s="524"/>
      <c r="B70" s="14" t="s">
        <v>9</v>
      </c>
      <c r="C70" s="463" t="str">
        <f>IF('W2'!$G$11&gt;0, 'W2'!G18, IF('W3'!$G$22&gt;0, 'W3'!G49, ""))</f>
        <v/>
      </c>
      <c r="D70" s="473" t="str">
        <f>IF('W2'!$G$11&gt;0, 'W2'!L18, IF('W3'!$G$22&gt;0, 'W3'!L49, ""))</f>
        <v/>
      </c>
      <c r="E70" s="281"/>
      <c r="F70" s="281"/>
      <c r="G70" s="281"/>
      <c r="H70" s="281"/>
      <c r="I70" s="571" t="str">
        <f t="shared" si="104"/>
        <v/>
      </c>
      <c r="J70" s="572" t="str">
        <f t="shared" si="105"/>
        <v/>
      </c>
      <c r="K70" s="572" t="str">
        <f t="shared" si="106"/>
        <v/>
      </c>
      <c r="L70" s="571" t="str">
        <f t="shared" si="107"/>
        <v/>
      </c>
      <c r="M70" s="572" t="str">
        <f t="shared" si="108"/>
        <v/>
      </c>
      <c r="N70" s="573" t="str">
        <f t="shared" si="109"/>
        <v/>
      </c>
      <c r="O70" s="283" t="str">
        <f t="shared" si="88"/>
        <v/>
      </c>
      <c r="P70" s="283" t="str">
        <f t="shared" si="89"/>
        <v/>
      </c>
      <c r="Q70" s="283" t="str">
        <f t="shared" si="90"/>
        <v/>
      </c>
      <c r="R70" s="283" t="str">
        <f t="shared" si="91"/>
        <v/>
      </c>
      <c r="S70" s="282" t="str">
        <f t="shared" si="92"/>
        <v/>
      </c>
      <c r="T70" s="283" t="str">
        <f t="shared" si="93"/>
        <v/>
      </c>
      <c r="U70" s="283" t="str">
        <f t="shared" si="94"/>
        <v/>
      </c>
      <c r="V70" s="284" t="str">
        <f t="shared" si="95"/>
        <v/>
      </c>
      <c r="W70" s="283" t="str">
        <f t="shared" si="96"/>
        <v/>
      </c>
      <c r="X70" s="283" t="str">
        <f t="shared" si="97"/>
        <v/>
      </c>
      <c r="Y70" s="283" t="str">
        <f t="shared" si="98"/>
        <v/>
      </c>
      <c r="Z70" s="284" t="str">
        <f t="shared" si="99"/>
        <v/>
      </c>
      <c r="AA70" s="283" t="str">
        <f t="shared" si="100"/>
        <v/>
      </c>
      <c r="AB70" s="283" t="str">
        <f t="shared" si="101"/>
        <v/>
      </c>
      <c r="AC70" s="283" t="str">
        <f t="shared" si="102"/>
        <v/>
      </c>
      <c r="AD70" s="283" t="str">
        <f t="shared" si="103"/>
        <v/>
      </c>
      <c r="AE70" s="7"/>
    </row>
    <row r="71" spans="1:31" s="34" customFormat="1" ht="12.75" customHeight="1" x14ac:dyDescent="0.25">
      <c r="A71" s="524"/>
      <c r="B71" s="14" t="s">
        <v>10</v>
      </c>
      <c r="C71" s="463" t="str">
        <f>IF('W2'!$G$11&gt;0, 'W2'!G19, IF('W3'!$G$22&gt;0, 'W3'!G50, ""))</f>
        <v/>
      </c>
      <c r="D71" s="473" t="str">
        <f>IF('W2'!$G$11&gt;0, 'W2'!L19, IF('W3'!$G$22&gt;0, 'W3'!L50, ""))</f>
        <v/>
      </c>
      <c r="E71" s="281"/>
      <c r="F71" s="281"/>
      <c r="G71" s="281"/>
      <c r="H71" s="281"/>
      <c r="I71" s="571" t="str">
        <f t="shared" si="104"/>
        <v/>
      </c>
      <c r="J71" s="572" t="str">
        <f t="shared" si="105"/>
        <v/>
      </c>
      <c r="K71" s="572" t="str">
        <f t="shared" si="106"/>
        <v/>
      </c>
      <c r="L71" s="571" t="str">
        <f t="shared" si="107"/>
        <v/>
      </c>
      <c r="M71" s="572" t="str">
        <f t="shared" si="108"/>
        <v/>
      </c>
      <c r="N71" s="573" t="str">
        <f t="shared" si="109"/>
        <v/>
      </c>
      <c r="O71" s="283" t="str">
        <f t="shared" si="88"/>
        <v/>
      </c>
      <c r="P71" s="283" t="str">
        <f t="shared" si="89"/>
        <v/>
      </c>
      <c r="Q71" s="283" t="str">
        <f t="shared" si="90"/>
        <v/>
      </c>
      <c r="R71" s="283" t="str">
        <f t="shared" si="91"/>
        <v/>
      </c>
      <c r="S71" s="282" t="str">
        <f t="shared" si="92"/>
        <v/>
      </c>
      <c r="T71" s="283" t="str">
        <f t="shared" si="93"/>
        <v/>
      </c>
      <c r="U71" s="283" t="str">
        <f t="shared" si="94"/>
        <v/>
      </c>
      <c r="V71" s="284" t="str">
        <f t="shared" si="95"/>
        <v/>
      </c>
      <c r="W71" s="283" t="str">
        <f t="shared" si="96"/>
        <v/>
      </c>
      <c r="X71" s="283" t="str">
        <f t="shared" si="97"/>
        <v/>
      </c>
      <c r="Y71" s="283" t="str">
        <f t="shared" si="98"/>
        <v/>
      </c>
      <c r="Z71" s="284" t="str">
        <f t="shared" si="99"/>
        <v/>
      </c>
      <c r="AA71" s="283" t="str">
        <f t="shared" si="100"/>
        <v/>
      </c>
      <c r="AB71" s="283" t="str">
        <f t="shared" si="101"/>
        <v/>
      </c>
      <c r="AC71" s="283" t="str">
        <f t="shared" si="102"/>
        <v/>
      </c>
      <c r="AD71" s="283" t="str">
        <f t="shared" si="103"/>
        <v/>
      </c>
      <c r="AE71" s="7"/>
    </row>
    <row r="72" spans="1:31" s="34" customFormat="1" ht="12.75" customHeight="1" x14ac:dyDescent="0.25">
      <c r="A72" s="524"/>
      <c r="B72" s="14" t="s">
        <v>11</v>
      </c>
      <c r="C72" s="463" t="str">
        <f>IF('W2'!$G$11&gt;0, 'W2'!G20, IF('W3'!$G$22&gt;0, 'W3'!G51, ""))</f>
        <v/>
      </c>
      <c r="D72" s="473" t="str">
        <f>IF('W2'!$G$11&gt;0, 'W2'!L20, IF('W3'!$G$22&gt;0, 'W3'!L51, ""))</f>
        <v/>
      </c>
      <c r="E72" s="281"/>
      <c r="F72" s="281"/>
      <c r="G72" s="281"/>
      <c r="H72" s="281"/>
      <c r="I72" s="571" t="str">
        <f t="shared" si="104"/>
        <v/>
      </c>
      <c r="J72" s="572" t="str">
        <f t="shared" si="105"/>
        <v/>
      </c>
      <c r="K72" s="572" t="str">
        <f t="shared" si="106"/>
        <v/>
      </c>
      <c r="L72" s="571" t="str">
        <f t="shared" si="107"/>
        <v/>
      </c>
      <c r="M72" s="572" t="str">
        <f t="shared" si="108"/>
        <v/>
      </c>
      <c r="N72" s="573" t="str">
        <f t="shared" si="109"/>
        <v/>
      </c>
      <c r="O72" s="283" t="str">
        <f t="shared" si="88"/>
        <v/>
      </c>
      <c r="P72" s="283" t="str">
        <f t="shared" si="89"/>
        <v/>
      </c>
      <c r="Q72" s="283" t="str">
        <f t="shared" si="90"/>
        <v/>
      </c>
      <c r="R72" s="283" t="str">
        <f t="shared" si="91"/>
        <v/>
      </c>
      <c r="S72" s="282" t="str">
        <f t="shared" si="92"/>
        <v/>
      </c>
      <c r="T72" s="283" t="str">
        <f t="shared" si="93"/>
        <v/>
      </c>
      <c r="U72" s="283" t="str">
        <f t="shared" si="94"/>
        <v/>
      </c>
      <c r="V72" s="284" t="str">
        <f t="shared" si="95"/>
        <v/>
      </c>
      <c r="W72" s="283" t="str">
        <f t="shared" si="96"/>
        <v/>
      </c>
      <c r="X72" s="283" t="str">
        <f t="shared" si="97"/>
        <v/>
      </c>
      <c r="Y72" s="283" t="str">
        <f t="shared" si="98"/>
        <v/>
      </c>
      <c r="Z72" s="284" t="str">
        <f t="shared" si="99"/>
        <v/>
      </c>
      <c r="AA72" s="283" t="str">
        <f t="shared" si="100"/>
        <v/>
      </c>
      <c r="AB72" s="283" t="str">
        <f t="shared" si="101"/>
        <v/>
      </c>
      <c r="AC72" s="283" t="str">
        <f t="shared" si="102"/>
        <v/>
      </c>
      <c r="AD72" s="283" t="str">
        <f t="shared" si="103"/>
        <v/>
      </c>
      <c r="AE72" s="7"/>
    </row>
    <row r="73" spans="1:31" s="34" customFormat="1" ht="12.75" customHeight="1" x14ac:dyDescent="0.25">
      <c r="A73" s="524"/>
      <c r="B73" s="14" t="s">
        <v>12</v>
      </c>
      <c r="C73" s="463" t="str">
        <f>IF('W2'!$G$11&gt;0, 'W2'!G21, IF('W3'!$G$22&gt;0, 'W3'!G52, ""))</f>
        <v/>
      </c>
      <c r="D73" s="473" t="str">
        <f>IF('W2'!$G$11&gt;0, 'W2'!L21, IF('W3'!$G$22&gt;0, 'W3'!L52, ""))</f>
        <v/>
      </c>
      <c r="E73" s="281"/>
      <c r="F73" s="281"/>
      <c r="G73" s="281"/>
      <c r="H73" s="281"/>
      <c r="I73" s="571" t="str">
        <f t="shared" si="104"/>
        <v/>
      </c>
      <c r="J73" s="572" t="str">
        <f t="shared" si="105"/>
        <v/>
      </c>
      <c r="K73" s="572" t="str">
        <f t="shared" si="106"/>
        <v/>
      </c>
      <c r="L73" s="571" t="str">
        <f t="shared" si="107"/>
        <v/>
      </c>
      <c r="M73" s="572" t="str">
        <f t="shared" si="108"/>
        <v/>
      </c>
      <c r="N73" s="573" t="str">
        <f t="shared" si="109"/>
        <v/>
      </c>
      <c r="O73" s="283" t="str">
        <f t="shared" si="88"/>
        <v/>
      </c>
      <c r="P73" s="283" t="str">
        <f t="shared" si="89"/>
        <v/>
      </c>
      <c r="Q73" s="283" t="str">
        <f t="shared" si="90"/>
        <v/>
      </c>
      <c r="R73" s="283" t="str">
        <f t="shared" si="91"/>
        <v/>
      </c>
      <c r="S73" s="282" t="str">
        <f t="shared" si="92"/>
        <v/>
      </c>
      <c r="T73" s="283" t="str">
        <f t="shared" si="93"/>
        <v/>
      </c>
      <c r="U73" s="283" t="str">
        <f t="shared" si="94"/>
        <v/>
      </c>
      <c r="V73" s="284" t="str">
        <f t="shared" si="95"/>
        <v/>
      </c>
      <c r="W73" s="283" t="str">
        <f t="shared" si="96"/>
        <v/>
      </c>
      <c r="X73" s="283" t="str">
        <f t="shared" si="97"/>
        <v/>
      </c>
      <c r="Y73" s="283" t="str">
        <f t="shared" si="98"/>
        <v/>
      </c>
      <c r="Z73" s="284" t="str">
        <f t="shared" si="99"/>
        <v/>
      </c>
      <c r="AA73" s="283" t="str">
        <f t="shared" si="100"/>
        <v/>
      </c>
      <c r="AB73" s="283" t="str">
        <f t="shared" si="101"/>
        <v/>
      </c>
      <c r="AC73" s="283" t="str">
        <f t="shared" si="102"/>
        <v/>
      </c>
      <c r="AD73" s="283" t="str">
        <f t="shared" si="103"/>
        <v/>
      </c>
      <c r="AE73" s="7"/>
    </row>
    <row r="74" spans="1:31" s="34" customFormat="1" ht="12.75" customHeight="1" x14ac:dyDescent="0.25">
      <c r="A74" s="524"/>
      <c r="B74" s="14" t="s">
        <v>13</v>
      </c>
      <c r="C74" s="463" t="str">
        <f>IF('W2'!$G$11&gt;0, 'W2'!G22, IF('W3'!$G$22&gt;0, 'W3'!G53, ""))</f>
        <v/>
      </c>
      <c r="D74" s="473" t="str">
        <f>IF('W2'!$G$11&gt;0, 'W2'!L22, IF('W3'!$G$22&gt;0, 'W3'!L53, ""))</f>
        <v/>
      </c>
      <c r="E74" s="281"/>
      <c r="F74" s="281"/>
      <c r="G74" s="281"/>
      <c r="H74" s="281"/>
      <c r="I74" s="571" t="str">
        <f t="shared" si="104"/>
        <v/>
      </c>
      <c r="J74" s="572" t="str">
        <f t="shared" si="105"/>
        <v/>
      </c>
      <c r="K74" s="572" t="str">
        <f t="shared" si="106"/>
        <v/>
      </c>
      <c r="L74" s="571" t="str">
        <f t="shared" si="107"/>
        <v/>
      </c>
      <c r="M74" s="572" t="str">
        <f t="shared" si="108"/>
        <v/>
      </c>
      <c r="N74" s="573" t="str">
        <f t="shared" si="109"/>
        <v/>
      </c>
      <c r="O74" s="283" t="str">
        <f t="shared" si="88"/>
        <v/>
      </c>
      <c r="P74" s="283" t="str">
        <f t="shared" si="89"/>
        <v/>
      </c>
      <c r="Q74" s="283" t="str">
        <f t="shared" si="90"/>
        <v/>
      </c>
      <c r="R74" s="283" t="str">
        <f t="shared" si="91"/>
        <v/>
      </c>
      <c r="S74" s="282" t="str">
        <f t="shared" si="92"/>
        <v/>
      </c>
      <c r="T74" s="283" t="str">
        <f t="shared" si="93"/>
        <v/>
      </c>
      <c r="U74" s="283" t="str">
        <f t="shared" si="94"/>
        <v/>
      </c>
      <c r="V74" s="284" t="str">
        <f t="shared" si="95"/>
        <v/>
      </c>
      <c r="W74" s="283" t="str">
        <f t="shared" si="96"/>
        <v/>
      </c>
      <c r="X74" s="283" t="str">
        <f t="shared" si="97"/>
        <v/>
      </c>
      <c r="Y74" s="283" t="str">
        <f t="shared" si="98"/>
        <v/>
      </c>
      <c r="Z74" s="284" t="str">
        <f t="shared" si="99"/>
        <v/>
      </c>
      <c r="AA74" s="283" t="str">
        <f t="shared" si="100"/>
        <v/>
      </c>
      <c r="AB74" s="283" t="str">
        <f t="shared" si="101"/>
        <v/>
      </c>
      <c r="AC74" s="283" t="str">
        <f t="shared" si="102"/>
        <v/>
      </c>
      <c r="AD74" s="283" t="str">
        <f t="shared" si="103"/>
        <v/>
      </c>
      <c r="AE74" s="7"/>
    </row>
    <row r="75" spans="1:31" s="34" customFormat="1" ht="12.75" customHeight="1" x14ac:dyDescent="0.25">
      <c r="A75" s="524"/>
      <c r="B75" s="14" t="s">
        <v>14</v>
      </c>
      <c r="C75" s="463" t="str">
        <f>IF('W2'!$G$11&gt;0, 'W2'!G23, IF('W3'!$G$22&gt;0, 'W3'!G54, ""))</f>
        <v/>
      </c>
      <c r="D75" s="473" t="str">
        <f>IF('W2'!$G$11&gt;0, 'W2'!L23, IF('W3'!$G$22&gt;0, 'W3'!L54, ""))</f>
        <v/>
      </c>
      <c r="E75" s="281"/>
      <c r="F75" s="281"/>
      <c r="G75" s="281"/>
      <c r="H75" s="281"/>
      <c r="I75" s="571" t="str">
        <f t="shared" si="104"/>
        <v/>
      </c>
      <c r="J75" s="572" t="str">
        <f t="shared" si="105"/>
        <v/>
      </c>
      <c r="K75" s="572" t="str">
        <f t="shared" si="106"/>
        <v/>
      </c>
      <c r="L75" s="571" t="str">
        <f t="shared" si="107"/>
        <v/>
      </c>
      <c r="M75" s="572" t="str">
        <f t="shared" si="108"/>
        <v/>
      </c>
      <c r="N75" s="573" t="str">
        <f t="shared" si="109"/>
        <v/>
      </c>
      <c r="O75" s="283" t="str">
        <f t="shared" si="88"/>
        <v/>
      </c>
      <c r="P75" s="283" t="str">
        <f t="shared" si="89"/>
        <v/>
      </c>
      <c r="Q75" s="283" t="str">
        <f t="shared" si="90"/>
        <v/>
      </c>
      <c r="R75" s="283" t="str">
        <f t="shared" si="91"/>
        <v/>
      </c>
      <c r="S75" s="282" t="str">
        <f t="shared" si="92"/>
        <v/>
      </c>
      <c r="T75" s="283" t="str">
        <f t="shared" si="93"/>
        <v/>
      </c>
      <c r="U75" s="283" t="str">
        <f t="shared" si="94"/>
        <v/>
      </c>
      <c r="V75" s="284" t="str">
        <f t="shared" si="95"/>
        <v/>
      </c>
      <c r="W75" s="283" t="str">
        <f t="shared" si="96"/>
        <v/>
      </c>
      <c r="X75" s="283" t="str">
        <f t="shared" si="97"/>
        <v/>
      </c>
      <c r="Y75" s="283" t="str">
        <f t="shared" si="98"/>
        <v/>
      </c>
      <c r="Z75" s="284" t="str">
        <f t="shared" si="99"/>
        <v/>
      </c>
      <c r="AA75" s="283" t="str">
        <f t="shared" si="100"/>
        <v/>
      </c>
      <c r="AB75" s="283" t="str">
        <f t="shared" si="101"/>
        <v/>
      </c>
      <c r="AC75" s="283" t="str">
        <f t="shared" si="102"/>
        <v/>
      </c>
      <c r="AD75" s="283" t="str">
        <f t="shared" si="103"/>
        <v/>
      </c>
      <c r="AE75" s="7"/>
    </row>
    <row r="76" spans="1:31" s="34" customFormat="1" ht="12.75" customHeight="1" x14ac:dyDescent="0.25">
      <c r="A76" s="524"/>
      <c r="B76" s="14" t="s">
        <v>15</v>
      </c>
      <c r="C76" s="463" t="str">
        <f>IF('W2'!$G$11&gt;0, 'W2'!G24, IF('W3'!$G$22&gt;0, 'W3'!G55, ""))</f>
        <v/>
      </c>
      <c r="D76" s="473" t="str">
        <f>IF('W2'!$G$11&gt;0, 'W2'!L24, IF('W3'!$G$22&gt;0, 'W3'!L55, ""))</f>
        <v/>
      </c>
      <c r="E76" s="281"/>
      <c r="F76" s="281"/>
      <c r="G76" s="281"/>
      <c r="H76" s="281"/>
      <c r="I76" s="571" t="str">
        <f t="shared" si="104"/>
        <v/>
      </c>
      <c r="J76" s="572" t="str">
        <f t="shared" si="105"/>
        <v/>
      </c>
      <c r="K76" s="572" t="str">
        <f t="shared" si="106"/>
        <v/>
      </c>
      <c r="L76" s="571" t="str">
        <f t="shared" si="107"/>
        <v/>
      </c>
      <c r="M76" s="572" t="str">
        <f t="shared" si="108"/>
        <v/>
      </c>
      <c r="N76" s="573" t="str">
        <f t="shared" si="109"/>
        <v/>
      </c>
      <c r="O76" s="283" t="str">
        <f t="shared" si="88"/>
        <v/>
      </c>
      <c r="P76" s="283" t="str">
        <f t="shared" si="89"/>
        <v/>
      </c>
      <c r="Q76" s="283" t="str">
        <f t="shared" si="90"/>
        <v/>
      </c>
      <c r="R76" s="283" t="str">
        <f t="shared" si="91"/>
        <v/>
      </c>
      <c r="S76" s="282" t="str">
        <f t="shared" si="92"/>
        <v/>
      </c>
      <c r="T76" s="283" t="str">
        <f t="shared" si="93"/>
        <v/>
      </c>
      <c r="U76" s="283" t="str">
        <f t="shared" si="94"/>
        <v/>
      </c>
      <c r="V76" s="284" t="str">
        <f t="shared" si="95"/>
        <v/>
      </c>
      <c r="W76" s="283" t="str">
        <f t="shared" si="96"/>
        <v/>
      </c>
      <c r="X76" s="283" t="str">
        <f t="shared" si="97"/>
        <v/>
      </c>
      <c r="Y76" s="283" t="str">
        <f t="shared" si="98"/>
        <v/>
      </c>
      <c r="Z76" s="284" t="str">
        <f t="shared" si="99"/>
        <v/>
      </c>
      <c r="AA76" s="283" t="str">
        <f t="shared" si="100"/>
        <v/>
      </c>
      <c r="AB76" s="283" t="str">
        <f t="shared" si="101"/>
        <v/>
      </c>
      <c r="AC76" s="283" t="str">
        <f t="shared" si="102"/>
        <v/>
      </c>
      <c r="AD76" s="283" t="str">
        <f t="shared" si="103"/>
        <v/>
      </c>
      <c r="AE76" s="7"/>
    </row>
    <row r="77" spans="1:31" s="34" customFormat="1" ht="12.75" customHeight="1" x14ac:dyDescent="0.25">
      <c r="A77" s="524"/>
      <c r="B77" s="14" t="s">
        <v>16</v>
      </c>
      <c r="C77" s="463" t="str">
        <f>IF('W2'!$G$11&gt;0, 'W2'!G25, IF('W3'!$G$22&gt;0, 'W3'!G56, ""))</f>
        <v/>
      </c>
      <c r="D77" s="473" t="str">
        <f>IF('W2'!$G$11&gt;0, 'W2'!L25, IF('W3'!$G$22&gt;0, 'W3'!L56, ""))</f>
        <v/>
      </c>
      <c r="E77" s="281"/>
      <c r="F77" s="281"/>
      <c r="G77" s="281"/>
      <c r="H77" s="281"/>
      <c r="I77" s="571" t="str">
        <f t="shared" si="104"/>
        <v/>
      </c>
      <c r="J77" s="572" t="str">
        <f t="shared" si="105"/>
        <v/>
      </c>
      <c r="K77" s="572" t="str">
        <f t="shared" si="106"/>
        <v/>
      </c>
      <c r="L77" s="571" t="str">
        <f t="shared" si="107"/>
        <v/>
      </c>
      <c r="M77" s="572" t="str">
        <f t="shared" si="108"/>
        <v/>
      </c>
      <c r="N77" s="573" t="str">
        <f t="shared" si="109"/>
        <v/>
      </c>
      <c r="O77" s="283" t="str">
        <f t="shared" si="88"/>
        <v/>
      </c>
      <c r="P77" s="283" t="str">
        <f t="shared" si="89"/>
        <v/>
      </c>
      <c r="Q77" s="283" t="str">
        <f t="shared" si="90"/>
        <v/>
      </c>
      <c r="R77" s="283" t="str">
        <f t="shared" si="91"/>
        <v/>
      </c>
      <c r="S77" s="282" t="str">
        <f t="shared" si="92"/>
        <v/>
      </c>
      <c r="T77" s="283" t="str">
        <f t="shared" si="93"/>
        <v/>
      </c>
      <c r="U77" s="283" t="str">
        <f t="shared" si="94"/>
        <v/>
      </c>
      <c r="V77" s="284" t="str">
        <f t="shared" si="95"/>
        <v/>
      </c>
      <c r="W77" s="283" t="str">
        <f t="shared" si="96"/>
        <v/>
      </c>
      <c r="X77" s="283" t="str">
        <f t="shared" si="97"/>
        <v/>
      </c>
      <c r="Y77" s="283" t="str">
        <f t="shared" si="98"/>
        <v/>
      </c>
      <c r="Z77" s="284" t="str">
        <f t="shared" si="99"/>
        <v/>
      </c>
      <c r="AA77" s="283" t="str">
        <f t="shared" si="100"/>
        <v/>
      </c>
      <c r="AB77" s="283" t="str">
        <f t="shared" si="101"/>
        <v/>
      </c>
      <c r="AC77" s="283" t="str">
        <f t="shared" si="102"/>
        <v/>
      </c>
      <c r="AD77" s="283" t="str">
        <f t="shared" si="103"/>
        <v/>
      </c>
      <c r="AE77" s="7"/>
    </row>
    <row r="78" spans="1:31" s="34" customFormat="1" ht="12.75" customHeight="1" x14ac:dyDescent="0.25">
      <c r="A78" s="526"/>
      <c r="B78" s="179" t="s">
        <v>17</v>
      </c>
      <c r="C78" s="467" t="str">
        <f>IF('W2'!$G$11&gt;0, 'W2'!G26, IF('W3'!$G$22&gt;0, 'W3'!G57, ""))</f>
        <v/>
      </c>
      <c r="D78" s="474" t="str">
        <f>IF('W2'!$G$11&gt;0, 'W2'!L26, IF('W3'!$G$22&gt;0, 'W3'!L57, ""))</f>
        <v/>
      </c>
      <c r="E78" s="477"/>
      <c r="F78" s="478"/>
      <c r="G78" s="478"/>
      <c r="H78" s="577"/>
      <c r="I78" s="575" t="str">
        <f t="shared" si="104"/>
        <v/>
      </c>
      <c r="J78" s="574" t="str">
        <f t="shared" si="105"/>
        <v/>
      </c>
      <c r="K78" s="574" t="str">
        <f>IF(COUNT(C78:F78)=4, CONCATENATE(ROUND(SUM(E78:F78)/SUM(C78:D78)*1000, 2), " (", ROUND(SUM(E78:F78)/SUM(C78:D78)*1000/EXP(1.96/SQRT(SUM(E78:F78))), 2),"-",ROUND(SUM(E78:F78)/SUM(C78:D78)*1000*EXP(1.96/SQRT(SUM(E78:F78))), 2),")"),"")</f>
        <v/>
      </c>
      <c r="L78" s="575" t="str">
        <f t="shared" si="107"/>
        <v/>
      </c>
      <c r="M78" s="574" t="str">
        <f t="shared" si="108"/>
        <v/>
      </c>
      <c r="N78" s="576" t="str">
        <f t="shared" si="109"/>
        <v/>
      </c>
      <c r="O78" s="283" t="str">
        <f t="shared" si="88"/>
        <v/>
      </c>
      <c r="P78" s="283" t="str">
        <f t="shared" si="89"/>
        <v/>
      </c>
      <c r="Q78" s="283" t="str">
        <f t="shared" si="90"/>
        <v/>
      </c>
      <c r="R78" s="283" t="str">
        <f t="shared" si="91"/>
        <v/>
      </c>
      <c r="S78" s="282" t="str">
        <f t="shared" si="92"/>
        <v/>
      </c>
      <c r="T78" s="283" t="str">
        <f t="shared" si="93"/>
        <v/>
      </c>
      <c r="U78" s="283" t="str">
        <f t="shared" si="94"/>
        <v/>
      </c>
      <c r="V78" s="284" t="str">
        <f t="shared" si="95"/>
        <v/>
      </c>
      <c r="W78" s="283" t="str">
        <f t="shared" si="96"/>
        <v/>
      </c>
      <c r="X78" s="283" t="str">
        <f t="shared" si="97"/>
        <v/>
      </c>
      <c r="Y78" s="283" t="str">
        <f t="shared" si="98"/>
        <v/>
      </c>
      <c r="Z78" s="284" t="str">
        <f t="shared" si="99"/>
        <v/>
      </c>
      <c r="AA78" s="283" t="str">
        <f t="shared" si="100"/>
        <v/>
      </c>
      <c r="AB78" s="283" t="str">
        <f t="shared" si="101"/>
        <v/>
      </c>
      <c r="AC78" s="283" t="str">
        <f t="shared" si="102"/>
        <v/>
      </c>
      <c r="AD78" s="283" t="str">
        <f t="shared" si="103"/>
        <v/>
      </c>
      <c r="AE78" s="7"/>
    </row>
    <row r="79" spans="1:31" s="72" customFormat="1" ht="12.75" customHeight="1" x14ac:dyDescent="0.25">
      <c r="A79" s="71"/>
      <c r="I79" s="19"/>
      <c r="J79" s="19"/>
      <c r="K79" s="11"/>
      <c r="L79" s="12"/>
      <c r="M79" s="12"/>
      <c r="N79" s="12"/>
      <c r="O79" s="74"/>
      <c r="P79" s="74"/>
      <c r="Q79" s="71"/>
    </row>
    <row r="80" spans="1:31" ht="12.75" customHeight="1" x14ac:dyDescent="0.25"/>
    <row r="81" spans="1:31" s="1" customFormat="1" ht="12.75" customHeight="1" x14ac:dyDescent="0.2">
      <c r="A81" s="2"/>
      <c r="B81" s="3"/>
      <c r="C81" s="6"/>
      <c r="D81" s="6"/>
      <c r="E81" s="6"/>
      <c r="F81" s="6"/>
      <c r="G81" s="595" t="s">
        <v>210</v>
      </c>
      <c r="H81" s="595"/>
      <c r="I81" s="464"/>
      <c r="J81" s="596" t="str">
        <f>IF('W2'!G11&gt;0, 'W2'!G11, IF('W3'!$G$22&gt;0, 'W3'!$G$22, ""))</f>
        <v/>
      </c>
      <c r="K81" s="486" t="s">
        <v>29</v>
      </c>
      <c r="L81" s="191"/>
      <c r="M81" s="597"/>
      <c r="N81" s="598"/>
      <c r="O81" s="16"/>
      <c r="P81" s="16"/>
      <c r="AA81" s="10"/>
      <c r="AB81" s="10"/>
      <c r="AC81" s="10"/>
      <c r="AD81" s="10"/>
      <c r="AE81" s="10"/>
    </row>
    <row r="82" spans="1:31" s="1" customFormat="1" ht="12.75" customHeight="1" x14ac:dyDescent="0.2">
      <c r="G82" s="599"/>
      <c r="H82" s="600"/>
      <c r="I82" s="601" t="s">
        <v>4</v>
      </c>
      <c r="J82" s="602"/>
      <c r="K82" s="603"/>
      <c r="L82" s="604" t="s">
        <v>5</v>
      </c>
      <c r="M82" s="605"/>
      <c r="N82" s="606"/>
      <c r="O82" s="16"/>
      <c r="P82" s="16"/>
      <c r="AA82" s="10"/>
      <c r="AB82" s="10"/>
      <c r="AC82" s="10"/>
      <c r="AD82" s="10"/>
      <c r="AE82" s="10"/>
    </row>
    <row r="83" spans="1:31" s="1" customFormat="1" ht="12.75" customHeight="1" x14ac:dyDescent="0.2">
      <c r="G83" s="607"/>
      <c r="H83" s="608"/>
      <c r="I83" s="609" t="s">
        <v>2</v>
      </c>
      <c r="J83" s="610" t="s">
        <v>0</v>
      </c>
      <c r="K83" s="611" t="s">
        <v>26</v>
      </c>
      <c r="L83" s="609" t="s">
        <v>2</v>
      </c>
      <c r="M83" s="610" t="s">
        <v>0</v>
      </c>
      <c r="N83" s="611" t="s">
        <v>26</v>
      </c>
      <c r="O83" s="16"/>
      <c r="P83" s="16"/>
      <c r="AA83" s="10"/>
      <c r="AB83" s="10"/>
      <c r="AC83" s="10"/>
      <c r="AD83" s="10"/>
      <c r="AE83" s="10"/>
    </row>
    <row r="84" spans="1:31" s="1" customFormat="1" ht="12.75" customHeight="1" x14ac:dyDescent="0.2">
      <c r="G84" s="612" t="s">
        <v>237</v>
      </c>
      <c r="H84" s="613"/>
      <c r="I84" s="568" t="str">
        <f>IF(COUNT(E15:E26)=J81, CONCATENATE(ROUND(SUM(E15:E26)*J81/SUM(C15:C26)*1000, 2), " (", ROUND(SUM(E15:E26)*J81/SUM(C15:C26)*1000/EXP(1.96/SQRT(SUM(E15:E26))), 2),"-",ROUND(SUM(E15:E26)*J81/SUM(C15:C26)*1000*EXP(1.96/SQRT(SUM(E15:E26))), 2),")"),"")</f>
        <v/>
      </c>
      <c r="J84" s="569" t="str">
        <f>IF(COUNT(F15:F26)=J81, CONCATENATE(ROUND(SUM(F15:F26)*J81/SUM(D15:D26)*1000, 2), " (", ROUND(SUM(F15:F26)*J81/SUM(D15:D26)*1000/EXP(1.96/SQRT(SUM(F15:F26))), 2),"-",ROUND(SUM(F15:F26)*J81/SUM(D15:D26)*1000*EXP(1.96/SQRT(SUM(F15:F26))), 2),")"),"")</f>
        <v/>
      </c>
      <c r="K84" s="570" t="str">
        <f>IF(COUNT(E15:F26)/2=J81, CONCATENATE(ROUND(SUM(E15:F26)*J81/SUM(C15:D26)*1000, 2), " (", ROUND(SUM(E15:F26)*J81/SUM(C15:D26)*1000/EXP(1.96/SQRT(SUM(E15:F26))), 2),"-",ROUND(SUM(E15:F26)*J81/SUM(C15:D26)*1000*EXP(1.96/SQRT(SUM(E15:F26))), 2),")"),"")</f>
        <v/>
      </c>
      <c r="L84" s="569" t="str">
        <f>IF(COUNT(G15:G26)=J81, CONCATENATE(ROUND(SUM(G15:G26)*J81/SUM(C15:C26)*1000, 2), " (", ROUND(SUM(G15:G26)*J81/SUM(C15:C26)*1000/EXP(1.96/SQRT(SUM(G15:G26))), 2),"-",ROUND(SUM(G15:G26)*J81/SUM(C15:C26)*1000*EXP(1.96/SQRT(SUM(G15:G26))), 2),")"),"")</f>
        <v/>
      </c>
      <c r="M84" s="569" t="str">
        <f>IF(COUNT(H15:H26)=J81, CONCATENATE(ROUND(SUM(H15:H26)*J81/SUM(D15:D26)*1000, 2), " (", ROUND(SUM(H15:H26)*J81/SUM(D15:D26)*1000/EXP(1.96/SQRT(SUM(H15:H26))), 2),"-",ROUND(SUM(H15:H26)*J81/SUM(D15:D26)*1000*EXP(1.96/SQRT(SUM(H15:H26))), 2),")"),"")</f>
        <v/>
      </c>
      <c r="N84" s="570" t="str">
        <f>IF(COUNT(G15:H26)/2=J81, CONCATENATE(ROUND(SUM(G15:H26)*J81/SUM(C15:D26)*1000, 2), " (", ROUND(SUM(G15:H26)*J81/SUM(C15:D26)*1000/EXP(1.96/SQRT(SUM(G15:H26))), 2),"-",ROUND(SUM(G15:H26)*J81/SUM(C15:D26)*1000*EXP(1.96/SQRT(SUM(G15:H26))), 2),")"),"")</f>
        <v/>
      </c>
      <c r="O84" s="16"/>
      <c r="P84" s="16"/>
      <c r="AA84" s="10"/>
      <c r="AB84" s="10"/>
      <c r="AC84" s="10"/>
      <c r="AD84" s="10"/>
      <c r="AE84" s="10"/>
    </row>
    <row r="85" spans="1:31" s="1" customFormat="1" ht="12.75" customHeight="1" x14ac:dyDescent="0.2">
      <c r="G85" s="614" t="s">
        <v>21</v>
      </c>
      <c r="H85" s="615"/>
      <c r="I85" s="571" t="str">
        <f>IF(COUNT(E28:E39)=J81, CONCATENATE(ROUND(SUM(E28:E39)*J81/SUM(C28:C39)*1000, 2), " (", ROUND(SUM(E28:E39)*J81/SUM(C28:C39)*1000/EXP(1.96/SQRT(SUM(E28:E39))), 2),"-",ROUND(SUM(E28:E39)*J81/SUM(C28:C39)*1000*EXP(1.96/SQRT(SUM(E28:E39))), 2),")"),"")</f>
        <v/>
      </c>
      <c r="J85" s="572" t="str">
        <f>IF(COUNT(F28:F39)=J81, CONCATENATE(ROUND(SUM(F28:F39)*J81/SUM(D28:D39)*1000, 2), " (", ROUND(SUM(F28:F39)*J81/SUM(D28:D39)*1000/EXP(1.96/SQRT(SUM(F28:F39))), 2),"-",ROUND(SUM(F28:F39)*J81/SUM(D28:D39)*1000*EXP(1.96/SQRT(SUM(F28:F39))), 2),")"),"")</f>
        <v/>
      </c>
      <c r="K85" s="573" t="str">
        <f>IF(COUNT(E28:F39)/2=J81, CONCATENATE(ROUND(SUM(E28:F39)*J81/SUM(C28:D39)*1000, 2), " (", ROUND(SUM(E28:F39)*J81/SUM(C28:D39)*1000/EXP(1.96/SQRT(SUM(E28:F39))), 2),"-",ROUND(SUM(E28:F39)*J81/SUM(C28:D39)*1000*EXP(1.96/SQRT(SUM(E28:F39))), 2),")"),"")</f>
        <v/>
      </c>
      <c r="L85" s="572" t="str">
        <f>IF(COUNT(G28:G39)=J81, CONCATENATE(ROUND(SUM(G28:G39)*J81/SUM(C28:C39)*1000, 2), " (", ROUND(SUM(G28:G39)*J81/SUM(C28:C39)*1000/EXP(1.96/SQRT(SUM(G28:G39))), 2),"-",ROUND(SUM(G28:G39)*J81/SUM(C28:C39)*1000*EXP(1.96/SQRT(SUM(G28:G39))), 2),")"),"")</f>
        <v/>
      </c>
      <c r="M85" s="572" t="str">
        <f>IF(COUNT(H28:H39)=J81, CONCATENATE(ROUND(SUM(H28:H39)*J81/SUM(D28:D39)*1000, 2), " (", ROUND(SUM(H28:H39)*J81/SUM(D28:D39)*1000/EXP(1.96/SQRT(SUM(H28:H39))), 2),"-",ROUND(SUM(H28:H39)*J81/SUM(D28:D39)*1000*EXP(1.96/SQRT(SUM(H28:H39))), 2),")"),"")</f>
        <v/>
      </c>
      <c r="N85" s="573" t="str">
        <f>IF(COUNT(G28:H39)/2=J81, CONCATENATE(ROUND(SUM(G28:H39)*J81/SUM(C28:D39)*1000, 2), " (", ROUND(SUM(G28:H39)*J81/SUM(C28:D39)*1000/EXP(1.96/SQRT(SUM(G28:H39))), 2),"-",ROUND(SUM(G28:H39)*J81/SUM(C28:D39)*1000*EXP(1.96/SQRT(SUM(G28:H39))), 2),")"),"")</f>
        <v/>
      </c>
      <c r="O85" s="16"/>
      <c r="P85" s="16"/>
      <c r="AA85" s="10"/>
      <c r="AB85" s="10"/>
      <c r="AC85" s="10"/>
      <c r="AD85" s="10"/>
      <c r="AE85" s="10"/>
    </row>
    <row r="86" spans="1:31" s="1" customFormat="1" ht="12.75" customHeight="1" x14ac:dyDescent="0.2">
      <c r="G86" s="614" t="s">
        <v>22</v>
      </c>
      <c r="H86" s="615"/>
      <c r="I86" s="571" t="str">
        <f>IF(COUNT(E41:E52)=J81, CONCATENATE(ROUND(SUM(E41:E52)*J81/SUM(C41:C52)*1000, 2), " (", ROUND(SUM(E41:E52)*J81/SUM(C41:C52)*1000/EXP(1.96/SQRT(SUM(E41:E52))), 2),"-",ROUND(SUM(E41:E52)*J81/SUM(C41:C52)*1000*EXP(1.96/SQRT(SUM(E41:E52))), 2),")"),"")</f>
        <v/>
      </c>
      <c r="J86" s="572" t="str">
        <f>IF(COUNT(F41:F52)=J81, CONCATENATE(ROUND(SUM(F41:F52)*J81/SUM(D41:D52)*1000, 2), " (", ROUND(SUM(F41:F52)*J81/SUM(D41:D52)*1000/EXP(1.96/SQRT(SUM(F41:F52))), 2),"-",ROUND(SUM(F41:F52)*J81/SUM(D41:D52)*1000*EXP(1.96/SQRT(SUM(F41:F52))), 2),")"),"")</f>
        <v/>
      </c>
      <c r="K86" s="573" t="str">
        <f>IF(COUNT(E41:F52)/2=J81, CONCATENATE(ROUND(SUM(E41:F52)*J81/SUM(C41:D52)*1000, 2), " (", ROUND(SUM(E41:F52)*J81/SUM(C41:D52)*1000/EXP(1.96/SQRT(SUM(E41:F52))), 2),"-",ROUND(SUM(E41:F52)*J81/SUM(C41:D52)*1000*EXP(1.96/SQRT(SUM(E41:F52))), 2),")"),"")</f>
        <v/>
      </c>
      <c r="L86" s="572" t="str">
        <f>IF(COUNT(G41:G52)=J81, CONCATENATE(ROUND(SUM(G41:G52)*J81/SUM(C41:C52)*1000, 2), " (", ROUND(SUM(G41:G52)*J81/SUM(C41:C52)*1000/EXP(1.96/SQRT(SUM(G41:G52))), 2),"-",ROUND(SUM(G41:G52)*J81/SUM(C41:C52)*1000*EXP(1.96/SQRT(SUM(G41:G52))), 2),")"),"")</f>
        <v/>
      </c>
      <c r="M86" s="572" t="str">
        <f>IF(COUNT(H41:H52)=J81, CONCATENATE(ROUND(SUM(H41:H52)*J81/SUM(D41:D52)*1000, 2), " (", ROUND(SUM(H41:H52)*J81/SUM(D41:D52)*1000/EXP(1.96/SQRT(SUM(H41:H52))), 2),"-",ROUND(SUM(H41:H52)*J81/SUM(D41:D52)*1000*EXP(1.96/SQRT(SUM(H41:H52))), 2),")"),"")</f>
        <v/>
      </c>
      <c r="N86" s="573" t="str">
        <f>IF(COUNT(G41:H52)/2=J81, CONCATENATE(ROUND(SUM(G41:H52)*J81/SUM(C41:D52)*1000, 2), " (", ROUND(SUM(G41:H52)*J81/SUM(C41:D52)*1000/EXP(1.96/SQRT(SUM(G41:H52))), 2),"-",ROUND(SUM(G41:H52)*J81/SUM(C41:D52)*1000*EXP(1.96/SQRT(SUM(G41:H52))), 2),")"),"")</f>
        <v/>
      </c>
      <c r="O86" s="16"/>
      <c r="P86" s="16"/>
      <c r="AA86" s="10"/>
      <c r="AB86" s="10"/>
      <c r="AC86" s="10"/>
      <c r="AD86" s="10"/>
      <c r="AE86" s="10"/>
    </row>
    <row r="87" spans="1:31" s="1" customFormat="1" ht="12.75" customHeight="1" x14ac:dyDescent="0.2">
      <c r="G87" s="614" t="s">
        <v>23</v>
      </c>
      <c r="H87" s="615"/>
      <c r="I87" s="571" t="str">
        <f>IF(COUNT(E54:E65)=J81, CONCATENATE(ROUND(SUM(E54:E65)*J81/SUM(C54:C65)*1000, 2), " (", ROUND(SUM(E54:E65)*J81/SUM(C54:C65)*1000/EXP(1.96/SQRT(SUM(E54:E65))), 2),"-",ROUND(SUM(E54:E65)*J81/SUM(C54:C65)*1000*EXP(1.96/SQRT(SUM(E54:E65))), 2),")"),"")</f>
        <v/>
      </c>
      <c r="J87" s="572" t="str">
        <f>IF(COUNT(F54:F65)=J81, CONCATENATE(ROUND(SUM(F54:F65)*J81/SUM(D54:D65)*1000, 2), " (", ROUND(SUM(F54:F65)*J81/SUM(D54:D65)*1000/EXP(1.96/SQRT(SUM(F54:F65))), 2),"-",ROUND(SUM(F54:F65)*J81/SUM(D54:D65)*1000*EXP(1.96/SQRT(SUM(F54:F65))), 2),")"),"")</f>
        <v/>
      </c>
      <c r="K87" s="573" t="str">
        <f>IF(COUNT(E54:F65)/2=J81, CONCATENATE(ROUND(SUM(E54:F65)*J81/SUM(C54:D65)*1000, 2), " (", ROUND(SUM(E54:F65)*J81/SUM(C54:D65)*1000/EXP(1.96/SQRT(SUM(E54:F65))), 2),"-",ROUND(SUM(E54:F65)*J81/SUM(C54:D65)*1000*EXP(1.96/SQRT(SUM(E54:F65))), 2),")"),"")</f>
        <v/>
      </c>
      <c r="L87" s="572" t="str">
        <f>IF(COUNT(G54:G65)=J81, CONCATENATE(ROUND(SUM(G54:G65)*J81/SUM(C54:C65)*1000, 2), " (", ROUND(SUM(G54:G65)*J81/SUM(C54:C65)*1000/EXP(1.96/SQRT(SUM(G54:G65))), 2),"-",ROUND(SUM(G54:G65)*J81/SUM(C54:C65)*1000*EXP(1.96/SQRT(SUM(G54:G65))), 2),")"),"")</f>
        <v/>
      </c>
      <c r="M87" s="572" t="str">
        <f>IF(COUNT(H54:H65)=J81, CONCATENATE(ROUND(SUM(H54:H65)*J81/SUM(D54:D65)*1000, 2), " (", ROUND(SUM(H54:H65)*J81/SUM(D54:D65)*1000/EXP(1.96/SQRT(SUM(H54:H65))), 2),"-",ROUND(SUM(H54:H65)*J81/SUM(D54:D65)*1000*EXP(1.96/SQRT(SUM(H54:H65))), 2),")"),"")</f>
        <v/>
      </c>
      <c r="N87" s="573" t="str">
        <f>IF(COUNT(G54:H65)/2=J81, CONCATENATE(ROUND(SUM(G54:H65)*J81/SUM(C54:D65)*1000, 2), " (", ROUND(SUM(G54:H65)*J81/SUM(C54:D65)*1000/EXP(1.96/SQRT(SUM(G54:H65))), 2),"-",ROUND(SUM(G54:H65)*J81/SUM(C54:D65)*1000*EXP(1.96/SQRT(SUM(G54:H65))), 2),")"),"")</f>
        <v/>
      </c>
      <c r="O87" s="16"/>
      <c r="P87" s="16"/>
      <c r="AA87" s="10"/>
      <c r="AB87" s="10"/>
      <c r="AC87" s="10"/>
      <c r="AD87" s="10"/>
      <c r="AE87" s="10"/>
    </row>
    <row r="88" spans="1:31" s="1" customFormat="1" ht="12.75" customHeight="1" x14ac:dyDescent="0.2">
      <c r="G88" s="614" t="s">
        <v>3</v>
      </c>
      <c r="H88" s="615"/>
      <c r="I88" s="571" t="str">
        <f>IF(COUNT(E67:E78)=J81, CONCATENATE(ROUND(SUM(E67:E78)*J81/SUM(C67:C78)*1000, 2), " (", ROUND(SUM(E67:E78)*J81/SUM(C67:C78)*1000/EXP(1.96/SQRT(SUM(E67:E78))), 2),"-",ROUND(SUM(E67:E78)*J81/SUM(C67:C78)*1000*EXP(1.96/SQRT(SUM(E67:E78))), 2),")"),"")</f>
        <v/>
      </c>
      <c r="J88" s="572" t="str">
        <f>IF(COUNT(F67:F78)=J81, CONCATENATE(ROUND(SUM(F67:F78)*J81/SUM(D67:D78)*1000, 2), " (", ROUND(SUM(F67:F78)*J81/SUM(D67:D78)*1000/EXP(1.96/SQRT(SUM(F67:F78))), 2),"-",ROUND(SUM(F67:F78)*J81/SUM(D67:D78)*1000*EXP(1.96/SQRT(SUM(F67:F78))), 2),")"),"")</f>
        <v/>
      </c>
      <c r="K88" s="573" t="str">
        <f>IF(COUNT(E67:F78)/2=J81, CONCATENATE(ROUND(SUM(E67:F78)*J81/SUM(C67:D78)*1000, 2), " (", ROUND(SUM(E67:F78)*J81/SUM(C67:D78)*1000/EXP(1.96/SQRT(SUM(E67:F78))), 2),"-",ROUND(SUM(E67:F78)*J81/SUM(C67:D78)*1000*EXP(1.96/SQRT(SUM(E67:F78))), 2),")"),"")</f>
        <v/>
      </c>
      <c r="L88" s="572" t="str">
        <f>IF(COUNT(G67:G78)=J81, CONCATENATE(ROUND(SUM(G67:G78)*J81/SUM(C67:C78)*1000, 2), " (", ROUND(SUM(G67:G78)*J81/SUM(C67:C78)*1000/EXP(1.96/SQRT(SUM(G67:G78))), 2),"-",ROUND(SUM(G67:G78)*J81/SUM(C67:C78)*1000*EXP(1.96/SQRT(SUM(G67:G78))), 2),")"),"")</f>
        <v/>
      </c>
      <c r="M88" s="572" t="str">
        <f>IF(COUNT(H67:H78)=J81, CONCATENATE(ROUND(SUM(H67:H78)*J81/SUM(D67:D78)*1000, 2), " (", ROUND(SUM(H67:H78)*J81/SUM(D67:D78)*1000/EXP(1.96/SQRT(SUM(H67:H78))), 2),"-",ROUND(SUM(H67:H78)*J81/SUM(D67:D78)*1000*EXP(1.96/SQRT(SUM(H67:H78))), 2),")"),"")</f>
        <v/>
      </c>
      <c r="N88" s="573" t="str">
        <f>IF(COUNT(G67:H78)/2=J81, CONCATENATE(ROUND(SUM(G67:H78)*J81/SUM(C67:D78)*1000, 2), " (", ROUND(SUM(G67:H78)*J81/SUM(C67:D78)*1000/EXP(1.96/SQRT(SUM(G67:H78))), 2),"-",ROUND(SUM(G67:H78)*J81/SUM(C67:D78)*1000*EXP(1.96/SQRT(SUM(G67:H78))), 2),")"),"")</f>
        <v/>
      </c>
      <c r="O88" s="16"/>
      <c r="P88" s="16"/>
      <c r="AA88" s="10"/>
      <c r="AB88" s="10"/>
      <c r="AC88" s="10"/>
      <c r="AD88" s="10"/>
      <c r="AE88" s="10"/>
    </row>
    <row r="89" spans="1:31" s="1" customFormat="1" ht="12.75" customHeight="1" x14ac:dyDescent="0.2">
      <c r="G89" s="616" t="s">
        <v>1</v>
      </c>
      <c r="H89" s="617"/>
      <c r="I89" s="618"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619"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620"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619"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619"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620"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6"/>
      <c r="P89" s="16"/>
      <c r="AA89" s="10"/>
      <c r="AB89" s="10"/>
      <c r="AC89" s="10"/>
      <c r="AD89" s="10"/>
      <c r="AE89" s="10"/>
    </row>
    <row r="90" spans="1:31" x14ac:dyDescent="0.25">
      <c r="A90" s="66"/>
      <c r="B90" s="66"/>
      <c r="C90" s="66"/>
      <c r="D90" s="66"/>
      <c r="E90" s="66"/>
      <c r="F90" s="66"/>
      <c r="G90" s="66"/>
    </row>
  </sheetData>
  <sheetProtection sheet="1" selectLockedCells="1"/>
  <protectedRanges>
    <protectedRange sqref="I15:N26 I41:N52 I54:N65 I67:N78 I28:N39 I84:N89" name="Range1_1_2"/>
  </protectedRanges>
  <mergeCells count="30">
    <mergeCell ref="Y13:Z13"/>
    <mergeCell ref="AA13:AB13"/>
    <mergeCell ref="AC13:AD13"/>
    <mergeCell ref="G13:H13"/>
    <mergeCell ref="O13:P13"/>
    <mergeCell ref="Q13:R13"/>
    <mergeCell ref="S13:T13"/>
    <mergeCell ref="U13:V13"/>
    <mergeCell ref="W13:X13"/>
    <mergeCell ref="I13:K13"/>
    <mergeCell ref="L13:N13"/>
    <mergeCell ref="A8:C8"/>
    <mergeCell ref="I82:K82"/>
    <mergeCell ref="L82:N82"/>
    <mergeCell ref="G82:H83"/>
    <mergeCell ref="I12:N12"/>
    <mergeCell ref="E13:F13"/>
    <mergeCell ref="A54:A65"/>
    <mergeCell ref="A67:A78"/>
    <mergeCell ref="A15:A26"/>
    <mergeCell ref="A28:A39"/>
    <mergeCell ref="A41:A52"/>
    <mergeCell ref="C12:D13"/>
    <mergeCell ref="C9:F9"/>
    <mergeCell ref="G89:H89"/>
    <mergeCell ref="G84:H84"/>
    <mergeCell ref="G85:H85"/>
    <mergeCell ref="G86:H86"/>
    <mergeCell ref="G87:H87"/>
    <mergeCell ref="G88:H88"/>
  </mergeCells>
  <conditionalFormatting sqref="A15:B39 AE30:AE78 A91:H1048576 A41:B52 A54:B65 A67:B78 W11:AE11 G11 A12:C12 A14:H14 G13 C1:H2 C3:G3 P3:V3 W10:AD10 O1:V2 O12:P12 R12:AD12 C4:H7 E11 E12:G12 A13:B13 E13 A1:A10 C9:C10 D8:H8 G9:H9 I82 L82 A80:G80 W1:XFD3 AE5:XFD5 O4:XFD4 O6:XFD9 H90 A81:F81 O80:P1048576 I83:N83 Q79:AE1048576 AF11:XFD1048576">
    <cfRule type="containsErrors" dxfId="435" priority="134">
      <formula>ISERROR(A1)</formula>
    </cfRule>
  </conditionalFormatting>
  <conditionalFormatting sqref="A40:B40">
    <cfRule type="containsErrors" dxfId="434" priority="124">
      <formula>ISERROR(A40)</formula>
    </cfRule>
  </conditionalFormatting>
  <conditionalFormatting sqref="A53:B53">
    <cfRule type="containsErrors" dxfId="433" priority="123">
      <formula>ISERROR(A53)</formula>
    </cfRule>
  </conditionalFormatting>
  <conditionalFormatting sqref="A66:B66">
    <cfRule type="containsErrors" dxfId="432" priority="122">
      <formula>ISERROR(A66)</formula>
    </cfRule>
  </conditionalFormatting>
  <conditionalFormatting sqref="O13 Q13">
    <cfRule type="containsErrors" dxfId="431" priority="113">
      <formula>ISERROR(O13)</formula>
    </cfRule>
  </conditionalFormatting>
  <conditionalFormatting sqref="R11">
    <cfRule type="containsErrors" dxfId="430" priority="115">
      <formula>ISERROR(R11)</formula>
    </cfRule>
  </conditionalFormatting>
  <conditionalFormatting sqref="H11:H12">
    <cfRule type="containsErrors" dxfId="429" priority="117">
      <formula>ISERROR(H11)</formula>
    </cfRule>
  </conditionalFormatting>
  <conditionalFormatting sqref="O11 Q11">
    <cfRule type="containsErrors" dxfId="428" priority="116">
      <formula>ISERROR(O11)</formula>
    </cfRule>
  </conditionalFormatting>
  <conditionalFormatting sqref="O14:R14">
    <cfRule type="containsErrors" dxfId="427" priority="108">
      <formula>ISERROR(O14)</formula>
    </cfRule>
  </conditionalFormatting>
  <conditionalFormatting sqref="O27:R27">
    <cfRule type="containsErrors" dxfId="426" priority="107">
      <formula>ISERROR(O27)</formula>
    </cfRule>
  </conditionalFormatting>
  <conditionalFormatting sqref="O40:R40">
    <cfRule type="containsErrors" dxfId="425" priority="106">
      <formula>ISERROR(O40)</formula>
    </cfRule>
  </conditionalFormatting>
  <conditionalFormatting sqref="O53:R53">
    <cfRule type="containsErrors" dxfId="424" priority="105">
      <formula>ISERROR(O53)</formula>
    </cfRule>
  </conditionalFormatting>
  <conditionalFormatting sqref="O66:R66">
    <cfRule type="containsErrors" dxfId="423" priority="104">
      <formula>ISERROR(O66)</formula>
    </cfRule>
  </conditionalFormatting>
  <conditionalFormatting sqref="S13 U13">
    <cfRule type="containsErrors" dxfId="422" priority="103">
      <formula>ISERROR(S13)</formula>
    </cfRule>
  </conditionalFormatting>
  <conditionalFormatting sqref="S14:V14">
    <cfRule type="containsErrors" dxfId="421" priority="102">
      <formula>ISERROR(S14)</formula>
    </cfRule>
  </conditionalFormatting>
  <conditionalFormatting sqref="S27:V27">
    <cfRule type="containsErrors" dxfId="420" priority="101">
      <formula>ISERROR(S27)</formula>
    </cfRule>
  </conditionalFormatting>
  <conditionalFormatting sqref="S40:V40">
    <cfRule type="containsErrors" dxfId="419" priority="100">
      <formula>ISERROR(S40)</formula>
    </cfRule>
  </conditionalFormatting>
  <conditionalFormatting sqref="S53:V53">
    <cfRule type="containsErrors" dxfId="418" priority="99">
      <formula>ISERROR(S53)</formula>
    </cfRule>
  </conditionalFormatting>
  <conditionalFormatting sqref="S66:V66">
    <cfRule type="containsErrors" dxfId="417" priority="98">
      <formula>ISERROR(S66)</formula>
    </cfRule>
  </conditionalFormatting>
  <conditionalFormatting sqref="S11 U11">
    <cfRule type="containsErrors" dxfId="416" priority="97">
      <formula>ISERROR(S11)</formula>
    </cfRule>
  </conditionalFormatting>
  <conditionalFormatting sqref="V11">
    <cfRule type="containsErrors" dxfId="415" priority="96">
      <formula>ISERROR(V11)</formula>
    </cfRule>
  </conditionalFormatting>
  <conditionalFormatting sqref="W13 Y13">
    <cfRule type="containsErrors" dxfId="414" priority="95">
      <formula>ISERROR(W13)</formula>
    </cfRule>
  </conditionalFormatting>
  <conditionalFormatting sqref="W14:Z14">
    <cfRule type="containsErrors" dxfId="413" priority="94">
      <formula>ISERROR(W14)</formula>
    </cfRule>
  </conditionalFormatting>
  <conditionalFormatting sqref="W27:Z27">
    <cfRule type="containsErrors" dxfId="412" priority="93">
      <formula>ISERROR(W27)</formula>
    </cfRule>
  </conditionalFormatting>
  <conditionalFormatting sqref="W40:Z40">
    <cfRule type="containsErrors" dxfId="411" priority="92">
      <formula>ISERROR(W40)</formula>
    </cfRule>
  </conditionalFormatting>
  <conditionalFormatting sqref="W53:Z53">
    <cfRule type="containsErrors" dxfId="410" priority="91">
      <formula>ISERROR(W53)</formula>
    </cfRule>
  </conditionalFormatting>
  <conditionalFormatting sqref="W66:Z66">
    <cfRule type="containsErrors" dxfId="409" priority="90">
      <formula>ISERROR(W66)</formula>
    </cfRule>
  </conditionalFormatting>
  <conditionalFormatting sqref="AA13 AC13">
    <cfRule type="containsErrors" dxfId="408" priority="89">
      <formula>ISERROR(AA13)</formula>
    </cfRule>
  </conditionalFormatting>
  <conditionalFormatting sqref="AA14:AD14">
    <cfRule type="containsErrors" dxfId="407" priority="88">
      <formula>ISERROR(AA14)</formula>
    </cfRule>
  </conditionalFormatting>
  <conditionalFormatting sqref="AA27:AD27">
    <cfRule type="containsErrors" dxfId="406" priority="87">
      <formula>ISERROR(AA27)</formula>
    </cfRule>
  </conditionalFormatting>
  <conditionalFormatting sqref="AA40:AD40">
    <cfRule type="containsErrors" dxfId="405" priority="86">
      <formula>ISERROR(AA40)</formula>
    </cfRule>
  </conditionalFormatting>
  <conditionalFormatting sqref="AA53:AD53">
    <cfRule type="containsErrors" dxfId="404" priority="85">
      <formula>ISERROR(AA53)</formula>
    </cfRule>
  </conditionalFormatting>
  <conditionalFormatting sqref="AA66:AD66">
    <cfRule type="containsErrors" dxfId="403" priority="84">
      <formula>ISERROR(AA66)</formula>
    </cfRule>
  </conditionalFormatting>
  <conditionalFormatting sqref="E15:H26">
    <cfRule type="containsBlanks" dxfId="402" priority="62">
      <formula>LEN(TRIM(E15))=0</formula>
    </cfRule>
  </conditionalFormatting>
  <conditionalFormatting sqref="O10">
    <cfRule type="containsErrors" dxfId="401" priority="61">
      <formula>ISERROR(O10)</formula>
    </cfRule>
  </conditionalFormatting>
  <conditionalFormatting sqref="K4">
    <cfRule type="containsErrors" dxfId="400" priority="57">
      <formula>ISERROR(#REF!)</formula>
    </cfRule>
  </conditionalFormatting>
  <conditionalFormatting sqref="K2:K3">
    <cfRule type="containsErrors" dxfId="399" priority="58">
      <formula>ISERROR(Q2)</formula>
    </cfRule>
  </conditionalFormatting>
  <conditionalFormatting sqref="K5">
    <cfRule type="containsErrors" dxfId="398" priority="59">
      <formula>ISERROR(Q4)</formula>
    </cfRule>
  </conditionalFormatting>
  <conditionalFormatting sqref="B4:B5">
    <cfRule type="containsErrors" dxfId="397" priority="38">
      <formula>ISERROR(B4)</formula>
    </cfRule>
  </conditionalFormatting>
  <conditionalFormatting sqref="B7 B9">
    <cfRule type="containsErrors" dxfId="396" priority="37">
      <formula>ISERROR(B7)</formula>
    </cfRule>
  </conditionalFormatting>
  <conditionalFormatting sqref="C9">
    <cfRule type="expression" dxfId="395" priority="36">
      <formula>$C$9="No. Please complete W2 or W3 first"</formula>
    </cfRule>
  </conditionalFormatting>
  <conditionalFormatting sqref="E28:H39">
    <cfRule type="containsBlanks" dxfId="394" priority="18">
      <formula>LEN(TRIM(E28))=0</formula>
    </cfRule>
  </conditionalFormatting>
  <conditionalFormatting sqref="E41:H52">
    <cfRule type="containsBlanks" dxfId="393" priority="17">
      <formula>LEN(TRIM(E41))=0</formula>
    </cfRule>
  </conditionalFormatting>
  <conditionalFormatting sqref="E54:H65">
    <cfRule type="containsBlanks" dxfId="392" priority="16">
      <formula>LEN(TRIM(E54))=0</formula>
    </cfRule>
  </conditionalFormatting>
  <conditionalFormatting sqref="E67:H78">
    <cfRule type="containsBlanks" dxfId="391" priority="15">
      <formula>LEN(TRIM(E67))=0</formula>
    </cfRule>
  </conditionalFormatting>
  <conditionalFormatting sqref="L66:M66">
    <cfRule type="containsErrors" dxfId="384" priority="1">
      <formula>ISERROR(L66)</formula>
    </cfRule>
  </conditionalFormatting>
  <conditionalFormatting sqref="I14:J14">
    <cfRule type="containsErrors" dxfId="383" priority="14">
      <formula>ISERROR(I14)</formula>
    </cfRule>
  </conditionalFormatting>
  <conditionalFormatting sqref="L14:M14">
    <cfRule type="containsErrors" dxfId="382" priority="13">
      <formula>ISERROR(L14)</formula>
    </cfRule>
  </conditionalFormatting>
  <conditionalFormatting sqref="C27:H27">
    <cfRule type="containsErrors" dxfId="381" priority="12">
      <formula>ISERROR(C27)</formula>
    </cfRule>
  </conditionalFormatting>
  <conditionalFormatting sqref="I27:J27">
    <cfRule type="containsErrors" dxfId="380" priority="11">
      <formula>ISERROR(I27)</formula>
    </cfRule>
  </conditionalFormatting>
  <conditionalFormatting sqref="L27:M27">
    <cfRule type="containsErrors" dxfId="379" priority="10">
      <formula>ISERROR(L27)</formula>
    </cfRule>
  </conditionalFormatting>
  <conditionalFormatting sqref="C40:H40">
    <cfRule type="containsErrors" dxfId="378" priority="9">
      <formula>ISERROR(C40)</formula>
    </cfRule>
  </conditionalFormatting>
  <conditionalFormatting sqref="I40:J40">
    <cfRule type="containsErrors" dxfId="377" priority="8">
      <formula>ISERROR(I40)</formula>
    </cfRule>
  </conditionalFormatting>
  <conditionalFormatting sqref="L40:M40">
    <cfRule type="containsErrors" dxfId="376" priority="7">
      <formula>ISERROR(L40)</formula>
    </cfRule>
  </conditionalFormatting>
  <conditionalFormatting sqref="C53:H53">
    <cfRule type="containsErrors" dxfId="375" priority="6">
      <formula>ISERROR(C53)</formula>
    </cfRule>
  </conditionalFormatting>
  <conditionalFormatting sqref="I53:J53">
    <cfRule type="containsErrors" dxfId="374" priority="5">
      <formula>ISERROR(I53)</formula>
    </cfRule>
  </conditionalFormatting>
  <conditionalFormatting sqref="L53:M53">
    <cfRule type="containsErrors" dxfId="373" priority="4">
      <formula>ISERROR(L53)</formula>
    </cfRule>
  </conditionalFormatting>
  <conditionalFormatting sqref="C66:H66">
    <cfRule type="containsErrors" dxfId="372" priority="3">
      <formula>ISERROR(C66)</formula>
    </cfRule>
  </conditionalFormatting>
  <conditionalFormatting sqref="I66:J66">
    <cfRule type="containsErrors" dxfId="371" priority="2">
      <formula>ISERROR(I66)</formula>
    </cfRule>
  </conditionalFormatting>
  <pageMargins left="0.7" right="0.7" top="0.75" bottom="0.75" header="0.3" footer="0.3"/>
  <pageSetup paperSize="9" scale="61" fitToWidth="0" orientation="portrait" r:id="rId1"/>
  <colBreaks count="1" manualBreakCount="1">
    <brk id="22" max="79" man="1"/>
  </colBreaks>
  <drawing r:id="rId2"/>
  <extLst>
    <ext xmlns:x14="http://schemas.microsoft.com/office/spreadsheetml/2009/9/main" uri="{78C0D931-6437-407d-A8EE-F0AAD7539E65}">
      <x14:conditionalFormattings>
        <x14:conditionalFormatting xmlns:xm="http://schemas.microsoft.com/office/excel/2006/main">
          <x14:cfRule type="containsErrors" priority="56" id="{0BD8ABE7-028D-4536-9775-0474235316AF}">
            <xm:f>ISERROR(#REF!)</xm:f>
            <x14:dxf>
              <font>
                <color theme="0"/>
              </font>
            </x14:dxf>
          </x14:cfRule>
          <xm:sqref>K90:K1048576 K10</xm:sqref>
        </x14:conditionalFormatting>
        <x14:conditionalFormatting xmlns:xm="http://schemas.microsoft.com/office/excel/2006/main">
          <x14:cfRule type="containsErrors" priority="55" id="{046D2E21-A656-4FB3-B6D4-887FB2E9A18F}">
            <xm:f>ISERROR(#REF!)</xm:f>
            <x14:dxf>
              <font>
                <color theme="0"/>
              </font>
            </x14:dxf>
          </x14:cfRule>
          <xm:sqref>K6:K8</xm:sqref>
        </x14:conditionalFormatting>
        <x14:conditionalFormatting xmlns:xm="http://schemas.microsoft.com/office/excel/2006/main">
          <x14:cfRule type="containsErrors" priority="1329" id="{0BD8ABE7-028D-4536-9775-0474235316AF}">
            <xm:f>ISERROR(#REF!)</xm:f>
            <x14:dxf>
              <font>
                <color theme="0"/>
              </font>
            </x14:dxf>
          </x14:cfRule>
          <xm:sqref>I12</xm:sqref>
        </x14:conditionalFormatting>
        <x14:conditionalFormatting xmlns:xm="http://schemas.microsoft.com/office/excel/2006/main">
          <x14:cfRule type="containsErrors" priority="1354" id="{0BD8ABE7-028D-4536-9775-0474235316AF}">
            <xm:f>ISERROR(#REF!)</xm:f>
            <x14:dxf>
              <font>
                <color theme="0"/>
              </font>
            </x14:dxf>
          </x14:cfRule>
          <xm:sqref>K11</xm:sqref>
        </x14:conditionalFormatting>
        <x14:conditionalFormatting xmlns:xm="http://schemas.microsoft.com/office/excel/2006/main">
          <x14:cfRule type="containsErrors" priority="5559" id="{0BD8ABE7-028D-4536-9775-0474235316AF}">
            <xm:f>ISERROR(#REF!)</xm:f>
            <x14:dxf>
              <font>
                <color theme="0"/>
              </font>
            </x14:dxf>
          </x14:cfRule>
          <xm:sqref>K79 L11 K1 I11</xm:sqref>
        </x14:conditionalFormatting>
        <x14:conditionalFormatting xmlns:xm="http://schemas.microsoft.com/office/excel/2006/main">
          <x14:cfRule type="containsErrors" priority="5573" id="{046D2E21-A656-4FB3-B6D4-887FB2E9A18F}">
            <xm:f>ISERROR(#REF!)</xm:f>
            <x14:dxf>
              <font>
                <color theme="0"/>
              </font>
            </x14:dxf>
          </x14:cfRule>
          <xm:sqref>K9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AF91"/>
  <sheetViews>
    <sheetView showGridLines="0" topLeftCell="A52" workbookViewId="0">
      <selection activeCell="E67" sqref="E67"/>
    </sheetView>
  </sheetViews>
  <sheetFormatPr defaultColWidth="7.28515625" defaultRowHeight="15" x14ac:dyDescent="0.25"/>
  <cols>
    <col min="1" max="1" width="8.7109375" style="73" customWidth="1"/>
    <col min="2" max="2" width="10.7109375" style="63" customWidth="1"/>
    <col min="3" max="4" width="10.7109375" style="64" customWidth="1"/>
    <col min="5" max="10" width="7.7109375" style="64" customWidth="1"/>
    <col min="11" max="12" width="24.7109375" style="16" customWidth="1"/>
    <col min="13" max="16" width="24.7109375" style="1" customWidth="1"/>
    <col min="17" max="19" width="24.7109375" style="15" customWidth="1"/>
    <col min="20" max="20" width="2.28515625" style="67" customWidth="1"/>
    <col min="21" max="16384" width="7.28515625" style="66"/>
  </cols>
  <sheetData>
    <row r="1" spans="1:20" s="365" customFormat="1" ht="18.75" x14ac:dyDescent="0.3">
      <c r="A1" s="343" t="s">
        <v>95</v>
      </c>
      <c r="B1" s="362"/>
      <c r="C1" s="363"/>
      <c r="D1" s="363"/>
      <c r="E1" s="363"/>
      <c r="F1" s="363"/>
      <c r="G1" s="363"/>
      <c r="H1" s="363"/>
      <c r="I1" s="363"/>
      <c r="J1" s="363"/>
      <c r="K1" s="364"/>
      <c r="L1" s="364"/>
      <c r="Q1" s="367"/>
      <c r="R1" s="367"/>
      <c r="S1" s="367"/>
      <c r="T1" s="366"/>
    </row>
    <row r="2" spans="1:20" s="71" customFormat="1" x14ac:dyDescent="0.25">
      <c r="A2" s="68"/>
      <c r="B2" s="430" t="s">
        <v>44</v>
      </c>
      <c r="C2" s="69"/>
      <c r="D2" s="69"/>
      <c r="E2" s="69"/>
      <c r="F2" s="69"/>
      <c r="G2" s="70"/>
      <c r="H2" s="70"/>
      <c r="I2" s="70"/>
      <c r="J2" s="70"/>
      <c r="K2" s="65"/>
      <c r="L2" s="65"/>
      <c r="Q2" s="72"/>
      <c r="R2" s="72"/>
      <c r="S2" s="72"/>
    </row>
    <row r="3" spans="1:20" s="71" customFormat="1" x14ac:dyDescent="0.25">
      <c r="A3" s="68"/>
      <c r="B3" s="433" t="s">
        <v>234</v>
      </c>
      <c r="C3" s="69"/>
      <c r="D3" s="69"/>
      <c r="E3" s="69"/>
      <c r="F3" s="69"/>
      <c r="G3" s="70"/>
      <c r="H3" s="70"/>
      <c r="I3" s="70"/>
      <c r="K3" s="74"/>
      <c r="L3" s="65"/>
      <c r="Q3" s="72"/>
      <c r="R3" s="72"/>
      <c r="S3" s="72"/>
    </row>
    <row r="4" spans="1:20" s="71" customFormat="1" x14ac:dyDescent="0.25">
      <c r="A4" s="68"/>
      <c r="B4" s="434" t="s">
        <v>66</v>
      </c>
      <c r="C4" s="69"/>
      <c r="D4" s="69"/>
      <c r="E4" s="69"/>
      <c r="F4" s="69"/>
      <c r="G4" s="70"/>
      <c r="H4" s="70"/>
      <c r="I4" s="70"/>
      <c r="J4" s="70"/>
      <c r="K4" s="65"/>
      <c r="L4" s="65"/>
      <c r="Q4" s="72"/>
      <c r="R4" s="72"/>
      <c r="S4" s="72"/>
    </row>
    <row r="5" spans="1:20" s="71" customFormat="1" x14ac:dyDescent="0.25">
      <c r="A5" s="68"/>
      <c r="B5" s="432" t="s">
        <v>240</v>
      </c>
      <c r="C5" s="69"/>
      <c r="D5" s="69"/>
      <c r="E5" s="69"/>
      <c r="F5" s="69"/>
      <c r="G5" s="70"/>
      <c r="H5" s="70"/>
      <c r="I5" s="70"/>
      <c r="J5" s="70"/>
      <c r="K5" s="65"/>
      <c r="L5" s="65"/>
      <c r="Q5" s="72"/>
      <c r="R5" s="72"/>
      <c r="S5" s="72"/>
    </row>
    <row r="6" spans="1:20" s="72" customFormat="1" x14ac:dyDescent="0.25">
      <c r="A6" s="68"/>
      <c r="B6" s="435" t="s">
        <v>253</v>
      </c>
      <c r="C6" s="69"/>
      <c r="D6" s="69"/>
      <c r="E6" s="69"/>
      <c r="F6" s="69"/>
      <c r="G6" s="70"/>
      <c r="H6" s="70"/>
      <c r="I6" s="70"/>
      <c r="J6" s="70"/>
      <c r="K6" s="173"/>
      <c r="L6" s="19"/>
      <c r="M6" s="12"/>
      <c r="N6" s="12"/>
      <c r="O6" s="12"/>
      <c r="P6" s="12"/>
      <c r="Q6" s="12"/>
      <c r="R6" s="12"/>
      <c r="S6" s="12"/>
    </row>
    <row r="7" spans="1:20" s="72" customFormat="1" x14ac:dyDescent="0.25">
      <c r="A7" s="68"/>
      <c r="B7" s="29"/>
      <c r="C7" s="69"/>
      <c r="D7" s="69"/>
      <c r="E7" s="69"/>
      <c r="F7" s="69"/>
      <c r="G7" s="70"/>
      <c r="H7" s="70"/>
      <c r="I7" s="70"/>
      <c r="J7" s="70"/>
      <c r="K7" s="173"/>
      <c r="L7" s="19"/>
      <c r="M7" s="12"/>
      <c r="N7" s="12"/>
      <c r="O7" s="12"/>
      <c r="P7" s="12"/>
      <c r="Q7" s="12"/>
      <c r="R7" s="12"/>
      <c r="S7" s="12"/>
    </row>
    <row r="8" spans="1:20" s="72" customFormat="1" ht="12.75" customHeight="1" x14ac:dyDescent="0.25">
      <c r="A8" s="518" t="s">
        <v>235</v>
      </c>
      <c r="B8" s="518"/>
      <c r="C8" s="518"/>
      <c r="D8" s="69"/>
      <c r="E8" s="69"/>
      <c r="F8" s="69"/>
      <c r="G8" s="70"/>
      <c r="H8" s="70"/>
      <c r="I8" s="70"/>
      <c r="J8" s="70"/>
      <c r="K8" s="173"/>
      <c r="L8" s="19"/>
      <c r="M8" s="12"/>
      <c r="N8" s="12"/>
      <c r="O8" s="12"/>
      <c r="P8" s="12"/>
      <c r="Q8" s="12"/>
      <c r="R8" s="12"/>
      <c r="S8" s="12"/>
    </row>
    <row r="9" spans="1:20" s="72" customFormat="1" ht="12.75" customHeight="1" x14ac:dyDescent="0.25">
      <c r="A9" s="462" t="s">
        <v>238</v>
      </c>
      <c r="B9" s="29"/>
      <c r="C9" s="529" t="str">
        <f>IF('W2'!G11+'W3'!$G$22&gt;0,"Yes","No. Please complete W2 or W3 first")</f>
        <v>No. Please complete W2 or W3 first</v>
      </c>
      <c r="D9" s="529"/>
      <c r="E9" s="529"/>
      <c r="F9" s="529"/>
      <c r="G9" s="529"/>
      <c r="H9" s="529"/>
      <c r="I9" s="70"/>
      <c r="J9" s="70"/>
      <c r="K9" s="173"/>
      <c r="L9" s="19"/>
      <c r="M9" s="12"/>
      <c r="N9" s="12"/>
      <c r="O9" s="12"/>
      <c r="P9" s="12"/>
      <c r="Q9" s="12"/>
      <c r="R9" s="12"/>
      <c r="S9" s="12"/>
    </row>
    <row r="10" spans="1:20" s="1" customFormat="1" ht="12.75" customHeight="1" x14ac:dyDescent="0.2">
      <c r="A10" s="462" t="s">
        <v>239</v>
      </c>
      <c r="B10" s="3"/>
      <c r="C10" s="12" t="str">
        <f>IF('W2'!G11&gt;0, "W2", IF('W3'!$G$22&gt;0, "W3", ""))</f>
        <v/>
      </c>
      <c r="D10" s="6"/>
      <c r="E10" s="6"/>
      <c r="F10" s="6"/>
      <c r="G10" s="6"/>
      <c r="H10" s="6"/>
      <c r="I10" s="6"/>
      <c r="J10" s="6"/>
      <c r="K10" s="16"/>
      <c r="L10" s="16"/>
      <c r="M10" s="15"/>
      <c r="N10" s="15"/>
      <c r="O10" s="15"/>
      <c r="P10" s="15"/>
      <c r="Q10" s="11"/>
      <c r="R10" s="15"/>
      <c r="S10" s="15"/>
      <c r="T10" s="10"/>
    </row>
    <row r="11" spans="1:20" s="5" customFormat="1" ht="12.75" customHeight="1" x14ac:dyDescent="0.2">
      <c r="E11" s="539" t="s">
        <v>90</v>
      </c>
      <c r="F11" s="539"/>
      <c r="G11" s="539"/>
      <c r="H11" s="539"/>
      <c r="I11" s="539"/>
      <c r="J11" s="539"/>
      <c r="K11" s="9" t="s">
        <v>236</v>
      </c>
      <c r="L11" s="9"/>
      <c r="M11" s="9"/>
      <c r="N11" s="369"/>
      <c r="O11" s="369"/>
      <c r="P11" s="369"/>
      <c r="Q11" s="369"/>
      <c r="R11" s="368"/>
      <c r="S11" s="486"/>
      <c r="T11" s="470"/>
    </row>
    <row r="12" spans="1:20" s="4" customFormat="1" ht="12.75" customHeight="1" x14ac:dyDescent="0.2">
      <c r="A12" s="460"/>
      <c r="B12" s="461"/>
      <c r="C12" s="527" t="s">
        <v>28</v>
      </c>
      <c r="D12" s="535"/>
      <c r="E12" s="540" t="s">
        <v>27</v>
      </c>
      <c r="F12" s="540"/>
      <c r="G12" s="540"/>
      <c r="H12" s="191"/>
      <c r="I12" s="191"/>
      <c r="J12" s="191"/>
      <c r="K12" s="519" t="s">
        <v>211</v>
      </c>
      <c r="L12" s="520"/>
      <c r="M12" s="520"/>
      <c r="N12" s="520"/>
      <c r="O12" s="520"/>
      <c r="P12" s="520"/>
      <c r="Q12" s="520"/>
      <c r="R12" s="520"/>
      <c r="S12" s="521"/>
      <c r="T12" s="471"/>
    </row>
    <row r="13" spans="1:20" s="1" customFormat="1" ht="12.75" customHeight="1" x14ac:dyDescent="0.2">
      <c r="A13" s="177"/>
      <c r="B13" s="3"/>
      <c r="C13" s="528"/>
      <c r="D13" s="536"/>
      <c r="E13" s="522" t="s">
        <v>31</v>
      </c>
      <c r="F13" s="522"/>
      <c r="G13" s="522" t="s">
        <v>30</v>
      </c>
      <c r="H13" s="522"/>
      <c r="I13" s="522" t="s">
        <v>32</v>
      </c>
      <c r="J13" s="522"/>
      <c r="K13" s="533" t="s">
        <v>31</v>
      </c>
      <c r="L13" s="530"/>
      <c r="M13" s="530"/>
      <c r="N13" s="537" t="s">
        <v>30</v>
      </c>
      <c r="O13" s="522"/>
      <c r="P13" s="538"/>
      <c r="Q13" s="533" t="s">
        <v>32</v>
      </c>
      <c r="R13" s="530"/>
      <c r="S13" s="534"/>
    </row>
    <row r="14" spans="1:20" s="13" customFormat="1" ht="12.75" customHeight="1" x14ac:dyDescent="0.2">
      <c r="A14" s="376" t="s">
        <v>19</v>
      </c>
      <c r="B14" s="372" t="s">
        <v>18</v>
      </c>
      <c r="C14" s="372" t="s">
        <v>2</v>
      </c>
      <c r="D14" s="373" t="s">
        <v>0</v>
      </c>
      <c r="E14" s="372" t="s">
        <v>2</v>
      </c>
      <c r="F14" s="372" t="s">
        <v>0</v>
      </c>
      <c r="G14" s="372" t="s">
        <v>2</v>
      </c>
      <c r="H14" s="372" t="s">
        <v>0</v>
      </c>
      <c r="I14" s="372" t="s">
        <v>2</v>
      </c>
      <c r="J14" s="373" t="s">
        <v>0</v>
      </c>
      <c r="K14" s="372" t="s">
        <v>2</v>
      </c>
      <c r="L14" s="372" t="s">
        <v>0</v>
      </c>
      <c r="M14" s="373" t="s">
        <v>26</v>
      </c>
      <c r="N14" s="372" t="s">
        <v>2</v>
      </c>
      <c r="O14" s="372" t="s">
        <v>0</v>
      </c>
      <c r="P14" s="373" t="s">
        <v>26</v>
      </c>
      <c r="Q14" s="372" t="s">
        <v>2</v>
      </c>
      <c r="R14" s="372" t="s">
        <v>0</v>
      </c>
      <c r="S14" s="373" t="s">
        <v>26</v>
      </c>
    </row>
    <row r="15" spans="1:20" s="190" customFormat="1" ht="12.75" customHeight="1" x14ac:dyDescent="0.25">
      <c r="A15" s="524" t="s">
        <v>20</v>
      </c>
      <c r="B15" s="17" t="s">
        <v>6</v>
      </c>
      <c r="C15" s="463" t="str">
        <f>IF('W2'!$G$11&gt;0, 'W2'!C15, IF('W3'!$G$22&gt;0, 'W3'!C46, ""))</f>
        <v/>
      </c>
      <c r="D15" s="472" t="str">
        <f>IF('W2'!$G$11&gt;0, 'W2'!H15, IF('W3'!$G$22&gt;0, 'W3'!H46, ""))</f>
        <v/>
      </c>
      <c r="E15" s="281"/>
      <c r="F15" s="281"/>
      <c r="G15" s="281"/>
      <c r="H15" s="281"/>
      <c r="I15" s="281"/>
      <c r="J15" s="479"/>
      <c r="K15" s="568" t="str">
        <f>IF(COUNT(C15,E15)=2, CONCATENATE(ROUND(E15/C15*1000, 2), " (", ROUND(E15/C15*1000/EXP(1.96/SQRT(E15)), 2),"-",ROUND(E15/C15*1000*EXP(1.96/SQRT(E15)), 2),")"),"")</f>
        <v/>
      </c>
      <c r="L15" s="482" t="str">
        <f>IF(COUNT(D15,F15)=2, CONCATENATE(ROUND(F15/D15*1000, 2), " (", ROUND(F15/D15*1000/EXP(1.96/SQRT(F15)), 2),"-",ROUND(F15/D15*1000*EXP(1.96/SQRT(F15)), 2),")"),"")</f>
        <v/>
      </c>
      <c r="M15" s="569" t="str">
        <f>IF(COUNT(C15:F15)=4, CONCATENATE(ROUND(SUM(E15:F15)/SUM(C15:D15)*1000, 2), " (", ROUND(SUM(E15:F15)/SUM(C15:D15)*1000/EXP(1.96/SQRT(SUM(E15:F15))), 2),"-",ROUND(SUM(E15:F15)/SUM(C15:D15)*1000*EXP(1.96/SQRT(SUM(E15:F15))), 2),")"),"")</f>
        <v/>
      </c>
      <c r="N15" s="568" t="str">
        <f>IF(COUNT(C15,G15)=2, CONCATENATE(ROUND(G15/C15*1000, 2), " (", ROUND(G15/C15*1000/EXP(1.96/SQRT(G15)), 2),"-",ROUND(G15/C15*1000*EXP(1.96/SQRT(G15)), 2),")"),"")</f>
        <v/>
      </c>
      <c r="O15" s="569" t="str">
        <f t="shared" ref="O15:O26" si="0">IF(COUNT(D15,H15)=2, CONCATENATE(ROUND(H15/D15*1000, 2), " (", ROUND(H15/D15*1000/EXP(1.96/SQRT(H15)), 2),"-",ROUND(H15/D15*1000*EXP(1.96/SQRT(H15)), 2),")"),"")</f>
        <v/>
      </c>
      <c r="P15" s="569" t="str">
        <f>IF(COUNT(C15:D15,G15:H15)=4, CONCATENATE(ROUND(SUM(G15:H15)/SUM(C15:D15)*1000, 2), " (", ROUND(SUM(G15:H15)/SUM(C15:D15)*1000/EXP(1.96/SQRT(SUM(G15:H15))), 2),"-",ROUND(SUM(G15:H15)/SUM(C15:D15)*1000*EXP(1.96/SQRT(SUM(G15:H15))), 2),")"),"")</f>
        <v/>
      </c>
      <c r="Q15" s="568" t="str">
        <f t="shared" ref="Q15:Q26" si="1">IF(COUNT(C15,I15)=2, CONCATENATE(ROUND(I15/C15*1000, 2), " (", ROUND(I15/C15*1000/EXP(1.96/SQRT(I15)), 2),"-",ROUND(I15/C15*1000*EXP(1.96/SQRT(I15)), 2),")"),"")</f>
        <v/>
      </c>
      <c r="R15" s="569" t="str">
        <f t="shared" ref="R15:R26" si="2">IF(COUNT(D15,J15)=2, CONCATENATE(ROUND(J15/D15*1000, 2), " (", ROUND(J15/D15*1000/EXP(1.96/SQRT(J15)), 2),"-",ROUND(J15/D15*1000*EXP(1.96/SQRT(J15)), 2),")"),"")</f>
        <v/>
      </c>
      <c r="S15" s="570" t="str">
        <f t="shared" ref="S15:S26" si="3">IF(COUNT(C15:D15,I15:J15)=4, CONCATENATE(ROUND(SUM(I15:J15)/SUM(C15:D15)*1000, 2), " (", ROUND(SUM(I15:J15)/SUM(C15:D15)*1000/EXP(1.96/SQRT(SUM(I15:J15))), 2),"-",ROUND(SUM(I15:J15)/SUM(C15:D15)*1000*EXP(1.96/SQRT(SUM(I15:J15))), 2),")"),"")</f>
        <v/>
      </c>
    </row>
    <row r="16" spans="1:20" s="190" customFormat="1" ht="12.75" customHeight="1" x14ac:dyDescent="0.25">
      <c r="A16" s="524"/>
      <c r="B16" s="14" t="s">
        <v>7</v>
      </c>
      <c r="C16" s="463" t="str">
        <f>IF('W2'!$G$11&gt;0, 'W2'!C16, IF('W3'!$G$22&gt;0, 'W3'!C47, ""))</f>
        <v/>
      </c>
      <c r="D16" s="473" t="str">
        <f>IF('W2'!$G$11&gt;0, 'W2'!H16, IF('W3'!$G$22&gt;0, 'W3'!H47, ""))</f>
        <v/>
      </c>
      <c r="E16" s="281"/>
      <c r="F16" s="281"/>
      <c r="G16" s="281"/>
      <c r="H16" s="281"/>
      <c r="I16" s="281"/>
      <c r="J16" s="414"/>
      <c r="K16" s="571" t="str">
        <f t="shared" ref="K16:K26" si="4">IF(COUNT(C16,E16)=2, CONCATENATE(ROUND(E16/C16*1000, 2), " (", ROUND(E16/C16*1000/EXP(1.96/SQRT(E16)), 2),"-",ROUND(E16/C16*1000*EXP(1.96/SQRT(E16)), 2),")"),"")</f>
        <v/>
      </c>
      <c r="L16" s="483" t="str">
        <f t="shared" ref="L16:L26" si="5">IF(COUNT(D16,F16)=2, CONCATENATE(ROUND(F16/D16*1000, 2), " (", ROUND(F16/D16*1000/EXP(1.96/SQRT(F16)), 2),"-",ROUND(F16/D16*1000*EXP(1.96/SQRT(F16)), 2),")"),"")</f>
        <v/>
      </c>
      <c r="M16" s="572" t="str">
        <f t="shared" ref="M16:M25" si="6">IF(COUNT(C16:F16)=4, CONCATENATE(ROUND(SUM(E16:F16)/SUM(C16:D16)*1000, 2), " (", ROUND(SUM(E16:F16)/SUM(C16:D16)*1000/EXP(1.96/SQRT(SUM(E16:F16))), 2),"-",ROUND(SUM(E16:F16)/SUM(C16:D16)*1000*EXP(1.96/SQRT(SUM(E16:F16))), 2),")"),"")</f>
        <v/>
      </c>
      <c r="N16" s="571" t="str">
        <f t="shared" ref="N15:N26" si="7">IF(COUNT(C16,G16)=2, CONCATENATE(ROUND(G16/C16*1000, 2), " (", ROUND(G16/C16*1000/EXP(1.96/SQRT(G16)), 2),"-",ROUND(G16/C16*1000*EXP(1.96/SQRT(G16)), 2),")"),"")</f>
        <v/>
      </c>
      <c r="O16" s="572" t="str">
        <f t="shared" si="0"/>
        <v/>
      </c>
      <c r="P16" s="573" t="str">
        <f>IF(COUNT(C16:D16,G16:H16)=4, CONCATENATE(ROUND(SUM(G16:H16)/SUM(C16:D16)*1000, 2), " (", ROUND(SUM(G16:H16)/SUM(C16:D16)*1000/EXP(1.96/SQRT(SUM(G16:H16))), 2),"-",ROUND(SUM(G16:H16)/SUM(C16:D16)*1000*EXP(1.96/SQRT(SUM(G16:H16))), 2),")"),"")</f>
        <v/>
      </c>
      <c r="Q16" s="571" t="str">
        <f t="shared" si="1"/>
        <v/>
      </c>
      <c r="R16" s="572" t="str">
        <f t="shared" si="2"/>
        <v/>
      </c>
      <c r="S16" s="573" t="str">
        <f t="shared" si="3"/>
        <v/>
      </c>
    </row>
    <row r="17" spans="1:20" s="190" customFormat="1" ht="12.75" customHeight="1" x14ac:dyDescent="0.25">
      <c r="A17" s="524"/>
      <c r="B17" s="14" t="s">
        <v>8</v>
      </c>
      <c r="C17" s="463" t="str">
        <f>IF('W2'!$G$11&gt;0, 'W2'!C17, IF('W3'!$G$22&gt;0, 'W3'!C48, ""))</f>
        <v/>
      </c>
      <c r="D17" s="473" t="str">
        <f>IF('W2'!$G$11&gt;0, 'W2'!H17, IF('W3'!$G$22&gt;0, 'W3'!H48, ""))</f>
        <v/>
      </c>
      <c r="E17" s="375"/>
      <c r="F17" s="375"/>
      <c r="G17" s="375"/>
      <c r="H17" s="375"/>
      <c r="I17" s="281"/>
      <c r="J17" s="414"/>
      <c r="K17" s="571" t="str">
        <f t="shared" si="4"/>
        <v/>
      </c>
      <c r="L17" s="190" t="str">
        <f t="shared" si="5"/>
        <v/>
      </c>
      <c r="M17" s="572" t="str">
        <f t="shared" si="6"/>
        <v/>
      </c>
      <c r="N17" s="571" t="str">
        <f t="shared" si="7"/>
        <v/>
      </c>
      <c r="O17" s="572" t="str">
        <f t="shared" si="0"/>
        <v/>
      </c>
      <c r="P17" s="573" t="str">
        <f t="shared" ref="P16:P26" si="8">IF(COUNT(C17:D17,G17:H17)=4, CONCATENATE(ROUND(SUM(G17:H17)/SUM(C17:D17)*1000, 2), " (", ROUND(SUM(G17:H17)/SUM(C17:D17)*1000/EXP(1.96/SQRT(SUM(G17:H17))), 2),"-",ROUND(SUM(G17:H17)/SUM(C17:D17)*1000*EXP(1.96/SQRT(SUM(G17:H17))), 2),")"),"")</f>
        <v/>
      </c>
      <c r="Q17" s="571" t="str">
        <f t="shared" si="1"/>
        <v/>
      </c>
      <c r="R17" s="572" t="str">
        <f t="shared" si="2"/>
        <v/>
      </c>
      <c r="S17" s="573" t="str">
        <f t="shared" si="3"/>
        <v/>
      </c>
    </row>
    <row r="18" spans="1:20" s="190" customFormat="1" ht="12.75" customHeight="1" x14ac:dyDescent="0.25">
      <c r="A18" s="524"/>
      <c r="B18" s="14" t="s">
        <v>9</v>
      </c>
      <c r="C18" s="463" t="str">
        <f>IF('W2'!$G$11&gt;0, 'W2'!C18, IF('W3'!$G$22&gt;0, 'W3'!C49, ""))</f>
        <v/>
      </c>
      <c r="D18" s="473" t="str">
        <f>IF('W2'!$G$11&gt;0, 'W2'!H18, IF('W3'!$G$22&gt;0, 'W3'!H49, ""))</f>
        <v/>
      </c>
      <c r="E18" s="375"/>
      <c r="F18" s="375"/>
      <c r="G18" s="375"/>
      <c r="H18" s="375"/>
      <c r="I18" s="281"/>
      <c r="J18" s="414"/>
      <c r="K18" s="571" t="str">
        <f t="shared" si="4"/>
        <v/>
      </c>
      <c r="L18" s="483" t="str">
        <f t="shared" si="5"/>
        <v/>
      </c>
      <c r="M18" s="572" t="str">
        <f t="shared" si="6"/>
        <v/>
      </c>
      <c r="N18" s="571" t="str">
        <f t="shared" si="7"/>
        <v/>
      </c>
      <c r="O18" s="572" t="str">
        <f t="shared" si="0"/>
        <v/>
      </c>
      <c r="P18" s="573" t="str">
        <f t="shared" si="8"/>
        <v/>
      </c>
      <c r="Q18" s="571" t="str">
        <f t="shared" si="1"/>
        <v/>
      </c>
      <c r="R18" s="572" t="str">
        <f t="shared" si="2"/>
        <v/>
      </c>
      <c r="S18" s="573" t="str">
        <f t="shared" si="3"/>
        <v/>
      </c>
    </row>
    <row r="19" spans="1:20" s="190" customFormat="1" ht="12.75" customHeight="1" x14ac:dyDescent="0.25">
      <c r="A19" s="524"/>
      <c r="B19" s="14" t="s">
        <v>10</v>
      </c>
      <c r="C19" s="463" t="str">
        <f>IF('W2'!$G$11&gt;0, 'W2'!C19, IF('W3'!$G$22&gt;0, 'W3'!C50, ""))</f>
        <v/>
      </c>
      <c r="D19" s="473" t="str">
        <f>IF('W2'!$G$11&gt;0, 'W2'!H19, IF('W3'!$G$22&gt;0, 'W3'!H50, ""))</f>
        <v/>
      </c>
      <c r="E19" s="375"/>
      <c r="F19" s="375"/>
      <c r="G19" s="375"/>
      <c r="H19" s="375"/>
      <c r="I19" s="281"/>
      <c r="J19" s="414"/>
      <c r="K19" s="571" t="str">
        <f t="shared" si="4"/>
        <v/>
      </c>
      <c r="L19" s="483" t="str">
        <f t="shared" si="5"/>
        <v/>
      </c>
      <c r="M19" s="572" t="str">
        <f t="shared" si="6"/>
        <v/>
      </c>
      <c r="N19" s="571" t="str">
        <f t="shared" si="7"/>
        <v/>
      </c>
      <c r="O19" s="572" t="str">
        <f t="shared" si="0"/>
        <v/>
      </c>
      <c r="P19" s="573" t="str">
        <f t="shared" si="8"/>
        <v/>
      </c>
      <c r="Q19" s="571" t="str">
        <f t="shared" si="1"/>
        <v/>
      </c>
      <c r="R19" s="572" t="str">
        <f t="shared" si="2"/>
        <v/>
      </c>
      <c r="S19" s="573" t="str">
        <f t="shared" si="3"/>
        <v/>
      </c>
    </row>
    <row r="20" spans="1:20" s="190" customFormat="1" ht="12.75" customHeight="1" x14ac:dyDescent="0.25">
      <c r="A20" s="524"/>
      <c r="B20" s="14" t="s">
        <v>11</v>
      </c>
      <c r="C20" s="463" t="str">
        <f>IF('W2'!$G$11&gt;0, 'W2'!C20, IF('W3'!$G$22&gt;0, 'W3'!C51, ""))</f>
        <v/>
      </c>
      <c r="D20" s="473" t="str">
        <f>IF('W2'!$G$11&gt;0, 'W2'!H20, IF('W3'!$G$22&gt;0, 'W3'!H51, ""))</f>
        <v/>
      </c>
      <c r="E20" s="375"/>
      <c r="F20" s="375"/>
      <c r="G20" s="375"/>
      <c r="H20" s="375"/>
      <c r="I20" s="281"/>
      <c r="J20" s="414"/>
      <c r="K20" s="571" t="str">
        <f t="shared" si="4"/>
        <v/>
      </c>
      <c r="L20" s="190" t="str">
        <f t="shared" si="5"/>
        <v/>
      </c>
      <c r="M20" s="572" t="str">
        <f t="shared" si="6"/>
        <v/>
      </c>
      <c r="N20" s="571" t="str">
        <f t="shared" si="7"/>
        <v/>
      </c>
      <c r="O20" s="572" t="str">
        <f t="shared" si="0"/>
        <v/>
      </c>
      <c r="P20" s="573" t="str">
        <f t="shared" si="8"/>
        <v/>
      </c>
      <c r="Q20" s="571" t="str">
        <f t="shared" si="1"/>
        <v/>
      </c>
      <c r="R20" s="572" t="str">
        <f t="shared" si="2"/>
        <v/>
      </c>
      <c r="S20" s="573" t="str">
        <f t="shared" si="3"/>
        <v/>
      </c>
    </row>
    <row r="21" spans="1:20" s="190" customFormat="1" ht="12.75" customHeight="1" x14ac:dyDescent="0.25">
      <c r="A21" s="524"/>
      <c r="B21" s="14" t="s">
        <v>12</v>
      </c>
      <c r="C21" s="463" t="str">
        <f>IF('W2'!$G$11&gt;0, 'W2'!C21, IF('W3'!$G$22&gt;0, 'W3'!C52, ""))</f>
        <v/>
      </c>
      <c r="D21" s="473" t="str">
        <f>IF('W2'!$G$11&gt;0, 'W2'!H21, IF('W3'!$G$22&gt;0, 'W3'!H52, ""))</f>
        <v/>
      </c>
      <c r="E21" s="375"/>
      <c r="F21" s="375"/>
      <c r="G21" s="375"/>
      <c r="H21" s="375"/>
      <c r="I21" s="281"/>
      <c r="J21" s="414"/>
      <c r="K21" s="571" t="str">
        <f t="shared" si="4"/>
        <v/>
      </c>
      <c r="L21" s="483" t="str">
        <f t="shared" si="5"/>
        <v/>
      </c>
      <c r="M21" s="572" t="str">
        <f t="shared" si="6"/>
        <v/>
      </c>
      <c r="N21" s="571" t="str">
        <f t="shared" si="7"/>
        <v/>
      </c>
      <c r="O21" s="572" t="str">
        <f t="shared" si="0"/>
        <v/>
      </c>
      <c r="P21" s="573" t="str">
        <f t="shared" si="8"/>
        <v/>
      </c>
      <c r="Q21" s="571" t="str">
        <f t="shared" si="1"/>
        <v/>
      </c>
      <c r="R21" s="572" t="str">
        <f t="shared" si="2"/>
        <v/>
      </c>
      <c r="S21" s="573" t="str">
        <f t="shared" si="3"/>
        <v/>
      </c>
    </row>
    <row r="22" spans="1:20" s="190" customFormat="1" ht="12.75" customHeight="1" x14ac:dyDescent="0.25">
      <c r="A22" s="524"/>
      <c r="B22" s="14" t="s">
        <v>13</v>
      </c>
      <c r="C22" s="463" t="str">
        <f>IF('W2'!$G$11&gt;0, 'W2'!C22, IF('W3'!$G$22&gt;0, 'W3'!C53, ""))</f>
        <v/>
      </c>
      <c r="D22" s="473" t="str">
        <f>IF('W2'!$G$11&gt;0, 'W2'!H22, IF('W3'!$G$22&gt;0, 'W3'!H53, ""))</f>
        <v/>
      </c>
      <c r="E22" s="375"/>
      <c r="F22" s="375"/>
      <c r="G22" s="375"/>
      <c r="H22" s="375"/>
      <c r="I22" s="281"/>
      <c r="J22" s="414"/>
      <c r="K22" s="571" t="str">
        <f t="shared" si="4"/>
        <v/>
      </c>
      <c r="L22" s="483" t="str">
        <f t="shared" si="5"/>
        <v/>
      </c>
      <c r="M22" s="572" t="str">
        <f t="shared" si="6"/>
        <v/>
      </c>
      <c r="N22" s="571" t="str">
        <f t="shared" si="7"/>
        <v/>
      </c>
      <c r="O22" s="572" t="str">
        <f t="shared" si="0"/>
        <v/>
      </c>
      <c r="P22" s="573" t="str">
        <f t="shared" si="8"/>
        <v/>
      </c>
      <c r="Q22" s="571" t="str">
        <f t="shared" si="1"/>
        <v/>
      </c>
      <c r="R22" s="572" t="str">
        <f t="shared" si="2"/>
        <v/>
      </c>
      <c r="S22" s="573" t="str">
        <f t="shared" si="3"/>
        <v/>
      </c>
    </row>
    <row r="23" spans="1:20" s="190" customFormat="1" ht="12.75" customHeight="1" x14ac:dyDescent="0.25">
      <c r="A23" s="524"/>
      <c r="B23" s="14" t="s">
        <v>14</v>
      </c>
      <c r="C23" s="463" t="str">
        <f>IF('W2'!$G$11&gt;0, 'W2'!C23, IF('W3'!$G$22&gt;0, 'W3'!C54, ""))</f>
        <v/>
      </c>
      <c r="D23" s="473" t="str">
        <f>IF('W2'!$G$11&gt;0, 'W2'!H23, IF('W3'!$G$22&gt;0, 'W3'!H54, ""))</f>
        <v/>
      </c>
      <c r="E23" s="375"/>
      <c r="F23" s="375"/>
      <c r="G23" s="375"/>
      <c r="H23" s="375"/>
      <c r="I23" s="281"/>
      <c r="J23" s="414"/>
      <c r="K23" s="571" t="str">
        <f t="shared" si="4"/>
        <v/>
      </c>
      <c r="L23" s="190" t="str">
        <f t="shared" si="5"/>
        <v/>
      </c>
      <c r="M23" s="572" t="str">
        <f t="shared" si="6"/>
        <v/>
      </c>
      <c r="N23" s="571" t="str">
        <f t="shared" si="7"/>
        <v/>
      </c>
      <c r="O23" s="572" t="str">
        <f t="shared" si="0"/>
        <v/>
      </c>
      <c r="P23" s="573" t="str">
        <f t="shared" si="8"/>
        <v/>
      </c>
      <c r="Q23" s="571" t="str">
        <f t="shared" si="1"/>
        <v/>
      </c>
      <c r="R23" s="572" t="str">
        <f t="shared" si="2"/>
        <v/>
      </c>
      <c r="S23" s="573" t="str">
        <f t="shared" si="3"/>
        <v/>
      </c>
    </row>
    <row r="24" spans="1:20" s="190" customFormat="1" ht="12.75" customHeight="1" x14ac:dyDescent="0.25">
      <c r="A24" s="524"/>
      <c r="B24" s="14" t="s">
        <v>15</v>
      </c>
      <c r="C24" s="463" t="str">
        <f>IF('W2'!$G$11&gt;0, 'W2'!C24, IF('W3'!$G$22&gt;0, 'W3'!C55, ""))</f>
        <v/>
      </c>
      <c r="D24" s="473" t="str">
        <f>IF('W2'!$G$11&gt;0, 'W2'!H24, IF('W3'!$G$22&gt;0, 'W3'!H55, ""))</f>
        <v/>
      </c>
      <c r="E24" s="375"/>
      <c r="F24" s="375"/>
      <c r="G24" s="375"/>
      <c r="H24" s="375"/>
      <c r="I24" s="281"/>
      <c r="J24" s="414"/>
      <c r="K24" s="571" t="str">
        <f t="shared" si="4"/>
        <v/>
      </c>
      <c r="L24" s="483" t="str">
        <f t="shared" si="5"/>
        <v/>
      </c>
      <c r="M24" s="572" t="str">
        <f t="shared" si="6"/>
        <v/>
      </c>
      <c r="N24" s="571" t="str">
        <f t="shared" si="7"/>
        <v/>
      </c>
      <c r="O24" s="572" t="str">
        <f t="shared" si="0"/>
        <v/>
      </c>
      <c r="P24" s="573" t="str">
        <f t="shared" si="8"/>
        <v/>
      </c>
      <c r="Q24" s="571" t="str">
        <f t="shared" si="1"/>
        <v/>
      </c>
      <c r="R24" s="572" t="str">
        <f t="shared" si="2"/>
        <v/>
      </c>
      <c r="S24" s="573" t="str">
        <f t="shared" si="3"/>
        <v/>
      </c>
    </row>
    <row r="25" spans="1:20" s="190" customFormat="1" ht="12.75" customHeight="1" x14ac:dyDescent="0.25">
      <c r="A25" s="524"/>
      <c r="B25" s="14" t="s">
        <v>16</v>
      </c>
      <c r="C25" s="463" t="str">
        <f>IF('W2'!$G$11&gt;0, 'W2'!C25, IF('W3'!$G$22&gt;0, 'W3'!C56, ""))</f>
        <v/>
      </c>
      <c r="D25" s="473" t="str">
        <f>IF('W2'!$G$11&gt;0, 'W2'!H25, IF('W3'!$G$22&gt;0, 'W3'!H56, ""))</f>
        <v/>
      </c>
      <c r="E25" s="375"/>
      <c r="F25" s="375"/>
      <c r="G25" s="375"/>
      <c r="H25" s="375"/>
      <c r="I25" s="281"/>
      <c r="J25" s="414"/>
      <c r="K25" s="571" t="str">
        <f t="shared" si="4"/>
        <v/>
      </c>
      <c r="L25" s="483" t="str">
        <f t="shared" si="5"/>
        <v/>
      </c>
      <c r="M25" s="572" t="str">
        <f t="shared" si="6"/>
        <v/>
      </c>
      <c r="N25" s="571" t="str">
        <f t="shared" si="7"/>
        <v/>
      </c>
      <c r="O25" s="572" t="str">
        <f t="shared" si="0"/>
        <v/>
      </c>
      <c r="P25" s="573" t="str">
        <f t="shared" si="8"/>
        <v/>
      </c>
      <c r="Q25" s="571" t="str">
        <f t="shared" si="1"/>
        <v/>
      </c>
      <c r="R25" s="572" t="str">
        <f t="shared" si="2"/>
        <v/>
      </c>
      <c r="S25" s="573" t="str">
        <f t="shared" si="3"/>
        <v/>
      </c>
    </row>
    <row r="26" spans="1:20" s="190" customFormat="1" ht="12.75" customHeight="1" x14ac:dyDescent="0.25">
      <c r="A26" s="525"/>
      <c r="B26" s="14" t="s">
        <v>17</v>
      </c>
      <c r="C26" s="463" t="str">
        <f>IF('W2'!$G$11&gt;0, 'W2'!C26, IF('W3'!$G$22&gt;0, 'W3'!C57, ""))</f>
        <v/>
      </c>
      <c r="D26" s="474" t="str">
        <f>IF('W2'!$G$11&gt;0, 'W2'!H26, IF('W3'!$G$22&gt;0, 'W3'!H57, ""))</f>
        <v/>
      </c>
      <c r="E26" s="476"/>
      <c r="F26" s="476"/>
      <c r="G26" s="476"/>
      <c r="H26" s="476"/>
      <c r="I26" s="281"/>
      <c r="J26" s="414"/>
      <c r="K26" s="571" t="str">
        <f t="shared" si="4"/>
        <v/>
      </c>
      <c r="L26" s="190" t="str">
        <f t="shared" si="5"/>
        <v/>
      </c>
      <c r="M26" s="572" t="str">
        <f>IF(COUNT(C26:F26)=4, CONCATENATE(ROUND(SUM(E26:F26)/SUM(C26:D26)*1000, 2), " (", ROUND(SUM(E26:F26)/SUM(C26:D26)*1000/EXP(1.96/SQRT(SUM(E26:F26))), 2),"-",ROUND(SUM(E26:F26)/SUM(C26:D26)*1000*EXP(1.96/SQRT(SUM(E26:F26))), 2),")"),"")</f>
        <v/>
      </c>
      <c r="N26" s="571" t="str">
        <f t="shared" si="7"/>
        <v/>
      </c>
      <c r="O26" s="572" t="str">
        <f t="shared" si="0"/>
        <v/>
      </c>
      <c r="P26" s="573" t="str">
        <f t="shared" si="8"/>
        <v/>
      </c>
      <c r="Q26" s="571" t="str">
        <f t="shared" si="1"/>
        <v/>
      </c>
      <c r="R26" s="572" t="str">
        <f t="shared" si="2"/>
        <v/>
      </c>
      <c r="S26" s="573" t="str">
        <f t="shared" si="3"/>
        <v/>
      </c>
    </row>
    <row r="27" spans="1:20" s="190" customFormat="1" ht="12.75" customHeight="1" x14ac:dyDescent="0.25">
      <c r="A27" s="447"/>
      <c r="B27" s="14"/>
      <c r="C27" s="372" t="s">
        <v>2</v>
      </c>
      <c r="D27" s="373" t="s">
        <v>0</v>
      </c>
      <c r="E27" s="372" t="s">
        <v>2</v>
      </c>
      <c r="F27" s="372" t="s">
        <v>0</v>
      </c>
      <c r="G27" s="372" t="s">
        <v>2</v>
      </c>
      <c r="H27" s="372" t="s">
        <v>0</v>
      </c>
      <c r="I27" s="372" t="s">
        <v>2</v>
      </c>
      <c r="J27" s="373" t="s">
        <v>0</v>
      </c>
      <c r="K27" s="372" t="s">
        <v>2</v>
      </c>
      <c r="L27" s="372" t="s">
        <v>0</v>
      </c>
      <c r="M27" s="373" t="s">
        <v>26</v>
      </c>
      <c r="N27" s="372" t="s">
        <v>2</v>
      </c>
      <c r="O27" s="372" t="s">
        <v>0</v>
      </c>
      <c r="P27" s="373" t="s">
        <v>26</v>
      </c>
      <c r="Q27" s="372" t="s">
        <v>2</v>
      </c>
      <c r="R27" s="372" t="s">
        <v>0</v>
      </c>
      <c r="S27" s="373" t="s">
        <v>26</v>
      </c>
    </row>
    <row r="28" spans="1:20" s="190" customFormat="1" ht="12.75" customHeight="1" x14ac:dyDescent="0.25">
      <c r="A28" s="524" t="s">
        <v>21</v>
      </c>
      <c r="B28" s="14" t="s">
        <v>6</v>
      </c>
      <c r="C28" s="463" t="str">
        <f>IF('W2'!$G$11&gt;0, 'W2'!D15, IF('W3'!$G$22&gt;0, 'W3'!D46, ""))</f>
        <v/>
      </c>
      <c r="D28" s="473" t="str">
        <f>IF('W2'!$G$11&gt;0, 'W2'!I15, IF('W3'!$G$22&gt;0, 'W3'!I46, ""))</f>
        <v/>
      </c>
      <c r="E28" s="281"/>
      <c r="F28" s="281"/>
      <c r="G28" s="281"/>
      <c r="H28" s="281"/>
      <c r="I28" s="281"/>
      <c r="J28" s="414"/>
      <c r="K28" s="568" t="str">
        <f>IF(COUNT(C28,E28)=2, CONCATENATE(ROUND(E28/C28*1000, 2), " (", ROUND(E28/C28*1000/EXP(1.96/SQRT(E28)), 2),"-",ROUND(E28/C28*1000*EXP(1.96/SQRT(E28)), 2),")"),"")</f>
        <v/>
      </c>
      <c r="L28" s="482" t="str">
        <f>IF(COUNT(D28,F28)=2, CONCATENATE(ROUND(F28/D28*1000, 2), " (", ROUND(F28/D28*1000/EXP(1.96/SQRT(F28)), 2),"-",ROUND(F28/D28*1000*EXP(1.96/SQRT(F28)), 2),")"),"")</f>
        <v/>
      </c>
      <c r="M28" s="569" t="str">
        <f>IF(COUNT(C28:F28)=4, CONCATENATE(ROUND(SUM(E28:F28)/SUM(C28:D28)*1000, 2), " (", ROUND(SUM(E28:F28)/SUM(C28:D28)*1000/EXP(1.96/SQRT(SUM(E28:F28))), 2),"-",ROUND(SUM(E28:F28)/SUM(C28:D28)*1000*EXP(1.96/SQRT(SUM(E28:F28))), 2),")"),"")</f>
        <v/>
      </c>
      <c r="N28" s="571" t="str">
        <f t="shared" ref="N28:N39" si="9">IF(COUNT(C28,G28)=2, CONCATENATE(ROUND(G28/C28*1000, 2), " (", ROUND(G28/C28*1000/EXP(1.96/SQRT(G28)), 2),"-",ROUND(G28/C28*1000*EXP(1.96/SQRT(G28)), 2),")"),"")</f>
        <v/>
      </c>
      <c r="O28" s="569" t="str">
        <f t="shared" ref="O28:O39" si="10">IF(COUNT(D28,H28)=2, CONCATENATE(ROUND(H28/D28*1000, 2), " (", ROUND(H28/D28*1000/EXP(1.96/SQRT(H28)), 2),"-",ROUND(H28/D28*1000*EXP(1.96/SQRT(H28)), 2),")"),"")</f>
        <v/>
      </c>
      <c r="P28" s="569" t="str">
        <f>IF(COUNT(C28:D28,G28:H28)=4, CONCATENATE(ROUND(SUM(G28:H28)/SUM(C28:D28)*1000, 2), " (", ROUND(SUM(G28:H28)/SUM(C28:D28)*1000/EXP(1.96/SQRT(SUM(G28:H28))), 2),"-",ROUND(SUM(G28:H28)/SUM(C28:D28)*1000*EXP(1.96/SQRT(SUM(G28:H28))), 2),")"),"")</f>
        <v/>
      </c>
      <c r="Q28" s="568" t="str">
        <f t="shared" ref="Q28:Q39" si="11">IF(COUNT(C28,I28)=2, CONCATENATE(ROUND(I28/C28*1000, 2), " (", ROUND(I28/C28*1000/EXP(1.96/SQRT(I28)), 2),"-",ROUND(I28/C28*1000*EXP(1.96/SQRT(I28)), 2),")"),"")</f>
        <v/>
      </c>
      <c r="R28" s="569" t="str">
        <f t="shared" ref="R28:R39" si="12">IF(COUNT(D28,J28)=2, CONCATENATE(ROUND(J28/D28*1000, 2), " (", ROUND(J28/D28*1000/EXP(1.96/SQRT(J28)), 2),"-",ROUND(J28/D28*1000*EXP(1.96/SQRT(J28)), 2),")"),"")</f>
        <v/>
      </c>
      <c r="S28" s="570" t="str">
        <f t="shared" ref="S28:S39" si="13">IF(COUNT(C28:D28,I28:J28)=4, CONCATENATE(ROUND(SUM(I28:J28)/SUM(C28:D28)*1000, 2), " (", ROUND(SUM(I28:J28)/SUM(C28:D28)*1000/EXP(1.96/SQRT(SUM(I28:J28))), 2),"-",ROUND(SUM(I28:J28)/SUM(C28:D28)*1000*EXP(1.96/SQRT(SUM(I28:J28))), 2),")"),"")</f>
        <v/>
      </c>
    </row>
    <row r="29" spans="1:20" s="190" customFormat="1" ht="12.75" customHeight="1" x14ac:dyDescent="0.25">
      <c r="A29" s="524"/>
      <c r="B29" s="14" t="s">
        <v>7</v>
      </c>
      <c r="C29" s="463" t="str">
        <f>IF('W2'!$G$11&gt;0, 'W2'!D16, IF('W3'!$G$22&gt;0, 'W3'!D47, ""))</f>
        <v/>
      </c>
      <c r="D29" s="473" t="str">
        <f>IF('W2'!$G$11&gt;0, 'W2'!I16, IF('W3'!$G$22&gt;0, 'W3'!I47, ""))</f>
        <v/>
      </c>
      <c r="E29" s="281"/>
      <c r="F29" s="281"/>
      <c r="G29" s="281"/>
      <c r="H29" s="281"/>
      <c r="I29" s="281"/>
      <c r="J29" s="414"/>
      <c r="K29" s="571" t="str">
        <f t="shared" ref="K29:L39" si="14">IF(COUNT(C29,E29)=2, CONCATENATE(ROUND(E29/C29*1000, 2), " (", ROUND(E29/C29*1000/EXP(1.96/SQRT(E29)), 2),"-",ROUND(E29/C29*1000*EXP(1.96/SQRT(E29)), 2),")"),"")</f>
        <v/>
      </c>
      <c r="L29" s="483" t="str">
        <f t="shared" si="14"/>
        <v/>
      </c>
      <c r="M29" s="572" t="str">
        <f t="shared" ref="M29:M38" si="15">IF(COUNT(C29:F29)=4, CONCATENATE(ROUND(SUM(E29:F29)/SUM(C29:D29)*1000, 2), " (", ROUND(SUM(E29:F29)/SUM(C29:D29)*1000/EXP(1.96/SQRT(SUM(E29:F29))), 2),"-",ROUND(SUM(E29:F29)/SUM(C29:D29)*1000*EXP(1.96/SQRT(SUM(E29:F29))), 2),")"),"")</f>
        <v/>
      </c>
      <c r="N29" s="571" t="str">
        <f t="shared" si="9"/>
        <v/>
      </c>
      <c r="O29" s="572" t="str">
        <f t="shared" si="10"/>
        <v/>
      </c>
      <c r="P29" s="573" t="str">
        <f>IF(COUNT(C29:D29,G29:H29)=4, CONCATENATE(ROUND(SUM(G29:H29)/SUM(C29:D29)*1000, 2), " (", ROUND(SUM(G29:H29)/SUM(C29:D29)*1000/EXP(1.96/SQRT(SUM(G29:H29))), 2),"-",ROUND(SUM(G29:H29)/SUM(C29:D29)*1000*EXP(1.96/SQRT(SUM(G29:H29))), 2),")"),"")</f>
        <v/>
      </c>
      <c r="Q29" s="571" t="str">
        <f t="shared" si="11"/>
        <v/>
      </c>
      <c r="R29" s="572" t="str">
        <f t="shared" si="12"/>
        <v/>
      </c>
      <c r="S29" s="573" t="str">
        <f t="shared" si="13"/>
        <v/>
      </c>
    </row>
    <row r="30" spans="1:20" s="190" customFormat="1" ht="12.75" customHeight="1" x14ac:dyDescent="0.25">
      <c r="A30" s="524"/>
      <c r="B30" s="14" t="s">
        <v>8</v>
      </c>
      <c r="C30" s="463" t="str">
        <f>IF('W2'!$G$11&gt;0, 'W2'!D17, IF('W3'!$G$22&gt;0, 'W3'!D48, ""))</f>
        <v/>
      </c>
      <c r="D30" s="473" t="str">
        <f>IF('W2'!$G$11&gt;0, 'W2'!I17, IF('W3'!$G$22&gt;0, 'W3'!I48, ""))</f>
        <v/>
      </c>
      <c r="E30" s="375"/>
      <c r="F30" s="375"/>
      <c r="G30" s="375"/>
      <c r="H30" s="375"/>
      <c r="I30" s="281"/>
      <c r="J30" s="414"/>
      <c r="K30" s="571" t="str">
        <f>IF(COUNT(C30,E30)=2, CONCATENATE(ROUND(E30/C30*1000, 2), " (", ROUND(E30/C30*1000/EXP(1.96/SQRT(E30)), 2),"-",ROUND(E30/C30*1000*EXP(1.96/SQRT(E30)), 2),")"),"")</f>
        <v/>
      </c>
      <c r="L30" s="190" t="str">
        <f t="shared" si="14"/>
        <v/>
      </c>
      <c r="M30" s="572" t="str">
        <f t="shared" si="15"/>
        <v/>
      </c>
      <c r="N30" s="571" t="str">
        <f t="shared" si="9"/>
        <v/>
      </c>
      <c r="O30" s="572" t="str">
        <f t="shared" si="10"/>
        <v/>
      </c>
      <c r="P30" s="573" t="str">
        <f t="shared" ref="P30:P39" si="16">IF(COUNT(C30:D30,G30:H30)=4, CONCATENATE(ROUND(SUM(G30:H30)/SUM(C30:D30)*1000, 2), " (", ROUND(SUM(G30:H30)/SUM(C30:D30)*1000/EXP(1.96/SQRT(SUM(G30:H30))), 2),"-",ROUND(SUM(G30:H30)/SUM(C30:D30)*1000*EXP(1.96/SQRT(SUM(G30:H30))), 2),")"),"")</f>
        <v/>
      </c>
      <c r="Q30" s="571" t="str">
        <f t="shared" si="11"/>
        <v/>
      </c>
      <c r="R30" s="572" t="str">
        <f t="shared" si="12"/>
        <v/>
      </c>
      <c r="S30" s="573" t="str">
        <f t="shared" si="13"/>
        <v/>
      </c>
      <c r="T30" s="7"/>
    </row>
    <row r="31" spans="1:20" s="190" customFormat="1" ht="12.75" customHeight="1" x14ac:dyDescent="0.25">
      <c r="A31" s="524"/>
      <c r="B31" s="14" t="s">
        <v>9</v>
      </c>
      <c r="C31" s="463" t="str">
        <f>IF('W2'!$G$11&gt;0, 'W2'!D18, IF('W3'!$G$22&gt;0, 'W3'!D49, ""))</f>
        <v/>
      </c>
      <c r="D31" s="473" t="str">
        <f>IF('W2'!$G$11&gt;0, 'W2'!I18, IF('W3'!$G$22&gt;0, 'W3'!I49, ""))</f>
        <v/>
      </c>
      <c r="E31" s="375"/>
      <c r="F31" s="375"/>
      <c r="G31" s="375"/>
      <c r="H31" s="375"/>
      <c r="I31" s="281"/>
      <c r="J31" s="414"/>
      <c r="K31" s="571" t="str">
        <f t="shared" si="14"/>
        <v/>
      </c>
      <c r="L31" s="483" t="str">
        <f t="shared" si="14"/>
        <v/>
      </c>
      <c r="M31" s="572" t="str">
        <f t="shared" si="15"/>
        <v/>
      </c>
      <c r="N31" s="571" t="str">
        <f t="shared" si="9"/>
        <v/>
      </c>
      <c r="O31" s="572" t="str">
        <f t="shared" si="10"/>
        <v/>
      </c>
      <c r="P31" s="573" t="str">
        <f t="shared" si="16"/>
        <v/>
      </c>
      <c r="Q31" s="571" t="str">
        <f t="shared" si="11"/>
        <v/>
      </c>
      <c r="R31" s="572" t="str">
        <f t="shared" si="12"/>
        <v/>
      </c>
      <c r="S31" s="573" t="str">
        <f t="shared" si="13"/>
        <v/>
      </c>
      <c r="T31" s="7"/>
    </row>
    <row r="32" spans="1:20" s="190" customFormat="1" ht="12.75" customHeight="1" x14ac:dyDescent="0.25">
      <c r="A32" s="524"/>
      <c r="B32" s="14" t="s">
        <v>10</v>
      </c>
      <c r="C32" s="463" t="str">
        <f>IF('W2'!$G$11&gt;0, 'W2'!D19, IF('W3'!$G$22&gt;0, 'W3'!D50, ""))</f>
        <v/>
      </c>
      <c r="D32" s="473" t="str">
        <f>IF('W2'!$G$11&gt;0, 'W2'!I19, IF('W3'!$G$22&gt;0, 'W3'!I50, ""))</f>
        <v/>
      </c>
      <c r="E32" s="375"/>
      <c r="F32" s="375"/>
      <c r="G32" s="375"/>
      <c r="H32" s="375"/>
      <c r="I32" s="281"/>
      <c r="J32" s="414"/>
      <c r="K32" s="571" t="str">
        <f t="shared" si="14"/>
        <v/>
      </c>
      <c r="L32" s="483" t="str">
        <f t="shared" si="14"/>
        <v/>
      </c>
      <c r="M32" s="572" t="str">
        <f t="shared" si="15"/>
        <v/>
      </c>
      <c r="N32" s="571" t="str">
        <f t="shared" si="9"/>
        <v/>
      </c>
      <c r="O32" s="572" t="str">
        <f t="shared" si="10"/>
        <v/>
      </c>
      <c r="P32" s="573" t="str">
        <f t="shared" si="16"/>
        <v/>
      </c>
      <c r="Q32" s="571" t="str">
        <f t="shared" si="11"/>
        <v/>
      </c>
      <c r="R32" s="572" t="str">
        <f t="shared" si="12"/>
        <v/>
      </c>
      <c r="S32" s="573" t="str">
        <f t="shared" si="13"/>
        <v/>
      </c>
      <c r="T32" s="7"/>
    </row>
    <row r="33" spans="1:20" s="190" customFormat="1" ht="12.75" customHeight="1" x14ac:dyDescent="0.25">
      <c r="A33" s="524"/>
      <c r="B33" s="14" t="s">
        <v>11</v>
      </c>
      <c r="C33" s="463" t="str">
        <f>IF('W2'!$G$11&gt;0, 'W2'!D20, IF('W3'!$G$22&gt;0, 'W3'!D51, ""))</f>
        <v/>
      </c>
      <c r="D33" s="473" t="str">
        <f>IF('W2'!$G$11&gt;0, 'W2'!I20, IF('W3'!$G$22&gt;0, 'W3'!I51, ""))</f>
        <v/>
      </c>
      <c r="E33" s="375"/>
      <c r="F33" s="375"/>
      <c r="G33" s="375"/>
      <c r="H33" s="375"/>
      <c r="I33" s="281"/>
      <c r="J33" s="414"/>
      <c r="K33" s="571" t="str">
        <f t="shared" si="14"/>
        <v/>
      </c>
      <c r="L33" s="190" t="str">
        <f t="shared" si="14"/>
        <v/>
      </c>
      <c r="M33" s="572" t="str">
        <f t="shared" si="15"/>
        <v/>
      </c>
      <c r="N33" s="571" t="str">
        <f t="shared" si="9"/>
        <v/>
      </c>
      <c r="O33" s="572" t="str">
        <f t="shared" si="10"/>
        <v/>
      </c>
      <c r="P33" s="573" t="str">
        <f t="shared" si="16"/>
        <v/>
      </c>
      <c r="Q33" s="571" t="str">
        <f t="shared" si="11"/>
        <v/>
      </c>
      <c r="R33" s="572" t="str">
        <f t="shared" si="12"/>
        <v/>
      </c>
      <c r="S33" s="573" t="str">
        <f t="shared" si="13"/>
        <v/>
      </c>
      <c r="T33" s="7"/>
    </row>
    <row r="34" spans="1:20" s="190" customFormat="1" ht="12.75" customHeight="1" x14ac:dyDescent="0.25">
      <c r="A34" s="524"/>
      <c r="B34" s="14" t="s">
        <v>12</v>
      </c>
      <c r="C34" s="463" t="str">
        <f>IF('W2'!$G$11&gt;0, 'W2'!D21, IF('W3'!$G$22&gt;0, 'W3'!D52, ""))</f>
        <v/>
      </c>
      <c r="D34" s="473" t="str">
        <f>IF('W2'!$G$11&gt;0, 'W2'!I21, IF('W3'!$G$22&gt;0, 'W3'!I52, ""))</f>
        <v/>
      </c>
      <c r="E34" s="375"/>
      <c r="F34" s="375"/>
      <c r="G34" s="375"/>
      <c r="H34" s="375"/>
      <c r="I34" s="281"/>
      <c r="J34" s="414"/>
      <c r="K34" s="571" t="str">
        <f t="shared" si="14"/>
        <v/>
      </c>
      <c r="L34" s="483" t="str">
        <f t="shared" si="14"/>
        <v/>
      </c>
      <c r="M34" s="572" t="str">
        <f t="shared" si="15"/>
        <v/>
      </c>
      <c r="N34" s="571" t="str">
        <f t="shared" si="9"/>
        <v/>
      </c>
      <c r="O34" s="572" t="str">
        <f t="shared" si="10"/>
        <v/>
      </c>
      <c r="P34" s="573" t="str">
        <f t="shared" si="16"/>
        <v/>
      </c>
      <c r="Q34" s="571" t="str">
        <f t="shared" si="11"/>
        <v/>
      </c>
      <c r="R34" s="572" t="str">
        <f t="shared" si="12"/>
        <v/>
      </c>
      <c r="S34" s="573" t="str">
        <f t="shared" si="13"/>
        <v/>
      </c>
      <c r="T34" s="7"/>
    </row>
    <row r="35" spans="1:20" s="190" customFormat="1" ht="12.75" customHeight="1" x14ac:dyDescent="0.25">
      <c r="A35" s="524"/>
      <c r="B35" s="14" t="s">
        <v>13</v>
      </c>
      <c r="C35" s="463" t="str">
        <f>IF('W2'!$G$11&gt;0, 'W2'!D22, IF('W3'!$G$22&gt;0, 'W3'!D53, ""))</f>
        <v/>
      </c>
      <c r="D35" s="473" t="str">
        <f>IF('W2'!$G$11&gt;0, 'W2'!I22, IF('W3'!$G$22&gt;0, 'W3'!I53, ""))</f>
        <v/>
      </c>
      <c r="E35" s="375"/>
      <c r="F35" s="375"/>
      <c r="G35" s="375"/>
      <c r="H35" s="375"/>
      <c r="I35" s="281"/>
      <c r="J35" s="414"/>
      <c r="K35" s="571" t="str">
        <f t="shared" si="14"/>
        <v/>
      </c>
      <c r="L35" s="483" t="str">
        <f t="shared" si="14"/>
        <v/>
      </c>
      <c r="M35" s="572" t="str">
        <f t="shared" si="15"/>
        <v/>
      </c>
      <c r="N35" s="571" t="str">
        <f t="shared" si="9"/>
        <v/>
      </c>
      <c r="O35" s="572" t="str">
        <f t="shared" si="10"/>
        <v/>
      </c>
      <c r="P35" s="573" t="str">
        <f t="shared" si="16"/>
        <v/>
      </c>
      <c r="Q35" s="571" t="str">
        <f t="shared" si="11"/>
        <v/>
      </c>
      <c r="R35" s="572" t="str">
        <f t="shared" si="12"/>
        <v/>
      </c>
      <c r="S35" s="573" t="str">
        <f t="shared" si="13"/>
        <v/>
      </c>
      <c r="T35" s="7"/>
    </row>
    <row r="36" spans="1:20" s="190" customFormat="1" ht="12.75" customHeight="1" x14ac:dyDescent="0.25">
      <c r="A36" s="524"/>
      <c r="B36" s="14" t="s">
        <v>14</v>
      </c>
      <c r="C36" s="463" t="str">
        <f>IF('W2'!$G$11&gt;0, 'W2'!D23, IF('W3'!$G$22&gt;0, 'W3'!D54, ""))</f>
        <v/>
      </c>
      <c r="D36" s="473" t="str">
        <f>IF('W2'!$G$11&gt;0, 'W2'!I23, IF('W3'!$G$22&gt;0, 'W3'!I54, ""))</f>
        <v/>
      </c>
      <c r="E36" s="375"/>
      <c r="F36" s="375"/>
      <c r="G36" s="375"/>
      <c r="H36" s="375"/>
      <c r="I36" s="281"/>
      <c r="J36" s="414"/>
      <c r="K36" s="571" t="str">
        <f t="shared" si="14"/>
        <v/>
      </c>
      <c r="L36" s="190" t="str">
        <f t="shared" si="14"/>
        <v/>
      </c>
      <c r="M36" s="572" t="str">
        <f t="shared" si="15"/>
        <v/>
      </c>
      <c r="N36" s="571" t="str">
        <f t="shared" si="9"/>
        <v/>
      </c>
      <c r="O36" s="572" t="str">
        <f t="shared" si="10"/>
        <v/>
      </c>
      <c r="P36" s="573" t="str">
        <f t="shared" si="16"/>
        <v/>
      </c>
      <c r="Q36" s="571" t="str">
        <f t="shared" si="11"/>
        <v/>
      </c>
      <c r="R36" s="572" t="str">
        <f t="shared" si="12"/>
        <v/>
      </c>
      <c r="S36" s="573" t="str">
        <f t="shared" si="13"/>
        <v/>
      </c>
      <c r="T36" s="7"/>
    </row>
    <row r="37" spans="1:20" s="190" customFormat="1" ht="12.75" customHeight="1" x14ac:dyDescent="0.25">
      <c r="A37" s="524"/>
      <c r="B37" s="14" t="s">
        <v>15</v>
      </c>
      <c r="C37" s="463" t="str">
        <f>IF('W2'!$G$11&gt;0, 'W2'!D24, IF('W3'!$G$22&gt;0, 'W3'!D55, ""))</f>
        <v/>
      </c>
      <c r="D37" s="473" t="str">
        <f>IF('W2'!$G$11&gt;0, 'W2'!I24, IF('W3'!$G$22&gt;0, 'W3'!I55, ""))</f>
        <v/>
      </c>
      <c r="E37" s="375"/>
      <c r="F37" s="375"/>
      <c r="G37" s="375"/>
      <c r="H37" s="375"/>
      <c r="I37" s="281"/>
      <c r="J37" s="414"/>
      <c r="K37" s="571" t="str">
        <f t="shared" si="14"/>
        <v/>
      </c>
      <c r="L37" s="483" t="str">
        <f t="shared" si="14"/>
        <v/>
      </c>
      <c r="M37" s="572" t="str">
        <f t="shared" si="15"/>
        <v/>
      </c>
      <c r="N37" s="571" t="str">
        <f t="shared" si="9"/>
        <v/>
      </c>
      <c r="O37" s="572" t="str">
        <f t="shared" si="10"/>
        <v/>
      </c>
      <c r="P37" s="573" t="str">
        <f t="shared" si="16"/>
        <v/>
      </c>
      <c r="Q37" s="571" t="str">
        <f t="shared" si="11"/>
        <v/>
      </c>
      <c r="R37" s="572" t="str">
        <f t="shared" si="12"/>
        <v/>
      </c>
      <c r="S37" s="573" t="str">
        <f t="shared" si="13"/>
        <v/>
      </c>
      <c r="T37" s="7"/>
    </row>
    <row r="38" spans="1:20" s="190" customFormat="1" ht="12.75" customHeight="1" x14ac:dyDescent="0.25">
      <c r="A38" s="524"/>
      <c r="B38" s="14" t="s">
        <v>16</v>
      </c>
      <c r="C38" s="463" t="str">
        <f>IF('W2'!$G$11&gt;0, 'W2'!D25, IF('W3'!$G$22&gt;0, 'W3'!D56, ""))</f>
        <v/>
      </c>
      <c r="D38" s="473" t="str">
        <f>IF('W2'!$G$11&gt;0, 'W2'!I25, IF('W3'!$G$22&gt;0, 'W3'!I56, ""))</f>
        <v/>
      </c>
      <c r="E38" s="375"/>
      <c r="F38" s="375"/>
      <c r="G38" s="375"/>
      <c r="H38" s="375"/>
      <c r="I38" s="281"/>
      <c r="J38" s="414"/>
      <c r="K38" s="571" t="str">
        <f t="shared" si="14"/>
        <v/>
      </c>
      <c r="L38" s="483" t="str">
        <f t="shared" si="14"/>
        <v/>
      </c>
      <c r="M38" s="572" t="str">
        <f t="shared" si="15"/>
        <v/>
      </c>
      <c r="N38" s="571" t="str">
        <f t="shared" si="9"/>
        <v/>
      </c>
      <c r="O38" s="572" t="str">
        <f t="shared" si="10"/>
        <v/>
      </c>
      <c r="P38" s="573" t="str">
        <f t="shared" si="16"/>
        <v/>
      </c>
      <c r="Q38" s="571" t="str">
        <f t="shared" si="11"/>
        <v/>
      </c>
      <c r="R38" s="572" t="str">
        <f t="shared" si="12"/>
        <v/>
      </c>
      <c r="S38" s="573" t="str">
        <f t="shared" si="13"/>
        <v/>
      </c>
      <c r="T38" s="7"/>
    </row>
    <row r="39" spans="1:20" s="190" customFormat="1" ht="12.75" customHeight="1" x14ac:dyDescent="0.25">
      <c r="A39" s="524"/>
      <c r="B39" s="14" t="s">
        <v>17</v>
      </c>
      <c r="C39" s="465" t="str">
        <f>IF('W2'!$G$11&gt;0, 'W2'!D26, IF('W3'!$G$22&gt;0, 'W3'!D57, ""))</f>
        <v/>
      </c>
      <c r="D39" s="475" t="str">
        <f>IF('W2'!$G$11&gt;0, 'W2'!I26, IF('W3'!$G$22&gt;0, 'W3'!I57, ""))</f>
        <v/>
      </c>
      <c r="E39" s="476"/>
      <c r="F39" s="476"/>
      <c r="G39" s="476"/>
      <c r="H39" s="476"/>
      <c r="I39" s="466"/>
      <c r="J39" s="480"/>
      <c r="K39" s="571" t="str">
        <f t="shared" si="14"/>
        <v/>
      </c>
      <c r="L39" s="190" t="str">
        <f t="shared" si="14"/>
        <v/>
      </c>
      <c r="M39" s="572" t="str">
        <f>IF(COUNT(C39:F39)=4, CONCATENATE(ROUND(SUM(E39:F39)/SUM(C39:D39)*1000, 2), " (", ROUND(SUM(E39:F39)/SUM(C39:D39)*1000/EXP(1.96/SQRT(SUM(E39:F39))), 2),"-",ROUND(SUM(E39:F39)/SUM(C39:D39)*1000*EXP(1.96/SQRT(SUM(E39:F39))), 2),")"),"")</f>
        <v/>
      </c>
      <c r="N39" s="571" t="str">
        <f t="shared" si="9"/>
        <v/>
      </c>
      <c r="O39" s="572" t="str">
        <f t="shared" si="10"/>
        <v/>
      </c>
      <c r="P39" s="573" t="str">
        <f t="shared" si="16"/>
        <v/>
      </c>
      <c r="Q39" s="571" t="str">
        <f t="shared" si="11"/>
        <v/>
      </c>
      <c r="R39" s="572" t="str">
        <f t="shared" si="12"/>
        <v/>
      </c>
      <c r="S39" s="573" t="str">
        <f t="shared" si="13"/>
        <v/>
      </c>
      <c r="T39" s="7"/>
    </row>
    <row r="40" spans="1:20" s="190" customFormat="1" ht="12.75" customHeight="1" x14ac:dyDescent="0.25">
      <c r="A40" s="447"/>
      <c r="B40" s="14"/>
      <c r="C40" s="372" t="s">
        <v>2</v>
      </c>
      <c r="D40" s="373" t="s">
        <v>0</v>
      </c>
      <c r="E40" s="372" t="s">
        <v>2</v>
      </c>
      <c r="F40" s="372" t="s">
        <v>0</v>
      </c>
      <c r="G40" s="372" t="s">
        <v>2</v>
      </c>
      <c r="H40" s="372" t="s">
        <v>0</v>
      </c>
      <c r="I40" s="372" t="s">
        <v>2</v>
      </c>
      <c r="J40" s="373" t="s">
        <v>0</v>
      </c>
      <c r="K40" s="372" t="s">
        <v>2</v>
      </c>
      <c r="L40" s="372" t="s">
        <v>0</v>
      </c>
      <c r="M40" s="373" t="s">
        <v>26</v>
      </c>
      <c r="N40" s="372" t="s">
        <v>2</v>
      </c>
      <c r="O40" s="372" t="s">
        <v>0</v>
      </c>
      <c r="P40" s="373" t="s">
        <v>26</v>
      </c>
      <c r="Q40" s="372" t="s">
        <v>2</v>
      </c>
      <c r="R40" s="372" t="s">
        <v>0</v>
      </c>
      <c r="S40" s="373" t="s">
        <v>26</v>
      </c>
      <c r="T40" s="7"/>
    </row>
    <row r="41" spans="1:20" s="190" customFormat="1" ht="12.75" customHeight="1" x14ac:dyDescent="0.25">
      <c r="A41" s="523" t="s">
        <v>22</v>
      </c>
      <c r="B41" s="14" t="s">
        <v>6</v>
      </c>
      <c r="C41" s="463" t="str">
        <f>IF('W2'!$G$11&gt;0, 'W2'!E15, IF('W3'!$G$22&gt;0, 'W3'!E46, ""))</f>
        <v/>
      </c>
      <c r="D41" s="473" t="str">
        <f>IF('W2'!$G$11&gt;0, 'W2'!J15, IF('W3'!$G$22&gt;0, 'W3'!J46, ""))</f>
        <v/>
      </c>
      <c r="E41" s="281"/>
      <c r="F41" s="281"/>
      <c r="G41" s="281"/>
      <c r="H41" s="281"/>
      <c r="I41" s="281"/>
      <c r="J41" s="414"/>
      <c r="K41" s="568" t="str">
        <f>IF(COUNT(C41,E41)=2, CONCATENATE(ROUND(E41/C41*1000, 2), " (", ROUND(E41/C41*1000/EXP(1.96/SQRT(E41)), 2),"-",ROUND(E41/C41*1000*EXP(1.96/SQRT(E41)), 2),")"),"")</f>
        <v/>
      </c>
      <c r="L41" s="482" t="str">
        <f>IF(COUNT(D41,F41)=2, CONCATENATE(ROUND(F41/D41*1000, 2), " (", ROUND(F41/D41*1000/EXP(1.96/SQRT(F41)), 2),"-",ROUND(F41/D41*1000*EXP(1.96/SQRT(F41)), 2),")"),"")</f>
        <v/>
      </c>
      <c r="M41" s="569" t="str">
        <f>IF(COUNT(C41:F41)=4, CONCATENATE(ROUND(SUM(E41:F41)/SUM(C41:D41)*1000, 2), " (", ROUND(SUM(E41:F41)/SUM(C41:D41)*1000/EXP(1.96/SQRT(SUM(E41:F41))), 2),"-",ROUND(SUM(E41:F41)/SUM(C41:D41)*1000*EXP(1.96/SQRT(SUM(E41:F41))), 2),")"),"")</f>
        <v/>
      </c>
      <c r="N41" s="568" t="str">
        <f t="shared" ref="N41:N52" si="17">IF(COUNT(C41,G41)=2, CONCATENATE(ROUND(G41/C41*1000, 2), " (", ROUND(G41/C41*1000/EXP(1.96/SQRT(G41)), 2),"-",ROUND(G41/C41*1000*EXP(1.96/SQRT(G41)), 2),")"),"")</f>
        <v/>
      </c>
      <c r="O41" s="569" t="str">
        <f t="shared" ref="O41:O52" si="18">IF(COUNT(D41,H41)=2, CONCATENATE(ROUND(H41/D41*1000, 2), " (", ROUND(H41/D41*1000/EXP(1.96/SQRT(H41)), 2),"-",ROUND(H41/D41*1000*EXP(1.96/SQRT(H41)), 2),")"),"")</f>
        <v/>
      </c>
      <c r="P41" s="569" t="str">
        <f>IF(COUNT(C41:D41,G41:H41)=4, CONCATENATE(ROUND(SUM(G41:H41)/SUM(C41:D41)*1000, 2), " (", ROUND(SUM(G41:H41)/SUM(C41:D41)*1000/EXP(1.96/SQRT(SUM(G41:H41))), 2),"-",ROUND(SUM(G41:H41)/SUM(C41:D41)*1000*EXP(1.96/SQRT(SUM(G41:H41))), 2),")"),"")</f>
        <v/>
      </c>
      <c r="Q41" s="568" t="str">
        <f t="shared" ref="Q41:Q52" si="19">IF(COUNT(C41,I41)=2, CONCATENATE(ROUND(I41/C41*1000, 2), " (", ROUND(I41/C41*1000/EXP(1.96/SQRT(I41)), 2),"-",ROUND(I41/C41*1000*EXP(1.96/SQRT(I41)), 2),")"),"")</f>
        <v/>
      </c>
      <c r="R41" s="569" t="str">
        <f t="shared" ref="R41:R52" si="20">IF(COUNT(D41,J41)=2, CONCATENATE(ROUND(J41/D41*1000, 2), " (", ROUND(J41/D41*1000/EXP(1.96/SQRT(J41)), 2),"-",ROUND(J41/D41*1000*EXP(1.96/SQRT(J41)), 2),")"),"")</f>
        <v/>
      </c>
      <c r="S41" s="570" t="str">
        <f t="shared" ref="S41:S52" si="21">IF(COUNT(C41:D41,I41:J41)=4, CONCATENATE(ROUND(SUM(I41:J41)/SUM(C41:D41)*1000, 2), " (", ROUND(SUM(I41:J41)/SUM(C41:D41)*1000/EXP(1.96/SQRT(SUM(I41:J41))), 2),"-",ROUND(SUM(I41:J41)/SUM(C41:D41)*1000*EXP(1.96/SQRT(SUM(I41:J41))), 2),")"),"")</f>
        <v/>
      </c>
      <c r="T41" s="7"/>
    </row>
    <row r="42" spans="1:20" s="190" customFormat="1" ht="12.75" customHeight="1" x14ac:dyDescent="0.25">
      <c r="A42" s="524"/>
      <c r="B42" s="14" t="s">
        <v>7</v>
      </c>
      <c r="C42" s="463" t="str">
        <f>IF('W2'!$G$11&gt;0, 'W2'!E16, IF('W3'!$G$22&gt;0, 'W3'!E47, ""))</f>
        <v/>
      </c>
      <c r="D42" s="473" t="str">
        <f>IF('W2'!$G$11&gt;0, 'W2'!J16, IF('W3'!$G$22&gt;0, 'W3'!J47, ""))</f>
        <v/>
      </c>
      <c r="E42" s="281"/>
      <c r="F42" s="281"/>
      <c r="G42" s="281"/>
      <c r="H42" s="281"/>
      <c r="I42" s="281"/>
      <c r="J42" s="414"/>
      <c r="K42" s="571" t="str">
        <f t="shared" ref="K42:L52" si="22">IF(COUNT(C42,E42)=2, CONCATENATE(ROUND(E42/C42*1000, 2), " (", ROUND(E42/C42*1000/EXP(1.96/SQRT(E42)), 2),"-",ROUND(E42/C42*1000*EXP(1.96/SQRT(E42)), 2),")"),"")</f>
        <v/>
      </c>
      <c r="L42" s="483" t="str">
        <f t="shared" si="22"/>
        <v/>
      </c>
      <c r="M42" s="572" t="str">
        <f t="shared" ref="M42:M51" si="23">IF(COUNT(C42:F42)=4, CONCATENATE(ROUND(SUM(E42:F42)/SUM(C42:D42)*1000, 2), " (", ROUND(SUM(E42:F42)/SUM(C42:D42)*1000/EXP(1.96/SQRT(SUM(E42:F42))), 2),"-",ROUND(SUM(E42:F42)/SUM(C42:D42)*1000*EXP(1.96/SQRT(SUM(E42:F42))), 2),")"),"")</f>
        <v/>
      </c>
      <c r="N42" s="571" t="str">
        <f t="shared" si="17"/>
        <v/>
      </c>
      <c r="O42" s="572" t="str">
        <f t="shared" si="18"/>
        <v/>
      </c>
      <c r="P42" s="573" t="str">
        <f>IF(COUNT(C42:D42,G42:H42)=4, CONCATENATE(ROUND(SUM(G42:H42)/SUM(C42:D42)*1000, 2), " (", ROUND(SUM(G42:H42)/SUM(C42:D42)*1000/EXP(1.96/SQRT(SUM(G42:H42))), 2),"-",ROUND(SUM(G42:H42)/SUM(C42:D42)*1000*EXP(1.96/SQRT(SUM(G42:H42))), 2),")"),"")</f>
        <v/>
      </c>
      <c r="Q42" s="571" t="str">
        <f t="shared" si="19"/>
        <v/>
      </c>
      <c r="R42" s="572" t="str">
        <f t="shared" si="20"/>
        <v/>
      </c>
      <c r="S42" s="573" t="str">
        <f t="shared" si="21"/>
        <v/>
      </c>
      <c r="T42" s="7"/>
    </row>
    <row r="43" spans="1:20" s="190" customFormat="1" ht="12.75" customHeight="1" x14ac:dyDescent="0.25">
      <c r="A43" s="524"/>
      <c r="B43" s="14" t="s">
        <v>8</v>
      </c>
      <c r="C43" s="463" t="str">
        <f>IF('W2'!$G$11&gt;0, 'W2'!E17, IF('W3'!$G$22&gt;0, 'W3'!E48, ""))</f>
        <v/>
      </c>
      <c r="D43" s="473" t="str">
        <f>IF('W2'!$G$11&gt;0, 'W2'!J17, IF('W3'!$G$22&gt;0, 'W3'!J48, ""))</f>
        <v/>
      </c>
      <c r="E43" s="375"/>
      <c r="F43" s="375"/>
      <c r="G43" s="375"/>
      <c r="H43" s="375"/>
      <c r="I43" s="281"/>
      <c r="J43" s="414"/>
      <c r="K43" s="571" t="str">
        <f>IF(COUNT(C43,E43)=2, CONCATENATE(ROUND(E43/C43*1000, 2), " (", ROUND(E43/C43*1000/EXP(1.96/SQRT(E43)), 2),"-",ROUND(E43/C43*1000*EXP(1.96/SQRT(E43)), 2),")"),"")</f>
        <v/>
      </c>
      <c r="L43" s="190" t="str">
        <f t="shared" si="22"/>
        <v/>
      </c>
      <c r="M43" s="572" t="str">
        <f t="shared" si="23"/>
        <v/>
      </c>
      <c r="N43" s="571" t="str">
        <f t="shared" si="17"/>
        <v/>
      </c>
      <c r="O43" s="572" t="str">
        <f t="shared" si="18"/>
        <v/>
      </c>
      <c r="P43" s="573" t="str">
        <f t="shared" ref="P43:P52" si="24">IF(COUNT(C43:D43,G43:H43)=4, CONCATENATE(ROUND(SUM(G43:H43)/SUM(C43:D43)*1000, 2), " (", ROUND(SUM(G43:H43)/SUM(C43:D43)*1000/EXP(1.96/SQRT(SUM(G43:H43))), 2),"-",ROUND(SUM(G43:H43)/SUM(C43:D43)*1000*EXP(1.96/SQRT(SUM(G43:H43))), 2),")"),"")</f>
        <v/>
      </c>
      <c r="Q43" s="571" t="str">
        <f t="shared" si="19"/>
        <v/>
      </c>
      <c r="R43" s="572" t="str">
        <f t="shared" si="20"/>
        <v/>
      </c>
      <c r="S43" s="573" t="str">
        <f t="shared" si="21"/>
        <v/>
      </c>
      <c r="T43" s="7"/>
    </row>
    <row r="44" spans="1:20" s="190" customFormat="1" ht="12.75" customHeight="1" x14ac:dyDescent="0.25">
      <c r="A44" s="524"/>
      <c r="B44" s="14" t="s">
        <v>9</v>
      </c>
      <c r="C44" s="463" t="str">
        <f>IF('W2'!$G$11&gt;0, 'W2'!E18, IF('W3'!$G$22&gt;0, 'W3'!E49, ""))</f>
        <v/>
      </c>
      <c r="D44" s="473" t="str">
        <f>IF('W2'!$G$11&gt;0, 'W2'!J18, IF('W3'!$G$22&gt;0, 'W3'!J49, ""))</f>
        <v/>
      </c>
      <c r="E44" s="375"/>
      <c r="F44" s="375"/>
      <c r="G44" s="375"/>
      <c r="H44" s="375"/>
      <c r="I44" s="281"/>
      <c r="J44" s="414"/>
      <c r="K44" s="571" t="str">
        <f t="shared" si="22"/>
        <v/>
      </c>
      <c r="L44" s="483" t="str">
        <f t="shared" si="22"/>
        <v/>
      </c>
      <c r="M44" s="572" t="str">
        <f t="shared" si="23"/>
        <v/>
      </c>
      <c r="N44" s="571" t="str">
        <f t="shared" si="17"/>
        <v/>
      </c>
      <c r="O44" s="572" t="str">
        <f t="shared" si="18"/>
        <v/>
      </c>
      <c r="P44" s="573" t="str">
        <f t="shared" si="24"/>
        <v/>
      </c>
      <c r="Q44" s="571" t="str">
        <f t="shared" si="19"/>
        <v/>
      </c>
      <c r="R44" s="572" t="str">
        <f t="shared" si="20"/>
        <v/>
      </c>
      <c r="S44" s="573" t="str">
        <f t="shared" si="21"/>
        <v/>
      </c>
      <c r="T44" s="7"/>
    </row>
    <row r="45" spans="1:20" s="190" customFormat="1" ht="12.75" customHeight="1" x14ac:dyDescent="0.25">
      <c r="A45" s="524"/>
      <c r="B45" s="14" t="s">
        <v>10</v>
      </c>
      <c r="C45" s="463" t="str">
        <f>IF('W2'!$G$11&gt;0, 'W2'!E19, IF('W3'!$G$22&gt;0, 'W3'!E50, ""))</f>
        <v/>
      </c>
      <c r="D45" s="473" t="str">
        <f>IF('W2'!$G$11&gt;0, 'W2'!J19, IF('W3'!$G$22&gt;0, 'W3'!J50, ""))</f>
        <v/>
      </c>
      <c r="E45" s="375"/>
      <c r="F45" s="375"/>
      <c r="G45" s="375"/>
      <c r="H45" s="375"/>
      <c r="I45" s="281"/>
      <c r="J45" s="414"/>
      <c r="K45" s="571" t="str">
        <f t="shared" si="22"/>
        <v/>
      </c>
      <c r="L45" s="483" t="str">
        <f t="shared" si="22"/>
        <v/>
      </c>
      <c r="M45" s="572" t="str">
        <f t="shared" si="23"/>
        <v/>
      </c>
      <c r="N45" s="571" t="str">
        <f t="shared" si="17"/>
        <v/>
      </c>
      <c r="O45" s="572" t="str">
        <f t="shared" si="18"/>
        <v/>
      </c>
      <c r="P45" s="573" t="str">
        <f t="shared" si="24"/>
        <v/>
      </c>
      <c r="Q45" s="571" t="str">
        <f t="shared" si="19"/>
        <v/>
      </c>
      <c r="R45" s="572" t="str">
        <f t="shared" si="20"/>
        <v/>
      </c>
      <c r="S45" s="573" t="str">
        <f t="shared" si="21"/>
        <v/>
      </c>
      <c r="T45" s="7"/>
    </row>
    <row r="46" spans="1:20" s="190" customFormat="1" ht="12.75" customHeight="1" x14ac:dyDescent="0.25">
      <c r="A46" s="524"/>
      <c r="B46" s="14" t="s">
        <v>11</v>
      </c>
      <c r="C46" s="463" t="str">
        <f>IF('W2'!$G$11&gt;0, 'W2'!E20, IF('W3'!$G$22&gt;0, 'W3'!E51, ""))</f>
        <v/>
      </c>
      <c r="D46" s="473" t="str">
        <f>IF('W2'!$G$11&gt;0, 'W2'!J20, IF('W3'!$G$22&gt;0, 'W3'!J51, ""))</f>
        <v/>
      </c>
      <c r="E46" s="375"/>
      <c r="F46" s="375"/>
      <c r="G46" s="375"/>
      <c r="H46" s="375"/>
      <c r="I46" s="281"/>
      <c r="J46" s="414"/>
      <c r="K46" s="571" t="str">
        <f t="shared" si="22"/>
        <v/>
      </c>
      <c r="L46" s="190" t="str">
        <f t="shared" si="22"/>
        <v/>
      </c>
      <c r="M46" s="572" t="str">
        <f t="shared" si="23"/>
        <v/>
      </c>
      <c r="N46" s="571" t="str">
        <f t="shared" si="17"/>
        <v/>
      </c>
      <c r="O46" s="572" t="str">
        <f t="shared" si="18"/>
        <v/>
      </c>
      <c r="P46" s="573" t="str">
        <f t="shared" si="24"/>
        <v/>
      </c>
      <c r="Q46" s="571" t="str">
        <f t="shared" si="19"/>
        <v/>
      </c>
      <c r="R46" s="572" t="str">
        <f t="shared" si="20"/>
        <v/>
      </c>
      <c r="S46" s="573" t="str">
        <f t="shared" si="21"/>
        <v/>
      </c>
      <c r="T46" s="7"/>
    </row>
    <row r="47" spans="1:20" s="190" customFormat="1" ht="12.75" customHeight="1" x14ac:dyDescent="0.25">
      <c r="A47" s="524"/>
      <c r="B47" s="14" t="s">
        <v>12</v>
      </c>
      <c r="C47" s="463" t="str">
        <f>IF('W2'!$G$11&gt;0, 'W2'!E21, IF('W3'!$G$22&gt;0, 'W3'!E52, ""))</f>
        <v/>
      </c>
      <c r="D47" s="473" t="str">
        <f>IF('W2'!$G$11&gt;0, 'W2'!J21, IF('W3'!$G$22&gt;0, 'W3'!J52, ""))</f>
        <v/>
      </c>
      <c r="E47" s="375"/>
      <c r="F47" s="375"/>
      <c r="G47" s="375"/>
      <c r="H47" s="375"/>
      <c r="I47" s="281"/>
      <c r="J47" s="414"/>
      <c r="K47" s="571" t="str">
        <f t="shared" si="22"/>
        <v/>
      </c>
      <c r="L47" s="483" t="str">
        <f t="shared" si="22"/>
        <v/>
      </c>
      <c r="M47" s="572" t="str">
        <f t="shared" si="23"/>
        <v/>
      </c>
      <c r="N47" s="571" t="str">
        <f t="shared" si="17"/>
        <v/>
      </c>
      <c r="O47" s="572" t="str">
        <f t="shared" si="18"/>
        <v/>
      </c>
      <c r="P47" s="573" t="str">
        <f t="shared" si="24"/>
        <v/>
      </c>
      <c r="Q47" s="571" t="str">
        <f t="shared" si="19"/>
        <v/>
      </c>
      <c r="R47" s="572" t="str">
        <f t="shared" si="20"/>
        <v/>
      </c>
      <c r="S47" s="573" t="str">
        <f t="shared" si="21"/>
        <v/>
      </c>
      <c r="T47" s="7"/>
    </row>
    <row r="48" spans="1:20" s="190" customFormat="1" ht="12.75" customHeight="1" x14ac:dyDescent="0.25">
      <c r="A48" s="524"/>
      <c r="B48" s="14" t="s">
        <v>13</v>
      </c>
      <c r="C48" s="463" t="str">
        <f>IF('W2'!$G$11&gt;0, 'W2'!E22, IF('W3'!$G$22&gt;0, 'W3'!E53, ""))</f>
        <v/>
      </c>
      <c r="D48" s="473" t="str">
        <f>IF('W2'!$G$11&gt;0, 'W2'!J22, IF('W3'!$G$22&gt;0, 'W3'!J53, ""))</f>
        <v/>
      </c>
      <c r="E48" s="375"/>
      <c r="F48" s="375"/>
      <c r="G48" s="375"/>
      <c r="H48" s="375"/>
      <c r="I48" s="281"/>
      <c r="J48" s="414"/>
      <c r="K48" s="571" t="str">
        <f t="shared" si="22"/>
        <v/>
      </c>
      <c r="L48" s="483" t="str">
        <f t="shared" si="22"/>
        <v/>
      </c>
      <c r="M48" s="572" t="str">
        <f t="shared" si="23"/>
        <v/>
      </c>
      <c r="N48" s="571" t="str">
        <f t="shared" si="17"/>
        <v/>
      </c>
      <c r="O48" s="572" t="str">
        <f t="shared" si="18"/>
        <v/>
      </c>
      <c r="P48" s="573" t="str">
        <f t="shared" si="24"/>
        <v/>
      </c>
      <c r="Q48" s="571" t="str">
        <f t="shared" si="19"/>
        <v/>
      </c>
      <c r="R48" s="572" t="str">
        <f t="shared" si="20"/>
        <v/>
      </c>
      <c r="S48" s="573" t="str">
        <f t="shared" si="21"/>
        <v/>
      </c>
      <c r="T48" s="7"/>
    </row>
    <row r="49" spans="1:20" s="190" customFormat="1" ht="12.75" customHeight="1" x14ac:dyDescent="0.25">
      <c r="A49" s="524"/>
      <c r="B49" s="14" t="s">
        <v>14</v>
      </c>
      <c r="C49" s="463" t="str">
        <f>IF('W2'!$G$11&gt;0, 'W2'!E23, IF('W3'!$G$22&gt;0, 'W3'!E54, ""))</f>
        <v/>
      </c>
      <c r="D49" s="473" t="str">
        <f>IF('W2'!$G$11&gt;0, 'W2'!J23, IF('W3'!$G$22&gt;0, 'W3'!J54, ""))</f>
        <v/>
      </c>
      <c r="E49" s="375"/>
      <c r="F49" s="375"/>
      <c r="G49" s="375"/>
      <c r="H49" s="375"/>
      <c r="I49" s="281"/>
      <c r="J49" s="414"/>
      <c r="K49" s="571" t="str">
        <f t="shared" si="22"/>
        <v/>
      </c>
      <c r="L49" s="190" t="str">
        <f t="shared" si="22"/>
        <v/>
      </c>
      <c r="M49" s="572" t="str">
        <f t="shared" si="23"/>
        <v/>
      </c>
      <c r="N49" s="571" t="str">
        <f t="shared" si="17"/>
        <v/>
      </c>
      <c r="O49" s="572" t="str">
        <f t="shared" si="18"/>
        <v/>
      </c>
      <c r="P49" s="573" t="str">
        <f t="shared" si="24"/>
        <v/>
      </c>
      <c r="Q49" s="571" t="str">
        <f t="shared" si="19"/>
        <v/>
      </c>
      <c r="R49" s="572" t="str">
        <f t="shared" si="20"/>
        <v/>
      </c>
      <c r="S49" s="573" t="str">
        <f t="shared" si="21"/>
        <v/>
      </c>
      <c r="T49" s="7"/>
    </row>
    <row r="50" spans="1:20" s="190" customFormat="1" ht="12.75" customHeight="1" x14ac:dyDescent="0.25">
      <c r="A50" s="524"/>
      <c r="B50" s="14" t="s">
        <v>15</v>
      </c>
      <c r="C50" s="463" t="str">
        <f>IF('W2'!$G$11&gt;0, 'W2'!E24, IF('W3'!$G$22&gt;0, 'W3'!E55, ""))</f>
        <v/>
      </c>
      <c r="D50" s="473" t="str">
        <f>IF('W2'!$G$11&gt;0, 'W2'!J24, IF('W3'!$G$22&gt;0, 'W3'!J55, ""))</f>
        <v/>
      </c>
      <c r="E50" s="375"/>
      <c r="F50" s="375"/>
      <c r="G50" s="375"/>
      <c r="H50" s="375"/>
      <c r="I50" s="281"/>
      <c r="J50" s="414"/>
      <c r="K50" s="571" t="str">
        <f t="shared" si="22"/>
        <v/>
      </c>
      <c r="L50" s="483" t="str">
        <f t="shared" si="22"/>
        <v/>
      </c>
      <c r="M50" s="572" t="str">
        <f t="shared" si="23"/>
        <v/>
      </c>
      <c r="N50" s="571" t="str">
        <f t="shared" si="17"/>
        <v/>
      </c>
      <c r="O50" s="572" t="str">
        <f t="shared" si="18"/>
        <v/>
      </c>
      <c r="P50" s="573" t="str">
        <f t="shared" si="24"/>
        <v/>
      </c>
      <c r="Q50" s="571" t="str">
        <f t="shared" si="19"/>
        <v/>
      </c>
      <c r="R50" s="572" t="str">
        <f t="shared" si="20"/>
        <v/>
      </c>
      <c r="S50" s="573" t="str">
        <f t="shared" si="21"/>
        <v/>
      </c>
      <c r="T50" s="7"/>
    </row>
    <row r="51" spans="1:20" s="190" customFormat="1" ht="12.75" customHeight="1" x14ac:dyDescent="0.25">
      <c r="A51" s="524"/>
      <c r="B51" s="14" t="s">
        <v>16</v>
      </c>
      <c r="C51" s="463" t="str">
        <f>IF('W2'!$G$11&gt;0, 'W2'!E25, IF('W3'!$G$22&gt;0, 'W3'!E56, ""))</f>
        <v/>
      </c>
      <c r="D51" s="473" t="str">
        <f>IF('W2'!$G$11&gt;0, 'W2'!J25, IF('W3'!$G$22&gt;0, 'W3'!J56, ""))</f>
        <v/>
      </c>
      <c r="E51" s="375"/>
      <c r="F51" s="375"/>
      <c r="G51" s="375"/>
      <c r="H51" s="375"/>
      <c r="I51" s="281"/>
      <c r="J51" s="414"/>
      <c r="K51" s="571" t="str">
        <f t="shared" si="22"/>
        <v/>
      </c>
      <c r="L51" s="483" t="str">
        <f t="shared" si="22"/>
        <v/>
      </c>
      <c r="M51" s="572" t="str">
        <f t="shared" si="23"/>
        <v/>
      </c>
      <c r="N51" s="571" t="str">
        <f t="shared" si="17"/>
        <v/>
      </c>
      <c r="O51" s="572" t="str">
        <f t="shared" si="18"/>
        <v/>
      </c>
      <c r="P51" s="573" t="str">
        <f t="shared" si="24"/>
        <v/>
      </c>
      <c r="Q51" s="571" t="str">
        <f t="shared" si="19"/>
        <v/>
      </c>
      <c r="R51" s="572" t="str">
        <f t="shared" si="20"/>
        <v/>
      </c>
      <c r="S51" s="573" t="str">
        <f t="shared" si="21"/>
        <v/>
      </c>
      <c r="T51" s="7"/>
    </row>
    <row r="52" spans="1:20" s="190" customFormat="1" ht="12.75" customHeight="1" x14ac:dyDescent="0.25">
      <c r="A52" s="525"/>
      <c r="B52" s="14" t="s">
        <v>17</v>
      </c>
      <c r="C52" s="463" t="str">
        <f>IF('W2'!$G$11&gt;0, 'W2'!E26, IF('W3'!$G$22&gt;0, 'W3'!E57, ""))</f>
        <v/>
      </c>
      <c r="D52" s="473" t="str">
        <f>IF('W2'!$G$11&gt;0, 'W2'!J26, IF('W3'!$G$22&gt;0, 'W3'!J57, ""))</f>
        <v/>
      </c>
      <c r="E52" s="476"/>
      <c r="F52" s="476"/>
      <c r="G52" s="476"/>
      <c r="H52" s="476"/>
      <c r="I52" s="281"/>
      <c r="J52" s="414"/>
      <c r="K52" s="571" t="str">
        <f t="shared" si="22"/>
        <v/>
      </c>
      <c r="L52" s="190" t="str">
        <f t="shared" si="22"/>
        <v/>
      </c>
      <c r="M52" s="572" t="str">
        <f>IF(COUNT(C52:F52)=4, CONCATENATE(ROUND(SUM(E52:F52)/SUM(C52:D52)*1000, 2), " (", ROUND(SUM(E52:F52)/SUM(C52:D52)*1000/EXP(1.96/SQRT(SUM(E52:F52))), 2),"-",ROUND(SUM(E52:F52)/SUM(C52:D52)*1000*EXP(1.96/SQRT(SUM(E52:F52))), 2),")"),"")</f>
        <v/>
      </c>
      <c r="N52" s="571" t="str">
        <f t="shared" si="17"/>
        <v/>
      </c>
      <c r="O52" s="572" t="str">
        <f t="shared" si="18"/>
        <v/>
      </c>
      <c r="P52" s="573" t="str">
        <f t="shared" si="24"/>
        <v/>
      </c>
      <c r="Q52" s="571" t="str">
        <f t="shared" si="19"/>
        <v/>
      </c>
      <c r="R52" s="572" t="str">
        <f t="shared" si="20"/>
        <v/>
      </c>
      <c r="S52" s="573" t="str">
        <f t="shared" si="21"/>
        <v/>
      </c>
      <c r="T52" s="7"/>
    </row>
    <row r="53" spans="1:20" s="190" customFormat="1" ht="12.75" customHeight="1" x14ac:dyDescent="0.25">
      <c r="A53" s="447"/>
      <c r="B53" s="14"/>
      <c r="C53" s="372" t="s">
        <v>2</v>
      </c>
      <c r="D53" s="373" t="s">
        <v>0</v>
      </c>
      <c r="E53" s="372" t="s">
        <v>2</v>
      </c>
      <c r="F53" s="372" t="s">
        <v>0</v>
      </c>
      <c r="G53" s="372" t="s">
        <v>2</v>
      </c>
      <c r="H53" s="372" t="s">
        <v>0</v>
      </c>
      <c r="I53" s="372" t="s">
        <v>2</v>
      </c>
      <c r="J53" s="373" t="s">
        <v>0</v>
      </c>
      <c r="K53" s="372" t="s">
        <v>2</v>
      </c>
      <c r="L53" s="372" t="s">
        <v>0</v>
      </c>
      <c r="M53" s="373" t="s">
        <v>26</v>
      </c>
      <c r="N53" s="372" t="s">
        <v>2</v>
      </c>
      <c r="O53" s="372" t="s">
        <v>0</v>
      </c>
      <c r="P53" s="373" t="s">
        <v>26</v>
      </c>
      <c r="Q53" s="372" t="s">
        <v>2</v>
      </c>
      <c r="R53" s="372" t="s">
        <v>0</v>
      </c>
      <c r="S53" s="373" t="s">
        <v>26</v>
      </c>
      <c r="T53" s="7"/>
    </row>
    <row r="54" spans="1:20" s="190" customFormat="1" ht="12.75" customHeight="1" x14ac:dyDescent="0.25">
      <c r="A54" s="523" t="s">
        <v>23</v>
      </c>
      <c r="B54" s="14" t="s">
        <v>6</v>
      </c>
      <c r="C54" s="463" t="str">
        <f>IF('W2'!$G$11&gt;0, 'W2'!F15, IF('W3'!$G$22&gt;0, 'W3'!F46, ""))</f>
        <v/>
      </c>
      <c r="D54" s="473" t="str">
        <f>IF('W2'!$G$11&gt;0, 'W2'!K15, IF('W3'!$G$22&gt;0, 'W3'!K46, ""))</f>
        <v/>
      </c>
      <c r="E54" s="281"/>
      <c r="F54" s="281"/>
      <c r="G54" s="281"/>
      <c r="H54" s="281"/>
      <c r="I54" s="281"/>
      <c r="J54" s="414"/>
      <c r="K54" s="568" t="str">
        <f>IF(COUNT(C54,E54)=2, CONCATENATE(ROUND(E54/C54*1000, 2), " (", ROUND(E54/C54*1000/EXP(1.96/SQRT(E54)), 2),"-",ROUND(E54/C54*1000*EXP(1.96/SQRT(E54)), 2),")"),"")</f>
        <v/>
      </c>
      <c r="L54" s="482" t="str">
        <f>IF(COUNT(D54,F54)=2, CONCATENATE(ROUND(F54/D54*1000, 2), " (", ROUND(F54/D54*1000/EXP(1.96/SQRT(F54)), 2),"-",ROUND(F54/D54*1000*EXP(1.96/SQRT(F54)), 2),")"),"")</f>
        <v/>
      </c>
      <c r="M54" s="569" t="str">
        <f>IF(COUNT(C54:F54)=4, CONCATENATE(ROUND(SUM(E54:F54)/SUM(C54:D54)*1000, 2), " (", ROUND(SUM(E54:F54)/SUM(C54:D54)*1000/EXP(1.96/SQRT(SUM(E54:F54))), 2),"-",ROUND(SUM(E54:F54)/SUM(C54:D54)*1000*EXP(1.96/SQRT(SUM(E54:F54))), 2),")"),"")</f>
        <v/>
      </c>
      <c r="N54" s="568" t="str">
        <f t="shared" ref="N54:N65" si="25">IF(COUNT(C54,G54)=2, CONCATENATE(ROUND(G54/C54*1000, 2), " (", ROUND(G54/C54*1000/EXP(1.96/SQRT(G54)), 2),"-",ROUND(G54/C54*1000*EXP(1.96/SQRT(G54)), 2),")"),"")</f>
        <v/>
      </c>
      <c r="O54" s="569" t="str">
        <f t="shared" ref="O54:O65" si="26">IF(COUNT(D54,H54)=2, CONCATENATE(ROUND(H54/D54*1000, 2), " (", ROUND(H54/D54*1000/EXP(1.96/SQRT(H54)), 2),"-",ROUND(H54/D54*1000*EXP(1.96/SQRT(H54)), 2),")"),"")</f>
        <v/>
      </c>
      <c r="P54" s="569" t="str">
        <f>IF(COUNT(C54:D54,G54:H54)=4, CONCATENATE(ROUND(SUM(G54:H54)/SUM(C54:D54)*1000, 2), " (", ROUND(SUM(G54:H54)/SUM(C54:D54)*1000/EXP(1.96/SQRT(SUM(G54:H54))), 2),"-",ROUND(SUM(G54:H54)/SUM(C54:D54)*1000*EXP(1.96/SQRT(SUM(G54:H54))), 2),")"),"")</f>
        <v/>
      </c>
      <c r="Q54" s="568" t="str">
        <f t="shared" ref="Q54:Q65" si="27">IF(COUNT(C54,I54)=2, CONCATENATE(ROUND(I54/C54*1000, 2), " (", ROUND(I54/C54*1000/EXP(1.96/SQRT(I54)), 2),"-",ROUND(I54/C54*1000*EXP(1.96/SQRT(I54)), 2),")"),"")</f>
        <v/>
      </c>
      <c r="R54" s="569" t="str">
        <f t="shared" ref="R54:R65" si="28">IF(COUNT(D54,J54)=2, CONCATENATE(ROUND(J54/D54*1000, 2), " (", ROUND(J54/D54*1000/EXP(1.96/SQRT(J54)), 2),"-",ROUND(J54/D54*1000*EXP(1.96/SQRT(J54)), 2),")"),"")</f>
        <v/>
      </c>
      <c r="S54" s="570" t="str">
        <f t="shared" ref="S54:S65" si="29">IF(COUNT(C54:D54,I54:J54)=4, CONCATENATE(ROUND(SUM(I54:J54)/SUM(C54:D54)*1000, 2), " (", ROUND(SUM(I54:J54)/SUM(C54:D54)*1000/EXP(1.96/SQRT(SUM(I54:J54))), 2),"-",ROUND(SUM(I54:J54)/SUM(C54:D54)*1000*EXP(1.96/SQRT(SUM(I54:J54))), 2),")"),"")</f>
        <v/>
      </c>
      <c r="T54" s="7"/>
    </row>
    <row r="55" spans="1:20" s="190" customFormat="1" ht="12.75" customHeight="1" x14ac:dyDescent="0.25">
      <c r="A55" s="524"/>
      <c r="B55" s="14" t="s">
        <v>7</v>
      </c>
      <c r="C55" s="463" t="str">
        <f>IF('W2'!$G$11&gt;0, 'W2'!F16, IF('W3'!$G$22&gt;0, 'W3'!F47, ""))</f>
        <v/>
      </c>
      <c r="D55" s="473" t="str">
        <f>IF('W2'!$G$11&gt;0, 'W2'!K16, IF('W3'!$G$22&gt;0, 'W3'!K47, ""))</f>
        <v/>
      </c>
      <c r="E55" s="281"/>
      <c r="F55" s="281"/>
      <c r="G55" s="281"/>
      <c r="H55" s="281"/>
      <c r="I55" s="281"/>
      <c r="J55" s="414"/>
      <c r="K55" s="571" t="str">
        <f t="shared" ref="K55:L65" si="30">IF(COUNT(C55,E55)=2, CONCATENATE(ROUND(E55/C55*1000, 2), " (", ROUND(E55/C55*1000/EXP(1.96/SQRT(E55)), 2),"-",ROUND(E55/C55*1000*EXP(1.96/SQRT(E55)), 2),")"),"")</f>
        <v/>
      </c>
      <c r="L55" s="483" t="str">
        <f t="shared" si="30"/>
        <v/>
      </c>
      <c r="M55" s="572" t="str">
        <f t="shared" ref="M55:M64" si="31">IF(COUNT(C55:F55)=4, CONCATENATE(ROUND(SUM(E55:F55)/SUM(C55:D55)*1000, 2), " (", ROUND(SUM(E55:F55)/SUM(C55:D55)*1000/EXP(1.96/SQRT(SUM(E55:F55))), 2),"-",ROUND(SUM(E55:F55)/SUM(C55:D55)*1000*EXP(1.96/SQRT(SUM(E55:F55))), 2),")"),"")</f>
        <v/>
      </c>
      <c r="N55" s="571" t="str">
        <f t="shared" si="25"/>
        <v/>
      </c>
      <c r="O55" s="572" t="str">
        <f t="shared" si="26"/>
        <v/>
      </c>
      <c r="P55" s="573" t="str">
        <f>IF(COUNT(C55:D55,G55:H55)=4, CONCATENATE(ROUND(SUM(G55:H55)/SUM(C55:D55)*1000, 2), " (", ROUND(SUM(G55:H55)/SUM(C55:D55)*1000/EXP(1.96/SQRT(SUM(G55:H55))), 2),"-",ROUND(SUM(G55:H55)/SUM(C55:D55)*1000*EXP(1.96/SQRT(SUM(G55:H55))), 2),")"),"")</f>
        <v/>
      </c>
      <c r="Q55" s="571" t="str">
        <f t="shared" si="27"/>
        <v/>
      </c>
      <c r="R55" s="572" t="str">
        <f t="shared" si="28"/>
        <v/>
      </c>
      <c r="S55" s="573" t="str">
        <f t="shared" si="29"/>
        <v/>
      </c>
      <c r="T55" s="7"/>
    </row>
    <row r="56" spans="1:20" s="190" customFormat="1" ht="12.75" customHeight="1" x14ac:dyDescent="0.25">
      <c r="A56" s="524"/>
      <c r="B56" s="14" t="s">
        <v>8</v>
      </c>
      <c r="C56" s="463" t="str">
        <f>IF('W2'!$G$11&gt;0, 'W2'!F17, IF('W3'!$G$22&gt;0, 'W3'!F48, ""))</f>
        <v/>
      </c>
      <c r="D56" s="473" t="str">
        <f>IF('W2'!$G$11&gt;0, 'W2'!K17, IF('W3'!$G$22&gt;0, 'W3'!K48, ""))</f>
        <v/>
      </c>
      <c r="E56" s="375"/>
      <c r="F56" s="375"/>
      <c r="G56" s="375"/>
      <c r="H56" s="375"/>
      <c r="I56" s="281"/>
      <c r="J56" s="414"/>
      <c r="K56" s="571" t="str">
        <f>IF(COUNT(C56,E56)=2, CONCATENATE(ROUND(E56/C56*1000, 2), " (", ROUND(E56/C56*1000/EXP(1.96/SQRT(E56)), 2),"-",ROUND(E56/C56*1000*EXP(1.96/SQRT(E56)), 2),")"),"")</f>
        <v/>
      </c>
      <c r="L56" s="190" t="str">
        <f t="shared" si="30"/>
        <v/>
      </c>
      <c r="M56" s="572" t="str">
        <f t="shared" si="31"/>
        <v/>
      </c>
      <c r="N56" s="571" t="str">
        <f t="shared" si="25"/>
        <v/>
      </c>
      <c r="O56" s="572" t="str">
        <f t="shared" si="26"/>
        <v/>
      </c>
      <c r="P56" s="573" t="str">
        <f t="shared" ref="P56:P65" si="32">IF(COUNT(C56:D56,G56:H56)=4, CONCATENATE(ROUND(SUM(G56:H56)/SUM(C56:D56)*1000, 2), " (", ROUND(SUM(G56:H56)/SUM(C56:D56)*1000/EXP(1.96/SQRT(SUM(G56:H56))), 2),"-",ROUND(SUM(G56:H56)/SUM(C56:D56)*1000*EXP(1.96/SQRT(SUM(G56:H56))), 2),")"),"")</f>
        <v/>
      </c>
      <c r="Q56" s="571" t="str">
        <f t="shared" si="27"/>
        <v/>
      </c>
      <c r="R56" s="572" t="str">
        <f t="shared" si="28"/>
        <v/>
      </c>
      <c r="S56" s="573" t="str">
        <f t="shared" si="29"/>
        <v/>
      </c>
      <c r="T56" s="7"/>
    </row>
    <row r="57" spans="1:20" s="190" customFormat="1" ht="12.75" customHeight="1" x14ac:dyDescent="0.25">
      <c r="A57" s="524"/>
      <c r="B57" s="14" t="s">
        <v>9</v>
      </c>
      <c r="C57" s="463" t="str">
        <f>IF('W2'!$G$11&gt;0, 'W2'!F18, IF('W3'!$G$22&gt;0, 'W3'!F49, ""))</f>
        <v/>
      </c>
      <c r="D57" s="473" t="str">
        <f>IF('W2'!$G$11&gt;0, 'W2'!K18, IF('W3'!$G$22&gt;0, 'W3'!K49, ""))</f>
        <v/>
      </c>
      <c r="E57" s="375"/>
      <c r="F57" s="375"/>
      <c r="G57" s="375"/>
      <c r="H57" s="375"/>
      <c r="I57" s="281"/>
      <c r="J57" s="414"/>
      <c r="K57" s="571" t="str">
        <f t="shared" si="30"/>
        <v/>
      </c>
      <c r="L57" s="483" t="str">
        <f t="shared" si="30"/>
        <v/>
      </c>
      <c r="M57" s="572" t="str">
        <f t="shared" si="31"/>
        <v/>
      </c>
      <c r="N57" s="571" t="str">
        <f t="shared" si="25"/>
        <v/>
      </c>
      <c r="O57" s="572" t="str">
        <f t="shared" si="26"/>
        <v/>
      </c>
      <c r="P57" s="573" t="str">
        <f t="shared" si="32"/>
        <v/>
      </c>
      <c r="Q57" s="571" t="str">
        <f t="shared" si="27"/>
        <v/>
      </c>
      <c r="R57" s="572" t="str">
        <f t="shared" si="28"/>
        <v/>
      </c>
      <c r="S57" s="573" t="str">
        <f t="shared" si="29"/>
        <v/>
      </c>
      <c r="T57" s="7"/>
    </row>
    <row r="58" spans="1:20" s="190" customFormat="1" ht="12.75" customHeight="1" x14ac:dyDescent="0.25">
      <c r="A58" s="524"/>
      <c r="B58" s="14" t="s">
        <v>10</v>
      </c>
      <c r="C58" s="463" t="str">
        <f>IF('W2'!$G$11&gt;0, 'W2'!F19, IF('W3'!$G$22&gt;0, 'W3'!F50, ""))</f>
        <v/>
      </c>
      <c r="D58" s="473" t="str">
        <f>IF('W2'!$G$11&gt;0, 'W2'!K19, IF('W3'!$G$22&gt;0, 'W3'!K50, ""))</f>
        <v/>
      </c>
      <c r="E58" s="375"/>
      <c r="F58" s="375"/>
      <c r="G58" s="375"/>
      <c r="H58" s="375"/>
      <c r="I58" s="281"/>
      <c r="J58" s="414"/>
      <c r="K58" s="571" t="str">
        <f t="shared" si="30"/>
        <v/>
      </c>
      <c r="L58" s="483" t="str">
        <f t="shared" si="30"/>
        <v/>
      </c>
      <c r="M58" s="572" t="str">
        <f t="shared" si="31"/>
        <v/>
      </c>
      <c r="N58" s="571" t="str">
        <f t="shared" si="25"/>
        <v/>
      </c>
      <c r="O58" s="572" t="str">
        <f t="shared" si="26"/>
        <v/>
      </c>
      <c r="P58" s="573" t="str">
        <f t="shared" si="32"/>
        <v/>
      </c>
      <c r="Q58" s="571" t="str">
        <f t="shared" si="27"/>
        <v/>
      </c>
      <c r="R58" s="572" t="str">
        <f t="shared" si="28"/>
        <v/>
      </c>
      <c r="S58" s="573" t="str">
        <f t="shared" si="29"/>
        <v/>
      </c>
      <c r="T58" s="7"/>
    </row>
    <row r="59" spans="1:20" s="190" customFormat="1" ht="12.75" customHeight="1" x14ac:dyDescent="0.25">
      <c r="A59" s="524"/>
      <c r="B59" s="14" t="s">
        <v>11</v>
      </c>
      <c r="C59" s="463" t="str">
        <f>IF('W2'!$G$11&gt;0, 'W2'!F20, IF('W3'!$G$22&gt;0, 'W3'!F51, ""))</f>
        <v/>
      </c>
      <c r="D59" s="473" t="str">
        <f>IF('W2'!$G$11&gt;0, 'W2'!K20, IF('W3'!$G$22&gt;0, 'W3'!K51, ""))</f>
        <v/>
      </c>
      <c r="E59" s="375"/>
      <c r="F59" s="375"/>
      <c r="G59" s="375"/>
      <c r="H59" s="375"/>
      <c r="I59" s="281"/>
      <c r="J59" s="414"/>
      <c r="K59" s="571" t="str">
        <f t="shared" si="30"/>
        <v/>
      </c>
      <c r="L59" s="190" t="str">
        <f t="shared" si="30"/>
        <v/>
      </c>
      <c r="M59" s="572" t="str">
        <f t="shared" si="31"/>
        <v/>
      </c>
      <c r="N59" s="571" t="str">
        <f t="shared" si="25"/>
        <v/>
      </c>
      <c r="O59" s="572" t="str">
        <f t="shared" si="26"/>
        <v/>
      </c>
      <c r="P59" s="573" t="str">
        <f t="shared" si="32"/>
        <v/>
      </c>
      <c r="Q59" s="571" t="str">
        <f t="shared" si="27"/>
        <v/>
      </c>
      <c r="R59" s="572" t="str">
        <f t="shared" si="28"/>
        <v/>
      </c>
      <c r="S59" s="573" t="str">
        <f t="shared" si="29"/>
        <v/>
      </c>
      <c r="T59" s="7"/>
    </row>
    <row r="60" spans="1:20" s="190" customFormat="1" ht="12.75" customHeight="1" x14ac:dyDescent="0.25">
      <c r="A60" s="524"/>
      <c r="B60" s="14" t="s">
        <v>12</v>
      </c>
      <c r="C60" s="463" t="str">
        <f>IF('W2'!$G$11&gt;0, 'W2'!F21, IF('W3'!$G$22&gt;0, 'W3'!F52, ""))</f>
        <v/>
      </c>
      <c r="D60" s="473" t="str">
        <f>IF('W2'!$G$11&gt;0, 'W2'!K21, IF('W3'!$G$22&gt;0, 'W3'!K52, ""))</f>
        <v/>
      </c>
      <c r="E60" s="375"/>
      <c r="F60" s="375"/>
      <c r="G60" s="375"/>
      <c r="H60" s="375"/>
      <c r="I60" s="281"/>
      <c r="J60" s="414"/>
      <c r="K60" s="571" t="str">
        <f t="shared" si="30"/>
        <v/>
      </c>
      <c r="L60" s="483" t="str">
        <f t="shared" si="30"/>
        <v/>
      </c>
      <c r="M60" s="572" t="str">
        <f t="shared" si="31"/>
        <v/>
      </c>
      <c r="N60" s="571" t="str">
        <f t="shared" si="25"/>
        <v/>
      </c>
      <c r="O60" s="572" t="str">
        <f t="shared" si="26"/>
        <v/>
      </c>
      <c r="P60" s="573" t="str">
        <f t="shared" si="32"/>
        <v/>
      </c>
      <c r="Q60" s="571" t="str">
        <f t="shared" si="27"/>
        <v/>
      </c>
      <c r="R60" s="572" t="str">
        <f t="shared" si="28"/>
        <v/>
      </c>
      <c r="S60" s="573" t="str">
        <f t="shared" si="29"/>
        <v/>
      </c>
      <c r="T60" s="7"/>
    </row>
    <row r="61" spans="1:20" s="190" customFormat="1" ht="12.75" customHeight="1" x14ac:dyDescent="0.25">
      <c r="A61" s="524"/>
      <c r="B61" s="14" t="s">
        <v>13</v>
      </c>
      <c r="C61" s="463" t="str">
        <f>IF('W2'!$G$11&gt;0, 'W2'!F22, IF('W3'!$G$22&gt;0, 'W3'!F53, ""))</f>
        <v/>
      </c>
      <c r="D61" s="473" t="str">
        <f>IF('W2'!$G$11&gt;0, 'W2'!K22, IF('W3'!$G$22&gt;0, 'W3'!K53, ""))</f>
        <v/>
      </c>
      <c r="E61" s="375"/>
      <c r="F61" s="375"/>
      <c r="G61" s="375"/>
      <c r="H61" s="375"/>
      <c r="I61" s="281"/>
      <c r="J61" s="414"/>
      <c r="K61" s="571" t="str">
        <f t="shared" si="30"/>
        <v/>
      </c>
      <c r="L61" s="483" t="str">
        <f t="shared" si="30"/>
        <v/>
      </c>
      <c r="M61" s="572" t="str">
        <f t="shared" si="31"/>
        <v/>
      </c>
      <c r="N61" s="571" t="str">
        <f t="shared" si="25"/>
        <v/>
      </c>
      <c r="O61" s="572" t="str">
        <f t="shared" si="26"/>
        <v/>
      </c>
      <c r="P61" s="573" t="str">
        <f t="shared" si="32"/>
        <v/>
      </c>
      <c r="Q61" s="571" t="str">
        <f t="shared" si="27"/>
        <v/>
      </c>
      <c r="R61" s="572" t="str">
        <f t="shared" si="28"/>
        <v/>
      </c>
      <c r="S61" s="573" t="str">
        <f t="shared" si="29"/>
        <v/>
      </c>
      <c r="T61" s="7"/>
    </row>
    <row r="62" spans="1:20" s="190" customFormat="1" ht="12.75" customHeight="1" x14ac:dyDescent="0.25">
      <c r="A62" s="524"/>
      <c r="B62" s="14" t="s">
        <v>14</v>
      </c>
      <c r="C62" s="463" t="str">
        <f>IF('W2'!$G$11&gt;0, 'W2'!F23, IF('W3'!$G$22&gt;0, 'W3'!F54, ""))</f>
        <v/>
      </c>
      <c r="D62" s="473" t="str">
        <f>IF('W2'!$G$11&gt;0, 'W2'!K23, IF('W3'!$G$22&gt;0, 'W3'!K54, ""))</f>
        <v/>
      </c>
      <c r="E62" s="375"/>
      <c r="F62" s="375"/>
      <c r="G62" s="375"/>
      <c r="H62" s="375"/>
      <c r="I62" s="281"/>
      <c r="J62" s="414"/>
      <c r="K62" s="571" t="str">
        <f t="shared" si="30"/>
        <v/>
      </c>
      <c r="L62" s="190" t="str">
        <f t="shared" si="30"/>
        <v/>
      </c>
      <c r="M62" s="572" t="str">
        <f t="shared" si="31"/>
        <v/>
      </c>
      <c r="N62" s="571" t="str">
        <f t="shared" si="25"/>
        <v/>
      </c>
      <c r="O62" s="572" t="str">
        <f t="shared" si="26"/>
        <v/>
      </c>
      <c r="P62" s="573" t="str">
        <f t="shared" si="32"/>
        <v/>
      </c>
      <c r="Q62" s="571" t="str">
        <f t="shared" si="27"/>
        <v/>
      </c>
      <c r="R62" s="572" t="str">
        <f t="shared" si="28"/>
        <v/>
      </c>
      <c r="S62" s="573" t="str">
        <f t="shared" si="29"/>
        <v/>
      </c>
      <c r="T62" s="7"/>
    </row>
    <row r="63" spans="1:20" s="190" customFormat="1" ht="12.75" customHeight="1" x14ac:dyDescent="0.25">
      <c r="A63" s="524"/>
      <c r="B63" s="14" t="s">
        <v>15</v>
      </c>
      <c r="C63" s="463" t="str">
        <f>IF('W2'!$G$11&gt;0, 'W2'!F24, IF('W3'!$G$22&gt;0, 'W3'!F55, ""))</f>
        <v/>
      </c>
      <c r="D63" s="473" t="str">
        <f>IF('W2'!$G$11&gt;0, 'W2'!K24, IF('W3'!$G$22&gt;0, 'W3'!K55, ""))</f>
        <v/>
      </c>
      <c r="E63" s="375"/>
      <c r="F63" s="375"/>
      <c r="G63" s="375"/>
      <c r="H63" s="375"/>
      <c r="I63" s="281"/>
      <c r="J63" s="414"/>
      <c r="K63" s="571" t="str">
        <f t="shared" si="30"/>
        <v/>
      </c>
      <c r="L63" s="483" t="str">
        <f t="shared" si="30"/>
        <v/>
      </c>
      <c r="M63" s="572" t="str">
        <f t="shared" si="31"/>
        <v/>
      </c>
      <c r="N63" s="571" t="str">
        <f t="shared" si="25"/>
        <v/>
      </c>
      <c r="O63" s="572" t="str">
        <f t="shared" si="26"/>
        <v/>
      </c>
      <c r="P63" s="573" t="str">
        <f t="shared" si="32"/>
        <v/>
      </c>
      <c r="Q63" s="571" t="str">
        <f t="shared" si="27"/>
        <v/>
      </c>
      <c r="R63" s="572" t="str">
        <f t="shared" si="28"/>
        <v/>
      </c>
      <c r="S63" s="573" t="str">
        <f t="shared" si="29"/>
        <v/>
      </c>
      <c r="T63" s="7"/>
    </row>
    <row r="64" spans="1:20" s="190" customFormat="1" ht="12.75" customHeight="1" x14ac:dyDescent="0.25">
      <c r="A64" s="524"/>
      <c r="B64" s="14" t="s">
        <v>16</v>
      </c>
      <c r="C64" s="463" t="str">
        <f>IF('W2'!$G$11&gt;0, 'W2'!F25, IF('W3'!$G$22&gt;0, 'W3'!F56, ""))</f>
        <v/>
      </c>
      <c r="D64" s="473" t="str">
        <f>IF('W2'!$G$11&gt;0, 'W2'!K25, IF('W3'!$G$22&gt;0, 'W3'!K56, ""))</f>
        <v/>
      </c>
      <c r="E64" s="375"/>
      <c r="F64" s="375"/>
      <c r="G64" s="375"/>
      <c r="H64" s="375"/>
      <c r="I64" s="281"/>
      <c r="J64" s="414"/>
      <c r="K64" s="571" t="str">
        <f t="shared" si="30"/>
        <v/>
      </c>
      <c r="L64" s="483" t="str">
        <f t="shared" si="30"/>
        <v/>
      </c>
      <c r="M64" s="572" t="str">
        <f t="shared" si="31"/>
        <v/>
      </c>
      <c r="N64" s="571" t="str">
        <f t="shared" si="25"/>
        <v/>
      </c>
      <c r="O64" s="572" t="str">
        <f t="shared" si="26"/>
        <v/>
      </c>
      <c r="P64" s="573" t="str">
        <f t="shared" si="32"/>
        <v/>
      </c>
      <c r="Q64" s="571" t="str">
        <f t="shared" si="27"/>
        <v/>
      </c>
      <c r="R64" s="572" t="str">
        <f t="shared" si="28"/>
        <v/>
      </c>
      <c r="S64" s="573" t="str">
        <f t="shared" si="29"/>
        <v/>
      </c>
      <c r="T64" s="7"/>
    </row>
    <row r="65" spans="1:20" s="190" customFormat="1" ht="12.75" customHeight="1" x14ac:dyDescent="0.25">
      <c r="A65" s="525"/>
      <c r="B65" s="14" t="s">
        <v>17</v>
      </c>
      <c r="C65" s="463" t="str">
        <f>IF('W2'!$G$11&gt;0, 'W2'!F26, IF('W3'!$G$22&gt;0, 'W3'!F57, ""))</f>
        <v/>
      </c>
      <c r="D65" s="473" t="str">
        <f>IF('W2'!$G$11&gt;0, 'W2'!K26, IF('W3'!$G$22&gt;0, 'W3'!K57, ""))</f>
        <v/>
      </c>
      <c r="E65" s="476"/>
      <c r="F65" s="476"/>
      <c r="G65" s="476"/>
      <c r="H65" s="476"/>
      <c r="I65" s="281"/>
      <c r="J65" s="414"/>
      <c r="K65" s="571" t="str">
        <f t="shared" si="30"/>
        <v/>
      </c>
      <c r="L65" s="190" t="str">
        <f t="shared" si="30"/>
        <v/>
      </c>
      <c r="M65" s="572" t="str">
        <f>IF(COUNT(C65:F65)=4, CONCATENATE(ROUND(SUM(E65:F65)/SUM(C65:D65)*1000, 2), " (", ROUND(SUM(E65:F65)/SUM(C65:D65)*1000/EXP(1.96/SQRT(SUM(E65:F65))), 2),"-",ROUND(SUM(E65:F65)/SUM(C65:D65)*1000*EXP(1.96/SQRT(SUM(E65:F65))), 2),")"),"")</f>
        <v/>
      </c>
      <c r="N65" s="571" t="str">
        <f t="shared" si="25"/>
        <v/>
      </c>
      <c r="O65" s="572" t="str">
        <f t="shared" si="26"/>
        <v/>
      </c>
      <c r="P65" s="573" t="str">
        <f t="shared" si="32"/>
        <v/>
      </c>
      <c r="Q65" s="571" t="str">
        <f t="shared" si="27"/>
        <v/>
      </c>
      <c r="R65" s="572" t="str">
        <f t="shared" si="28"/>
        <v/>
      </c>
      <c r="S65" s="573" t="str">
        <f t="shared" si="29"/>
        <v/>
      </c>
      <c r="T65" s="7"/>
    </row>
    <row r="66" spans="1:20" s="190" customFormat="1" ht="12.75" customHeight="1" x14ac:dyDescent="0.25">
      <c r="A66" s="447"/>
      <c r="B66" s="14"/>
      <c r="C66" s="372" t="s">
        <v>2</v>
      </c>
      <c r="D66" s="373" t="s">
        <v>0</v>
      </c>
      <c r="E66" s="372" t="s">
        <v>2</v>
      </c>
      <c r="F66" s="372" t="s">
        <v>0</v>
      </c>
      <c r="G66" s="372" t="s">
        <v>2</v>
      </c>
      <c r="H66" s="372" t="s">
        <v>0</v>
      </c>
      <c r="I66" s="372" t="s">
        <v>2</v>
      </c>
      <c r="J66" s="373" t="s">
        <v>0</v>
      </c>
      <c r="K66" s="372" t="s">
        <v>2</v>
      </c>
      <c r="L66" s="372" t="s">
        <v>0</v>
      </c>
      <c r="M66" s="373" t="s">
        <v>26</v>
      </c>
      <c r="N66" s="372" t="s">
        <v>2</v>
      </c>
      <c r="O66" s="372" t="s">
        <v>0</v>
      </c>
      <c r="P66" s="373" t="s">
        <v>26</v>
      </c>
      <c r="Q66" s="372" t="s">
        <v>2</v>
      </c>
      <c r="R66" s="372" t="s">
        <v>0</v>
      </c>
      <c r="S66" s="373" t="s">
        <v>26</v>
      </c>
      <c r="T66" s="7"/>
    </row>
    <row r="67" spans="1:20" s="190" customFormat="1" ht="12.75" customHeight="1" x14ac:dyDescent="0.25">
      <c r="A67" s="523" t="s">
        <v>3</v>
      </c>
      <c r="B67" s="14" t="s">
        <v>6</v>
      </c>
      <c r="C67" s="463" t="str">
        <f>IF('W2'!$G$11&gt;0, 'W2'!G15, IF('W3'!$G$22&gt;0, 'W3'!G46, ""))</f>
        <v/>
      </c>
      <c r="D67" s="473" t="str">
        <f>IF('W2'!$G$11&gt;0, 'W2'!L15, IF('W3'!$G$22&gt;0, 'W3'!L46, ""))</f>
        <v/>
      </c>
      <c r="E67" s="281"/>
      <c r="F67" s="281"/>
      <c r="G67" s="281"/>
      <c r="H67" s="281"/>
      <c r="I67" s="281"/>
      <c r="J67" s="414"/>
      <c r="K67" s="568" t="str">
        <f>IF(COUNT(C67,E67)=2, CONCATENATE(ROUND(E67/C67*1000, 2), " (", ROUND(E67/C67*1000/EXP(1.96/SQRT(E67)), 2),"-",ROUND(E67/C67*1000*EXP(1.96/SQRT(E67)), 2),")"),"")</f>
        <v/>
      </c>
      <c r="L67" s="482" t="str">
        <f>IF(COUNT(D67,F67)=2, CONCATENATE(ROUND(F67/D67*1000, 2), " (", ROUND(F67/D67*1000/EXP(1.96/SQRT(F67)), 2),"-",ROUND(F67/D67*1000*EXP(1.96/SQRT(F67)), 2),")"),"")</f>
        <v/>
      </c>
      <c r="M67" s="569" t="str">
        <f>IF(COUNT(C67:F67)=4, CONCATENATE(ROUND(SUM(E67:F67)/SUM(C67:D67)*1000, 2), " (", ROUND(SUM(E67:F67)/SUM(C67:D67)*1000/EXP(1.96/SQRT(SUM(E67:F67))), 2),"-",ROUND(SUM(E67:F67)/SUM(C67:D67)*1000*EXP(1.96/SQRT(SUM(E67:F67))), 2),")"),"")</f>
        <v/>
      </c>
      <c r="N67" s="568" t="str">
        <f t="shared" ref="N67:N78" si="33">IF(COUNT(C67,G67)=2, CONCATENATE(ROUND(G67/C67*1000, 2), " (", ROUND(G67/C67*1000/EXP(1.96/SQRT(G67)), 2),"-",ROUND(G67/C67*1000*EXP(1.96/SQRT(G67)), 2),")"),"")</f>
        <v/>
      </c>
      <c r="O67" s="569" t="str">
        <f t="shared" ref="O67:O78" si="34">IF(COUNT(D67,H67)=2, CONCATENATE(ROUND(H67/D67*1000, 2), " (", ROUND(H67/D67*1000/EXP(1.96/SQRT(H67)), 2),"-",ROUND(H67/D67*1000*EXP(1.96/SQRT(H67)), 2),")"),"")</f>
        <v/>
      </c>
      <c r="P67" s="569" t="str">
        <f>IF(COUNT(C67:D67,G67:H67)=4, CONCATENATE(ROUND(SUM(G67:H67)/SUM(C67:D67)*1000, 2), " (", ROUND(SUM(G67:H67)/SUM(C67:D67)*1000/EXP(1.96/SQRT(SUM(G67:H67))), 2),"-",ROUND(SUM(G67:H67)/SUM(C67:D67)*1000*EXP(1.96/SQRT(SUM(G67:H67))), 2),")"),"")</f>
        <v/>
      </c>
      <c r="Q67" s="568" t="str">
        <f t="shared" ref="Q67:Q78" si="35">IF(COUNT(C67,I67)=2, CONCATENATE(ROUND(I67/C67*1000, 2), " (", ROUND(I67/C67*1000/EXP(1.96/SQRT(I67)), 2),"-",ROUND(I67/C67*1000*EXP(1.96/SQRT(I67)), 2),")"),"")</f>
        <v/>
      </c>
      <c r="R67" s="569" t="str">
        <f t="shared" ref="R67:R78" si="36">IF(COUNT(D67,J67)=2, CONCATENATE(ROUND(J67/D67*1000, 2), " (", ROUND(J67/D67*1000/EXP(1.96/SQRT(J67)), 2),"-",ROUND(J67/D67*1000*EXP(1.96/SQRT(J67)), 2),")"),"")</f>
        <v/>
      </c>
      <c r="S67" s="570" t="str">
        <f>IF(COUNT(C67:D67,I67:J67)=4, CONCATENATE(ROUND(SUM(I67:J67)/SUM(C67:D67)*1000, 2), " (", ROUND(SUM(I67:J67)/SUM(C67:D67)*1000/EXP(1.96/SQRT(SUM(I67:J67))), 2),"-",ROUND(SUM(I67:J67)/SUM(C67:D67)*1000*EXP(1.96/SQRT(SUM(I67:J67))), 2),")"),"")</f>
        <v/>
      </c>
      <c r="T67" s="7"/>
    </row>
    <row r="68" spans="1:20" s="190" customFormat="1" ht="12.75" customHeight="1" x14ac:dyDescent="0.25">
      <c r="A68" s="524"/>
      <c r="B68" s="14" t="s">
        <v>7</v>
      </c>
      <c r="C68" s="463" t="str">
        <f>IF('W2'!$G$11&gt;0, 'W2'!G16, IF('W3'!$G$22&gt;0, 'W3'!G47, ""))</f>
        <v/>
      </c>
      <c r="D68" s="473" t="str">
        <f>IF('W2'!$G$11&gt;0, 'W2'!L16, IF('W3'!$G$22&gt;0, 'W3'!L47, ""))</f>
        <v/>
      </c>
      <c r="E68" s="281"/>
      <c r="F68" s="281"/>
      <c r="G68" s="281"/>
      <c r="H68" s="281"/>
      <c r="I68" s="281"/>
      <c r="J68" s="414"/>
      <c r="K68" s="571" t="str">
        <f t="shared" ref="K68:L78" si="37">IF(COUNT(C68,E68)=2, CONCATENATE(ROUND(E68/C68*1000, 2), " (", ROUND(E68/C68*1000/EXP(1.96/SQRT(E68)), 2),"-",ROUND(E68/C68*1000*EXP(1.96/SQRT(E68)), 2),")"),"")</f>
        <v/>
      </c>
      <c r="L68" s="483" t="str">
        <f t="shared" si="37"/>
        <v/>
      </c>
      <c r="M68" s="572" t="str">
        <f t="shared" ref="M68:M77" si="38">IF(COUNT(C68:F68)=4, CONCATENATE(ROUND(SUM(E68:F68)/SUM(C68:D68)*1000, 2), " (", ROUND(SUM(E68:F68)/SUM(C68:D68)*1000/EXP(1.96/SQRT(SUM(E68:F68))), 2),"-",ROUND(SUM(E68:F68)/SUM(C68:D68)*1000*EXP(1.96/SQRT(SUM(E68:F68))), 2),")"),"")</f>
        <v/>
      </c>
      <c r="N68" s="571" t="str">
        <f t="shared" si="33"/>
        <v/>
      </c>
      <c r="O68" s="572" t="str">
        <f t="shared" si="34"/>
        <v/>
      </c>
      <c r="P68" s="573" t="str">
        <f>IF(COUNT(C68:D68,G68:H68)=4, CONCATENATE(ROUND(SUM(G68:H68)/SUM(C68:D68)*1000, 2), " (", ROUND(SUM(G68:H68)/SUM(C68:D68)*1000/EXP(1.96/SQRT(SUM(G68:H68))), 2),"-",ROUND(SUM(G68:H68)/SUM(C68:D68)*1000*EXP(1.96/SQRT(SUM(G68:H68))), 2),")"),"")</f>
        <v/>
      </c>
      <c r="Q68" s="571" t="str">
        <f t="shared" si="35"/>
        <v/>
      </c>
      <c r="R68" s="572" t="str">
        <f t="shared" si="36"/>
        <v/>
      </c>
      <c r="S68" s="573" t="str">
        <f t="shared" ref="S68:S78" si="39">IF(COUNT(C68:D68,I68:J68)=4, CONCATENATE(ROUND(SUM(I68:J68)/SUM(C68:D68)*1000, 2), " (", ROUND(SUM(I68:J68)/SUM(C68:D68)*1000/EXP(1.96/SQRT(SUM(I68:J68))), 2),"-",ROUND(SUM(I68:J68)/SUM(C68:D68)*1000*EXP(1.96/SQRT(SUM(I68:J68))), 2),")"),"")</f>
        <v/>
      </c>
      <c r="T68" s="7"/>
    </row>
    <row r="69" spans="1:20" s="190" customFormat="1" ht="12.75" customHeight="1" x14ac:dyDescent="0.25">
      <c r="A69" s="524"/>
      <c r="B69" s="14" t="s">
        <v>8</v>
      </c>
      <c r="C69" s="463" t="str">
        <f>IF('W2'!$G$11&gt;0, 'W2'!G17, IF('W3'!$G$22&gt;0, 'W3'!G48, ""))</f>
        <v/>
      </c>
      <c r="D69" s="473" t="str">
        <f>IF('W2'!$G$11&gt;0, 'W2'!L17, IF('W3'!$G$22&gt;0, 'W3'!L48, ""))</f>
        <v/>
      </c>
      <c r="E69" s="375"/>
      <c r="F69" s="375"/>
      <c r="G69" s="375"/>
      <c r="H69" s="375"/>
      <c r="I69" s="281"/>
      <c r="J69" s="414"/>
      <c r="K69" s="571" t="str">
        <f>IF(COUNT(C69,E69)=2, CONCATENATE(ROUND(E69/C69*1000, 2), " (", ROUND(E69/C69*1000/EXP(1.96/SQRT(E69)), 2),"-",ROUND(E69/C69*1000*EXP(1.96/SQRT(E69)), 2),")"),"")</f>
        <v/>
      </c>
      <c r="L69" s="190" t="str">
        <f t="shared" si="37"/>
        <v/>
      </c>
      <c r="M69" s="572" t="str">
        <f t="shared" si="38"/>
        <v/>
      </c>
      <c r="N69" s="571" t="str">
        <f t="shared" si="33"/>
        <v/>
      </c>
      <c r="O69" s="572" t="str">
        <f t="shared" si="34"/>
        <v/>
      </c>
      <c r="P69" s="573" t="str">
        <f t="shared" ref="P69:P78" si="40">IF(COUNT(C69:D69,G69:H69)=4, CONCATENATE(ROUND(SUM(G69:H69)/SUM(C69:D69)*1000, 2), " (", ROUND(SUM(G69:H69)/SUM(C69:D69)*1000/EXP(1.96/SQRT(SUM(G69:H69))), 2),"-",ROUND(SUM(G69:H69)/SUM(C69:D69)*1000*EXP(1.96/SQRT(SUM(G69:H69))), 2),")"),"")</f>
        <v/>
      </c>
      <c r="Q69" s="571" t="str">
        <f t="shared" si="35"/>
        <v/>
      </c>
      <c r="R69" s="572" t="str">
        <f t="shared" si="36"/>
        <v/>
      </c>
      <c r="S69" s="573" t="str">
        <f t="shared" si="39"/>
        <v/>
      </c>
      <c r="T69" s="7"/>
    </row>
    <row r="70" spans="1:20" s="190" customFormat="1" ht="12.75" customHeight="1" x14ac:dyDescent="0.25">
      <c r="A70" s="524"/>
      <c r="B70" s="14" t="s">
        <v>9</v>
      </c>
      <c r="C70" s="463" t="str">
        <f>IF('W2'!$G$11&gt;0, 'W2'!G18, IF('W3'!$G$22&gt;0, 'W3'!G49, ""))</f>
        <v/>
      </c>
      <c r="D70" s="473" t="str">
        <f>IF('W2'!$G$11&gt;0, 'W2'!L18, IF('W3'!$G$22&gt;0, 'W3'!L49, ""))</f>
        <v/>
      </c>
      <c r="E70" s="375"/>
      <c r="F70" s="375"/>
      <c r="G70" s="375"/>
      <c r="H70" s="375"/>
      <c r="I70" s="281"/>
      <c r="J70" s="414"/>
      <c r="K70" s="571" t="str">
        <f t="shared" si="37"/>
        <v/>
      </c>
      <c r="L70" s="483" t="str">
        <f t="shared" si="37"/>
        <v/>
      </c>
      <c r="M70" s="572" t="str">
        <f t="shared" si="38"/>
        <v/>
      </c>
      <c r="N70" s="571" t="str">
        <f t="shared" si="33"/>
        <v/>
      </c>
      <c r="O70" s="572" t="str">
        <f t="shared" si="34"/>
        <v/>
      </c>
      <c r="P70" s="573" t="str">
        <f t="shared" si="40"/>
        <v/>
      </c>
      <c r="Q70" s="571" t="str">
        <f t="shared" si="35"/>
        <v/>
      </c>
      <c r="R70" s="572" t="str">
        <f t="shared" si="36"/>
        <v/>
      </c>
      <c r="S70" s="573" t="str">
        <f t="shared" si="39"/>
        <v/>
      </c>
      <c r="T70" s="7"/>
    </row>
    <row r="71" spans="1:20" s="190" customFormat="1" ht="12.75" customHeight="1" x14ac:dyDescent="0.25">
      <c r="A71" s="524"/>
      <c r="B71" s="14" t="s">
        <v>10</v>
      </c>
      <c r="C71" s="463" t="str">
        <f>IF('W2'!$G$11&gt;0, 'W2'!G19, IF('W3'!$G$22&gt;0, 'W3'!G50, ""))</f>
        <v/>
      </c>
      <c r="D71" s="473" t="str">
        <f>IF('W2'!$G$11&gt;0, 'W2'!L19, IF('W3'!$G$22&gt;0, 'W3'!L50, ""))</f>
        <v/>
      </c>
      <c r="E71" s="375"/>
      <c r="F71" s="375"/>
      <c r="G71" s="375"/>
      <c r="H71" s="375"/>
      <c r="I71" s="281"/>
      <c r="J71" s="414"/>
      <c r="K71" s="571" t="str">
        <f t="shared" si="37"/>
        <v/>
      </c>
      <c r="L71" s="483" t="str">
        <f t="shared" si="37"/>
        <v/>
      </c>
      <c r="M71" s="572" t="str">
        <f t="shared" si="38"/>
        <v/>
      </c>
      <c r="N71" s="571" t="str">
        <f t="shared" si="33"/>
        <v/>
      </c>
      <c r="O71" s="572" t="str">
        <f t="shared" si="34"/>
        <v/>
      </c>
      <c r="P71" s="573" t="str">
        <f t="shared" si="40"/>
        <v/>
      </c>
      <c r="Q71" s="571" t="str">
        <f t="shared" si="35"/>
        <v/>
      </c>
      <c r="R71" s="572" t="str">
        <f t="shared" si="36"/>
        <v/>
      </c>
      <c r="S71" s="573" t="str">
        <f t="shared" si="39"/>
        <v/>
      </c>
      <c r="T71" s="7"/>
    </row>
    <row r="72" spans="1:20" s="190" customFormat="1" ht="12.75" customHeight="1" x14ac:dyDescent="0.25">
      <c r="A72" s="524"/>
      <c r="B72" s="14" t="s">
        <v>11</v>
      </c>
      <c r="C72" s="463" t="str">
        <f>IF('W2'!$G$11&gt;0, 'W2'!G20, IF('W3'!$G$22&gt;0, 'W3'!G51, ""))</f>
        <v/>
      </c>
      <c r="D72" s="473" t="str">
        <f>IF('W2'!$G$11&gt;0, 'W2'!L20, IF('W3'!$G$22&gt;0, 'W3'!L51, ""))</f>
        <v/>
      </c>
      <c r="E72" s="375"/>
      <c r="F72" s="375"/>
      <c r="G72" s="375"/>
      <c r="H72" s="375"/>
      <c r="I72" s="281"/>
      <c r="J72" s="414"/>
      <c r="K72" s="571" t="str">
        <f t="shared" si="37"/>
        <v/>
      </c>
      <c r="L72" s="190" t="str">
        <f t="shared" si="37"/>
        <v/>
      </c>
      <c r="M72" s="572" t="str">
        <f t="shared" si="38"/>
        <v/>
      </c>
      <c r="N72" s="571" t="str">
        <f t="shared" si="33"/>
        <v/>
      </c>
      <c r="O72" s="572" t="str">
        <f t="shared" si="34"/>
        <v/>
      </c>
      <c r="P72" s="573" t="str">
        <f t="shared" si="40"/>
        <v/>
      </c>
      <c r="Q72" s="571" t="str">
        <f t="shared" si="35"/>
        <v/>
      </c>
      <c r="R72" s="572" t="str">
        <f t="shared" si="36"/>
        <v/>
      </c>
      <c r="S72" s="573" t="str">
        <f t="shared" si="39"/>
        <v/>
      </c>
      <c r="T72" s="7"/>
    </row>
    <row r="73" spans="1:20" s="190" customFormat="1" ht="12.75" customHeight="1" x14ac:dyDescent="0.25">
      <c r="A73" s="524"/>
      <c r="B73" s="14" t="s">
        <v>12</v>
      </c>
      <c r="C73" s="463" t="str">
        <f>IF('W2'!$G$11&gt;0, 'W2'!G21, IF('W3'!$G$22&gt;0, 'W3'!G52, ""))</f>
        <v/>
      </c>
      <c r="D73" s="473" t="str">
        <f>IF('W2'!$G$11&gt;0, 'W2'!L21, IF('W3'!$G$22&gt;0, 'W3'!L52, ""))</f>
        <v/>
      </c>
      <c r="E73" s="375"/>
      <c r="F73" s="375"/>
      <c r="G73" s="375"/>
      <c r="H73" s="375"/>
      <c r="I73" s="281"/>
      <c r="J73" s="414"/>
      <c r="K73" s="571" t="str">
        <f t="shared" si="37"/>
        <v/>
      </c>
      <c r="L73" s="483" t="str">
        <f t="shared" si="37"/>
        <v/>
      </c>
      <c r="M73" s="572" t="str">
        <f t="shared" si="38"/>
        <v/>
      </c>
      <c r="N73" s="571" t="str">
        <f t="shared" si="33"/>
        <v/>
      </c>
      <c r="O73" s="572" t="str">
        <f t="shared" si="34"/>
        <v/>
      </c>
      <c r="P73" s="573" t="str">
        <f t="shared" si="40"/>
        <v/>
      </c>
      <c r="Q73" s="571" t="str">
        <f t="shared" si="35"/>
        <v/>
      </c>
      <c r="R73" s="572" t="str">
        <f t="shared" si="36"/>
        <v/>
      </c>
      <c r="S73" s="573" t="str">
        <f t="shared" si="39"/>
        <v/>
      </c>
      <c r="T73" s="7"/>
    </row>
    <row r="74" spans="1:20" s="190" customFormat="1" ht="12.75" customHeight="1" x14ac:dyDescent="0.25">
      <c r="A74" s="524"/>
      <c r="B74" s="14" t="s">
        <v>13</v>
      </c>
      <c r="C74" s="463" t="str">
        <f>IF('W2'!$G$11&gt;0, 'W2'!G22, IF('W3'!$G$22&gt;0, 'W3'!G53, ""))</f>
        <v/>
      </c>
      <c r="D74" s="473" t="str">
        <f>IF('W2'!$G$11&gt;0, 'W2'!L22, IF('W3'!$G$22&gt;0, 'W3'!L53, ""))</f>
        <v/>
      </c>
      <c r="E74" s="375"/>
      <c r="F74" s="375"/>
      <c r="G74" s="375"/>
      <c r="H74" s="375"/>
      <c r="I74" s="281"/>
      <c r="J74" s="414"/>
      <c r="K74" s="571" t="str">
        <f t="shared" si="37"/>
        <v/>
      </c>
      <c r="L74" s="483" t="str">
        <f t="shared" si="37"/>
        <v/>
      </c>
      <c r="M74" s="572" t="str">
        <f t="shared" si="38"/>
        <v/>
      </c>
      <c r="N74" s="571" t="str">
        <f t="shared" si="33"/>
        <v/>
      </c>
      <c r="O74" s="572" t="str">
        <f t="shared" si="34"/>
        <v/>
      </c>
      <c r="P74" s="573" t="str">
        <f t="shared" si="40"/>
        <v/>
      </c>
      <c r="Q74" s="571" t="str">
        <f t="shared" si="35"/>
        <v/>
      </c>
      <c r="R74" s="572" t="str">
        <f t="shared" si="36"/>
        <v/>
      </c>
      <c r="S74" s="573" t="str">
        <f t="shared" si="39"/>
        <v/>
      </c>
      <c r="T74" s="7"/>
    </row>
    <row r="75" spans="1:20" s="190" customFormat="1" ht="12.75" customHeight="1" x14ac:dyDescent="0.25">
      <c r="A75" s="524"/>
      <c r="B75" s="14" t="s">
        <v>14</v>
      </c>
      <c r="C75" s="463" t="str">
        <f>IF('W2'!$G$11&gt;0, 'W2'!G23, IF('W3'!$G$22&gt;0, 'W3'!G54, ""))</f>
        <v/>
      </c>
      <c r="D75" s="473" t="str">
        <f>IF('W2'!$G$11&gt;0, 'W2'!L23, IF('W3'!$G$22&gt;0, 'W3'!L54, ""))</f>
        <v/>
      </c>
      <c r="E75" s="375"/>
      <c r="F75" s="375"/>
      <c r="G75" s="375"/>
      <c r="H75" s="375"/>
      <c r="I75" s="281"/>
      <c r="J75" s="414"/>
      <c r="K75" s="571" t="str">
        <f t="shared" si="37"/>
        <v/>
      </c>
      <c r="L75" s="190" t="str">
        <f t="shared" si="37"/>
        <v/>
      </c>
      <c r="M75" s="572" t="str">
        <f t="shared" si="38"/>
        <v/>
      </c>
      <c r="N75" s="571" t="str">
        <f t="shared" si="33"/>
        <v/>
      </c>
      <c r="O75" s="572" t="str">
        <f t="shared" si="34"/>
        <v/>
      </c>
      <c r="P75" s="573" t="str">
        <f t="shared" si="40"/>
        <v/>
      </c>
      <c r="Q75" s="571" t="str">
        <f t="shared" si="35"/>
        <v/>
      </c>
      <c r="R75" s="572" t="str">
        <f t="shared" si="36"/>
        <v/>
      </c>
      <c r="S75" s="573" t="str">
        <f t="shared" si="39"/>
        <v/>
      </c>
      <c r="T75" s="7"/>
    </row>
    <row r="76" spans="1:20" s="190" customFormat="1" ht="12.75" customHeight="1" x14ac:dyDescent="0.25">
      <c r="A76" s="524"/>
      <c r="B76" s="14" t="s">
        <v>15</v>
      </c>
      <c r="C76" s="463" t="str">
        <f>IF('W2'!$G$11&gt;0, 'W2'!G24, IF('W3'!$G$22&gt;0, 'W3'!G55, ""))</f>
        <v/>
      </c>
      <c r="D76" s="473" t="str">
        <f>IF('W2'!$G$11&gt;0, 'W2'!L24, IF('W3'!$G$22&gt;0, 'W3'!L55, ""))</f>
        <v/>
      </c>
      <c r="E76" s="375"/>
      <c r="F76" s="375"/>
      <c r="G76" s="375"/>
      <c r="H76" s="375"/>
      <c r="I76" s="281"/>
      <c r="J76" s="414"/>
      <c r="K76" s="571" t="str">
        <f t="shared" si="37"/>
        <v/>
      </c>
      <c r="L76" s="483" t="str">
        <f t="shared" si="37"/>
        <v/>
      </c>
      <c r="M76" s="572" t="str">
        <f t="shared" si="38"/>
        <v/>
      </c>
      <c r="N76" s="571" t="str">
        <f t="shared" si="33"/>
        <v/>
      </c>
      <c r="O76" s="572" t="str">
        <f t="shared" si="34"/>
        <v/>
      </c>
      <c r="P76" s="573" t="str">
        <f t="shared" si="40"/>
        <v/>
      </c>
      <c r="Q76" s="571" t="str">
        <f t="shared" si="35"/>
        <v/>
      </c>
      <c r="R76" s="572" t="str">
        <f t="shared" si="36"/>
        <v/>
      </c>
      <c r="S76" s="573" t="str">
        <f t="shared" si="39"/>
        <v/>
      </c>
      <c r="T76" s="7"/>
    </row>
    <row r="77" spans="1:20" s="190" customFormat="1" ht="12.75" customHeight="1" x14ac:dyDescent="0.25">
      <c r="A77" s="524"/>
      <c r="B77" s="14" t="s">
        <v>16</v>
      </c>
      <c r="C77" s="463" t="str">
        <f>IF('W2'!$G$11&gt;0, 'W2'!G25, IF('W3'!$G$22&gt;0, 'W3'!G56, ""))</f>
        <v/>
      </c>
      <c r="D77" s="473" t="str">
        <f>IF('W2'!$G$11&gt;0, 'W2'!L25, IF('W3'!$G$22&gt;0, 'W3'!L56, ""))</f>
        <v/>
      </c>
      <c r="E77" s="375"/>
      <c r="F77" s="375"/>
      <c r="G77" s="375"/>
      <c r="H77" s="375"/>
      <c r="I77" s="281"/>
      <c r="J77" s="414"/>
      <c r="K77" s="571" t="str">
        <f t="shared" si="37"/>
        <v/>
      </c>
      <c r="L77" s="483" t="str">
        <f t="shared" si="37"/>
        <v/>
      </c>
      <c r="M77" s="572" t="str">
        <f t="shared" si="38"/>
        <v/>
      </c>
      <c r="N77" s="571" t="str">
        <f t="shared" si="33"/>
        <v/>
      </c>
      <c r="O77" s="572" t="str">
        <f t="shared" si="34"/>
        <v/>
      </c>
      <c r="P77" s="573" t="str">
        <f t="shared" si="40"/>
        <v/>
      </c>
      <c r="Q77" s="571" t="str">
        <f t="shared" si="35"/>
        <v/>
      </c>
      <c r="R77" s="572" t="str">
        <f t="shared" si="36"/>
        <v/>
      </c>
      <c r="S77" s="573" t="str">
        <f t="shared" si="39"/>
        <v/>
      </c>
      <c r="T77" s="7"/>
    </row>
    <row r="78" spans="1:20" s="190" customFormat="1" ht="12.75" customHeight="1" x14ac:dyDescent="0.25">
      <c r="A78" s="526"/>
      <c r="B78" s="179" t="s">
        <v>17</v>
      </c>
      <c r="C78" s="467" t="str">
        <f>IF('W2'!$G$11&gt;0, 'W2'!G26, IF('W3'!$G$22&gt;0, 'W3'!G57, ""))</f>
        <v/>
      </c>
      <c r="D78" s="474" t="str">
        <f>IF('W2'!$G$11&gt;0, 'W2'!L26, IF('W3'!$G$22&gt;0, 'W3'!L57, ""))</f>
        <v/>
      </c>
      <c r="E78" s="477"/>
      <c r="F78" s="478"/>
      <c r="G78" s="478"/>
      <c r="H78" s="478"/>
      <c r="I78" s="468"/>
      <c r="J78" s="481"/>
      <c r="K78" s="575" t="str">
        <f t="shared" si="37"/>
        <v/>
      </c>
      <c r="L78" s="484" t="str">
        <f t="shared" si="37"/>
        <v/>
      </c>
      <c r="M78" s="574" t="str">
        <f>IF(COUNT(C78:F78)=4, CONCATENATE(ROUND(SUM(E78:F78)/SUM(C78:D78)*1000, 2), " (", ROUND(SUM(E78:F78)/SUM(C78:D78)*1000/EXP(1.96/SQRT(SUM(E78:F78))), 2),"-",ROUND(SUM(E78:F78)/SUM(C78:D78)*1000*EXP(1.96/SQRT(SUM(E78:F78))), 2),")"),"")</f>
        <v/>
      </c>
      <c r="N78" s="575" t="str">
        <f t="shared" si="33"/>
        <v/>
      </c>
      <c r="O78" s="574" t="str">
        <f t="shared" si="34"/>
        <v/>
      </c>
      <c r="P78" s="576" t="str">
        <f t="shared" si="40"/>
        <v/>
      </c>
      <c r="Q78" s="575" t="str">
        <f t="shared" si="35"/>
        <v/>
      </c>
      <c r="R78" s="574" t="str">
        <f t="shared" si="36"/>
        <v/>
      </c>
      <c r="S78" s="576" t="str">
        <f t="shared" si="39"/>
        <v/>
      </c>
      <c r="T78" s="7"/>
    </row>
    <row r="79" spans="1:20" s="72" customFormat="1" ht="12.75" customHeight="1" x14ac:dyDescent="0.25">
      <c r="A79" s="71"/>
      <c r="K79" s="19"/>
      <c r="L79" s="19"/>
      <c r="M79" s="11"/>
      <c r="N79" s="11"/>
      <c r="O79" s="11"/>
      <c r="P79" s="11"/>
      <c r="Q79" s="12"/>
      <c r="R79" s="12"/>
      <c r="S79" s="12"/>
    </row>
    <row r="80" spans="1:20" s="1" customFormat="1" ht="12.75" customHeight="1" x14ac:dyDescent="0.2">
      <c r="A80" s="2"/>
      <c r="B80" s="3"/>
      <c r="C80" s="6"/>
      <c r="D80" s="6"/>
      <c r="E80" s="6"/>
      <c r="F80" s="6"/>
      <c r="G80" s="6"/>
      <c r="H80" s="6"/>
      <c r="I80" s="6"/>
      <c r="J80" s="6"/>
      <c r="K80" s="16"/>
      <c r="L80" s="16"/>
      <c r="Q80" s="15"/>
      <c r="R80" s="15"/>
      <c r="S80" s="15"/>
      <c r="T80" s="10"/>
    </row>
    <row r="81" spans="1:20" s="1" customFormat="1" ht="12.75" customHeight="1" x14ac:dyDescent="0.2">
      <c r="A81" s="2"/>
      <c r="B81" s="3"/>
      <c r="C81" s="6"/>
      <c r="D81" s="6"/>
      <c r="E81" s="6"/>
      <c r="F81" s="6"/>
      <c r="G81" s="6"/>
      <c r="H81" s="6"/>
      <c r="I81" s="595" t="s">
        <v>210</v>
      </c>
      <c r="J81" s="595"/>
      <c r="K81" s="464"/>
      <c r="L81" s="596" t="str">
        <f>IF('W2'!G11&gt;0, 'W2'!G11, IF('W3'!$G$22&gt;0, 'W3'!$G$22, ""))</f>
        <v/>
      </c>
      <c r="M81" s="486" t="s">
        <v>29</v>
      </c>
      <c r="N81" s="486"/>
      <c r="O81" s="486"/>
      <c r="P81" s="486"/>
      <c r="Q81" s="191"/>
      <c r="R81" s="597"/>
      <c r="S81" s="598"/>
      <c r="T81" s="10"/>
    </row>
    <row r="82" spans="1:20" s="1" customFormat="1" ht="12.75" customHeight="1" x14ac:dyDescent="0.2">
      <c r="I82" s="599"/>
      <c r="J82" s="600"/>
      <c r="K82" s="601" t="s">
        <v>31</v>
      </c>
      <c r="L82" s="602"/>
      <c r="M82" s="603"/>
      <c r="N82" s="601" t="s">
        <v>30</v>
      </c>
      <c r="O82" s="602"/>
      <c r="P82" s="603"/>
      <c r="Q82" s="604" t="s">
        <v>32</v>
      </c>
      <c r="R82" s="605"/>
      <c r="S82" s="606"/>
      <c r="T82" s="10"/>
    </row>
    <row r="83" spans="1:20" s="1" customFormat="1" ht="12.75" customHeight="1" x14ac:dyDescent="0.2">
      <c r="I83" s="607"/>
      <c r="J83" s="608"/>
      <c r="K83" s="621" t="s">
        <v>2</v>
      </c>
      <c r="L83" s="622" t="s">
        <v>0</v>
      </c>
      <c r="M83" s="611" t="s">
        <v>26</v>
      </c>
      <c r="N83" s="371" t="s">
        <v>258</v>
      </c>
      <c r="O83" s="372" t="s">
        <v>0</v>
      </c>
      <c r="P83" s="372" t="s">
        <v>26</v>
      </c>
      <c r="Q83" s="609" t="s">
        <v>2</v>
      </c>
      <c r="R83" s="610" t="s">
        <v>0</v>
      </c>
      <c r="S83" s="611" t="s">
        <v>26</v>
      </c>
      <c r="T83" s="10"/>
    </row>
    <row r="84" spans="1:20" s="1" customFormat="1" ht="12.75" customHeight="1" x14ac:dyDescent="0.2">
      <c r="I84" s="623" t="s">
        <v>237</v>
      </c>
      <c r="J84" s="624"/>
      <c r="K84" s="569" t="str">
        <f>IF(COUNT(E15:E26)=$L$81, CONCATENATE(ROUND(SUM(E15:E26)*$L$81/SUM(C15:C26)*1000, 2), " (", ROUND(SUM(E15:E26)*$L$81/SUM(C15:C26)*1000/EXP(1.96/SQRT(SUM(E15:E26))), 2),"-",ROUND(SUM(E15:E26)*$L$81/SUM(C15:C26)*1000*EXP(1.96/SQRT(SUM(E15:E26))), 2),")"),"")</f>
        <v/>
      </c>
      <c r="L84" s="569" t="str">
        <f>IF(COUNT(F15:F26)=$L$81, CONCATENATE(ROUND(SUM(F15:F26)*$L$81/SUM(D15:D26)*1000, 2), " (", ROUND(SUM(F15:F26)*$L$81/SUM(D15:D26)*1000/EXP(1.96/SQRT(SUM(F15:F26))), 2),"-",ROUND(SUM(F15:F26)*$L$81/SUM(D15:D26)*1000*EXP(1.96/SQRT(SUM(F15:F26))), 2),")"),"")</f>
        <v/>
      </c>
      <c r="M84" s="570" t="str">
        <f>IF(COUNT(E15:F26)/2=L81, CONCATENATE(ROUND(SUM(E15:F26)*L81/SUM(C15:D26)*1000, 2), " (", ROUND(SUM(E15:F26)*L81/SUM(C15:D26)*1000/EXP(1.96/SQRT(SUM(E15:F26))), 2),"-",ROUND(SUM(E15:F26)*L81/SUM(C15:D26)*1000*EXP(1.96/SQRT(SUM(E15:F26))), 2),")"),"")</f>
        <v/>
      </c>
      <c r="N84" s="568" t="str">
        <f>IF(COUNT(G15:G26)=L81, CONCATENATE(ROUND(SUM(G15:G26)*L81/SUM(C15:C26)*1000, 2), " (", ROUND(SUM(G15:G26)*L81/SUM(C15:C26)*1000/EXP(1.96/SQRT(SUM(G15:G26))), 2),"-",ROUND(SUM(G15:G26)*L81/SUM(C15:C26)*1000*EXP(1.96/SQRT(SUM(G15:G26))), 2),")"),"")</f>
        <v/>
      </c>
      <c r="O84" s="569" t="str">
        <f>IF(COUNT(H15:H26)=L81, CONCATENATE(ROUND(SUM(H15:H26)*L81/SUM(D15:D26)*1000, 2), " (", ROUND(SUM(H15:H26)*L81/SUM(D15:D26)*1000/EXP(1.96/SQRT(SUM(H15:H26))), 2),"-",ROUND(SUM(H15:H26)*L81/SUM(D15:D26)*1000*EXP(1.96/SQRT(SUM(H15:H26))), 2),")"),"")</f>
        <v/>
      </c>
      <c r="P84" s="570" t="str">
        <f>IF(COUNT(G15:H26)/2=L81, CONCATENATE(ROUND(SUM(G15:H26)*L81/SUM(C15:D26)*1000, 2), " (", ROUND(SUM(G15:H26)*L81/SUM(C15:D26)*1000/EXP(1.96/SQRT(SUM(G15:H26))), 2),"-",ROUND(SUM(G15:H26)*L81/SUM(C15:D26)*1000*EXP(1.96/SQRT(SUM(G15:H26))), 2),")"),"")</f>
        <v/>
      </c>
      <c r="Q84" s="569" t="str">
        <f>IF(COUNT(I15:I26)=L81, CONCATENATE(ROUND(SUM(I15:I26)*L81/SUM(C15:C26)*1000, 2), " (", ROUND(SUM(I15:I26)*L81/SUM(C15:C26)*1000/EXP(1.96/SQRT(SUM(I15:I26))), 2),"-",ROUND(SUM(I15:I26)*L81/SUM(C15:C26)*1000*EXP(1.96/SQRT(SUM(I15:I26))), 2),")"),"")</f>
        <v/>
      </c>
      <c r="R84" s="569" t="str">
        <f>IF(COUNT(J15:J26)=L81, CONCATENATE(ROUND(SUM(J15:J26)*L81/SUM(D15:D26)*1000, 2), " (", ROUND(SUM(J15:J26)*L81/SUM(D15:D26)*1000/EXP(1.96/SQRT(SUM(J15:J26))), 2),"-",ROUND(SUM(J15:J26)*L81/SUM(D15:D26)*1000*EXP(1.96/SQRT(SUM(J15:J26))), 2),")"),"")</f>
        <v/>
      </c>
      <c r="S84" s="570" t="str">
        <f>IF(COUNT(I15:J26)/2=L81, CONCATENATE(ROUND(SUM(I15:J26)*L81/SUM(C15:D26)*1000, 2), " (", ROUND(SUM(I15:J26)*L81/SUM(C15:D26)*1000/EXP(1.96/SQRT(SUM(I15:J26))), 2),"-",ROUND(SUM(I15:J26)*L81/SUM(C15:D26)*1000*EXP(1.96/SQRT(SUM(I15:J26))), 2),")"),"")</f>
        <v/>
      </c>
      <c r="T84" s="10"/>
    </row>
    <row r="85" spans="1:20" s="1" customFormat="1" ht="12.75" customHeight="1" x14ac:dyDescent="0.2">
      <c r="I85" s="614" t="s">
        <v>21</v>
      </c>
      <c r="J85" s="625"/>
      <c r="K85" s="572" t="str">
        <f>IF(COUNT(E28:E39)=$L$81, CONCATENATE(ROUND(SUM(E28:E39)*$L$81/SUM(C28:C39)*1000, 2), " (", ROUND(SUM(E28:E39)*$L$81/SUM(C28:C39)*1000/EXP(1.96/SQRT(SUM(E28:E39))), 2),"-",ROUND(SUM(E28:E39)*$L$81/SUM(C28:C39)*1000*EXP(1.96/SQRT(SUM(E28:E39))), 2),")"),"")</f>
        <v/>
      </c>
      <c r="L85" s="572" t="str">
        <f>IF(COUNT(F28:F39)=$L$81, CONCATENATE(ROUND(SUM(F28:F39)*$L$81/SUM(D28:D39)*1000, 2), " (", ROUND(SUM(F28:F39)*$L$81/SUM(D28:D39)*1000/EXP(1.96/SQRT(SUM(F28:F39))), 2),"-",ROUND(SUM(F28:F39)*$L$81/SUM(D28:D39)*1000*EXP(1.96/SQRT(SUM(F28:F39))), 2),")"),"")</f>
        <v/>
      </c>
      <c r="M85" s="573" t="str">
        <f>IF(COUNT(E28:F39)/2=L81, CONCATENATE(ROUND(SUM(E28:F39)*L81/SUM(C28:D39)*1000, 2), " (", ROUND(SUM(E28:F39)*L81/SUM(C28:D39)*1000/EXP(1.96/SQRT(SUM(E28:F39))), 2),"-",ROUND(SUM(E28:F39)*L81/SUM(C28:D39)*1000*EXP(1.96/SQRT(SUM(E28:F39))), 2),")"),"")</f>
        <v/>
      </c>
      <c r="N85" s="571" t="str">
        <f>IF(COUNT(G28:G39)=L81, CONCATENATE(ROUND(SUM(G28:G39)*L81/SUM(C28:C39)*1000, 2), " (", ROUND(SUM(G28:G39)*L81/SUM(C28:C39)*1000/EXP(1.96/SQRT(SUM(G28:G39))), 2),"-",ROUND(SUM(G28:G39)*L81/SUM(C28:C39)*1000*EXP(1.96/SQRT(SUM(G28:G39))), 2),")"),"")</f>
        <v/>
      </c>
      <c r="O85" s="572" t="str">
        <f>IF(COUNT(H28:H39)=L81, CONCATENATE(ROUND(SUM(H28:H39)*L81/SUM(D28:D39)*1000, 2), " (", ROUND(SUM(H28:H39)*L81/SUM(D28:D39)*1000/EXP(1.96/SQRT(SUM(H28:H39))), 2),"-",ROUND(SUM(H28:H39)*L81/SUM(D28:D39)*1000*EXP(1.96/SQRT(SUM(H28:H39))), 2),")"),"")</f>
        <v/>
      </c>
      <c r="P85" s="573" t="str">
        <f>IF(COUNT(G28:H39)/2=L81, CONCATENATE(ROUND(SUM(G28:H39)*L81/SUM(C28:D39)*1000, 2), " (", ROUND(SUM(G28:H39)*L81/SUM(C28:D39)*1000/EXP(1.96/SQRT(SUM(G28:H39))), 2),"-",ROUND(SUM(G28:H39)*L81/SUM(C28:D39)*1000*EXP(1.96/SQRT(SUM(G28:H39))), 2),")"),"")</f>
        <v/>
      </c>
      <c r="Q85" s="572" t="str">
        <f>IF(COUNT(I28:I39)=L81, CONCATENATE(ROUND(SUM(I28:I39)*L81/SUM(C28:C39)*1000, 2), " (", ROUND(SUM(I28:I39)*L81/SUM(C28:C39)*1000/EXP(1.96/SQRT(SUM(I28:I39))), 2),"-",ROUND(SUM(I28:I39)*L81/SUM(C28:C39)*1000*EXP(1.96/SQRT(SUM(I28:I39))), 2),")"),"")</f>
        <v/>
      </c>
      <c r="R85" s="572" t="str">
        <f>IF(COUNT(J28:J39)=L81, CONCATENATE(ROUND(SUM(J28:J39)*L81/SUM(D28:D39)*1000, 2), " (", ROUND(SUM(J28:J39)*L81/SUM(D28:D39)*1000/EXP(1.96/SQRT(SUM(J28:J39))), 2),"-",ROUND(SUM(J28:J39)*L81/SUM(D28:D39)*1000*EXP(1.96/SQRT(SUM(J28:J39))), 2),")"),"")</f>
        <v/>
      </c>
      <c r="S85" s="573" t="str">
        <f>IF(COUNT(I28:J39)/2=L81, CONCATENATE(ROUND(SUM(I28:J39)*L81/SUM(C28:D39)*1000, 2), " (", ROUND(SUM(I28:J39)*L81/SUM(C28:D39)*1000/EXP(1.96/SQRT(SUM(I28:J39))), 2),"-",ROUND(SUM(I28:J39)*L81/SUM(C28:D39)*1000*EXP(1.96/SQRT(SUM(I28:J39))), 2),")"),"")</f>
        <v/>
      </c>
      <c r="T85" s="10"/>
    </row>
    <row r="86" spans="1:20" s="1" customFormat="1" ht="12.75" customHeight="1" x14ac:dyDescent="0.2">
      <c r="I86" s="614" t="s">
        <v>22</v>
      </c>
      <c r="J86" s="625"/>
      <c r="K86" s="572" t="str">
        <f>IF(COUNT(E41:E52)=$L$81, CONCATENATE(ROUND(SUM(E41:E52)*$L$81/SUM(C41:C52)*1000, 2), " (", ROUND(SUM(E41:E52)*$L$81/SUM(C41:C52)*1000/EXP(1.96/SQRT(SUM(E41:E52))), 2),"-",ROUND(SUM(E41:E52)*$L$81/SUM(C41:C52)*1000*EXP(1.96/SQRT(SUM(E41:E52))), 2),")"),"")</f>
        <v/>
      </c>
      <c r="L86" s="572" t="str">
        <f>IF(COUNT(F41:F52)=$L$81, CONCATENATE(ROUND(SUM(F41:F52)*$L$81/SUM(D41:D52)*1000, 2), " (", ROUND(SUM(F41:F52)*$L$81/SUM(D41:D52)*1000/EXP(1.96/SQRT(SUM(F41:F52))), 2),"-",ROUND(SUM(F41:F52)*$L$81/SUM(D41:D52)*1000*EXP(1.96/SQRT(SUM(F41:F52))), 2),")"),"")</f>
        <v/>
      </c>
      <c r="M86" s="573" t="str">
        <f>IF(COUNT(E41:F52)/2=L81, CONCATENATE(ROUND(SUM(E41:F52)*L81/SUM(C41:D52)*1000, 2), " (", ROUND(SUM(E41:F52)*L81/SUM(C41:D52)*1000/EXP(1.96/SQRT(SUM(E41:F52))), 2),"-",ROUND(SUM(E41:F52)*L81/SUM(C41:D52)*1000*EXP(1.96/SQRT(SUM(E41:F52))), 2),")"),"")</f>
        <v/>
      </c>
      <c r="N86" s="571" t="str">
        <f>IF(COUNT(G41:G52)=L81, CONCATENATE(ROUND(SUM(G41:G52)*L81/SUM(C41:C52)*1000, 2), " (", ROUND(SUM(G41:G52)*L81/SUM(C41:C52)*1000/EXP(1.96/SQRT(SUM(G41:G52))), 2),"-",ROUND(SUM(G41:G52)*L81/SUM(C41:C52)*1000*EXP(1.96/SQRT(SUM(G41:G52))), 2),")"),"")</f>
        <v/>
      </c>
      <c r="O86" s="572" t="str">
        <f>IF(COUNT(H41:H52)=L81, CONCATENATE(ROUND(SUM(H41:H52)*L81/SUM(D41:D52)*1000, 2), " (", ROUND(SUM(H41:H52)*L81/SUM(D41:D52)*1000/EXP(1.96/SQRT(SUM(H41:H52))), 2),"-",ROUND(SUM(H41:H52)*L81/SUM(D41:D52)*1000*EXP(1.96/SQRT(SUM(H41:H52))), 2),")"),"")</f>
        <v/>
      </c>
      <c r="P86" s="573" t="str">
        <f>IF(COUNT(G41:H52)/2=L81, CONCATENATE(ROUND(SUM(G41:H52)*L81/SUM(C41:D52)*1000, 2), " (", ROUND(SUM(G41:H52)*L81/SUM(C41:D52)*1000/EXP(1.96/SQRT(SUM(G41:H52))), 2),"-",ROUND(SUM(G41:H52)*L81/SUM(C41:D52)*1000*EXP(1.96/SQRT(SUM(G41:H52))), 2),")"),"")</f>
        <v/>
      </c>
      <c r="Q86" s="572" t="str">
        <f>IF(COUNT(I41:I52)=L81, CONCATENATE(ROUND(SUM(I41:I52)*L81/SUM(C41:C52)*1000, 2), " (", ROUND(SUM(I41:I52)*L81/SUM(C41:C52)*1000/EXP(1.96/SQRT(SUM(I41:I52))), 2),"-",ROUND(SUM(I41:I52)*L81/SUM(C41:C52)*1000*EXP(1.96/SQRT(SUM(I41:I52))), 2),")"),"")</f>
        <v/>
      </c>
      <c r="R86" s="572" t="str">
        <f>IF(COUNT(J41:J52)=L81, CONCATENATE(ROUND(SUM(J41:J52)*L81/SUM(D41:D52)*1000, 2), " (", ROUND(SUM(J41:J52)*L81/SUM(D41:D52)*1000/EXP(1.96/SQRT(SUM(J41:J52))), 2),"-",ROUND(SUM(J41:J52)*L81/SUM(D41:D52)*1000*EXP(1.96/SQRT(SUM(J41:J52))), 2),")"),"")</f>
        <v/>
      </c>
      <c r="S86" s="573" t="str">
        <f>IF(COUNT(I41:J52)/2=L81, CONCATENATE(ROUND(SUM(I41:J52)*L81/SUM(C41:D52)*1000, 2), " (", ROUND(SUM(I41:J52)*L81/SUM(C41:D52)*1000/EXP(1.96/SQRT(SUM(I41:J52))), 2),"-",ROUND(SUM(I41:J52)*L81/SUM(C41:D52)*1000*EXP(1.96/SQRT(SUM(I41:J52))), 2),")"),"")</f>
        <v/>
      </c>
      <c r="T86" s="10"/>
    </row>
    <row r="87" spans="1:20" s="1" customFormat="1" ht="12.75" customHeight="1" x14ac:dyDescent="0.2">
      <c r="I87" s="614" t="s">
        <v>23</v>
      </c>
      <c r="J87" s="625"/>
      <c r="K87" s="572" t="str">
        <f>IF(COUNT(E54:E65)=$L$81, CONCATENATE(ROUND(SUM(E54:E65)*$L$81/SUM(C54:C65)*1000, 2), " (", ROUND(SUM(E54:E65)*$L$81/SUM(C54:C65)*1000/EXP(1.96/SQRT(SUM(E54:E65))), 2),"-",ROUND(SUM(E54:E65)*$L$81/SUM(C54:C65)*1000*EXP(1.96/SQRT(SUM(E54:E65))), 2),")"),"")</f>
        <v/>
      </c>
      <c r="L87" s="572" t="str">
        <f>IF(COUNT(F54:F65)=$L$81, CONCATENATE(ROUND(SUM(F54:F65)*$L$81/SUM(D54:D65)*1000, 2), " (", ROUND(SUM(F54:F65)*$L$81/SUM(D54:D65)*1000/EXP(1.96/SQRT(SUM(F54:F65))), 2),"-",ROUND(SUM(F54:F65)*$L$81/SUM(D54:D65)*1000*EXP(1.96/SQRT(SUM(F54:F65))), 2),")"),"")</f>
        <v/>
      </c>
      <c r="M87" s="573" t="str">
        <f>IF(COUNT(E54:F65)/2=L81, CONCATENATE(ROUND(SUM(E54:F65)*L81/SUM(C54:D65)*1000, 2), " (", ROUND(SUM(E54:F65)*L81/SUM(C54:D65)*1000/EXP(1.96/SQRT(SUM(E54:F65))), 2),"-",ROUND(SUM(E54:F65)*L81/SUM(C54:D65)*1000*EXP(1.96/SQRT(SUM(E54:F65))), 2),")"),"")</f>
        <v/>
      </c>
      <c r="N87" s="571" t="str">
        <f>IF(COUNT(G54:G65)=L81, CONCATENATE(ROUND(SUM(G54:G65)*L81/SUM(C54:C65)*1000, 2), " (", ROUND(SUM(G54:G65)*L81/SUM(C54:C65)*1000/EXP(1.96/SQRT(SUM(G54:G65))), 2),"-",ROUND(SUM(G54:G65)*L81/SUM(C54:C65)*1000*EXP(1.96/SQRT(SUM(G54:G65))), 2),")"),"")</f>
        <v/>
      </c>
      <c r="O87" s="572" t="str">
        <f>IF(COUNT(H54:H65)=L81, CONCATENATE(ROUND(SUM(H54:H65)*L81/SUM(D54:D65)*1000, 2), " (", ROUND(SUM(H54:H65)*L81/SUM(D54:D65)*1000/EXP(1.96/SQRT(SUM(H54:H65))), 2),"-",ROUND(SUM(H54:H65)*L81/SUM(D54:D65)*1000*EXP(1.96/SQRT(SUM(H54:H65))), 2),")"),"")</f>
        <v/>
      </c>
      <c r="P87" s="573" t="str">
        <f>IF(COUNT(G54:H65)/2=L81, CONCATENATE(ROUND(SUM(G54:H65)*L81/SUM(C54:D65)*1000, 2), " (", ROUND(SUM(G54:H65)*L81/SUM(C54:D65)*1000/EXP(1.96/SQRT(SUM(G54:H65))), 2),"-",ROUND(SUM(G54:H65)*L81/SUM(C54:D65)*1000*EXP(1.96/SQRT(SUM(G54:H65))), 2),")"),"")</f>
        <v/>
      </c>
      <c r="Q87" s="572" t="str">
        <f>IF(COUNT(I54:I65)=L81, CONCATENATE(ROUND(SUM(I54:I65)*L81/SUM(C54:C65)*1000, 2), " (", ROUND(SUM(I54:I65)*L81/SUM(C54:C65)*1000/EXP(1.96/SQRT(SUM(I54:I65))), 2),"-",ROUND(SUM(I54:I65)*L81/SUM(C54:C65)*1000*EXP(1.96/SQRT(SUM(I54:I65))), 2),")"),"")</f>
        <v/>
      </c>
      <c r="R87" s="572" t="str">
        <f>IF(COUNT(J54:J65)=L81, CONCATENATE(ROUND(SUM(J54:J65)*L81/SUM(D54:D65)*1000, 2), " (", ROUND(SUM(J54:J65)*L81/SUM(D54:D65)*1000/EXP(1.96/SQRT(SUM(J54:J65))), 2),"-",ROUND(SUM(J54:J65)*L81/SUM(D54:D65)*1000*EXP(1.96/SQRT(SUM(J54:J65))), 2),")"),"")</f>
        <v/>
      </c>
      <c r="S87" s="573" t="str">
        <f>IF(COUNT(I54:J65)/2=L81, CONCATENATE(ROUND(SUM(I54:J65)*L81/SUM(C54:D65)*1000, 2), " (", ROUND(SUM(I54:J65)*L81/SUM(C54:D65)*1000/EXP(1.96/SQRT(SUM(I54:J65))), 2),"-",ROUND(SUM(I54:J65)*L81/SUM(C54:D65)*1000*EXP(1.96/SQRT(SUM(I54:J65))), 2),")"),"")</f>
        <v/>
      </c>
      <c r="T87" s="10"/>
    </row>
    <row r="88" spans="1:20" s="1" customFormat="1" ht="12.75" customHeight="1" x14ac:dyDescent="0.2">
      <c r="I88" s="614" t="s">
        <v>3</v>
      </c>
      <c r="J88" s="625"/>
      <c r="K88" s="572" t="str">
        <f>IF(COUNT(E67:E78)=$L$81, CONCATENATE(ROUND(SUM(E67:E78)*$L$81/SUM(C67:C78)*1000, 2), " (", ROUND(SUM(E67:E78)*$L$81/SUM(C67:C78)*1000/EXP(1.96/SQRT(SUM(E67:E78))), 2),"-",ROUND(SUM(E67:E78)*$L$81/SUM(C67:C78)*1000*EXP(1.96/SQRT(SUM(E67:E78))), 2),")"),"")</f>
        <v/>
      </c>
      <c r="L88" s="572" t="str">
        <f>IF(COUNT(F67:F78)=$L$81, CONCATENATE(ROUND(SUM(F67:F78)*$L$81/SUM(D67:D78)*1000, 2), " (", ROUND(SUM(F67:F78)*$L$81/SUM(D67:D78)*1000/EXP(1.96/SQRT(SUM(F67:F78))), 2),"-",ROUND(SUM(F67:F78)*$L$81/SUM(D67:D78)*1000*EXP(1.96/SQRT(SUM(F67:F78))), 2),")"),"")</f>
        <v/>
      </c>
      <c r="M88" s="573" t="str">
        <f>IF(COUNT(E67:F78)/2=L81, CONCATENATE(ROUND(SUM(E67:F78)*L81/SUM(C67:D78)*1000, 2), " (", ROUND(SUM(E67:F78)*L81/SUM(C67:D78)*1000/EXP(1.96/SQRT(SUM(E67:F78))), 2),"-",ROUND(SUM(E67:F78)*L81/SUM(C67:D78)*1000*EXP(1.96/SQRT(SUM(E67:F78))), 2),")"),"")</f>
        <v/>
      </c>
      <c r="N88" s="571" t="str">
        <f>IF(COUNT(G67:G78)=L81, CONCATENATE(ROUND(SUM(G67:G78)*L81/SUM(C67:C78)*1000, 2), " (", ROUND(SUM(G67:G78)*L81/SUM(C67:C78)*1000/EXP(1.96/SQRT(SUM(G67:G78))), 2),"-",ROUND(SUM(G67:G78)*L81/SUM(C67:C78)*1000*EXP(1.96/SQRT(SUM(G67:G78))), 2),")"),"")</f>
        <v/>
      </c>
      <c r="O88" s="572" t="str">
        <f>IF(COUNT(H67:H78)=L81, CONCATENATE(ROUND(SUM(H67:H78)*L81/SUM(D67:D78)*1000, 2), " (", ROUND(SUM(H67:H78)*L81/SUM(D67:D78)*1000/EXP(1.96/SQRT(SUM(H67:H78))), 2),"-",ROUND(SUM(H67:H78)*L81/SUM(D67:D78)*1000*EXP(1.96/SQRT(SUM(H67:H78))), 2),")"),"")</f>
        <v/>
      </c>
      <c r="P88" s="573" t="str">
        <f>IF(COUNT(G67:H78)/2=L81, CONCATENATE(ROUND(SUM(G67:H78)*L81/SUM(C67:D78)*1000, 2), " (", ROUND(SUM(G67:H78)*L81/SUM(C67:D78)*1000/EXP(1.96/SQRT(SUM(G67:H78))), 2),"-",ROUND(SUM(G67:H78)*L81/SUM(C67:D78)*1000*EXP(1.96/SQRT(SUM(G67:H78))), 2),")"),"")</f>
        <v/>
      </c>
      <c r="Q88" s="572" t="str">
        <f>IF(COUNT(I67:I78)=L81, CONCATENATE(ROUND(SUM(I67:I78)*L81/SUM(C67:C78)*1000, 2), " (", ROUND(SUM(I67:I78)*L81/SUM(C67:C78)*1000/EXP(1.96/SQRT(SUM(I67:I78))), 2),"-",ROUND(SUM(I67:I78)*L81/SUM(C67:C78)*1000*EXP(1.96/SQRT(SUM(I67:I78))), 2),")"),"")</f>
        <v/>
      </c>
      <c r="R88" s="572" t="str">
        <f>IF(COUNT(J67:J78)=L81, CONCATENATE(ROUND(SUM(J67:J78)*L81/SUM(D67:D78)*1000, 2), " (", ROUND(SUM(J67:J78)*L81/SUM(D67:D78)*1000/EXP(1.96/SQRT(SUM(J67:J78))), 2),"-",ROUND(SUM(J67:J78)*L81/SUM(D67:D78)*1000*EXP(1.96/SQRT(SUM(J67:J78))), 2),")"),"")</f>
        <v/>
      </c>
      <c r="S88" s="573" t="str">
        <f>IF(COUNT(I67:J78)/2=L81, CONCATENATE(ROUND(SUM(I67:J78)*L81/SUM(C67:D78)*1000, 2), " (", ROUND(SUM(I67:J78)*L81/SUM(C67:D78)*1000/EXP(1.96/SQRT(SUM(I67:J78))), 2),"-",ROUND(SUM(I67:J78)*L81/SUM(C67:D78)*1000*EXP(1.96/SQRT(SUM(I67:J78))), 2),")"),"")</f>
        <v/>
      </c>
      <c r="T88" s="10"/>
    </row>
    <row r="89" spans="1:20" s="1" customFormat="1" ht="12.75" customHeight="1" x14ac:dyDescent="0.2">
      <c r="I89" s="616" t="s">
        <v>1</v>
      </c>
      <c r="J89" s="626"/>
      <c r="K89" s="619" t="str">
        <f>IF(COUNT(E15:E26,E28:E39,E41:E52,E54:E65,E67:E78)/5=$L$81, CONCATENATE(ROUND(SUM(E15:E26,E28:E39,E41:E52,E54:E65,E67:E78)*L81/SUM(C15:C26,C28:C39,C41:C52,C54:C65,C67:C78)*1000, 2), " (", ROUND(SUM(E15:E26,E28:E39,E41:E52,E54:E65,E67:E78)*L81/SUM(C15:C26,C28:C39,C41:C52,C54:C65,C67:C78)*1000/EXP(1.96/SQRT(SUM(E15:E26,E28:E39,E41:E52,E54:E65,E67:E78))), 2),"-",ROUND(SUM(E15:E26,E28:E39,E41:E52,E54:E65,E67:E78)*L81/SUM(C15:C26,C28:C39,C41:C52,C54:C65,C67:C78)*1000*EXP(1.96/SQRT(SUM(E15:E26,E28:E39,E41:E52,E54:E65,E67:E78))), 2),")"),"")</f>
        <v/>
      </c>
      <c r="L89" s="619" t="str">
        <f>IF(COUNT(F15:F26,F28:F39,F41:F52,F54:F65,F67:F78)/5=$L$81, CONCATENATE(ROUND(SUM(F15:F26,F28:F39,F41:F52,F54:F65,F67:F78)*L81/SUM(D15:D26,D28:D39,D41:D52,D54:D65,D67:D78)*1000, 2), " (", ROUND(SUM(F15:F26,F28:F39,F41:F52,F54:F65,F67:F78)*L81/SUM(D15:D26,D28:D39,D41:D52,D54:D65,D67:D78)*1000/EXP(1.96/SQRT(SUM(F15:F26,F28:F39,F41:F52,F54:F65,F67:F78))), 2),"-",ROUND(SUM(F15:F26,F28:F39,F41:F52,F54:F65,F67:F78)*L81/SUM(D15:D26,D28:D39,D41:D52,D54:D65,D67:D78)*1000*EXP(1.96/SQRT(SUM(F15:F26,F28:F39,F41:F52,F54:F65,F67:F78))), 2),")"),"")</f>
        <v/>
      </c>
      <c r="M89" s="620" t="str">
        <f>IF(COUNT(E15:F26,E28:F39,E41:F52,E54:F65,E67:F78)/10=$L$81, CONCATENATE(ROUND(SUM(E15:F26,E28:F39,E41:F52,E54:F65,E67:F78)*L81/SUM(C15:D26,C28:D39,C41:D52,C54:D65,C67:D78)*1000, 2), " (", ROUND(SUM(E15:F26,E28:F39,E41:F52,E54:F65,E67:F78)*L81/SUM(C15:D26,C28:D39,C41:D52,C54:D65,C67:D78)*1000/EXP(1.96/SQRT(SUM(E15:F26,E28:F39,E41:F52,E54:F65,E67:F78))), 2),"-",ROUND(SUM(E15:F26,E28:F39,E41:F52,E54:F65,E67:F78)*L81/SUM(C15:D26,C28:D39,C41:D52,C54:D65,C67:D78)*1000*EXP(1.96/SQRT(SUM(E15:F26,E28:F39,E41:F52,E54:F65,E67:F78))), 2),")"),"")</f>
        <v/>
      </c>
      <c r="N89" s="618" t="str">
        <f>IF(COUNT(G15:G26,G28:G39,G41:G52,G54:G65,G67:G78)/5=$L$81, CONCATENATE(ROUND(SUM(G15:G26,G28:G39,G41:G52,G54:G65,G67:G78)*L81/SUM(C15:C26,C28:C39,C41:C52,C54:C65,C67:C78)*1000, 2), " (", ROUND(SUM(G15:G26,G28:G39,G41:G52,G54:G65,G67:G78)*L81/SUM(C15:C26,C28:C39,C41:C52,C54:C65,C67:C78)*1000/EXP(1.96/SQRT(SUM(G15:G26,G28:G39,G41:G52,G54:G65,G67:G78))), 2),"-",ROUND(SUM(G15:G26,G28:G39,G41:G52,G54:G65,G67:G78)*L81/SUM(C15:C26,C28:C39,C41:C52,C54:C65,C67:C78)*1000*EXP(1.96/SQRT(SUM(G15:G26,G28:G39,G41:G52,G54:G65,G67:G78))), 2),")"),"")</f>
        <v/>
      </c>
      <c r="O89" s="619" t="str">
        <f>IF(COUNT(H15:H26,H28:H39,H41:H52,H54:H65,H67:H78)/5=$L$81, CONCATENATE(ROUND(SUM(H15:H26,H28:H39,H41:H52,H54:H65,H67:H78)*L81/SUM(D15:D26,D28:D39,D41:D52,D54:D65,D67:D78)*1000, 2), " (", ROUND(SUM(H15:H26,H28:H39,H41:H52,H54:H65,H67:H78)*L81/SUM(D15:D26,D28:D39,D41:D52,D54:D65,D67:D78)*1000/EXP(1.96/SQRT(SUM(H15:H26,H28:H39,H41:H52,H54:H65,H67:H78))), 2),"-",ROUND(SUM(H15:H26,H28:H39,H41:H52,H54:H65,H67:H78)*L81/SUM(D15:D26,D28:D39,D41:D52,D54:D65,D67:D78)*1000*EXP(1.96/SQRT(SUM(H15:H26,H28:H39,H41:H52,H54:H65,H67:H78))), 2),")"),"")</f>
        <v/>
      </c>
      <c r="P89" s="620" t="str">
        <f>IF(COUNT(G15:H26,G28:H39,G41:H52,G54:H65,G67:H78)/10=$L$81, CONCATENATE(ROUND(SUM(G15:H26,G28:H39,G41:H52,G54:H65,G67:H78)*L81/SUM(C15:D26,C28:D39,C41:D52,C54:D65,C67:D78)*1000, 2), " (", ROUND(SUM(G15:H26,G28:H39,G41:H52,G54:H65,G67:H78)*L81/SUM(C15:D26,C28:D39,C41:D52,C54:D65,C67:D78)*1000/EXP(1.96/SQRT(SUM(G15:H26,G28:H39,G41:H52,G54:H65,G67:H78))), 2),"-",ROUND(SUM(G15:H26,G28:H39,G41:H52,G54:H65,G67:H78)*L81/SUM(C15:D26,C28:D39,C41:D52,C54:D65,C67:D78)*1000*EXP(1.96/SQRT(SUM(G15:H26,G28:H39,G41:H52,G54:H65,G67:H78))), 2),")"),"")</f>
        <v/>
      </c>
      <c r="Q89" s="619" t="str">
        <f>IF(COUNT(I15:I26,I28:I39,I41:I52,I54:I65,I67:I78)/5=$L$81, CONCATENATE(ROUND(SUM(I15:I26,I28:I39,I41:I52,I54:I65,I67:I78)*L81/SUM(C15:C26,C28:C39,C41:C52,C54:C65,C67:C78)*1000, 2), " (", ROUND(SUM(I15:I26,I28:I39,I41:I52,I54:I65,I67:I78)*L81/SUM(C15:C26,C28:C39,C41:C52,C54:C65,C67:C78)*1000/EXP(1.96/SQRT(SUM(I15:I26,I28:I39,I41:I52,I54:I65,I67:I78))), 2),"-",ROUND(SUM(I15:I26,I28:I39,I41:I52,I54:I65,I67:I78)*L81/SUM(C15:C26,C28:C39,C41:C52,C54:C65,C67:C78)*1000*EXP(1.96/SQRT(SUM(I15:I26,I28:I39,I41:I52,I54:I65,I67:I78))), 2),")"),"")</f>
        <v/>
      </c>
      <c r="R89" s="619" t="str">
        <f>IF(COUNT(J15:J26,J28:J39,J41:J52,J54:J65,J67:J78)/5=$L$81, CONCATENATE(ROUND(SUM(J15:J26,J28:J39,J41:J52,J54:J65,J67:J78)*L81/SUM(C15:C26,C28:C39,C41:C52,C54:C65,C67:C78)*1000, 2), " (", ROUND(SUM(J15:J26,J28:J39,J41:J52,J54:J65,J67:J78)*L81/SUM(C15:C26,C28:C39,C41:C52,C54:C65,C67:C78)*1000/EXP(1.96/SQRT(SUM(J15:J26,J28:J39,J41:J52,J54:J65,J67:J78))), 2),"-",ROUND(SUM(J15:J26,J28:J39,J41:J52,J54:J65,J67:J78)*L81/SUM(C15:C26,C28:C39,C41:C52,C54:C65,C67:C78)*1000*EXP(1.96/SQRT(SUM(J15:J26,J28:J39,J41:J52,J54:J65,J67:J78))), 2),")"),"")</f>
        <v/>
      </c>
      <c r="S89" s="620" t="str">
        <f>IF(COUNT(I15:J26,I28:J39,I41:J52,I54:J65,I67:J78)/10=$L$81, CONCATENATE(ROUND(SUM(I15:J26,I28:J39,I41:J52,I54:J65,I67:J78)*L81/SUM(C15:D26,C28:D39,C41:D52,C54:D65,C67:D78)*1000, 2), " (", ROUND(SUM(I15:J26,I28:J39,I41:J52,I54:J65,I67:J78)*L81/SUM(C15:D26,C28:D39,C41:D52,C54:D65,C67:D78)*1000/EXP(1.96/SQRT(SUM(I15:J26,I28:J39,I41:J52,I54:J65,I67:J78))), 2),"-",ROUND(SUM(I15:J26,I28:J39,I41:J52,I54:J65,I67:J78)*L81/SUM(C15:D26,C28:D39,C41:D52,C54:D65,C67:D78)*1000*EXP(1.96/SQRT(SUM(I15:J26,I28:J39,I41:J52,I54:J65,I67:J78))), 2),")"),"")</f>
        <v/>
      </c>
      <c r="T89" s="10"/>
    </row>
    <row r="90" spans="1:20" ht="12.75" customHeight="1" x14ac:dyDescent="0.25">
      <c r="A90" s="66"/>
      <c r="B90" s="66"/>
      <c r="C90" s="66"/>
      <c r="D90" s="66"/>
      <c r="E90" s="66"/>
      <c r="F90" s="66"/>
      <c r="G90" s="66"/>
      <c r="H90" s="66"/>
      <c r="I90" s="66"/>
    </row>
    <row r="91" spans="1:20" ht="12.75" customHeight="1" x14ac:dyDescent="0.25"/>
  </sheetData>
  <sheetProtection sheet="1" selectLockedCells="1"/>
  <protectedRanges>
    <protectedRange sqref="M15:S26 M28:S39 M41:S52 M54:S65 M67:S78 K15:K26 K28:K39 K41:K52 K54:K65 K67:K78" name="Range1_1_2_1"/>
    <protectedRange sqref="K84:S89" name="Range1_1_2_2"/>
  </protectedRanges>
  <mergeCells count="27">
    <mergeCell ref="I86:J86"/>
    <mergeCell ref="I87:J87"/>
    <mergeCell ref="I88:J88"/>
    <mergeCell ref="I89:J89"/>
    <mergeCell ref="E11:J11"/>
    <mergeCell ref="E12:G12"/>
    <mergeCell ref="E13:F13"/>
    <mergeCell ref="I85:J85"/>
    <mergeCell ref="A67:A78"/>
    <mergeCell ref="I82:J83"/>
    <mergeCell ref="K82:M82"/>
    <mergeCell ref="Q82:S82"/>
    <mergeCell ref="I84:J84"/>
    <mergeCell ref="N82:P82"/>
    <mergeCell ref="A15:A26"/>
    <mergeCell ref="A28:A39"/>
    <mergeCell ref="A41:A52"/>
    <mergeCell ref="A54:A65"/>
    <mergeCell ref="N13:P13"/>
    <mergeCell ref="A8:C8"/>
    <mergeCell ref="C9:H9"/>
    <mergeCell ref="C12:D13"/>
    <mergeCell ref="K12:S12"/>
    <mergeCell ref="G13:H13"/>
    <mergeCell ref="I13:J13"/>
    <mergeCell ref="K13:M13"/>
    <mergeCell ref="Q13:S13"/>
  </mergeCells>
  <conditionalFormatting sqref="A91:J1048576 T11 A80:I80 T1:XFD9 J90 A81:H81 H12:I12 E12 K83:M83 Q83:S83 U11:XFD1048576 T30:T1048576">
    <cfRule type="containsErrors" dxfId="370" priority="177">
      <formula>ISERROR(A1)</formula>
    </cfRule>
  </conditionalFormatting>
  <conditionalFormatting sqref="A53:B53">
    <cfRule type="containsErrors" dxfId="369" priority="107">
      <formula>ISERROR(A53)</formula>
    </cfRule>
  </conditionalFormatting>
  <conditionalFormatting sqref="A66:B66">
    <cfRule type="containsErrors" dxfId="368" priority="106">
      <formula>ISERROR(A66)</formula>
    </cfRule>
  </conditionalFormatting>
  <conditionalFormatting sqref="J12">
    <cfRule type="containsErrors" dxfId="367" priority="101">
      <formula>ISERROR(J12)</formula>
    </cfRule>
  </conditionalFormatting>
  <conditionalFormatting sqref="G15:J15 G16:H16 I16:J26">
    <cfRule type="containsBlanks" dxfId="366" priority="68">
      <formula>LEN(TRIM(G15))=0</formula>
    </cfRule>
  </conditionalFormatting>
  <conditionalFormatting sqref="B7 B9">
    <cfRule type="containsErrors" dxfId="365" priority="60">
      <formula>ISERROR(B7)</formula>
    </cfRule>
  </conditionalFormatting>
  <conditionalFormatting sqref="G41:J41 G42:H42 I42:J52">
    <cfRule type="containsBlanks" dxfId="364" priority="56">
      <formula>LEN(TRIM(G41))=0</formula>
    </cfRule>
  </conditionalFormatting>
  <conditionalFormatting sqref="G43:H52">
    <cfRule type="containsBlanks" dxfId="363" priority="57">
      <formula>LEN(TRIM(G43))=0</formula>
    </cfRule>
  </conditionalFormatting>
  <conditionalFormatting sqref="G30:H39">
    <cfRule type="containsBlanks" dxfId="362" priority="55">
      <formula>LEN(TRIM(G30))=0</formula>
    </cfRule>
  </conditionalFormatting>
  <conditionalFormatting sqref="G28:J28 G29:H29 I29:J39">
    <cfRule type="containsBlanks" dxfId="361" priority="53">
      <formula>LEN(TRIM(G28))=0</formula>
    </cfRule>
  </conditionalFormatting>
  <conditionalFormatting sqref="G30:H39">
    <cfRule type="containsBlanks" dxfId="360" priority="54">
      <formula>LEN(TRIM(G30))=0</formula>
    </cfRule>
  </conditionalFormatting>
  <conditionalFormatting sqref="G56:H65">
    <cfRule type="containsBlanks" dxfId="359" priority="52">
      <formula>LEN(TRIM(G56))=0</formula>
    </cfRule>
  </conditionalFormatting>
  <conditionalFormatting sqref="G54:J54 G55:H55 I55:J65">
    <cfRule type="containsBlanks" dxfId="358" priority="50">
      <formula>LEN(TRIM(G54))=0</formula>
    </cfRule>
  </conditionalFormatting>
  <conditionalFormatting sqref="G56:H65">
    <cfRule type="containsBlanks" dxfId="357" priority="51">
      <formula>LEN(TRIM(G56))=0</formula>
    </cfRule>
  </conditionalFormatting>
  <conditionalFormatting sqref="G69:H78">
    <cfRule type="containsBlanks" dxfId="356" priority="49">
      <formula>LEN(TRIM(G69))=0</formula>
    </cfRule>
  </conditionalFormatting>
  <conditionalFormatting sqref="G67:J67 G68:H68 I68:J78">
    <cfRule type="containsBlanks" dxfId="355" priority="47">
      <formula>LEN(TRIM(G67))=0</formula>
    </cfRule>
  </conditionalFormatting>
  <conditionalFormatting sqref="G69:H78">
    <cfRule type="containsBlanks" dxfId="354" priority="48">
      <formula>LEN(TRIM(G69))=0</formula>
    </cfRule>
  </conditionalFormatting>
  <conditionalFormatting sqref="A15:B39 A41:B52 A54:B65 A67:B78 A12:C12 I13 C1:J2 C3:I3 C4:J7 E11 A13:B13 G13 A1:A10 C9:C10 D8:J8 I9:J9 A14:J14">
    <cfRule type="containsErrors" dxfId="353" priority="109">
      <formula>ISERROR(A1)</formula>
    </cfRule>
  </conditionalFormatting>
  <conditionalFormatting sqref="A40:B40">
    <cfRule type="containsErrors" dxfId="352" priority="108">
      <formula>ISERROR(A40)</formula>
    </cfRule>
  </conditionalFormatting>
  <conditionalFormatting sqref="G17:H26">
    <cfRule type="containsBlanks" dxfId="351" priority="69">
      <formula>LEN(TRIM(G17))=0</formula>
    </cfRule>
  </conditionalFormatting>
  <conditionalFormatting sqref="G17:H26">
    <cfRule type="containsBlanks" dxfId="350" priority="110">
      <formula>LEN(TRIM(G17))=0</formula>
    </cfRule>
  </conditionalFormatting>
  <conditionalFormatting sqref="M4:P4">
    <cfRule type="containsErrors" dxfId="349" priority="64">
      <formula>ISERROR(#REF!)</formula>
    </cfRule>
  </conditionalFormatting>
  <conditionalFormatting sqref="B4:B5">
    <cfRule type="containsErrors" dxfId="348" priority="61">
      <formula>ISERROR(B4)</formula>
    </cfRule>
  </conditionalFormatting>
  <conditionalFormatting sqref="C9">
    <cfRule type="expression" dxfId="347" priority="59">
      <formula>$C$9="No. Please complete W2 or W3 first"</formula>
    </cfRule>
  </conditionalFormatting>
  <conditionalFormatting sqref="G43:H52">
    <cfRule type="containsBlanks" dxfId="346" priority="58">
      <formula>LEN(TRIM(G43))=0</formula>
    </cfRule>
  </conditionalFormatting>
  <conditionalFormatting sqref="K82 Q82">
    <cfRule type="containsErrors" dxfId="345" priority="46">
      <formula>ISERROR(K82)</formula>
    </cfRule>
  </conditionalFormatting>
  <conditionalFormatting sqref="E13">
    <cfRule type="containsErrors" dxfId="344" priority="45">
      <formula>ISERROR(E13)</formula>
    </cfRule>
  </conditionalFormatting>
  <conditionalFormatting sqref="E15:F16">
    <cfRule type="containsBlanks" dxfId="343" priority="38">
      <formula>LEN(TRIM(E15))=0</formula>
    </cfRule>
  </conditionalFormatting>
  <conditionalFormatting sqref="E17:F26">
    <cfRule type="containsBlanks" dxfId="342" priority="39">
      <formula>LEN(TRIM(E17))=0</formula>
    </cfRule>
  </conditionalFormatting>
  <conditionalFormatting sqref="E17:F26">
    <cfRule type="containsBlanks" dxfId="341" priority="40">
      <formula>LEN(TRIM(E17))=0</formula>
    </cfRule>
  </conditionalFormatting>
  <conditionalFormatting sqref="E28:F29">
    <cfRule type="containsBlanks" dxfId="340" priority="35">
      <formula>LEN(TRIM(E28))=0</formula>
    </cfRule>
  </conditionalFormatting>
  <conditionalFormatting sqref="E30:F39">
    <cfRule type="containsBlanks" dxfId="339" priority="36">
      <formula>LEN(TRIM(E30))=0</formula>
    </cfRule>
  </conditionalFormatting>
  <conditionalFormatting sqref="E30:F39">
    <cfRule type="containsBlanks" dxfId="338" priority="37">
      <formula>LEN(TRIM(E30))=0</formula>
    </cfRule>
  </conditionalFormatting>
  <conditionalFormatting sqref="E41:F42">
    <cfRule type="containsBlanks" dxfId="337" priority="32">
      <formula>LEN(TRIM(E41))=0</formula>
    </cfRule>
  </conditionalFormatting>
  <conditionalFormatting sqref="E43:F52">
    <cfRule type="containsBlanks" dxfId="336" priority="33">
      <formula>LEN(TRIM(E43))=0</formula>
    </cfRule>
  </conditionalFormatting>
  <conditionalFormatting sqref="E43:F52">
    <cfRule type="containsBlanks" dxfId="335" priority="34">
      <formula>LEN(TRIM(E43))=0</formula>
    </cfRule>
  </conditionalFormatting>
  <conditionalFormatting sqref="E54:F55">
    <cfRule type="containsBlanks" dxfId="334" priority="29">
      <formula>LEN(TRIM(E54))=0</formula>
    </cfRule>
  </conditionalFormatting>
  <conditionalFormatting sqref="E56:F65">
    <cfRule type="containsBlanks" dxfId="333" priority="30">
      <formula>LEN(TRIM(E56))=0</formula>
    </cfRule>
  </conditionalFormatting>
  <conditionalFormatting sqref="E56:F65">
    <cfRule type="containsBlanks" dxfId="332" priority="31">
      <formula>LEN(TRIM(E56))=0</formula>
    </cfRule>
  </conditionalFormatting>
  <conditionalFormatting sqref="E67:F68">
    <cfRule type="containsBlanks" dxfId="331" priority="26">
      <formula>LEN(TRIM(E67))=0</formula>
    </cfRule>
  </conditionalFormatting>
  <conditionalFormatting sqref="E69:F78">
    <cfRule type="containsBlanks" dxfId="330" priority="27">
      <formula>LEN(TRIM(E69))=0</formula>
    </cfRule>
  </conditionalFormatting>
  <conditionalFormatting sqref="E69:F78">
    <cfRule type="containsBlanks" dxfId="329" priority="28">
      <formula>LEN(TRIM(E69))=0</formula>
    </cfRule>
  </conditionalFormatting>
  <conditionalFormatting sqref="M2:P3">
    <cfRule type="containsErrors" dxfId="321" priority="6111">
      <formula>ISERROR(#REF!)</formula>
    </cfRule>
  </conditionalFormatting>
  <conditionalFormatting sqref="M5:P5">
    <cfRule type="containsErrors" dxfId="320" priority="6112">
      <formula>ISERROR(#REF!)</formula>
    </cfRule>
  </conditionalFormatting>
  <conditionalFormatting sqref="Q66:R66">
    <cfRule type="containsErrors" dxfId="319" priority="1">
      <formula>ISERROR(Q66)</formula>
    </cfRule>
  </conditionalFormatting>
  <conditionalFormatting sqref="K14:L14">
    <cfRule type="containsErrors" dxfId="318" priority="19">
      <formula>ISERROR(K14)</formula>
    </cfRule>
  </conditionalFormatting>
  <conditionalFormatting sqref="N14:O14">
    <cfRule type="containsErrors" dxfId="317" priority="18">
      <formula>ISERROR(N14)</formula>
    </cfRule>
  </conditionalFormatting>
  <conditionalFormatting sqref="Q14:R14">
    <cfRule type="containsErrors" dxfId="316" priority="17">
      <formula>ISERROR(Q14)</formula>
    </cfRule>
  </conditionalFormatting>
  <conditionalFormatting sqref="C27:J27">
    <cfRule type="containsErrors" dxfId="315" priority="16">
      <formula>ISERROR(C27)</formula>
    </cfRule>
  </conditionalFormatting>
  <conditionalFormatting sqref="K27:L27">
    <cfRule type="containsErrors" dxfId="314" priority="15">
      <formula>ISERROR(K27)</formula>
    </cfRule>
  </conditionalFormatting>
  <conditionalFormatting sqref="N27:O27">
    <cfRule type="containsErrors" dxfId="313" priority="14">
      <formula>ISERROR(N27)</formula>
    </cfRule>
  </conditionalFormatting>
  <conditionalFormatting sqref="Q27:R27">
    <cfRule type="containsErrors" dxfId="312" priority="13">
      <formula>ISERROR(Q27)</formula>
    </cfRule>
  </conditionalFormatting>
  <conditionalFormatting sqref="C40:J40">
    <cfRule type="containsErrors" dxfId="311" priority="12">
      <formula>ISERROR(C40)</formula>
    </cfRule>
  </conditionalFormatting>
  <conditionalFormatting sqref="K40:L40">
    <cfRule type="containsErrors" dxfId="310" priority="11">
      <formula>ISERROR(K40)</formula>
    </cfRule>
  </conditionalFormatting>
  <conditionalFormatting sqref="N40:O40">
    <cfRule type="containsErrors" dxfId="309" priority="10">
      <formula>ISERROR(N40)</formula>
    </cfRule>
  </conditionalFormatting>
  <conditionalFormatting sqref="Q40:R40">
    <cfRule type="containsErrors" dxfId="308" priority="9">
      <formula>ISERROR(Q40)</formula>
    </cfRule>
  </conditionalFormatting>
  <conditionalFormatting sqref="C53:J53">
    <cfRule type="containsErrors" dxfId="307" priority="8">
      <formula>ISERROR(C53)</formula>
    </cfRule>
  </conditionalFormatting>
  <conditionalFormatting sqref="K53:L53">
    <cfRule type="containsErrors" dxfId="306" priority="7">
      <formula>ISERROR(K53)</formula>
    </cfRule>
  </conditionalFormatting>
  <conditionalFormatting sqref="N53:O53">
    <cfRule type="containsErrors" dxfId="305" priority="6">
      <formula>ISERROR(N53)</formula>
    </cfRule>
  </conditionalFormatting>
  <conditionalFormatting sqref="Q53:R53">
    <cfRule type="containsErrors" dxfId="304" priority="5">
      <formula>ISERROR(Q53)</formula>
    </cfRule>
  </conditionalFormatting>
  <conditionalFormatting sqref="C66:J66">
    <cfRule type="containsErrors" dxfId="303" priority="4">
      <formula>ISERROR(C66)</formula>
    </cfRule>
  </conditionalFormatting>
  <conditionalFormatting sqref="K66:L66">
    <cfRule type="containsErrors" dxfId="302" priority="3">
      <formula>ISERROR(K66)</formula>
    </cfRule>
  </conditionalFormatting>
  <conditionalFormatting sqref="N66:O66">
    <cfRule type="containsErrors" dxfId="301" priority="2">
      <formula>ISERROR(N66)</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Errors" priority="131" id="{ACBCF959-6E1B-4F98-885D-0E5497851D18}">
            <xm:f>ISERROR(#REF!)</xm:f>
            <x14:dxf>
              <font>
                <color theme="0"/>
              </font>
            </x14:dxf>
          </x14:cfRule>
          <xm:sqref>Q11</xm:sqref>
        </x14:conditionalFormatting>
        <x14:conditionalFormatting xmlns:xm="http://schemas.microsoft.com/office/excel/2006/main">
          <x14:cfRule type="containsErrors" priority="62" id="{98F82048-7145-4899-86DB-D12A0E1ACA07}">
            <xm:f>ISERROR(#REF!)</xm:f>
            <x14:dxf>
              <font>
                <color theme="0"/>
              </font>
            </x14:dxf>
          </x14:cfRule>
          <xm:sqref>M6:P8</xm:sqref>
        </x14:conditionalFormatting>
        <x14:conditionalFormatting xmlns:xm="http://schemas.microsoft.com/office/excel/2006/main">
          <x14:cfRule type="containsErrors" priority="111" id="{80544DBE-EF8E-400E-8645-E217E0A35FAA}">
            <xm:f>ISERROR(#REF!)</xm:f>
            <x14:dxf>
              <font>
                <color theme="0"/>
              </font>
            </x14:dxf>
          </x14:cfRule>
          <xm:sqref>K12</xm:sqref>
        </x14:conditionalFormatting>
        <x14:conditionalFormatting xmlns:xm="http://schemas.microsoft.com/office/excel/2006/main">
          <x14:cfRule type="containsErrors" priority="112" id="{970EDF27-5CD2-48B2-8DC9-DCB50D4215DA}">
            <xm:f>ISERROR(#REF!)</xm:f>
            <x14:dxf>
              <font>
                <color theme="0"/>
              </font>
            </x14:dxf>
          </x14:cfRule>
          <xm:sqref>N11:P11</xm:sqref>
        </x14:conditionalFormatting>
        <x14:conditionalFormatting xmlns:xm="http://schemas.microsoft.com/office/excel/2006/main">
          <x14:cfRule type="containsErrors" priority="114" id="{1D9D94A3-D917-4E36-953B-4EB2051BFA3E}">
            <xm:f>ISERROR(#REF!)</xm:f>
            <x14:dxf>
              <font>
                <color theme="0"/>
              </font>
            </x14:dxf>
          </x14:cfRule>
          <xm:sqref>M9:P9</xm:sqref>
        </x14:conditionalFormatting>
        <x14:conditionalFormatting xmlns:xm="http://schemas.microsoft.com/office/excel/2006/main">
          <x14:cfRule type="containsErrors" priority="5883" id="{ACBCF959-6E1B-4F98-885D-0E5497851D18}">
            <xm:f>ISERROR(#REF!)</xm:f>
            <x14:dxf>
              <font>
                <color theme="0"/>
              </font>
            </x14:dxf>
          </x14:cfRule>
          <xm:sqref>M90:P1048576 M10:P10</xm:sqref>
        </x14:conditionalFormatting>
        <x14:conditionalFormatting xmlns:xm="http://schemas.microsoft.com/office/excel/2006/main">
          <x14:cfRule type="containsErrors" priority="5894" id="{F5B34A81-9354-44F8-8E4F-43089012208E}">
            <xm:f>ISERROR(#REF!)</xm:f>
            <x14:dxf>
              <font>
                <color theme="0"/>
              </font>
            </x14:dxf>
          </x14:cfRule>
          <xm:sqref>N83:O83 M79:P79 M1:P1 K11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A1:R90"/>
  <sheetViews>
    <sheetView showGridLines="0" topLeftCell="A46" workbookViewId="0">
      <selection activeCell="E67" sqref="E67"/>
    </sheetView>
  </sheetViews>
  <sheetFormatPr defaultColWidth="7.28515625" defaultRowHeight="15" x14ac:dyDescent="0.25"/>
  <cols>
    <col min="1" max="1" width="8.7109375" style="73" customWidth="1"/>
    <col min="2" max="2" width="10.7109375" style="63" customWidth="1"/>
    <col min="3" max="4" width="10.7109375" style="489" customWidth="1"/>
    <col min="5" max="6" width="7.7109375" style="489" customWidth="1"/>
    <col min="7" max="8" width="24.7109375" style="16" customWidth="1"/>
    <col min="9" max="9" width="24.7109375" style="1" customWidth="1"/>
    <col min="10" max="10" width="2.28515625" style="67" customWidth="1"/>
    <col min="11" max="16384" width="7.28515625" style="66"/>
  </cols>
  <sheetData>
    <row r="1" spans="1:10" s="365" customFormat="1" ht="18.75" x14ac:dyDescent="0.3">
      <c r="A1" s="343" t="s">
        <v>241</v>
      </c>
      <c r="B1" s="362"/>
      <c r="C1" s="363"/>
      <c r="D1" s="363"/>
      <c r="E1" s="363"/>
      <c r="F1" s="363"/>
      <c r="G1" s="364"/>
      <c r="H1" s="364"/>
      <c r="J1" s="366"/>
    </row>
    <row r="2" spans="1:10" s="71" customFormat="1" x14ac:dyDescent="0.25">
      <c r="A2" s="68"/>
      <c r="B2" s="430" t="s">
        <v>44</v>
      </c>
      <c r="C2" s="69"/>
      <c r="D2" s="69"/>
      <c r="E2" s="70"/>
      <c r="F2" s="70"/>
      <c r="G2" s="65"/>
      <c r="H2" s="65"/>
    </row>
    <row r="3" spans="1:10" s="71" customFormat="1" x14ac:dyDescent="0.25">
      <c r="A3" s="68"/>
      <c r="B3" s="433" t="s">
        <v>234</v>
      </c>
      <c r="C3" s="69"/>
      <c r="D3" s="69"/>
      <c r="E3" s="70"/>
      <c r="F3" s="70"/>
      <c r="G3" s="74"/>
      <c r="H3" s="65"/>
    </row>
    <row r="4" spans="1:10" s="71" customFormat="1" x14ac:dyDescent="0.25">
      <c r="A4" s="68"/>
      <c r="B4" s="434" t="s">
        <v>66</v>
      </c>
      <c r="C4" s="69"/>
      <c r="D4" s="69"/>
      <c r="E4" s="70"/>
      <c r="F4" s="70"/>
      <c r="G4" s="65"/>
      <c r="H4" s="65"/>
    </row>
    <row r="5" spans="1:10" s="71" customFormat="1" x14ac:dyDescent="0.25">
      <c r="A5" s="68"/>
      <c r="B5" s="432" t="s">
        <v>240</v>
      </c>
      <c r="C5" s="69"/>
      <c r="D5" s="69"/>
      <c r="E5" s="70"/>
      <c r="F5" s="70"/>
      <c r="G5" s="65"/>
      <c r="H5" s="65"/>
    </row>
    <row r="6" spans="1:10" s="72" customFormat="1" x14ac:dyDescent="0.25">
      <c r="A6" s="68"/>
      <c r="B6" s="435" t="s">
        <v>253</v>
      </c>
      <c r="C6" s="69"/>
      <c r="D6" s="69"/>
      <c r="E6" s="70"/>
      <c r="F6" s="70"/>
      <c r="G6" s="173"/>
      <c r="H6" s="19"/>
      <c r="I6" s="12"/>
    </row>
    <row r="7" spans="1:10" s="72" customFormat="1" x14ac:dyDescent="0.25">
      <c r="A7" s="68"/>
      <c r="B7" s="29"/>
      <c r="C7" s="69"/>
      <c r="D7" s="69"/>
      <c r="E7" s="70"/>
      <c r="F7" s="70"/>
      <c r="G7" s="173"/>
      <c r="H7" s="19"/>
      <c r="I7" s="12"/>
    </row>
    <row r="8" spans="1:10" s="72" customFormat="1" ht="12.75" customHeight="1" x14ac:dyDescent="0.25">
      <c r="A8" s="518" t="s">
        <v>235</v>
      </c>
      <c r="B8" s="518"/>
      <c r="C8" s="518"/>
      <c r="D8" s="69"/>
      <c r="E8" s="70"/>
      <c r="F8" s="70"/>
      <c r="G8" s="173"/>
      <c r="H8" s="19"/>
      <c r="I8" s="12"/>
    </row>
    <row r="9" spans="1:10" s="72" customFormat="1" ht="12.75" customHeight="1" x14ac:dyDescent="0.25">
      <c r="A9" s="462" t="s">
        <v>238</v>
      </c>
      <c r="B9" s="29"/>
      <c r="C9" s="529" t="str">
        <f>IF('W2'!G11+'W3'!$G$22&gt;0,"Yes","No. Please complete W2 or W3 first")</f>
        <v>No. Please complete W2 or W3 first</v>
      </c>
      <c r="D9" s="529"/>
      <c r="E9" s="529"/>
      <c r="F9" s="529"/>
      <c r="G9" s="173"/>
      <c r="H9" s="19"/>
      <c r="I9" s="12"/>
    </row>
    <row r="10" spans="1:10" s="1" customFormat="1" ht="12.75" customHeight="1" x14ac:dyDescent="0.2">
      <c r="A10" s="462" t="s">
        <v>239</v>
      </c>
      <c r="B10" s="3"/>
      <c r="C10" s="12" t="str">
        <f>IF('W2'!G11&gt;0, "W2", IF('W3'!$G$22&gt;0, "W3", ""))</f>
        <v/>
      </c>
      <c r="D10" s="6"/>
      <c r="E10" s="6"/>
      <c r="F10" s="6"/>
      <c r="G10" s="16"/>
      <c r="H10" s="16"/>
      <c r="I10" s="15"/>
      <c r="J10" s="10"/>
    </row>
    <row r="11" spans="1:10" s="5" customFormat="1" ht="12.75" customHeight="1" x14ac:dyDescent="0.2">
      <c r="E11" s="174" t="s">
        <v>90</v>
      </c>
      <c r="F11" s="175"/>
      <c r="G11" s="407" t="s">
        <v>236</v>
      </c>
      <c r="H11" s="180"/>
      <c r="I11" s="370"/>
      <c r="J11" s="470"/>
    </row>
    <row r="12" spans="1:10" s="4" customFormat="1" ht="12.75" customHeight="1" x14ac:dyDescent="0.2">
      <c r="A12" s="460"/>
      <c r="B12" s="461"/>
      <c r="C12" s="527" t="s">
        <v>28</v>
      </c>
      <c r="D12" s="535"/>
      <c r="E12" s="486" t="s">
        <v>27</v>
      </c>
      <c r="F12" s="191"/>
      <c r="G12" s="519" t="s">
        <v>211</v>
      </c>
      <c r="H12" s="520"/>
      <c r="I12" s="521"/>
      <c r="J12" s="471"/>
    </row>
    <row r="13" spans="1:10" s="1" customFormat="1" ht="12.75" customHeight="1" x14ac:dyDescent="0.2">
      <c r="A13" s="177"/>
      <c r="B13" s="3"/>
      <c r="C13" s="528"/>
      <c r="D13" s="536"/>
      <c r="E13" s="522" t="s">
        <v>33</v>
      </c>
      <c r="F13" s="522"/>
      <c r="G13" s="537" t="s">
        <v>33</v>
      </c>
      <c r="H13" s="522"/>
      <c r="I13" s="538"/>
    </row>
    <row r="14" spans="1:10" s="13" customFormat="1" ht="12.75" customHeight="1" x14ac:dyDescent="0.2">
      <c r="A14" s="376" t="s">
        <v>19</v>
      </c>
      <c r="B14" s="372" t="s">
        <v>18</v>
      </c>
      <c r="C14" s="372" t="s">
        <v>2</v>
      </c>
      <c r="D14" s="373" t="s">
        <v>0</v>
      </c>
      <c r="E14" s="372" t="s">
        <v>2</v>
      </c>
      <c r="F14" s="373" t="s">
        <v>0</v>
      </c>
      <c r="G14" s="372" t="s">
        <v>2</v>
      </c>
      <c r="H14" s="372" t="s">
        <v>0</v>
      </c>
      <c r="I14" s="373" t="s">
        <v>26</v>
      </c>
    </row>
    <row r="15" spans="1:10" s="190" customFormat="1" ht="12.75" customHeight="1" x14ac:dyDescent="0.25">
      <c r="A15" s="524" t="s">
        <v>20</v>
      </c>
      <c r="B15" s="17" t="s">
        <v>6</v>
      </c>
      <c r="C15" s="463" t="str">
        <f>IF('W2'!$G$11&gt;0, 'W2'!C15, IF('W3'!$G$22&gt;0, 'W3'!C46, ""))</f>
        <v/>
      </c>
      <c r="D15" s="472" t="str">
        <f>IF('W2'!$G$11&gt;0, 'W2'!H15, IF('W3'!$G$22&gt;0, 'W3'!H46, ""))</f>
        <v/>
      </c>
      <c r="E15" s="281"/>
      <c r="F15" s="281"/>
      <c r="G15" s="568" t="str">
        <f>IF(COUNT(C15,E15)=2, CONCATENATE(ROUND(E15/C15*1000, 2), " (", ROUND(E15/C15*1000/EXP(1.96/SQRT(E15)), 2),"-",ROUND(E15/C15*1000*EXP(1.96/SQRT(E15)), 2),")"),"")</f>
        <v/>
      </c>
      <c r="H15" s="569" t="str">
        <f>IF(COUNT(D15,F15)=2, CONCATENATE(ROUND(F15/D15*1000, 2), " (", ROUND(F15/D15*1000/EXP(1.96/SQRT(F15)), 2),"-",ROUND(F15/D15*1000*EXP(1.96/SQRT(F15)), 2),")"),"")</f>
        <v/>
      </c>
      <c r="I15" s="570" t="str">
        <f>IF(COUNT(C15:F15)=4, CONCATENATE(ROUND(SUM(E15:F15)/SUM(C15:D15)*1000, 2), " (", ROUND(SUM(E15:F15)/SUM(C15:D15)*1000/EXP(1.96/SQRT(SUM(E15:F15))), 2),"-",ROUND(SUM(E15:F15)/SUM(C15:D15)*1000*EXP(1.96/SQRT(SUM(E15:F15))), 2),")"),"")</f>
        <v/>
      </c>
    </row>
    <row r="16" spans="1:10" s="190" customFormat="1" ht="12.75" customHeight="1" x14ac:dyDescent="0.25">
      <c r="A16" s="524"/>
      <c r="B16" s="14" t="s">
        <v>7</v>
      </c>
      <c r="C16" s="463" t="str">
        <f>IF('W2'!$G$11&gt;0, 'W2'!C16, IF('W3'!$G$22&gt;0, 'W3'!C47, ""))</f>
        <v/>
      </c>
      <c r="D16" s="473" t="str">
        <f>IF('W2'!$G$11&gt;0, 'W2'!H16, IF('W3'!$G$22&gt;0, 'W3'!H47, ""))</f>
        <v/>
      </c>
      <c r="E16" s="281"/>
      <c r="F16" s="281"/>
      <c r="G16" s="571" t="str">
        <f>IF(COUNT(C16,E16)=2, CONCATENATE(ROUND(E16/C16*1000, 2), " (", ROUND(E16/C16*1000/EXP(1.96/SQRT(E16)), 2),"-",ROUND(E16/C16*1000*EXP(1.96/SQRT(E16)), 2),")"),"")</f>
        <v/>
      </c>
      <c r="H16" s="572" t="str">
        <f>IF(COUNT(D16,F16)=2, CONCATENATE(ROUND(F16/D16*1000, 2), " (", ROUND(F16/D16*1000/EXP(1.96/SQRT(F16)), 2),"-",ROUND(F16/D16*1000*EXP(1.96/SQRT(F16)), 2),")"),"")</f>
        <v/>
      </c>
      <c r="I16" s="573" t="str">
        <f>IF(COUNT(C16:F16)=4, CONCATENATE(ROUND(SUM(E16:F16)/SUM(C16:D16)*1000, 2), " (", ROUND(SUM(E16:F16)/SUM(C16:D16)*1000/EXP(1.96/SQRT(SUM(E16:F16))), 2),"-",ROUND(SUM(E16:F16)/SUM(C16:D16)*1000*EXP(1.96/SQRT(SUM(E16:F16))), 2),")"),"")</f>
        <v/>
      </c>
    </row>
    <row r="17" spans="1:10" s="190" customFormat="1" ht="12.75" customHeight="1" x14ac:dyDescent="0.25">
      <c r="A17" s="524"/>
      <c r="B17" s="14" t="s">
        <v>8</v>
      </c>
      <c r="C17" s="463" t="str">
        <f>IF('W2'!$G$11&gt;0, 'W2'!C17, IF('W3'!$G$22&gt;0, 'W3'!C48, ""))</f>
        <v/>
      </c>
      <c r="D17" s="473" t="str">
        <f>IF('W2'!$G$11&gt;0, 'W2'!H17, IF('W3'!$G$22&gt;0, 'W3'!H48, ""))</f>
        <v/>
      </c>
      <c r="E17" s="281"/>
      <c r="F17" s="281"/>
      <c r="G17" s="571" t="str">
        <f>IF(COUNT(C17,E17)=2, CONCATENATE(ROUND(E17/C17*1000, 2), " (", ROUND(E17/C17*1000/EXP(1.96/SQRT(E17)), 2),"-",ROUND(E17/C17*1000*EXP(1.96/SQRT(E17)), 2),")"),"")</f>
        <v/>
      </c>
      <c r="H17" s="572" t="str">
        <f>IF(COUNT(D17,F17)=2, CONCATENATE(ROUND(F17/D17*1000, 2), " (", ROUND(F17/D17*1000/EXP(1.96/SQRT(F17)), 2),"-",ROUND(F17/D17*1000*EXP(1.96/SQRT(F17)), 2),")"),"")</f>
        <v/>
      </c>
      <c r="I17" s="573" t="str">
        <f>IF(COUNT(C17:F17)=4, CONCATENATE(ROUND(SUM(E17:F17)/SUM(C17:D17)*1000, 2), " (", ROUND(SUM(E17:F17)/SUM(C17:D17)*1000/EXP(1.96/SQRT(SUM(E17:F17))), 2),"-",ROUND(SUM(E17:F17)/SUM(C17:D17)*1000*EXP(1.96/SQRT(SUM(E17:F17))), 2),")"),"")</f>
        <v/>
      </c>
    </row>
    <row r="18" spans="1:10" s="190" customFormat="1" ht="12.75" customHeight="1" x14ac:dyDescent="0.25">
      <c r="A18" s="524"/>
      <c r="B18" s="14" t="s">
        <v>9</v>
      </c>
      <c r="C18" s="463" t="str">
        <f>IF('W2'!$G$11&gt;0, 'W2'!C18, IF('W3'!$G$22&gt;0, 'W3'!C49, ""))</f>
        <v/>
      </c>
      <c r="D18" s="473" t="str">
        <f>IF('W2'!$G$11&gt;0, 'W2'!H18, IF('W3'!$G$22&gt;0, 'W3'!H49, ""))</f>
        <v/>
      </c>
      <c r="E18" s="281"/>
      <c r="F18" s="281"/>
      <c r="G18" s="571" t="str">
        <f>IF(COUNT(C18,E18)=2, CONCATENATE(ROUND(E18/C18*1000, 2), " (", ROUND(E18/C18*1000/EXP(1.96/SQRT(E18)), 2),"-",ROUND(E18/C18*1000*EXP(1.96/SQRT(E18)), 2),")"),"")</f>
        <v/>
      </c>
      <c r="H18" s="572" t="str">
        <f>IF(COUNT(D18,F18)=2, CONCATENATE(ROUND(F18/D18*1000, 2), " (", ROUND(F18/D18*1000/EXP(1.96/SQRT(F18)), 2),"-",ROUND(F18/D18*1000*EXP(1.96/SQRT(F18)), 2),")"),"")</f>
        <v/>
      </c>
      <c r="I18" s="573" t="str">
        <f>IF(COUNT(C18:F18)=4, CONCATENATE(ROUND(SUM(E18:F18)/SUM(C18:D18)*1000, 2), " (", ROUND(SUM(E18:F18)/SUM(C18:D18)*1000/EXP(1.96/SQRT(SUM(E18:F18))), 2),"-",ROUND(SUM(E18:F18)/SUM(C18:D18)*1000*EXP(1.96/SQRT(SUM(E18:F18))), 2),")"),"")</f>
        <v/>
      </c>
    </row>
    <row r="19" spans="1:10" s="190" customFormat="1" ht="12.75" customHeight="1" x14ac:dyDescent="0.25">
      <c r="A19" s="524"/>
      <c r="B19" s="14" t="s">
        <v>10</v>
      </c>
      <c r="C19" s="463" t="str">
        <f>IF('W2'!$G$11&gt;0, 'W2'!C19, IF('W3'!$G$22&gt;0, 'W3'!C50, ""))</f>
        <v/>
      </c>
      <c r="D19" s="473" t="str">
        <f>IF('W2'!$G$11&gt;0, 'W2'!H19, IF('W3'!$G$22&gt;0, 'W3'!H50, ""))</f>
        <v/>
      </c>
      <c r="E19" s="281"/>
      <c r="F19" s="281"/>
      <c r="G19" s="571" t="str">
        <f>IF(COUNT(C19,E19)=2, CONCATENATE(ROUND(E19/C19*1000, 2), " (", ROUND(E19/C19*1000/EXP(1.96/SQRT(E19)), 2),"-",ROUND(E19/C19*1000*EXP(1.96/SQRT(E19)), 2),")"),"")</f>
        <v/>
      </c>
      <c r="H19" s="572" t="str">
        <f>IF(COUNT(D19,F19)=2, CONCATENATE(ROUND(F19/D19*1000, 2), " (", ROUND(F19/D19*1000/EXP(1.96/SQRT(F19)), 2),"-",ROUND(F19/D19*1000*EXP(1.96/SQRT(F19)), 2),")"),"")</f>
        <v/>
      </c>
      <c r="I19" s="573" t="str">
        <f>IF(COUNT(C19:F19)=4, CONCATENATE(ROUND(SUM(E19:F19)/SUM(C19:D19)*1000, 2), " (", ROUND(SUM(E19:F19)/SUM(C19:D19)*1000/EXP(1.96/SQRT(SUM(E19:F19))), 2),"-",ROUND(SUM(E19:F19)/SUM(C19:D19)*1000*EXP(1.96/SQRT(SUM(E19:F19))), 2),")"),"")</f>
        <v/>
      </c>
    </row>
    <row r="20" spans="1:10" s="190" customFormat="1" ht="12.75" customHeight="1" x14ac:dyDescent="0.25">
      <c r="A20" s="524"/>
      <c r="B20" s="14" t="s">
        <v>11</v>
      </c>
      <c r="C20" s="463" t="str">
        <f>IF('W2'!$G$11&gt;0, 'W2'!C20, IF('W3'!$G$22&gt;0, 'W3'!C51, ""))</f>
        <v/>
      </c>
      <c r="D20" s="473" t="str">
        <f>IF('W2'!$G$11&gt;0, 'W2'!H20, IF('W3'!$G$22&gt;0, 'W3'!H51, ""))</f>
        <v/>
      </c>
      <c r="E20" s="281"/>
      <c r="F20" s="281"/>
      <c r="G20" s="571" t="str">
        <f>IF(COUNT(C20,E20)=2, CONCATENATE(ROUND(E20/C20*1000, 2), " (", ROUND(E20/C20*1000/EXP(1.96/SQRT(E20)), 2),"-",ROUND(E20/C20*1000*EXP(1.96/SQRT(E20)), 2),")"),"")</f>
        <v/>
      </c>
      <c r="H20" s="572" t="str">
        <f>IF(COUNT(D20,F20)=2, CONCATENATE(ROUND(F20/D20*1000, 2), " (", ROUND(F20/D20*1000/EXP(1.96/SQRT(F20)), 2),"-",ROUND(F20/D20*1000*EXP(1.96/SQRT(F20)), 2),")"),"")</f>
        <v/>
      </c>
      <c r="I20" s="573" t="str">
        <f>IF(COUNT(C20:F20)=4, CONCATENATE(ROUND(SUM(E20:F20)/SUM(C20:D20)*1000, 2), " (", ROUND(SUM(E20:F20)/SUM(C20:D20)*1000/EXP(1.96/SQRT(SUM(E20:F20))), 2),"-",ROUND(SUM(E20:F20)/SUM(C20:D20)*1000*EXP(1.96/SQRT(SUM(E20:F20))), 2),")"),"")</f>
        <v/>
      </c>
    </row>
    <row r="21" spans="1:10" s="190" customFormat="1" ht="12.75" customHeight="1" x14ac:dyDescent="0.25">
      <c r="A21" s="524"/>
      <c r="B21" s="14" t="s">
        <v>12</v>
      </c>
      <c r="C21" s="463" t="str">
        <f>IF('W2'!$G$11&gt;0, 'W2'!C21, IF('W3'!$G$22&gt;0, 'W3'!C52, ""))</f>
        <v/>
      </c>
      <c r="D21" s="473" t="str">
        <f>IF('W2'!$G$11&gt;0, 'W2'!H21, IF('W3'!$G$22&gt;0, 'W3'!H52, ""))</f>
        <v/>
      </c>
      <c r="E21" s="281"/>
      <c r="F21" s="281"/>
      <c r="G21" s="571" t="str">
        <f>IF(COUNT(C21,E21)=2, CONCATENATE(ROUND(E21/C21*1000, 2), " (", ROUND(E21/C21*1000/EXP(1.96/SQRT(E21)), 2),"-",ROUND(E21/C21*1000*EXP(1.96/SQRT(E21)), 2),")"),"")</f>
        <v/>
      </c>
      <c r="H21" s="572" t="str">
        <f>IF(COUNT(D21,F21)=2, CONCATENATE(ROUND(F21/D21*1000, 2), " (", ROUND(F21/D21*1000/EXP(1.96/SQRT(F21)), 2),"-",ROUND(F21/D21*1000*EXP(1.96/SQRT(F21)), 2),")"),"")</f>
        <v/>
      </c>
      <c r="I21" s="573" t="str">
        <f>IF(COUNT(C21:F21)=4, CONCATENATE(ROUND(SUM(E21:F21)/SUM(C21:D21)*1000, 2), " (", ROUND(SUM(E21:F21)/SUM(C21:D21)*1000/EXP(1.96/SQRT(SUM(E21:F21))), 2),"-",ROUND(SUM(E21:F21)/SUM(C21:D21)*1000*EXP(1.96/SQRT(SUM(E21:F21))), 2),")"),"")</f>
        <v/>
      </c>
    </row>
    <row r="22" spans="1:10" s="190" customFormat="1" ht="12.75" customHeight="1" x14ac:dyDescent="0.25">
      <c r="A22" s="524"/>
      <c r="B22" s="14" t="s">
        <v>13</v>
      </c>
      <c r="C22" s="463" t="str">
        <f>IF('W2'!$G$11&gt;0, 'W2'!C22, IF('W3'!$G$22&gt;0, 'W3'!C53, ""))</f>
        <v/>
      </c>
      <c r="D22" s="473" t="str">
        <f>IF('W2'!$G$11&gt;0, 'W2'!H22, IF('W3'!$G$22&gt;0, 'W3'!H53, ""))</f>
        <v/>
      </c>
      <c r="E22" s="281"/>
      <c r="F22" s="281"/>
      <c r="G22" s="571" t="str">
        <f>IF(COUNT(C22,E22)=2, CONCATENATE(ROUND(E22/C22*1000, 2), " (", ROUND(E22/C22*1000/EXP(1.96/SQRT(E22)), 2),"-",ROUND(E22/C22*1000*EXP(1.96/SQRT(E22)), 2),")"),"")</f>
        <v/>
      </c>
      <c r="H22" s="572" t="str">
        <f>IF(COUNT(D22,F22)=2, CONCATENATE(ROUND(F22/D22*1000, 2), " (", ROUND(F22/D22*1000/EXP(1.96/SQRT(F22)), 2),"-",ROUND(F22/D22*1000*EXP(1.96/SQRT(F22)), 2),")"),"")</f>
        <v/>
      </c>
      <c r="I22" s="573" t="str">
        <f>IF(COUNT(C22:F22)=4, CONCATENATE(ROUND(SUM(E22:F22)/SUM(C22:D22)*1000, 2), " (", ROUND(SUM(E22:F22)/SUM(C22:D22)*1000/EXP(1.96/SQRT(SUM(E22:F22))), 2),"-",ROUND(SUM(E22:F22)/SUM(C22:D22)*1000*EXP(1.96/SQRT(SUM(E22:F22))), 2),")"),"")</f>
        <v/>
      </c>
    </row>
    <row r="23" spans="1:10" s="190" customFormat="1" ht="12.75" customHeight="1" x14ac:dyDescent="0.25">
      <c r="A23" s="524"/>
      <c r="B23" s="14" t="s">
        <v>14</v>
      </c>
      <c r="C23" s="463" t="str">
        <f>IF('W2'!$G$11&gt;0, 'W2'!C23, IF('W3'!$G$22&gt;0, 'W3'!C54, ""))</f>
        <v/>
      </c>
      <c r="D23" s="473" t="str">
        <f>IF('W2'!$G$11&gt;0, 'W2'!H23, IF('W3'!$G$22&gt;0, 'W3'!H54, ""))</f>
        <v/>
      </c>
      <c r="E23" s="281"/>
      <c r="F23" s="281"/>
      <c r="G23" s="571" t="str">
        <f>IF(COUNT(C23,E23)=2, CONCATENATE(ROUND(E23/C23*1000, 2), " (", ROUND(E23/C23*1000/EXP(1.96/SQRT(E23)), 2),"-",ROUND(E23/C23*1000*EXP(1.96/SQRT(E23)), 2),")"),"")</f>
        <v/>
      </c>
      <c r="H23" s="572" t="str">
        <f>IF(COUNT(D23,F23)=2, CONCATENATE(ROUND(F23/D23*1000, 2), " (", ROUND(F23/D23*1000/EXP(1.96/SQRT(F23)), 2),"-",ROUND(F23/D23*1000*EXP(1.96/SQRT(F23)), 2),")"),"")</f>
        <v/>
      </c>
      <c r="I23" s="573" t="str">
        <f>IF(COUNT(C23:F23)=4, CONCATENATE(ROUND(SUM(E23:F23)/SUM(C23:D23)*1000, 2), " (", ROUND(SUM(E23:F23)/SUM(C23:D23)*1000/EXP(1.96/SQRT(SUM(E23:F23))), 2),"-",ROUND(SUM(E23:F23)/SUM(C23:D23)*1000*EXP(1.96/SQRT(SUM(E23:F23))), 2),")"),"")</f>
        <v/>
      </c>
    </row>
    <row r="24" spans="1:10" s="190" customFormat="1" ht="12.75" customHeight="1" x14ac:dyDescent="0.25">
      <c r="A24" s="524"/>
      <c r="B24" s="14" t="s">
        <v>15</v>
      </c>
      <c r="C24" s="463" t="str">
        <f>IF('W2'!$G$11&gt;0, 'W2'!C24, IF('W3'!$G$22&gt;0, 'W3'!C55, ""))</f>
        <v/>
      </c>
      <c r="D24" s="473" t="str">
        <f>IF('W2'!$G$11&gt;0, 'W2'!H24, IF('W3'!$G$22&gt;0, 'W3'!H55, ""))</f>
        <v/>
      </c>
      <c r="E24" s="281"/>
      <c r="F24" s="281"/>
      <c r="G24" s="571" t="str">
        <f>IF(COUNT(C24,E24)=2, CONCATENATE(ROUND(E24/C24*1000, 2), " (", ROUND(E24/C24*1000/EXP(1.96/SQRT(E24)), 2),"-",ROUND(E24/C24*1000*EXP(1.96/SQRT(E24)), 2),")"),"")</f>
        <v/>
      </c>
      <c r="H24" s="572" t="str">
        <f>IF(COUNT(D24,F24)=2, CONCATENATE(ROUND(F24/D24*1000, 2), " (", ROUND(F24/D24*1000/EXP(1.96/SQRT(F24)), 2),"-",ROUND(F24/D24*1000*EXP(1.96/SQRT(F24)), 2),")"),"")</f>
        <v/>
      </c>
      <c r="I24" s="573" t="str">
        <f>IF(COUNT(C24:F24)=4, CONCATENATE(ROUND(SUM(E24:F24)/SUM(C24:D24)*1000, 2), " (", ROUND(SUM(E24:F24)/SUM(C24:D24)*1000/EXP(1.96/SQRT(SUM(E24:F24))), 2),"-",ROUND(SUM(E24:F24)/SUM(C24:D24)*1000*EXP(1.96/SQRT(SUM(E24:F24))), 2),")"),"")</f>
        <v/>
      </c>
    </row>
    <row r="25" spans="1:10" s="190" customFormat="1" ht="12.75" customHeight="1" x14ac:dyDescent="0.25">
      <c r="A25" s="524"/>
      <c r="B25" s="14" t="s">
        <v>16</v>
      </c>
      <c r="C25" s="463" t="str">
        <f>IF('W2'!$G$11&gt;0, 'W2'!C25, IF('W3'!$G$22&gt;0, 'W3'!C56, ""))</f>
        <v/>
      </c>
      <c r="D25" s="473" t="str">
        <f>IF('W2'!$G$11&gt;0, 'W2'!H25, IF('W3'!$G$22&gt;0, 'W3'!H56, ""))</f>
        <v/>
      </c>
      <c r="E25" s="281"/>
      <c r="F25" s="281"/>
      <c r="G25" s="571" t="str">
        <f>IF(COUNT(C25,E25)=2, CONCATENATE(ROUND(E25/C25*1000, 2), " (", ROUND(E25/C25*1000/EXP(1.96/SQRT(E25)), 2),"-",ROUND(E25/C25*1000*EXP(1.96/SQRT(E25)), 2),")"),"")</f>
        <v/>
      </c>
      <c r="H25" s="572" t="str">
        <f>IF(COUNT(D25,F25)=2, CONCATENATE(ROUND(F25/D25*1000, 2), " (", ROUND(F25/D25*1000/EXP(1.96/SQRT(F25)), 2),"-",ROUND(F25/D25*1000*EXP(1.96/SQRT(F25)), 2),")"),"")</f>
        <v/>
      </c>
      <c r="I25" s="573" t="str">
        <f>IF(COUNT(C25:F25)=4, CONCATENATE(ROUND(SUM(E25:F25)/SUM(C25:D25)*1000, 2), " (", ROUND(SUM(E25:F25)/SUM(C25:D25)*1000/EXP(1.96/SQRT(SUM(E25:F25))), 2),"-",ROUND(SUM(E25:F25)/SUM(C25:D25)*1000*EXP(1.96/SQRT(SUM(E25:F25))), 2),")"),"")</f>
        <v/>
      </c>
    </row>
    <row r="26" spans="1:10" s="190" customFormat="1" ht="12.75" customHeight="1" x14ac:dyDescent="0.25">
      <c r="A26" s="525"/>
      <c r="B26" s="14" t="s">
        <v>17</v>
      </c>
      <c r="C26" s="463" t="str">
        <f>IF('W2'!$G$11&gt;0, 'W2'!C26, IF('W3'!$G$22&gt;0, 'W3'!C57, ""))</f>
        <v/>
      </c>
      <c r="D26" s="474" t="str">
        <f>IF('W2'!$G$11&gt;0, 'W2'!H26, IF('W3'!$G$22&gt;0, 'W3'!H57, ""))</f>
        <v/>
      </c>
      <c r="E26" s="281"/>
      <c r="F26" s="281"/>
      <c r="G26" s="571" t="str">
        <f>IF(COUNT(C26,E26)=2, CONCATENATE(ROUND(E26/C26*1000, 2), " (", ROUND(E26/C26*1000/EXP(1.96/SQRT(E26)), 2),"-",ROUND(E26/C26*1000*EXP(1.96/SQRT(E26)), 2),")"),"")</f>
        <v/>
      </c>
      <c r="H26" s="572" t="str">
        <f>IF(COUNT(D26,F26)=2, CONCATENATE(ROUND(F26/D26*1000, 2), " (", ROUND(F26/D26*1000/EXP(1.96/SQRT(F26)), 2),"-",ROUND(F26/D26*1000*EXP(1.96/SQRT(F26)), 2),")"),"")</f>
        <v/>
      </c>
      <c r="I26" s="573" t="str">
        <f>IF(COUNT(C26:F26)=4, CONCATENATE(ROUND(SUM(E26:F26)/SUM(C26:D26)*1000, 2), " (", ROUND(SUM(E26:F26)/SUM(C26:D26)*1000/EXP(1.96/SQRT(SUM(E26:F26))), 2),"-",ROUND(SUM(E26:F26)/SUM(C26:D26)*1000*EXP(1.96/SQRT(SUM(E26:F26))), 2),")"),"")</f>
        <v/>
      </c>
    </row>
    <row r="27" spans="1:10" s="190" customFormat="1" ht="12.75" customHeight="1" x14ac:dyDescent="0.25">
      <c r="A27" s="488"/>
      <c r="B27" s="14"/>
      <c r="C27" s="372" t="s">
        <v>2</v>
      </c>
      <c r="D27" s="373" t="s">
        <v>0</v>
      </c>
      <c r="E27" s="372" t="s">
        <v>2</v>
      </c>
      <c r="F27" s="373" t="s">
        <v>0</v>
      </c>
      <c r="G27" s="372" t="s">
        <v>2</v>
      </c>
      <c r="H27" s="372" t="s">
        <v>0</v>
      </c>
      <c r="I27" s="373" t="s">
        <v>26</v>
      </c>
    </row>
    <row r="28" spans="1:10" s="190" customFormat="1" ht="12.75" customHeight="1" x14ac:dyDescent="0.25">
      <c r="A28" s="524" t="s">
        <v>21</v>
      </c>
      <c r="B28" s="14" t="s">
        <v>6</v>
      </c>
      <c r="C28" s="463" t="str">
        <f>IF('W2'!$G$11&gt;0, 'W2'!D15, IF('W3'!$G$22&gt;0, 'W3'!D46, ""))</f>
        <v/>
      </c>
      <c r="D28" s="473" t="str">
        <f>IF('W2'!$G$11&gt;0, 'W2'!I15, IF('W3'!$G$22&gt;0, 'W3'!I46, ""))</f>
        <v/>
      </c>
      <c r="E28" s="281"/>
      <c r="F28" s="281"/>
      <c r="G28" s="571" t="str">
        <f>IF(COUNT(C28,E28)=2, CONCATENATE(ROUND(E28/C28*1000, 2), " (", ROUND(E28/C28*1000/EXP(1.96/SQRT(E28)), 2),"-",ROUND(E28/C28*1000*EXP(1.96/SQRT(E28)), 2),")"),"")</f>
        <v/>
      </c>
      <c r="H28" s="569" t="str">
        <f>IF(COUNT(D28,F28)=2, CONCATENATE(ROUND(F28/D28*1000, 2), " (", ROUND(F28/D28*1000/EXP(1.96/SQRT(F28)), 2),"-",ROUND(F28/D28*1000*EXP(1.96/SQRT(F28)), 2),")"),"")</f>
        <v/>
      </c>
      <c r="I28" s="570" t="str">
        <f>IF(COUNT(C28:F28)=4, CONCATENATE(ROUND(SUM(E28:F28)/SUM(C28:D28)*1000, 2), " (", ROUND(SUM(E28:F28)/SUM(C28:D28)*1000/EXP(1.96/SQRT(SUM(E28:F28))), 2),"-",ROUND(SUM(E28:F28)/SUM(C28:D28)*1000*EXP(1.96/SQRT(SUM(E28:F28))), 2),")"),"")</f>
        <v/>
      </c>
    </row>
    <row r="29" spans="1:10" s="190" customFormat="1" ht="12.75" customHeight="1" x14ac:dyDescent="0.25">
      <c r="A29" s="524"/>
      <c r="B29" s="14" t="s">
        <v>7</v>
      </c>
      <c r="C29" s="463" t="str">
        <f>IF('W2'!$G$11&gt;0, 'W2'!D16, IF('W3'!$G$22&gt;0, 'W3'!D47, ""))</f>
        <v/>
      </c>
      <c r="D29" s="473" t="str">
        <f>IF('W2'!$G$11&gt;0, 'W2'!I16, IF('W3'!$G$22&gt;0, 'W3'!I47, ""))</f>
        <v/>
      </c>
      <c r="E29" s="281"/>
      <c r="F29" s="281"/>
      <c r="G29" s="571" t="str">
        <f>IF(COUNT(C29,E29)=2, CONCATENATE(ROUND(E29/C29*1000, 2), " (", ROUND(E29/C29*1000/EXP(1.96/SQRT(E29)), 2),"-",ROUND(E29/C29*1000*EXP(1.96/SQRT(E29)), 2),")"),"")</f>
        <v/>
      </c>
      <c r="H29" s="572" t="str">
        <f>IF(COUNT(D29,F29)=2, CONCATENATE(ROUND(F29/D29*1000, 2), " (", ROUND(F29/D29*1000/EXP(1.96/SQRT(F29)), 2),"-",ROUND(F29/D29*1000*EXP(1.96/SQRT(F29)), 2),")"),"")</f>
        <v/>
      </c>
      <c r="I29" s="573" t="str">
        <f>IF(COUNT(C29:F29)=4, CONCATENATE(ROUND(SUM(E29:F29)/SUM(C29:D29)*1000, 2), " (", ROUND(SUM(E29:F29)/SUM(C29:D29)*1000/EXP(1.96/SQRT(SUM(E29:F29))), 2),"-",ROUND(SUM(E29:F29)/SUM(C29:D29)*1000*EXP(1.96/SQRT(SUM(E29:F29))), 2),")"),"")</f>
        <v/>
      </c>
    </row>
    <row r="30" spans="1:10" s="190" customFormat="1" ht="12.75" customHeight="1" x14ac:dyDescent="0.25">
      <c r="A30" s="524"/>
      <c r="B30" s="14" t="s">
        <v>8</v>
      </c>
      <c r="C30" s="463" t="str">
        <f>IF('W2'!$G$11&gt;0, 'W2'!D17, IF('W3'!$G$22&gt;0, 'W3'!D48, ""))</f>
        <v/>
      </c>
      <c r="D30" s="473" t="str">
        <f>IF('W2'!$G$11&gt;0, 'W2'!I17, IF('W3'!$G$22&gt;0, 'W3'!I48, ""))</f>
        <v/>
      </c>
      <c r="E30" s="281"/>
      <c r="F30" s="281"/>
      <c r="G30" s="571" t="str">
        <f>IF(COUNT(C30,E30)=2, CONCATENATE(ROUND(E30/C30*1000, 2), " (", ROUND(E30/C30*1000/EXP(1.96/SQRT(E30)), 2),"-",ROUND(E30/C30*1000*EXP(1.96/SQRT(E30)), 2),")"),"")</f>
        <v/>
      </c>
      <c r="H30" s="572" t="str">
        <f>IF(COUNT(D30,F30)=2, CONCATENATE(ROUND(F30/D30*1000, 2), " (", ROUND(F30/D30*1000/EXP(1.96/SQRT(F30)), 2),"-",ROUND(F30/D30*1000*EXP(1.96/SQRT(F30)), 2),")"),"")</f>
        <v/>
      </c>
      <c r="I30" s="573" t="str">
        <f>IF(COUNT(C30:F30)=4, CONCATENATE(ROUND(SUM(E30:F30)/SUM(C30:D30)*1000, 2), " (", ROUND(SUM(E30:F30)/SUM(C30:D30)*1000/EXP(1.96/SQRT(SUM(E30:F30))), 2),"-",ROUND(SUM(E30:F30)/SUM(C30:D30)*1000*EXP(1.96/SQRT(SUM(E30:F30))), 2),")"),"")</f>
        <v/>
      </c>
      <c r="J30" s="7"/>
    </row>
    <row r="31" spans="1:10" s="190" customFormat="1" ht="12.75" customHeight="1" x14ac:dyDescent="0.25">
      <c r="A31" s="524"/>
      <c r="B31" s="14" t="s">
        <v>9</v>
      </c>
      <c r="C31" s="463" t="str">
        <f>IF('W2'!$G$11&gt;0, 'W2'!D18, IF('W3'!$G$22&gt;0, 'W3'!D49, ""))</f>
        <v/>
      </c>
      <c r="D31" s="473" t="str">
        <f>IF('W2'!$G$11&gt;0, 'W2'!I18, IF('W3'!$G$22&gt;0, 'W3'!I49, ""))</f>
        <v/>
      </c>
      <c r="E31" s="281"/>
      <c r="F31" s="281"/>
      <c r="G31" s="571" t="str">
        <f>IF(COUNT(C31,E31)=2, CONCATENATE(ROUND(E31/C31*1000, 2), " (", ROUND(E31/C31*1000/EXP(1.96/SQRT(E31)), 2),"-",ROUND(E31/C31*1000*EXP(1.96/SQRT(E31)), 2),")"),"")</f>
        <v/>
      </c>
      <c r="H31" s="572" t="str">
        <f>IF(COUNT(D31,F31)=2, CONCATENATE(ROUND(F31/D31*1000, 2), " (", ROUND(F31/D31*1000/EXP(1.96/SQRT(F31)), 2),"-",ROUND(F31/D31*1000*EXP(1.96/SQRT(F31)), 2),")"),"")</f>
        <v/>
      </c>
      <c r="I31" s="573" t="str">
        <f>IF(COUNT(C31:F31)=4, CONCATENATE(ROUND(SUM(E31:F31)/SUM(C31:D31)*1000, 2), " (", ROUND(SUM(E31:F31)/SUM(C31:D31)*1000/EXP(1.96/SQRT(SUM(E31:F31))), 2),"-",ROUND(SUM(E31:F31)/SUM(C31:D31)*1000*EXP(1.96/SQRT(SUM(E31:F31))), 2),")"),"")</f>
        <v/>
      </c>
      <c r="J31" s="7"/>
    </row>
    <row r="32" spans="1:10" s="190" customFormat="1" ht="12.75" customHeight="1" x14ac:dyDescent="0.25">
      <c r="A32" s="524"/>
      <c r="B32" s="14" t="s">
        <v>10</v>
      </c>
      <c r="C32" s="463" t="str">
        <f>IF('W2'!$G$11&gt;0, 'W2'!D19, IF('W3'!$G$22&gt;0, 'W3'!D50, ""))</f>
        <v/>
      </c>
      <c r="D32" s="473" t="str">
        <f>IF('W2'!$G$11&gt;0, 'W2'!I19, IF('W3'!$G$22&gt;0, 'W3'!I50, ""))</f>
        <v/>
      </c>
      <c r="E32" s="281"/>
      <c r="F32" s="281"/>
      <c r="G32" s="571" t="str">
        <f>IF(COUNT(C32,E32)=2, CONCATENATE(ROUND(E32/C32*1000, 2), " (", ROUND(E32/C32*1000/EXP(1.96/SQRT(E32)), 2),"-",ROUND(E32/C32*1000*EXP(1.96/SQRT(E32)), 2),")"),"")</f>
        <v/>
      </c>
      <c r="H32" s="572" t="str">
        <f>IF(COUNT(D32,F32)=2, CONCATENATE(ROUND(F32/D32*1000, 2), " (", ROUND(F32/D32*1000/EXP(1.96/SQRT(F32)), 2),"-",ROUND(F32/D32*1000*EXP(1.96/SQRT(F32)), 2),")"),"")</f>
        <v/>
      </c>
      <c r="I32" s="573" t="str">
        <f>IF(COUNT(C32:F32)=4, CONCATENATE(ROUND(SUM(E32:F32)/SUM(C32:D32)*1000, 2), " (", ROUND(SUM(E32:F32)/SUM(C32:D32)*1000/EXP(1.96/SQRT(SUM(E32:F32))), 2),"-",ROUND(SUM(E32:F32)/SUM(C32:D32)*1000*EXP(1.96/SQRT(SUM(E32:F32))), 2),")"),"")</f>
        <v/>
      </c>
      <c r="J32" s="7"/>
    </row>
    <row r="33" spans="1:10" s="190" customFormat="1" ht="12.75" customHeight="1" x14ac:dyDescent="0.25">
      <c r="A33" s="524"/>
      <c r="B33" s="14" t="s">
        <v>11</v>
      </c>
      <c r="C33" s="463" t="str">
        <f>IF('W2'!$G$11&gt;0, 'W2'!D20, IF('W3'!$G$22&gt;0, 'W3'!D51, ""))</f>
        <v/>
      </c>
      <c r="D33" s="473" t="str">
        <f>IF('W2'!$G$11&gt;0, 'W2'!I20, IF('W3'!$G$22&gt;0, 'W3'!I51, ""))</f>
        <v/>
      </c>
      <c r="E33" s="281"/>
      <c r="F33" s="281"/>
      <c r="G33" s="571" t="str">
        <f>IF(COUNT(C33,E33)=2, CONCATENATE(ROUND(E33/C33*1000, 2), " (", ROUND(E33/C33*1000/EXP(1.96/SQRT(E33)), 2),"-",ROUND(E33/C33*1000*EXP(1.96/SQRT(E33)), 2),")"),"")</f>
        <v/>
      </c>
      <c r="H33" s="572" t="str">
        <f>IF(COUNT(D33,F33)=2, CONCATENATE(ROUND(F33/D33*1000, 2), " (", ROUND(F33/D33*1000/EXP(1.96/SQRT(F33)), 2),"-",ROUND(F33/D33*1000*EXP(1.96/SQRT(F33)), 2),")"),"")</f>
        <v/>
      </c>
      <c r="I33" s="573" t="str">
        <f>IF(COUNT(C33:F33)=4, CONCATENATE(ROUND(SUM(E33:F33)/SUM(C33:D33)*1000, 2), " (", ROUND(SUM(E33:F33)/SUM(C33:D33)*1000/EXP(1.96/SQRT(SUM(E33:F33))), 2),"-",ROUND(SUM(E33:F33)/SUM(C33:D33)*1000*EXP(1.96/SQRT(SUM(E33:F33))), 2),")"),"")</f>
        <v/>
      </c>
      <c r="J33" s="7"/>
    </row>
    <row r="34" spans="1:10" s="190" customFormat="1" ht="12.75" customHeight="1" x14ac:dyDescent="0.25">
      <c r="A34" s="524"/>
      <c r="B34" s="14" t="s">
        <v>12</v>
      </c>
      <c r="C34" s="463" t="str">
        <f>IF('W2'!$G$11&gt;0, 'W2'!D21, IF('W3'!$G$22&gt;0, 'W3'!D52, ""))</f>
        <v/>
      </c>
      <c r="D34" s="473" t="str">
        <f>IF('W2'!$G$11&gt;0, 'W2'!I21, IF('W3'!$G$22&gt;0, 'W3'!I52, ""))</f>
        <v/>
      </c>
      <c r="E34" s="281"/>
      <c r="F34" s="281"/>
      <c r="G34" s="571" t="str">
        <f>IF(COUNT(C34,E34)=2, CONCATENATE(ROUND(E34/C34*1000, 2), " (", ROUND(E34/C34*1000/EXP(1.96/SQRT(E34)), 2),"-",ROUND(E34/C34*1000*EXP(1.96/SQRT(E34)), 2),")"),"")</f>
        <v/>
      </c>
      <c r="H34" s="572" t="str">
        <f>IF(COUNT(D34,F34)=2, CONCATENATE(ROUND(F34/D34*1000, 2), " (", ROUND(F34/D34*1000/EXP(1.96/SQRT(F34)), 2),"-",ROUND(F34/D34*1000*EXP(1.96/SQRT(F34)), 2),")"),"")</f>
        <v/>
      </c>
      <c r="I34" s="573" t="str">
        <f>IF(COUNT(C34:F34)=4, CONCATENATE(ROUND(SUM(E34:F34)/SUM(C34:D34)*1000, 2), " (", ROUND(SUM(E34:F34)/SUM(C34:D34)*1000/EXP(1.96/SQRT(SUM(E34:F34))), 2),"-",ROUND(SUM(E34:F34)/SUM(C34:D34)*1000*EXP(1.96/SQRT(SUM(E34:F34))), 2),")"),"")</f>
        <v/>
      </c>
      <c r="J34" s="7"/>
    </row>
    <row r="35" spans="1:10" s="190" customFormat="1" ht="12.75" customHeight="1" x14ac:dyDescent="0.25">
      <c r="A35" s="524"/>
      <c r="B35" s="14" t="s">
        <v>13</v>
      </c>
      <c r="C35" s="463" t="str">
        <f>IF('W2'!$G$11&gt;0, 'W2'!D22, IF('W3'!$G$22&gt;0, 'W3'!D53, ""))</f>
        <v/>
      </c>
      <c r="D35" s="473" t="str">
        <f>IF('W2'!$G$11&gt;0, 'W2'!I22, IF('W3'!$G$22&gt;0, 'W3'!I53, ""))</f>
        <v/>
      </c>
      <c r="E35" s="281"/>
      <c r="F35" s="281"/>
      <c r="G35" s="571" t="str">
        <f>IF(COUNT(C35,E35)=2, CONCATENATE(ROUND(E35/C35*1000, 2), " (", ROUND(E35/C35*1000/EXP(1.96/SQRT(E35)), 2),"-",ROUND(E35/C35*1000*EXP(1.96/SQRT(E35)), 2),")"),"")</f>
        <v/>
      </c>
      <c r="H35" s="572" t="str">
        <f>IF(COUNT(D35,F35)=2, CONCATENATE(ROUND(F35/D35*1000, 2), " (", ROUND(F35/D35*1000/EXP(1.96/SQRT(F35)), 2),"-",ROUND(F35/D35*1000*EXP(1.96/SQRT(F35)), 2),")"),"")</f>
        <v/>
      </c>
      <c r="I35" s="573" t="str">
        <f>IF(COUNT(C35:F35)=4, CONCATENATE(ROUND(SUM(E35:F35)/SUM(C35:D35)*1000, 2), " (", ROUND(SUM(E35:F35)/SUM(C35:D35)*1000/EXP(1.96/SQRT(SUM(E35:F35))), 2),"-",ROUND(SUM(E35:F35)/SUM(C35:D35)*1000*EXP(1.96/SQRT(SUM(E35:F35))), 2),")"),"")</f>
        <v/>
      </c>
      <c r="J35" s="7"/>
    </row>
    <row r="36" spans="1:10" s="190" customFormat="1" ht="12.75" customHeight="1" x14ac:dyDescent="0.25">
      <c r="A36" s="524"/>
      <c r="B36" s="14" t="s">
        <v>14</v>
      </c>
      <c r="C36" s="463" t="str">
        <f>IF('W2'!$G$11&gt;0, 'W2'!D23, IF('W3'!$G$22&gt;0, 'W3'!D54, ""))</f>
        <v/>
      </c>
      <c r="D36" s="473" t="str">
        <f>IF('W2'!$G$11&gt;0, 'W2'!I23, IF('W3'!$G$22&gt;0, 'W3'!I54, ""))</f>
        <v/>
      </c>
      <c r="E36" s="281"/>
      <c r="F36" s="281"/>
      <c r="G36" s="571" t="str">
        <f>IF(COUNT(C36,E36)=2, CONCATENATE(ROUND(E36/C36*1000, 2), " (", ROUND(E36/C36*1000/EXP(1.96/SQRT(E36)), 2),"-",ROUND(E36/C36*1000*EXP(1.96/SQRT(E36)), 2),")"),"")</f>
        <v/>
      </c>
      <c r="H36" s="572" t="str">
        <f>IF(COUNT(D36,F36)=2, CONCATENATE(ROUND(F36/D36*1000, 2), " (", ROUND(F36/D36*1000/EXP(1.96/SQRT(F36)), 2),"-",ROUND(F36/D36*1000*EXP(1.96/SQRT(F36)), 2),")"),"")</f>
        <v/>
      </c>
      <c r="I36" s="573" t="str">
        <f>IF(COUNT(C36:F36)=4, CONCATENATE(ROUND(SUM(E36:F36)/SUM(C36:D36)*1000, 2), " (", ROUND(SUM(E36:F36)/SUM(C36:D36)*1000/EXP(1.96/SQRT(SUM(E36:F36))), 2),"-",ROUND(SUM(E36:F36)/SUM(C36:D36)*1000*EXP(1.96/SQRT(SUM(E36:F36))), 2),")"),"")</f>
        <v/>
      </c>
      <c r="J36" s="7"/>
    </row>
    <row r="37" spans="1:10" s="190" customFormat="1" ht="12.75" customHeight="1" x14ac:dyDescent="0.25">
      <c r="A37" s="524"/>
      <c r="B37" s="14" t="s">
        <v>15</v>
      </c>
      <c r="C37" s="463" t="str">
        <f>IF('W2'!$G$11&gt;0, 'W2'!D24, IF('W3'!$G$22&gt;0, 'W3'!D55, ""))</f>
        <v/>
      </c>
      <c r="D37" s="473" t="str">
        <f>IF('W2'!$G$11&gt;0, 'W2'!I24, IF('W3'!$G$22&gt;0, 'W3'!I55, ""))</f>
        <v/>
      </c>
      <c r="E37" s="281"/>
      <c r="F37" s="281"/>
      <c r="G37" s="571" t="str">
        <f>IF(COUNT(C37,E37)=2, CONCATENATE(ROUND(E37/C37*1000, 2), " (", ROUND(E37/C37*1000/EXP(1.96/SQRT(E37)), 2),"-",ROUND(E37/C37*1000*EXP(1.96/SQRT(E37)), 2),")"),"")</f>
        <v/>
      </c>
      <c r="H37" s="572" t="str">
        <f>IF(COUNT(D37,F37)=2, CONCATENATE(ROUND(F37/D37*1000, 2), " (", ROUND(F37/D37*1000/EXP(1.96/SQRT(F37)), 2),"-",ROUND(F37/D37*1000*EXP(1.96/SQRT(F37)), 2),")"),"")</f>
        <v/>
      </c>
      <c r="I37" s="573" t="str">
        <f>IF(COUNT(C37:F37)=4, CONCATENATE(ROUND(SUM(E37:F37)/SUM(C37:D37)*1000, 2), " (", ROUND(SUM(E37:F37)/SUM(C37:D37)*1000/EXP(1.96/SQRT(SUM(E37:F37))), 2),"-",ROUND(SUM(E37:F37)/SUM(C37:D37)*1000*EXP(1.96/SQRT(SUM(E37:F37))), 2),")"),"")</f>
        <v/>
      </c>
      <c r="J37" s="7"/>
    </row>
    <row r="38" spans="1:10" s="190" customFormat="1" ht="12.75" customHeight="1" x14ac:dyDescent="0.25">
      <c r="A38" s="524"/>
      <c r="B38" s="14" t="s">
        <v>16</v>
      </c>
      <c r="C38" s="463" t="str">
        <f>IF('W2'!$G$11&gt;0, 'W2'!D25, IF('W3'!$G$22&gt;0, 'W3'!D56, ""))</f>
        <v/>
      </c>
      <c r="D38" s="473" t="str">
        <f>IF('W2'!$G$11&gt;0, 'W2'!I25, IF('W3'!$G$22&gt;0, 'W3'!I56, ""))</f>
        <v/>
      </c>
      <c r="E38" s="281"/>
      <c r="F38" s="281"/>
      <c r="G38" s="571" t="str">
        <f>IF(COUNT(C38,E38)=2, CONCATENATE(ROUND(E38/C38*1000, 2), " (", ROUND(E38/C38*1000/EXP(1.96/SQRT(E38)), 2),"-",ROUND(E38/C38*1000*EXP(1.96/SQRT(E38)), 2),")"),"")</f>
        <v/>
      </c>
      <c r="H38" s="572" t="str">
        <f>IF(COUNT(D38,F38)=2, CONCATENATE(ROUND(F38/D38*1000, 2), " (", ROUND(F38/D38*1000/EXP(1.96/SQRT(F38)), 2),"-",ROUND(F38/D38*1000*EXP(1.96/SQRT(F38)), 2),")"),"")</f>
        <v/>
      </c>
      <c r="I38" s="573" t="str">
        <f>IF(COUNT(C38:F38)=4, CONCATENATE(ROUND(SUM(E38:F38)/SUM(C38:D38)*1000, 2), " (", ROUND(SUM(E38:F38)/SUM(C38:D38)*1000/EXP(1.96/SQRT(SUM(E38:F38))), 2),"-",ROUND(SUM(E38:F38)/SUM(C38:D38)*1000*EXP(1.96/SQRT(SUM(E38:F38))), 2),")"),"")</f>
        <v/>
      </c>
      <c r="J38" s="7"/>
    </row>
    <row r="39" spans="1:10" s="190" customFormat="1" ht="12.75" customHeight="1" x14ac:dyDescent="0.25">
      <c r="A39" s="524"/>
      <c r="B39" s="14" t="s">
        <v>17</v>
      </c>
      <c r="C39" s="465" t="str">
        <f>IF('W2'!$G$11&gt;0, 'W2'!D26, IF('W3'!$G$22&gt;0, 'W3'!D57, ""))</f>
        <v/>
      </c>
      <c r="D39" s="475" t="str">
        <f>IF('W2'!$G$11&gt;0, 'W2'!I26, IF('W3'!$G$22&gt;0, 'W3'!I57, ""))</f>
        <v/>
      </c>
      <c r="E39" s="281"/>
      <c r="F39" s="281"/>
      <c r="G39" s="571" t="str">
        <f>IF(COUNT(C39,E39)=2, CONCATENATE(ROUND(E39/C39*1000, 2), " (", ROUND(E39/C39*1000/EXP(1.96/SQRT(E39)), 2),"-",ROUND(E39/C39*1000*EXP(1.96/SQRT(E39)), 2),")"),"")</f>
        <v/>
      </c>
      <c r="H39" s="572" t="str">
        <f>IF(COUNT(D39,F39)=2, CONCATENATE(ROUND(F39/D39*1000, 2), " (", ROUND(F39/D39*1000/EXP(1.96/SQRT(F39)), 2),"-",ROUND(F39/D39*1000*EXP(1.96/SQRT(F39)), 2),")"),"")</f>
        <v/>
      </c>
      <c r="I39" s="573" t="str">
        <f>IF(COUNT(C39:F39)=4, CONCATENATE(ROUND(SUM(E39:F39)/SUM(C39:D39)*1000, 2), " (", ROUND(SUM(E39:F39)/SUM(C39:D39)*1000/EXP(1.96/SQRT(SUM(E39:F39))), 2),"-",ROUND(SUM(E39:F39)/SUM(C39:D39)*1000*EXP(1.96/SQRT(SUM(E39:F39))), 2),")"),"")</f>
        <v/>
      </c>
      <c r="J39" s="7"/>
    </row>
    <row r="40" spans="1:10" s="190" customFormat="1" ht="12.75" customHeight="1" x14ac:dyDescent="0.25">
      <c r="A40" s="488"/>
      <c r="B40" s="14"/>
      <c r="C40" s="372" t="s">
        <v>2</v>
      </c>
      <c r="D40" s="373" t="s">
        <v>0</v>
      </c>
      <c r="E40" s="372" t="s">
        <v>2</v>
      </c>
      <c r="F40" s="373" t="s">
        <v>0</v>
      </c>
      <c r="G40" s="372" t="s">
        <v>2</v>
      </c>
      <c r="H40" s="372" t="s">
        <v>0</v>
      </c>
      <c r="I40" s="373" t="s">
        <v>26</v>
      </c>
      <c r="J40" s="7"/>
    </row>
    <row r="41" spans="1:10" s="190" customFormat="1" ht="12.75" customHeight="1" x14ac:dyDescent="0.25">
      <c r="A41" s="523" t="s">
        <v>22</v>
      </c>
      <c r="B41" s="14" t="s">
        <v>6</v>
      </c>
      <c r="C41" s="463" t="str">
        <f>IF('W2'!$G$11&gt;0, 'W2'!E15, IF('W3'!$G$22&gt;0, 'W3'!E46, ""))</f>
        <v/>
      </c>
      <c r="D41" s="473" t="str">
        <f>IF('W2'!$G$11&gt;0, 'W2'!J15, IF('W3'!$G$22&gt;0, 'W3'!J46, ""))</f>
        <v/>
      </c>
      <c r="E41" s="281"/>
      <c r="F41" s="281"/>
      <c r="G41" s="568" t="str">
        <f>IF(COUNT(C41,E41)=2, CONCATENATE(ROUND(E41/C41*1000, 2), " (", ROUND(E41/C41*1000/EXP(1.96/SQRT(E41)), 2),"-",ROUND(E41/C41*1000*EXP(1.96/SQRT(E41)), 2),")"),"")</f>
        <v/>
      </c>
      <c r="H41" s="569" t="str">
        <f>IF(COUNT(D41,F41)=2, CONCATENATE(ROUND(F41/D41*1000, 2), " (", ROUND(F41/D41*1000/EXP(1.96/SQRT(F41)), 2),"-",ROUND(F41/D41*1000*EXP(1.96/SQRT(F41)), 2),")"),"")</f>
        <v/>
      </c>
      <c r="I41" s="570" t="str">
        <f>IF(COUNT(C41:F41)=4, CONCATENATE(ROUND(SUM(E41:F41)/SUM(C41:D41)*1000, 2), " (", ROUND(SUM(E41:F41)/SUM(C41:D41)*1000/EXP(1.96/SQRT(SUM(E41:F41))), 2),"-",ROUND(SUM(E41:F41)/SUM(C41:D41)*1000*EXP(1.96/SQRT(SUM(E41:F41))), 2),")"),"")</f>
        <v/>
      </c>
      <c r="J41" s="7"/>
    </row>
    <row r="42" spans="1:10" s="190" customFormat="1" ht="12.75" customHeight="1" x14ac:dyDescent="0.25">
      <c r="A42" s="524"/>
      <c r="B42" s="14" t="s">
        <v>7</v>
      </c>
      <c r="C42" s="463" t="str">
        <f>IF('W2'!$G$11&gt;0, 'W2'!E16, IF('W3'!$G$22&gt;0, 'W3'!E47, ""))</f>
        <v/>
      </c>
      <c r="D42" s="473" t="str">
        <f>IF('W2'!$G$11&gt;0, 'W2'!J16, IF('W3'!$G$22&gt;0, 'W3'!J47, ""))</f>
        <v/>
      </c>
      <c r="E42" s="281"/>
      <c r="F42" s="281"/>
      <c r="G42" s="571" t="str">
        <f>IF(COUNT(C42,E42)=2, CONCATENATE(ROUND(E42/C42*1000, 2), " (", ROUND(E42/C42*1000/EXP(1.96/SQRT(E42)), 2),"-",ROUND(E42/C42*1000*EXP(1.96/SQRT(E42)), 2),")"),"")</f>
        <v/>
      </c>
      <c r="H42" s="572" t="str">
        <f>IF(COUNT(D42,F42)=2, CONCATENATE(ROUND(F42/D42*1000, 2), " (", ROUND(F42/D42*1000/EXP(1.96/SQRT(F42)), 2),"-",ROUND(F42/D42*1000*EXP(1.96/SQRT(F42)), 2),")"),"")</f>
        <v/>
      </c>
      <c r="I42" s="573" t="str">
        <f>IF(COUNT(C42:F42)=4, CONCATENATE(ROUND(SUM(E42:F42)/SUM(C42:D42)*1000, 2), " (", ROUND(SUM(E42:F42)/SUM(C42:D42)*1000/EXP(1.96/SQRT(SUM(E42:F42))), 2),"-",ROUND(SUM(E42:F42)/SUM(C42:D42)*1000*EXP(1.96/SQRT(SUM(E42:F42))), 2),")"),"")</f>
        <v/>
      </c>
      <c r="J42" s="7"/>
    </row>
    <row r="43" spans="1:10" s="190" customFormat="1" ht="12.75" customHeight="1" x14ac:dyDescent="0.25">
      <c r="A43" s="524"/>
      <c r="B43" s="14" t="s">
        <v>8</v>
      </c>
      <c r="C43" s="463" t="str">
        <f>IF('W2'!$G$11&gt;0, 'W2'!E17, IF('W3'!$G$22&gt;0, 'W3'!E48, ""))</f>
        <v/>
      </c>
      <c r="D43" s="473" t="str">
        <f>IF('W2'!$G$11&gt;0, 'W2'!J17, IF('W3'!$G$22&gt;0, 'W3'!J48, ""))</f>
        <v/>
      </c>
      <c r="E43" s="281"/>
      <c r="F43" s="281"/>
      <c r="G43" s="571" t="str">
        <f>IF(COUNT(C43,E43)=2, CONCATENATE(ROUND(E43/C43*1000, 2), " (", ROUND(E43/C43*1000/EXP(1.96/SQRT(E43)), 2),"-",ROUND(E43/C43*1000*EXP(1.96/SQRT(E43)), 2),")"),"")</f>
        <v/>
      </c>
      <c r="H43" s="572" t="str">
        <f>IF(COUNT(D43,F43)=2, CONCATENATE(ROUND(F43/D43*1000, 2), " (", ROUND(F43/D43*1000/EXP(1.96/SQRT(F43)), 2),"-",ROUND(F43/D43*1000*EXP(1.96/SQRT(F43)), 2),")"),"")</f>
        <v/>
      </c>
      <c r="I43" s="573" t="str">
        <f>IF(COUNT(C43:F43)=4, CONCATENATE(ROUND(SUM(E43:F43)/SUM(C43:D43)*1000, 2), " (", ROUND(SUM(E43:F43)/SUM(C43:D43)*1000/EXP(1.96/SQRT(SUM(E43:F43))), 2),"-",ROUND(SUM(E43:F43)/SUM(C43:D43)*1000*EXP(1.96/SQRT(SUM(E43:F43))), 2),")"),"")</f>
        <v/>
      </c>
      <c r="J43" s="7"/>
    </row>
    <row r="44" spans="1:10" s="190" customFormat="1" ht="12.75" customHeight="1" x14ac:dyDescent="0.25">
      <c r="A44" s="524"/>
      <c r="B44" s="14" t="s">
        <v>9</v>
      </c>
      <c r="C44" s="463" t="str">
        <f>IF('W2'!$G$11&gt;0, 'W2'!E18, IF('W3'!$G$22&gt;0, 'W3'!E49, ""))</f>
        <v/>
      </c>
      <c r="D44" s="473" t="str">
        <f>IF('W2'!$G$11&gt;0, 'W2'!J18, IF('W3'!$G$22&gt;0, 'W3'!J49, ""))</f>
        <v/>
      </c>
      <c r="E44" s="281"/>
      <c r="F44" s="281"/>
      <c r="G44" s="571" t="str">
        <f>IF(COUNT(C44,E44)=2, CONCATENATE(ROUND(E44/C44*1000, 2), " (", ROUND(E44/C44*1000/EXP(1.96/SQRT(E44)), 2),"-",ROUND(E44/C44*1000*EXP(1.96/SQRT(E44)), 2),")"),"")</f>
        <v/>
      </c>
      <c r="H44" s="572" t="str">
        <f>IF(COUNT(D44,F44)=2, CONCATENATE(ROUND(F44/D44*1000, 2), " (", ROUND(F44/D44*1000/EXP(1.96/SQRT(F44)), 2),"-",ROUND(F44/D44*1000*EXP(1.96/SQRT(F44)), 2),")"),"")</f>
        <v/>
      </c>
      <c r="I44" s="573" t="str">
        <f>IF(COUNT(C44:F44)=4, CONCATENATE(ROUND(SUM(E44:F44)/SUM(C44:D44)*1000, 2), " (", ROUND(SUM(E44:F44)/SUM(C44:D44)*1000/EXP(1.96/SQRT(SUM(E44:F44))), 2),"-",ROUND(SUM(E44:F44)/SUM(C44:D44)*1000*EXP(1.96/SQRT(SUM(E44:F44))), 2),")"),"")</f>
        <v/>
      </c>
      <c r="J44" s="7"/>
    </row>
    <row r="45" spans="1:10" s="190" customFormat="1" ht="12.75" customHeight="1" x14ac:dyDescent="0.25">
      <c r="A45" s="524"/>
      <c r="B45" s="14" t="s">
        <v>10</v>
      </c>
      <c r="C45" s="463" t="str">
        <f>IF('W2'!$G$11&gt;0, 'W2'!E19, IF('W3'!$G$22&gt;0, 'W3'!E50, ""))</f>
        <v/>
      </c>
      <c r="D45" s="473" t="str">
        <f>IF('W2'!$G$11&gt;0, 'W2'!J19, IF('W3'!$G$22&gt;0, 'W3'!J50, ""))</f>
        <v/>
      </c>
      <c r="E45" s="281"/>
      <c r="F45" s="281"/>
      <c r="G45" s="571" t="str">
        <f>IF(COUNT(C45,E45)=2, CONCATENATE(ROUND(E45/C45*1000, 2), " (", ROUND(E45/C45*1000/EXP(1.96/SQRT(E45)), 2),"-",ROUND(E45/C45*1000*EXP(1.96/SQRT(E45)), 2),")"),"")</f>
        <v/>
      </c>
      <c r="H45" s="572" t="str">
        <f>IF(COUNT(D45,F45)=2, CONCATENATE(ROUND(F45/D45*1000, 2), " (", ROUND(F45/D45*1000/EXP(1.96/SQRT(F45)), 2),"-",ROUND(F45/D45*1000*EXP(1.96/SQRT(F45)), 2),")"),"")</f>
        <v/>
      </c>
      <c r="I45" s="573" t="str">
        <f>IF(COUNT(C45:F45)=4, CONCATENATE(ROUND(SUM(E45:F45)/SUM(C45:D45)*1000, 2), " (", ROUND(SUM(E45:F45)/SUM(C45:D45)*1000/EXP(1.96/SQRT(SUM(E45:F45))), 2),"-",ROUND(SUM(E45:F45)/SUM(C45:D45)*1000*EXP(1.96/SQRT(SUM(E45:F45))), 2),")"),"")</f>
        <v/>
      </c>
      <c r="J45" s="7"/>
    </row>
    <row r="46" spans="1:10" s="190" customFormat="1" ht="12.75" customHeight="1" x14ac:dyDescent="0.25">
      <c r="A46" s="524"/>
      <c r="B46" s="14" t="s">
        <v>11</v>
      </c>
      <c r="C46" s="463" t="str">
        <f>IF('W2'!$G$11&gt;0, 'W2'!E20, IF('W3'!$G$22&gt;0, 'W3'!E51, ""))</f>
        <v/>
      </c>
      <c r="D46" s="473" t="str">
        <f>IF('W2'!$G$11&gt;0, 'W2'!J20, IF('W3'!$G$22&gt;0, 'W3'!J51, ""))</f>
        <v/>
      </c>
      <c r="E46" s="281"/>
      <c r="F46" s="281"/>
      <c r="G46" s="571" t="str">
        <f>IF(COUNT(C46,E46)=2, CONCATENATE(ROUND(E46/C46*1000, 2), " (", ROUND(E46/C46*1000/EXP(1.96/SQRT(E46)), 2),"-",ROUND(E46/C46*1000*EXP(1.96/SQRT(E46)), 2),")"),"")</f>
        <v/>
      </c>
      <c r="H46" s="572" t="str">
        <f>IF(COUNT(D46,F46)=2, CONCATENATE(ROUND(F46/D46*1000, 2), " (", ROUND(F46/D46*1000/EXP(1.96/SQRT(F46)), 2),"-",ROUND(F46/D46*1000*EXP(1.96/SQRT(F46)), 2),")"),"")</f>
        <v/>
      </c>
      <c r="I46" s="573" t="str">
        <f>IF(COUNT(C46:F46)=4, CONCATENATE(ROUND(SUM(E46:F46)/SUM(C46:D46)*1000, 2), " (", ROUND(SUM(E46:F46)/SUM(C46:D46)*1000/EXP(1.96/SQRT(SUM(E46:F46))), 2),"-",ROUND(SUM(E46:F46)/SUM(C46:D46)*1000*EXP(1.96/SQRT(SUM(E46:F46))), 2),")"),"")</f>
        <v/>
      </c>
      <c r="J46" s="7"/>
    </row>
    <row r="47" spans="1:10" s="190" customFormat="1" ht="12.75" customHeight="1" x14ac:dyDescent="0.25">
      <c r="A47" s="524"/>
      <c r="B47" s="14" t="s">
        <v>12</v>
      </c>
      <c r="C47" s="463" t="str">
        <f>IF('W2'!$G$11&gt;0, 'W2'!E21, IF('W3'!$G$22&gt;0, 'W3'!E52, ""))</f>
        <v/>
      </c>
      <c r="D47" s="473" t="str">
        <f>IF('W2'!$G$11&gt;0, 'W2'!J21, IF('W3'!$G$22&gt;0, 'W3'!J52, ""))</f>
        <v/>
      </c>
      <c r="E47" s="281"/>
      <c r="F47" s="281"/>
      <c r="G47" s="571" t="str">
        <f>IF(COUNT(C47,E47)=2, CONCATENATE(ROUND(E47/C47*1000, 2), " (", ROUND(E47/C47*1000/EXP(1.96/SQRT(E47)), 2),"-",ROUND(E47/C47*1000*EXP(1.96/SQRT(E47)), 2),")"),"")</f>
        <v/>
      </c>
      <c r="H47" s="572" t="str">
        <f>IF(COUNT(D47,F47)=2, CONCATENATE(ROUND(F47/D47*1000, 2), " (", ROUND(F47/D47*1000/EXP(1.96/SQRT(F47)), 2),"-",ROUND(F47/D47*1000*EXP(1.96/SQRT(F47)), 2),")"),"")</f>
        <v/>
      </c>
      <c r="I47" s="573" t="str">
        <f>IF(COUNT(C47:F47)=4, CONCATENATE(ROUND(SUM(E47:F47)/SUM(C47:D47)*1000, 2), " (", ROUND(SUM(E47:F47)/SUM(C47:D47)*1000/EXP(1.96/SQRT(SUM(E47:F47))), 2),"-",ROUND(SUM(E47:F47)/SUM(C47:D47)*1000*EXP(1.96/SQRT(SUM(E47:F47))), 2),")"),"")</f>
        <v/>
      </c>
      <c r="J47" s="7"/>
    </row>
    <row r="48" spans="1:10" s="190" customFormat="1" ht="12.75" customHeight="1" x14ac:dyDescent="0.25">
      <c r="A48" s="524"/>
      <c r="B48" s="14" t="s">
        <v>13</v>
      </c>
      <c r="C48" s="463" t="str">
        <f>IF('W2'!$G$11&gt;0, 'W2'!E22, IF('W3'!$G$22&gt;0, 'W3'!E53, ""))</f>
        <v/>
      </c>
      <c r="D48" s="473" t="str">
        <f>IF('W2'!$G$11&gt;0, 'W2'!J22, IF('W3'!$G$22&gt;0, 'W3'!J53, ""))</f>
        <v/>
      </c>
      <c r="E48" s="281"/>
      <c r="F48" s="281"/>
      <c r="G48" s="571" t="str">
        <f>IF(COUNT(C48,E48)=2, CONCATENATE(ROUND(E48/C48*1000, 2), " (", ROUND(E48/C48*1000/EXP(1.96/SQRT(E48)), 2),"-",ROUND(E48/C48*1000*EXP(1.96/SQRT(E48)), 2),")"),"")</f>
        <v/>
      </c>
      <c r="H48" s="572" t="str">
        <f>IF(COUNT(D48,F48)=2, CONCATENATE(ROUND(F48/D48*1000, 2), " (", ROUND(F48/D48*1000/EXP(1.96/SQRT(F48)), 2),"-",ROUND(F48/D48*1000*EXP(1.96/SQRT(F48)), 2),")"),"")</f>
        <v/>
      </c>
      <c r="I48" s="573" t="str">
        <f>IF(COUNT(C48:F48)=4, CONCATENATE(ROUND(SUM(E48:F48)/SUM(C48:D48)*1000, 2), " (", ROUND(SUM(E48:F48)/SUM(C48:D48)*1000/EXP(1.96/SQRT(SUM(E48:F48))), 2),"-",ROUND(SUM(E48:F48)/SUM(C48:D48)*1000*EXP(1.96/SQRT(SUM(E48:F48))), 2),")"),"")</f>
        <v/>
      </c>
      <c r="J48" s="7"/>
    </row>
    <row r="49" spans="1:10" s="190" customFormat="1" ht="12.75" customHeight="1" x14ac:dyDescent="0.25">
      <c r="A49" s="524"/>
      <c r="B49" s="14" t="s">
        <v>14</v>
      </c>
      <c r="C49" s="463" t="str">
        <f>IF('W2'!$G$11&gt;0, 'W2'!E23, IF('W3'!$G$22&gt;0, 'W3'!E54, ""))</f>
        <v/>
      </c>
      <c r="D49" s="473" t="str">
        <f>IF('W2'!$G$11&gt;0, 'W2'!J23, IF('W3'!$G$22&gt;0, 'W3'!J54, ""))</f>
        <v/>
      </c>
      <c r="E49" s="281"/>
      <c r="F49" s="281"/>
      <c r="G49" s="571" t="str">
        <f>IF(COUNT(C49,E49)=2, CONCATENATE(ROUND(E49/C49*1000, 2), " (", ROUND(E49/C49*1000/EXP(1.96/SQRT(E49)), 2),"-",ROUND(E49/C49*1000*EXP(1.96/SQRT(E49)), 2),")"),"")</f>
        <v/>
      </c>
      <c r="H49" s="572" t="str">
        <f>IF(COUNT(D49,F49)=2, CONCATENATE(ROUND(F49/D49*1000, 2), " (", ROUND(F49/D49*1000/EXP(1.96/SQRT(F49)), 2),"-",ROUND(F49/D49*1000*EXP(1.96/SQRT(F49)), 2),")"),"")</f>
        <v/>
      </c>
      <c r="I49" s="573" t="str">
        <f>IF(COUNT(C49:F49)=4, CONCATENATE(ROUND(SUM(E49:F49)/SUM(C49:D49)*1000, 2), " (", ROUND(SUM(E49:F49)/SUM(C49:D49)*1000/EXP(1.96/SQRT(SUM(E49:F49))), 2),"-",ROUND(SUM(E49:F49)/SUM(C49:D49)*1000*EXP(1.96/SQRT(SUM(E49:F49))), 2),")"),"")</f>
        <v/>
      </c>
      <c r="J49" s="7"/>
    </row>
    <row r="50" spans="1:10" s="190" customFormat="1" ht="12.75" customHeight="1" x14ac:dyDescent="0.25">
      <c r="A50" s="524"/>
      <c r="B50" s="14" t="s">
        <v>15</v>
      </c>
      <c r="C50" s="463" t="str">
        <f>IF('W2'!$G$11&gt;0, 'W2'!E24, IF('W3'!$G$22&gt;0, 'W3'!E55, ""))</f>
        <v/>
      </c>
      <c r="D50" s="473" t="str">
        <f>IF('W2'!$G$11&gt;0, 'W2'!J24, IF('W3'!$G$22&gt;0, 'W3'!J55, ""))</f>
        <v/>
      </c>
      <c r="E50" s="281"/>
      <c r="F50" s="281"/>
      <c r="G50" s="571" t="str">
        <f>IF(COUNT(C50,E50)=2, CONCATENATE(ROUND(E50/C50*1000, 2), " (", ROUND(E50/C50*1000/EXP(1.96/SQRT(E50)), 2),"-",ROUND(E50/C50*1000*EXP(1.96/SQRT(E50)), 2),")"),"")</f>
        <v/>
      </c>
      <c r="H50" s="572" t="str">
        <f>IF(COUNT(D50,F50)=2, CONCATENATE(ROUND(F50/D50*1000, 2), " (", ROUND(F50/D50*1000/EXP(1.96/SQRT(F50)), 2),"-",ROUND(F50/D50*1000*EXP(1.96/SQRT(F50)), 2),")"),"")</f>
        <v/>
      </c>
      <c r="I50" s="573" t="str">
        <f>IF(COUNT(C50:F50)=4, CONCATENATE(ROUND(SUM(E50:F50)/SUM(C50:D50)*1000, 2), " (", ROUND(SUM(E50:F50)/SUM(C50:D50)*1000/EXP(1.96/SQRT(SUM(E50:F50))), 2),"-",ROUND(SUM(E50:F50)/SUM(C50:D50)*1000*EXP(1.96/SQRT(SUM(E50:F50))), 2),")"),"")</f>
        <v/>
      </c>
      <c r="J50" s="7"/>
    </row>
    <row r="51" spans="1:10" s="190" customFormat="1" ht="12.75" customHeight="1" x14ac:dyDescent="0.25">
      <c r="A51" s="524"/>
      <c r="B51" s="14" t="s">
        <v>16</v>
      </c>
      <c r="C51" s="463" t="str">
        <f>IF('W2'!$G$11&gt;0, 'W2'!E25, IF('W3'!$G$22&gt;0, 'W3'!E56, ""))</f>
        <v/>
      </c>
      <c r="D51" s="473" t="str">
        <f>IF('W2'!$G$11&gt;0, 'W2'!J25, IF('W3'!$G$22&gt;0, 'W3'!J56, ""))</f>
        <v/>
      </c>
      <c r="E51" s="281"/>
      <c r="F51" s="281"/>
      <c r="G51" s="571" t="str">
        <f>IF(COUNT(C51,E51)=2, CONCATENATE(ROUND(E51/C51*1000, 2), " (", ROUND(E51/C51*1000/EXP(1.96/SQRT(E51)), 2),"-",ROUND(E51/C51*1000*EXP(1.96/SQRT(E51)), 2),")"),"")</f>
        <v/>
      </c>
      <c r="H51" s="572" t="str">
        <f>IF(COUNT(D51,F51)=2, CONCATENATE(ROUND(F51/D51*1000, 2), " (", ROUND(F51/D51*1000/EXP(1.96/SQRT(F51)), 2),"-",ROUND(F51/D51*1000*EXP(1.96/SQRT(F51)), 2),")"),"")</f>
        <v/>
      </c>
      <c r="I51" s="573" t="str">
        <f>IF(COUNT(C51:F51)=4, CONCATENATE(ROUND(SUM(E51:F51)/SUM(C51:D51)*1000, 2), " (", ROUND(SUM(E51:F51)/SUM(C51:D51)*1000/EXP(1.96/SQRT(SUM(E51:F51))), 2),"-",ROUND(SUM(E51:F51)/SUM(C51:D51)*1000*EXP(1.96/SQRT(SUM(E51:F51))), 2),")"),"")</f>
        <v/>
      </c>
      <c r="J51" s="7"/>
    </row>
    <row r="52" spans="1:10" s="190" customFormat="1" ht="12.75" customHeight="1" x14ac:dyDescent="0.25">
      <c r="A52" s="525"/>
      <c r="B52" s="14" t="s">
        <v>17</v>
      </c>
      <c r="C52" s="463" t="str">
        <f>IF('W2'!$G$11&gt;0, 'W2'!E26, IF('W3'!$G$22&gt;0, 'W3'!E57, ""))</f>
        <v/>
      </c>
      <c r="D52" s="473" t="str">
        <f>IF('W2'!$G$11&gt;0, 'W2'!J26, IF('W3'!$G$22&gt;0, 'W3'!J57, ""))</f>
        <v/>
      </c>
      <c r="E52" s="281"/>
      <c r="F52" s="281"/>
      <c r="G52" s="571" t="str">
        <f>IF(COUNT(C52,E52)=2, CONCATENATE(ROUND(E52/C52*1000, 2), " (", ROUND(E52/C52*1000/EXP(1.96/SQRT(E52)), 2),"-",ROUND(E52/C52*1000*EXP(1.96/SQRT(E52)), 2),")"),"")</f>
        <v/>
      </c>
      <c r="H52" s="572" t="str">
        <f>IF(COUNT(D52,F52)=2, CONCATENATE(ROUND(F52/D52*1000, 2), " (", ROUND(F52/D52*1000/EXP(1.96/SQRT(F52)), 2),"-",ROUND(F52/D52*1000*EXP(1.96/SQRT(F52)), 2),")"),"")</f>
        <v/>
      </c>
      <c r="I52" s="573" t="str">
        <f>IF(COUNT(C52:F52)=4, CONCATENATE(ROUND(SUM(E52:F52)/SUM(C52:D52)*1000, 2), " (", ROUND(SUM(E52:F52)/SUM(C52:D52)*1000/EXP(1.96/SQRT(SUM(E52:F52))), 2),"-",ROUND(SUM(E52:F52)/SUM(C52:D52)*1000*EXP(1.96/SQRT(SUM(E52:F52))), 2),")"),"")</f>
        <v/>
      </c>
      <c r="J52" s="7"/>
    </row>
    <row r="53" spans="1:10" s="190" customFormat="1" ht="12.75" customHeight="1" x14ac:dyDescent="0.25">
      <c r="A53" s="488"/>
      <c r="B53" s="14"/>
      <c r="C53" s="372" t="s">
        <v>2</v>
      </c>
      <c r="D53" s="373" t="s">
        <v>0</v>
      </c>
      <c r="E53" s="372" t="s">
        <v>2</v>
      </c>
      <c r="F53" s="373" t="s">
        <v>0</v>
      </c>
      <c r="G53" s="372" t="s">
        <v>2</v>
      </c>
      <c r="H53" s="372" t="s">
        <v>0</v>
      </c>
      <c r="I53" s="373" t="s">
        <v>26</v>
      </c>
      <c r="J53" s="7"/>
    </row>
    <row r="54" spans="1:10" s="190" customFormat="1" ht="12.75" customHeight="1" x14ac:dyDescent="0.25">
      <c r="A54" s="523" t="s">
        <v>23</v>
      </c>
      <c r="B54" s="14" t="s">
        <v>6</v>
      </c>
      <c r="C54" s="463" t="str">
        <f>IF('W2'!$G$11&gt;0, 'W2'!F15, IF('W3'!$G$22&gt;0, 'W3'!F46, ""))</f>
        <v/>
      </c>
      <c r="D54" s="473" t="str">
        <f>IF('W2'!$G$11&gt;0, 'W2'!K15, IF('W3'!$G$22&gt;0, 'W3'!K46, ""))</f>
        <v/>
      </c>
      <c r="E54" s="281"/>
      <c r="F54" s="281"/>
      <c r="G54" s="568" t="str">
        <f>IF(COUNT(C54,E54)=2, CONCATENATE(ROUND(E54/C54*1000, 2), " (", ROUND(E54/C54*1000/EXP(1.96/SQRT(E54)), 2),"-",ROUND(E54/C54*1000*EXP(1.96/SQRT(E54)), 2),")"),"")</f>
        <v/>
      </c>
      <c r="H54" s="569" t="str">
        <f>IF(COUNT(D54,F54)=2, CONCATENATE(ROUND(F54/D54*1000, 2), " (", ROUND(F54/D54*1000/EXP(1.96/SQRT(F54)), 2),"-",ROUND(F54/D54*1000*EXP(1.96/SQRT(F54)), 2),")"),"")</f>
        <v/>
      </c>
      <c r="I54" s="570" t="str">
        <f>IF(COUNT(C54:F54)=4, CONCATENATE(ROUND(SUM(E54:F54)/SUM(C54:D54)*1000, 2), " (", ROUND(SUM(E54:F54)/SUM(C54:D54)*1000/EXP(1.96/SQRT(SUM(E54:F54))), 2),"-",ROUND(SUM(E54:F54)/SUM(C54:D54)*1000*EXP(1.96/SQRT(SUM(E54:F54))), 2),")"),"")</f>
        <v/>
      </c>
      <c r="J54" s="7"/>
    </row>
    <row r="55" spans="1:10" s="190" customFormat="1" ht="12.75" customHeight="1" x14ac:dyDescent="0.25">
      <c r="A55" s="524"/>
      <c r="B55" s="14" t="s">
        <v>7</v>
      </c>
      <c r="C55" s="463" t="str">
        <f>IF('W2'!$G$11&gt;0, 'W2'!F16, IF('W3'!$G$22&gt;0, 'W3'!F47, ""))</f>
        <v/>
      </c>
      <c r="D55" s="473" t="str">
        <f>IF('W2'!$G$11&gt;0, 'W2'!K16, IF('W3'!$G$22&gt;0, 'W3'!K47, ""))</f>
        <v/>
      </c>
      <c r="E55" s="281"/>
      <c r="F55" s="281"/>
      <c r="G55" s="571" t="str">
        <f>IF(COUNT(C55,E55)=2, CONCATENATE(ROUND(E55/C55*1000, 2), " (", ROUND(E55/C55*1000/EXP(1.96/SQRT(E55)), 2),"-",ROUND(E55/C55*1000*EXP(1.96/SQRT(E55)), 2),")"),"")</f>
        <v/>
      </c>
      <c r="H55" s="572" t="str">
        <f>IF(COUNT(D55,F55)=2, CONCATENATE(ROUND(F55/D55*1000, 2), " (", ROUND(F55/D55*1000/EXP(1.96/SQRT(F55)), 2),"-",ROUND(F55/D55*1000*EXP(1.96/SQRT(F55)), 2),")"),"")</f>
        <v/>
      </c>
      <c r="I55" s="573" t="str">
        <f>IF(COUNT(C55:F55)=4, CONCATENATE(ROUND(SUM(E55:F55)/SUM(C55:D55)*1000, 2), " (", ROUND(SUM(E55:F55)/SUM(C55:D55)*1000/EXP(1.96/SQRT(SUM(E55:F55))), 2),"-",ROUND(SUM(E55:F55)/SUM(C55:D55)*1000*EXP(1.96/SQRT(SUM(E55:F55))), 2),")"),"")</f>
        <v/>
      </c>
      <c r="J55" s="7"/>
    </row>
    <row r="56" spans="1:10" s="190" customFormat="1" ht="12.75" customHeight="1" x14ac:dyDescent="0.25">
      <c r="A56" s="524"/>
      <c r="B56" s="14" t="s">
        <v>8</v>
      </c>
      <c r="C56" s="463" t="str">
        <f>IF('W2'!$G$11&gt;0, 'W2'!F17, IF('W3'!$G$22&gt;0, 'W3'!F48, ""))</f>
        <v/>
      </c>
      <c r="D56" s="473" t="str">
        <f>IF('W2'!$G$11&gt;0, 'W2'!K17, IF('W3'!$G$22&gt;0, 'W3'!K48, ""))</f>
        <v/>
      </c>
      <c r="E56" s="281"/>
      <c r="F56" s="281"/>
      <c r="G56" s="571" t="str">
        <f>IF(COUNT(C56,E56)=2, CONCATENATE(ROUND(E56/C56*1000, 2), " (", ROUND(E56/C56*1000/EXP(1.96/SQRT(E56)), 2),"-",ROUND(E56/C56*1000*EXP(1.96/SQRT(E56)), 2),")"),"")</f>
        <v/>
      </c>
      <c r="H56" s="572" t="str">
        <f>IF(COUNT(D56,F56)=2, CONCATENATE(ROUND(F56/D56*1000, 2), " (", ROUND(F56/D56*1000/EXP(1.96/SQRT(F56)), 2),"-",ROUND(F56/D56*1000*EXP(1.96/SQRT(F56)), 2),")"),"")</f>
        <v/>
      </c>
      <c r="I56" s="573" t="str">
        <f>IF(COUNT(C56:F56)=4, CONCATENATE(ROUND(SUM(E56:F56)/SUM(C56:D56)*1000, 2), " (", ROUND(SUM(E56:F56)/SUM(C56:D56)*1000/EXP(1.96/SQRT(SUM(E56:F56))), 2),"-",ROUND(SUM(E56:F56)/SUM(C56:D56)*1000*EXP(1.96/SQRT(SUM(E56:F56))), 2),")"),"")</f>
        <v/>
      </c>
      <c r="J56" s="7"/>
    </row>
    <row r="57" spans="1:10" s="190" customFormat="1" ht="12.75" customHeight="1" x14ac:dyDescent="0.25">
      <c r="A57" s="524"/>
      <c r="B57" s="14" t="s">
        <v>9</v>
      </c>
      <c r="C57" s="463" t="str">
        <f>IF('W2'!$G$11&gt;0, 'W2'!F18, IF('W3'!$G$22&gt;0, 'W3'!F49, ""))</f>
        <v/>
      </c>
      <c r="D57" s="473" t="str">
        <f>IF('W2'!$G$11&gt;0, 'W2'!K18, IF('W3'!$G$22&gt;0, 'W3'!K49, ""))</f>
        <v/>
      </c>
      <c r="E57" s="281"/>
      <c r="F57" s="281"/>
      <c r="G57" s="571" t="str">
        <f>IF(COUNT(C57,E57)=2, CONCATENATE(ROUND(E57/C57*1000, 2), " (", ROUND(E57/C57*1000/EXP(1.96/SQRT(E57)), 2),"-",ROUND(E57/C57*1000*EXP(1.96/SQRT(E57)), 2),")"),"")</f>
        <v/>
      </c>
      <c r="H57" s="572" t="str">
        <f>IF(COUNT(D57,F57)=2, CONCATENATE(ROUND(F57/D57*1000, 2), " (", ROUND(F57/D57*1000/EXP(1.96/SQRT(F57)), 2),"-",ROUND(F57/D57*1000*EXP(1.96/SQRT(F57)), 2),")"),"")</f>
        <v/>
      </c>
      <c r="I57" s="573" t="str">
        <f>IF(COUNT(C57:F57)=4, CONCATENATE(ROUND(SUM(E57:F57)/SUM(C57:D57)*1000, 2), " (", ROUND(SUM(E57:F57)/SUM(C57:D57)*1000/EXP(1.96/SQRT(SUM(E57:F57))), 2),"-",ROUND(SUM(E57:F57)/SUM(C57:D57)*1000*EXP(1.96/SQRT(SUM(E57:F57))), 2),")"),"")</f>
        <v/>
      </c>
      <c r="J57" s="7"/>
    </row>
    <row r="58" spans="1:10" s="190" customFormat="1" ht="12.75" customHeight="1" x14ac:dyDescent="0.25">
      <c r="A58" s="524"/>
      <c r="B58" s="14" t="s">
        <v>10</v>
      </c>
      <c r="C58" s="463" t="str">
        <f>IF('W2'!$G$11&gt;0, 'W2'!F19, IF('W3'!$G$22&gt;0, 'W3'!F50, ""))</f>
        <v/>
      </c>
      <c r="D58" s="473" t="str">
        <f>IF('W2'!$G$11&gt;0, 'W2'!K19, IF('W3'!$G$22&gt;0, 'W3'!K50, ""))</f>
        <v/>
      </c>
      <c r="E58" s="281"/>
      <c r="F58" s="281"/>
      <c r="G58" s="571" t="str">
        <f>IF(COUNT(C58,E58)=2, CONCATENATE(ROUND(E58/C58*1000, 2), " (", ROUND(E58/C58*1000/EXP(1.96/SQRT(E58)), 2),"-",ROUND(E58/C58*1000*EXP(1.96/SQRT(E58)), 2),")"),"")</f>
        <v/>
      </c>
      <c r="H58" s="572" t="str">
        <f>IF(COUNT(D58,F58)=2, CONCATENATE(ROUND(F58/D58*1000, 2), " (", ROUND(F58/D58*1000/EXP(1.96/SQRT(F58)), 2),"-",ROUND(F58/D58*1000*EXP(1.96/SQRT(F58)), 2),")"),"")</f>
        <v/>
      </c>
      <c r="I58" s="573" t="str">
        <f>IF(COUNT(C58:F58)=4, CONCATENATE(ROUND(SUM(E58:F58)/SUM(C58:D58)*1000, 2), " (", ROUND(SUM(E58:F58)/SUM(C58:D58)*1000/EXP(1.96/SQRT(SUM(E58:F58))), 2),"-",ROUND(SUM(E58:F58)/SUM(C58:D58)*1000*EXP(1.96/SQRT(SUM(E58:F58))), 2),")"),"")</f>
        <v/>
      </c>
      <c r="J58" s="7"/>
    </row>
    <row r="59" spans="1:10" s="190" customFormat="1" ht="12.75" customHeight="1" x14ac:dyDescent="0.25">
      <c r="A59" s="524"/>
      <c r="B59" s="14" t="s">
        <v>11</v>
      </c>
      <c r="C59" s="463" t="str">
        <f>IF('W2'!$G$11&gt;0, 'W2'!F20, IF('W3'!$G$22&gt;0, 'W3'!F51, ""))</f>
        <v/>
      </c>
      <c r="D59" s="473" t="str">
        <f>IF('W2'!$G$11&gt;0, 'W2'!K20, IF('W3'!$G$22&gt;0, 'W3'!K51, ""))</f>
        <v/>
      </c>
      <c r="E59" s="281"/>
      <c r="F59" s="281"/>
      <c r="G59" s="571" t="str">
        <f>IF(COUNT(C59,E59)=2, CONCATENATE(ROUND(E59/C59*1000, 2), " (", ROUND(E59/C59*1000/EXP(1.96/SQRT(E59)), 2),"-",ROUND(E59/C59*1000*EXP(1.96/SQRT(E59)), 2),")"),"")</f>
        <v/>
      </c>
      <c r="H59" s="572" t="str">
        <f>IF(COUNT(D59,F59)=2, CONCATENATE(ROUND(F59/D59*1000, 2), " (", ROUND(F59/D59*1000/EXP(1.96/SQRT(F59)), 2),"-",ROUND(F59/D59*1000*EXP(1.96/SQRT(F59)), 2),")"),"")</f>
        <v/>
      </c>
      <c r="I59" s="573" t="str">
        <f>IF(COUNT(C59:F59)=4, CONCATENATE(ROUND(SUM(E59:F59)/SUM(C59:D59)*1000, 2), " (", ROUND(SUM(E59:F59)/SUM(C59:D59)*1000/EXP(1.96/SQRT(SUM(E59:F59))), 2),"-",ROUND(SUM(E59:F59)/SUM(C59:D59)*1000*EXP(1.96/SQRT(SUM(E59:F59))), 2),")"),"")</f>
        <v/>
      </c>
      <c r="J59" s="7"/>
    </row>
    <row r="60" spans="1:10" s="190" customFormat="1" ht="12.75" customHeight="1" x14ac:dyDescent="0.25">
      <c r="A60" s="524"/>
      <c r="B60" s="14" t="s">
        <v>12</v>
      </c>
      <c r="C60" s="463" t="str">
        <f>IF('W2'!$G$11&gt;0, 'W2'!F21, IF('W3'!$G$22&gt;0, 'W3'!F52, ""))</f>
        <v/>
      </c>
      <c r="D60" s="473" t="str">
        <f>IF('W2'!$G$11&gt;0, 'W2'!K21, IF('W3'!$G$22&gt;0, 'W3'!K52, ""))</f>
        <v/>
      </c>
      <c r="E60" s="281"/>
      <c r="F60" s="281"/>
      <c r="G60" s="571" t="str">
        <f>IF(COUNT(C60,E60)=2, CONCATENATE(ROUND(E60/C60*1000, 2), " (", ROUND(E60/C60*1000/EXP(1.96/SQRT(E60)), 2),"-",ROUND(E60/C60*1000*EXP(1.96/SQRT(E60)), 2),")"),"")</f>
        <v/>
      </c>
      <c r="H60" s="572" t="str">
        <f>IF(COUNT(D60,F60)=2, CONCATENATE(ROUND(F60/D60*1000, 2), " (", ROUND(F60/D60*1000/EXP(1.96/SQRT(F60)), 2),"-",ROUND(F60/D60*1000*EXP(1.96/SQRT(F60)), 2),")"),"")</f>
        <v/>
      </c>
      <c r="I60" s="573" t="str">
        <f>IF(COUNT(C60:F60)=4, CONCATENATE(ROUND(SUM(E60:F60)/SUM(C60:D60)*1000, 2), " (", ROUND(SUM(E60:F60)/SUM(C60:D60)*1000/EXP(1.96/SQRT(SUM(E60:F60))), 2),"-",ROUND(SUM(E60:F60)/SUM(C60:D60)*1000*EXP(1.96/SQRT(SUM(E60:F60))), 2),")"),"")</f>
        <v/>
      </c>
      <c r="J60" s="7"/>
    </row>
    <row r="61" spans="1:10" s="190" customFormat="1" ht="12.75" customHeight="1" x14ac:dyDescent="0.25">
      <c r="A61" s="524"/>
      <c r="B61" s="14" t="s">
        <v>13</v>
      </c>
      <c r="C61" s="463" t="str">
        <f>IF('W2'!$G$11&gt;0, 'W2'!F22, IF('W3'!$G$22&gt;0, 'W3'!F53, ""))</f>
        <v/>
      </c>
      <c r="D61" s="473" t="str">
        <f>IF('W2'!$G$11&gt;0, 'W2'!K22, IF('W3'!$G$22&gt;0, 'W3'!K53, ""))</f>
        <v/>
      </c>
      <c r="E61" s="281"/>
      <c r="F61" s="281"/>
      <c r="G61" s="571" t="str">
        <f>IF(COUNT(C61,E61)=2, CONCATENATE(ROUND(E61/C61*1000, 2), " (", ROUND(E61/C61*1000/EXP(1.96/SQRT(E61)), 2),"-",ROUND(E61/C61*1000*EXP(1.96/SQRT(E61)), 2),")"),"")</f>
        <v/>
      </c>
      <c r="H61" s="572" t="str">
        <f>IF(COUNT(D61,F61)=2, CONCATENATE(ROUND(F61/D61*1000, 2), " (", ROUND(F61/D61*1000/EXP(1.96/SQRT(F61)), 2),"-",ROUND(F61/D61*1000*EXP(1.96/SQRT(F61)), 2),")"),"")</f>
        <v/>
      </c>
      <c r="I61" s="573" t="str">
        <f>IF(COUNT(C61:F61)=4, CONCATENATE(ROUND(SUM(E61:F61)/SUM(C61:D61)*1000, 2), " (", ROUND(SUM(E61:F61)/SUM(C61:D61)*1000/EXP(1.96/SQRT(SUM(E61:F61))), 2),"-",ROUND(SUM(E61:F61)/SUM(C61:D61)*1000*EXP(1.96/SQRT(SUM(E61:F61))), 2),")"),"")</f>
        <v/>
      </c>
      <c r="J61" s="7"/>
    </row>
    <row r="62" spans="1:10" s="190" customFormat="1" ht="12.75" customHeight="1" x14ac:dyDescent="0.25">
      <c r="A62" s="524"/>
      <c r="B62" s="14" t="s">
        <v>14</v>
      </c>
      <c r="C62" s="463" t="str">
        <f>IF('W2'!$G$11&gt;0, 'W2'!F23, IF('W3'!$G$22&gt;0, 'W3'!F54, ""))</f>
        <v/>
      </c>
      <c r="D62" s="473" t="str">
        <f>IF('W2'!$G$11&gt;0, 'W2'!K23, IF('W3'!$G$22&gt;0, 'W3'!K54, ""))</f>
        <v/>
      </c>
      <c r="E62" s="281"/>
      <c r="F62" s="281"/>
      <c r="G62" s="571" t="str">
        <f>IF(COUNT(C62,E62)=2, CONCATENATE(ROUND(E62/C62*1000, 2), " (", ROUND(E62/C62*1000/EXP(1.96/SQRT(E62)), 2),"-",ROUND(E62/C62*1000*EXP(1.96/SQRT(E62)), 2),")"),"")</f>
        <v/>
      </c>
      <c r="H62" s="572" t="str">
        <f>IF(COUNT(D62,F62)=2, CONCATENATE(ROUND(F62/D62*1000, 2), " (", ROUND(F62/D62*1000/EXP(1.96/SQRT(F62)), 2),"-",ROUND(F62/D62*1000*EXP(1.96/SQRT(F62)), 2),")"),"")</f>
        <v/>
      </c>
      <c r="I62" s="573" t="str">
        <f>IF(COUNT(C62:F62)=4, CONCATENATE(ROUND(SUM(E62:F62)/SUM(C62:D62)*1000, 2), " (", ROUND(SUM(E62:F62)/SUM(C62:D62)*1000/EXP(1.96/SQRT(SUM(E62:F62))), 2),"-",ROUND(SUM(E62:F62)/SUM(C62:D62)*1000*EXP(1.96/SQRT(SUM(E62:F62))), 2),")"),"")</f>
        <v/>
      </c>
      <c r="J62" s="7"/>
    </row>
    <row r="63" spans="1:10" s="190" customFormat="1" ht="12.75" customHeight="1" x14ac:dyDescent="0.25">
      <c r="A63" s="524"/>
      <c r="B63" s="14" t="s">
        <v>15</v>
      </c>
      <c r="C63" s="463" t="str">
        <f>IF('W2'!$G$11&gt;0, 'W2'!F24, IF('W3'!$G$22&gt;0, 'W3'!F55, ""))</f>
        <v/>
      </c>
      <c r="D63" s="473" t="str">
        <f>IF('W2'!$G$11&gt;0, 'W2'!K24, IF('W3'!$G$22&gt;0, 'W3'!K55, ""))</f>
        <v/>
      </c>
      <c r="E63" s="281"/>
      <c r="F63" s="281"/>
      <c r="G63" s="571" t="str">
        <f>IF(COUNT(C63,E63)=2, CONCATENATE(ROUND(E63/C63*1000, 2), " (", ROUND(E63/C63*1000/EXP(1.96/SQRT(E63)), 2),"-",ROUND(E63/C63*1000*EXP(1.96/SQRT(E63)), 2),")"),"")</f>
        <v/>
      </c>
      <c r="H63" s="572" t="str">
        <f>IF(COUNT(D63,F63)=2, CONCATENATE(ROUND(F63/D63*1000, 2), " (", ROUND(F63/D63*1000/EXP(1.96/SQRT(F63)), 2),"-",ROUND(F63/D63*1000*EXP(1.96/SQRT(F63)), 2),")"),"")</f>
        <v/>
      </c>
      <c r="I63" s="573" t="str">
        <f>IF(COUNT(C63:F63)=4, CONCATENATE(ROUND(SUM(E63:F63)/SUM(C63:D63)*1000, 2), " (", ROUND(SUM(E63:F63)/SUM(C63:D63)*1000/EXP(1.96/SQRT(SUM(E63:F63))), 2),"-",ROUND(SUM(E63:F63)/SUM(C63:D63)*1000*EXP(1.96/SQRT(SUM(E63:F63))), 2),")"),"")</f>
        <v/>
      </c>
      <c r="J63" s="7"/>
    </row>
    <row r="64" spans="1:10" s="190" customFormat="1" ht="12.75" customHeight="1" x14ac:dyDescent="0.25">
      <c r="A64" s="524"/>
      <c r="B64" s="14" t="s">
        <v>16</v>
      </c>
      <c r="C64" s="463" t="str">
        <f>IF('W2'!$G$11&gt;0, 'W2'!F25, IF('W3'!$G$22&gt;0, 'W3'!F56, ""))</f>
        <v/>
      </c>
      <c r="D64" s="473" t="str">
        <f>IF('W2'!$G$11&gt;0, 'W2'!K25, IF('W3'!$G$22&gt;0, 'W3'!K56, ""))</f>
        <v/>
      </c>
      <c r="E64" s="281"/>
      <c r="F64" s="281"/>
      <c r="G64" s="571" t="str">
        <f>IF(COUNT(C64,E64)=2, CONCATENATE(ROUND(E64/C64*1000, 2), " (", ROUND(E64/C64*1000/EXP(1.96/SQRT(E64)), 2),"-",ROUND(E64/C64*1000*EXP(1.96/SQRT(E64)), 2),")"),"")</f>
        <v/>
      </c>
      <c r="H64" s="572" t="str">
        <f>IF(COUNT(D64,F64)=2, CONCATENATE(ROUND(F64/D64*1000, 2), " (", ROUND(F64/D64*1000/EXP(1.96/SQRT(F64)), 2),"-",ROUND(F64/D64*1000*EXP(1.96/SQRT(F64)), 2),")"),"")</f>
        <v/>
      </c>
      <c r="I64" s="573" t="str">
        <f>IF(COUNT(C64:F64)=4, CONCATENATE(ROUND(SUM(E64:F64)/SUM(C64:D64)*1000, 2), " (", ROUND(SUM(E64:F64)/SUM(C64:D64)*1000/EXP(1.96/SQRT(SUM(E64:F64))), 2),"-",ROUND(SUM(E64:F64)/SUM(C64:D64)*1000*EXP(1.96/SQRT(SUM(E64:F64))), 2),")"),"")</f>
        <v/>
      </c>
      <c r="J64" s="7"/>
    </row>
    <row r="65" spans="1:10" s="190" customFormat="1" ht="12.75" customHeight="1" x14ac:dyDescent="0.25">
      <c r="A65" s="525"/>
      <c r="B65" s="14" t="s">
        <v>17</v>
      </c>
      <c r="C65" s="463" t="str">
        <f>IF('W2'!$G$11&gt;0, 'W2'!F26, IF('W3'!$G$22&gt;0, 'W3'!F57, ""))</f>
        <v/>
      </c>
      <c r="D65" s="473" t="str">
        <f>IF('W2'!$G$11&gt;0, 'W2'!K26, IF('W3'!$G$22&gt;0, 'W3'!K57, ""))</f>
        <v/>
      </c>
      <c r="E65" s="281"/>
      <c r="F65" s="281"/>
      <c r="G65" s="571" t="str">
        <f>IF(COUNT(C65,E65)=2, CONCATENATE(ROUND(E65/C65*1000, 2), " (", ROUND(E65/C65*1000/EXP(1.96/SQRT(E65)), 2),"-",ROUND(E65/C65*1000*EXP(1.96/SQRT(E65)), 2),")"),"")</f>
        <v/>
      </c>
      <c r="H65" s="572" t="str">
        <f>IF(COUNT(D65,F65)=2, CONCATENATE(ROUND(F65/D65*1000, 2), " (", ROUND(F65/D65*1000/EXP(1.96/SQRT(F65)), 2),"-",ROUND(F65/D65*1000*EXP(1.96/SQRT(F65)), 2),")"),"")</f>
        <v/>
      </c>
      <c r="I65" s="573" t="str">
        <f>IF(COUNT(C65:F65)=4, CONCATENATE(ROUND(SUM(E65:F65)/SUM(C65:D65)*1000, 2), " (", ROUND(SUM(E65:F65)/SUM(C65:D65)*1000/EXP(1.96/SQRT(SUM(E65:F65))), 2),"-",ROUND(SUM(E65:F65)/SUM(C65:D65)*1000*EXP(1.96/SQRT(SUM(E65:F65))), 2),")"),"")</f>
        <v/>
      </c>
      <c r="J65" s="7"/>
    </row>
    <row r="66" spans="1:10" s="190" customFormat="1" ht="12.75" customHeight="1" x14ac:dyDescent="0.25">
      <c r="A66" s="488"/>
      <c r="B66" s="14"/>
      <c r="C66" s="372" t="s">
        <v>2</v>
      </c>
      <c r="D66" s="373" t="s">
        <v>0</v>
      </c>
      <c r="E66" s="372" t="s">
        <v>2</v>
      </c>
      <c r="F66" s="373" t="s">
        <v>0</v>
      </c>
      <c r="G66" s="372" t="s">
        <v>2</v>
      </c>
      <c r="H66" s="372" t="s">
        <v>0</v>
      </c>
      <c r="I66" s="373" t="s">
        <v>26</v>
      </c>
      <c r="J66" s="7"/>
    </row>
    <row r="67" spans="1:10" s="190" customFormat="1" ht="12.75" customHeight="1" x14ac:dyDescent="0.25">
      <c r="A67" s="523" t="s">
        <v>3</v>
      </c>
      <c r="B67" s="14" t="s">
        <v>6</v>
      </c>
      <c r="C67" s="463" t="str">
        <f>IF('W2'!$G$11&gt;0, 'W2'!G15, IF('W3'!$G$22&gt;0, 'W3'!G46, ""))</f>
        <v/>
      </c>
      <c r="D67" s="473" t="str">
        <f>IF('W2'!$G$11&gt;0, 'W2'!L15, IF('W3'!$G$22&gt;0, 'W3'!L46, ""))</f>
        <v/>
      </c>
      <c r="E67" s="281"/>
      <c r="F67" s="281"/>
      <c r="G67" s="568" t="str">
        <f>IF(COUNT(C67,E67)=2, CONCATENATE(ROUND(E67/C67*1000, 2), " (", ROUND(E67/C67*1000/EXP(1.96/SQRT(E67)), 2),"-",ROUND(E67/C67*1000*EXP(1.96/SQRT(E67)), 2),")"),"")</f>
        <v/>
      </c>
      <c r="H67" s="569" t="str">
        <f>IF(COUNT(D67,F67)=2, CONCATENATE(ROUND(F67/D67*1000, 2), " (", ROUND(F67/D67*1000/EXP(1.96/SQRT(F67)), 2),"-",ROUND(F67/D67*1000*EXP(1.96/SQRT(F67)), 2),")"),"")</f>
        <v/>
      </c>
      <c r="I67" s="570" t="str">
        <f>IF(COUNT(C67:F67)=4, CONCATENATE(ROUND(SUM(E67:F67)/SUM(C67:D67)*1000, 2), " (", ROUND(SUM(E67:F67)/SUM(C67:D67)*1000/EXP(1.96/SQRT(SUM(E67:F67))), 2),"-",ROUND(SUM(E67:F67)/SUM(C67:D67)*1000*EXP(1.96/SQRT(SUM(E67:F67))), 2),")"),"")</f>
        <v/>
      </c>
      <c r="J67" s="7"/>
    </row>
    <row r="68" spans="1:10" s="190" customFormat="1" ht="12.75" customHeight="1" x14ac:dyDescent="0.25">
      <c r="A68" s="524"/>
      <c r="B68" s="14" t="s">
        <v>7</v>
      </c>
      <c r="C68" s="463" t="str">
        <f>IF('W2'!$G$11&gt;0, 'W2'!G16, IF('W3'!$G$22&gt;0, 'W3'!G47, ""))</f>
        <v/>
      </c>
      <c r="D68" s="473" t="str">
        <f>IF('W2'!$G$11&gt;0, 'W2'!L16, IF('W3'!$G$22&gt;0, 'W3'!L47, ""))</f>
        <v/>
      </c>
      <c r="E68" s="281"/>
      <c r="F68" s="281"/>
      <c r="G68" s="571" t="str">
        <f>IF(COUNT(C68,E68)=2, CONCATENATE(ROUND(E68/C68*1000, 2), " (", ROUND(E68/C68*1000/EXP(1.96/SQRT(E68)), 2),"-",ROUND(E68/C68*1000*EXP(1.96/SQRT(E68)), 2),")"),"")</f>
        <v/>
      </c>
      <c r="H68" s="572" t="str">
        <f>IF(COUNT(D68,F68)=2, CONCATENATE(ROUND(F68/D68*1000, 2), " (", ROUND(F68/D68*1000/EXP(1.96/SQRT(F68)), 2),"-",ROUND(F68/D68*1000*EXP(1.96/SQRT(F68)), 2),")"),"")</f>
        <v/>
      </c>
      <c r="I68" s="573" t="str">
        <f>IF(COUNT(C68:F68)=4, CONCATENATE(ROUND(SUM(E68:F68)/SUM(C68:D68)*1000, 2), " (", ROUND(SUM(E68:F68)/SUM(C68:D68)*1000/EXP(1.96/SQRT(SUM(E68:F68))), 2),"-",ROUND(SUM(E68:F68)/SUM(C68:D68)*1000*EXP(1.96/SQRT(SUM(E68:F68))), 2),")"),"")</f>
        <v/>
      </c>
      <c r="J68" s="7"/>
    </row>
    <row r="69" spans="1:10" s="190" customFormat="1" ht="12.75" customHeight="1" x14ac:dyDescent="0.25">
      <c r="A69" s="524"/>
      <c r="B69" s="14" t="s">
        <v>8</v>
      </c>
      <c r="C69" s="463" t="str">
        <f>IF('W2'!$G$11&gt;0, 'W2'!G17, IF('W3'!$G$22&gt;0, 'W3'!G48, ""))</f>
        <v/>
      </c>
      <c r="D69" s="473" t="str">
        <f>IF('W2'!$G$11&gt;0, 'W2'!L17, IF('W3'!$G$22&gt;0, 'W3'!L48, ""))</f>
        <v/>
      </c>
      <c r="E69" s="281"/>
      <c r="F69" s="281"/>
      <c r="G69" s="571" t="str">
        <f>IF(COUNT(C69,E69)=2, CONCATENATE(ROUND(E69/C69*1000, 2), " (", ROUND(E69/C69*1000/EXP(1.96/SQRT(E69)), 2),"-",ROUND(E69/C69*1000*EXP(1.96/SQRT(E69)), 2),")"),"")</f>
        <v/>
      </c>
      <c r="H69" s="572" t="str">
        <f>IF(COUNT(D69,F69)=2, CONCATENATE(ROUND(F69/D69*1000, 2), " (", ROUND(F69/D69*1000/EXP(1.96/SQRT(F69)), 2),"-",ROUND(F69/D69*1000*EXP(1.96/SQRT(F69)), 2),")"),"")</f>
        <v/>
      </c>
      <c r="I69" s="573" t="str">
        <f>IF(COUNT(C69:F69)=4, CONCATENATE(ROUND(SUM(E69:F69)/SUM(C69:D69)*1000, 2), " (", ROUND(SUM(E69:F69)/SUM(C69:D69)*1000/EXP(1.96/SQRT(SUM(E69:F69))), 2),"-",ROUND(SUM(E69:F69)/SUM(C69:D69)*1000*EXP(1.96/SQRT(SUM(E69:F69))), 2),")"),"")</f>
        <v/>
      </c>
      <c r="J69" s="7"/>
    </row>
    <row r="70" spans="1:10" s="190" customFormat="1" ht="12.75" customHeight="1" x14ac:dyDescent="0.25">
      <c r="A70" s="524"/>
      <c r="B70" s="14" t="s">
        <v>9</v>
      </c>
      <c r="C70" s="463" t="str">
        <f>IF('W2'!$G$11&gt;0, 'W2'!G18, IF('W3'!$G$22&gt;0, 'W3'!G49, ""))</f>
        <v/>
      </c>
      <c r="D70" s="473" t="str">
        <f>IF('W2'!$G$11&gt;0, 'W2'!L18, IF('W3'!$G$22&gt;0, 'W3'!L49, ""))</f>
        <v/>
      </c>
      <c r="E70" s="281"/>
      <c r="F70" s="281"/>
      <c r="G70" s="571" t="str">
        <f>IF(COUNT(C70,E70)=2, CONCATENATE(ROUND(E70/C70*1000, 2), " (", ROUND(E70/C70*1000/EXP(1.96/SQRT(E70)), 2),"-",ROUND(E70/C70*1000*EXP(1.96/SQRT(E70)), 2),")"),"")</f>
        <v/>
      </c>
      <c r="H70" s="572" t="str">
        <f>IF(COUNT(D70,F70)=2, CONCATENATE(ROUND(F70/D70*1000, 2), " (", ROUND(F70/D70*1000/EXP(1.96/SQRT(F70)), 2),"-",ROUND(F70/D70*1000*EXP(1.96/SQRT(F70)), 2),")"),"")</f>
        <v/>
      </c>
      <c r="I70" s="573" t="str">
        <f>IF(COUNT(C70:F70)=4, CONCATENATE(ROUND(SUM(E70:F70)/SUM(C70:D70)*1000, 2), " (", ROUND(SUM(E70:F70)/SUM(C70:D70)*1000/EXP(1.96/SQRT(SUM(E70:F70))), 2),"-",ROUND(SUM(E70:F70)/SUM(C70:D70)*1000*EXP(1.96/SQRT(SUM(E70:F70))), 2),")"),"")</f>
        <v/>
      </c>
      <c r="J70" s="7"/>
    </row>
    <row r="71" spans="1:10" s="190" customFormat="1" ht="12.75" customHeight="1" x14ac:dyDescent="0.25">
      <c r="A71" s="524"/>
      <c r="B71" s="14" t="s">
        <v>10</v>
      </c>
      <c r="C71" s="463" t="str">
        <f>IF('W2'!$G$11&gt;0, 'W2'!G19, IF('W3'!$G$22&gt;0, 'W3'!G50, ""))</f>
        <v/>
      </c>
      <c r="D71" s="473" t="str">
        <f>IF('W2'!$G$11&gt;0, 'W2'!L19, IF('W3'!$G$22&gt;0, 'W3'!L50, ""))</f>
        <v/>
      </c>
      <c r="E71" s="281"/>
      <c r="F71" s="281"/>
      <c r="G71" s="571" t="str">
        <f>IF(COUNT(C71,E71)=2, CONCATENATE(ROUND(E71/C71*1000, 2), " (", ROUND(E71/C71*1000/EXP(1.96/SQRT(E71)), 2),"-",ROUND(E71/C71*1000*EXP(1.96/SQRT(E71)), 2),")"),"")</f>
        <v/>
      </c>
      <c r="H71" s="572" t="str">
        <f>IF(COUNT(D71,F71)=2, CONCATENATE(ROUND(F71/D71*1000, 2), " (", ROUND(F71/D71*1000/EXP(1.96/SQRT(F71)), 2),"-",ROUND(F71/D71*1000*EXP(1.96/SQRT(F71)), 2),")"),"")</f>
        <v/>
      </c>
      <c r="I71" s="573" t="str">
        <f>IF(COUNT(C71:F71)=4, CONCATENATE(ROUND(SUM(E71:F71)/SUM(C71:D71)*1000, 2), " (", ROUND(SUM(E71:F71)/SUM(C71:D71)*1000/EXP(1.96/SQRT(SUM(E71:F71))), 2),"-",ROUND(SUM(E71:F71)/SUM(C71:D71)*1000*EXP(1.96/SQRT(SUM(E71:F71))), 2),")"),"")</f>
        <v/>
      </c>
      <c r="J71" s="7"/>
    </row>
    <row r="72" spans="1:10" s="190" customFormat="1" ht="12.75" customHeight="1" x14ac:dyDescent="0.25">
      <c r="A72" s="524"/>
      <c r="B72" s="14" t="s">
        <v>11</v>
      </c>
      <c r="C72" s="463" t="str">
        <f>IF('W2'!$G$11&gt;0, 'W2'!G20, IF('W3'!$G$22&gt;0, 'W3'!G51, ""))</f>
        <v/>
      </c>
      <c r="D72" s="473" t="str">
        <f>IF('W2'!$G$11&gt;0, 'W2'!L20, IF('W3'!$G$22&gt;0, 'W3'!L51, ""))</f>
        <v/>
      </c>
      <c r="E72" s="281"/>
      <c r="F72" s="281"/>
      <c r="G72" s="571" t="str">
        <f>IF(COUNT(C72,E72)=2, CONCATENATE(ROUND(E72/C72*1000, 2), " (", ROUND(E72/C72*1000/EXP(1.96/SQRT(E72)), 2),"-",ROUND(E72/C72*1000*EXP(1.96/SQRT(E72)), 2),")"),"")</f>
        <v/>
      </c>
      <c r="H72" s="572" t="str">
        <f>IF(COUNT(D72,F72)=2, CONCATENATE(ROUND(F72/D72*1000, 2), " (", ROUND(F72/D72*1000/EXP(1.96/SQRT(F72)), 2),"-",ROUND(F72/D72*1000*EXP(1.96/SQRT(F72)), 2),")"),"")</f>
        <v/>
      </c>
      <c r="I72" s="573" t="str">
        <f>IF(COUNT(C72:F72)=4, CONCATENATE(ROUND(SUM(E72:F72)/SUM(C72:D72)*1000, 2), " (", ROUND(SUM(E72:F72)/SUM(C72:D72)*1000/EXP(1.96/SQRT(SUM(E72:F72))), 2),"-",ROUND(SUM(E72:F72)/SUM(C72:D72)*1000*EXP(1.96/SQRT(SUM(E72:F72))), 2),")"),"")</f>
        <v/>
      </c>
      <c r="J72" s="7"/>
    </row>
    <row r="73" spans="1:10" s="190" customFormat="1" ht="12.75" customHeight="1" x14ac:dyDescent="0.25">
      <c r="A73" s="524"/>
      <c r="B73" s="14" t="s">
        <v>12</v>
      </c>
      <c r="C73" s="463" t="str">
        <f>IF('W2'!$G$11&gt;0, 'W2'!G21, IF('W3'!$G$22&gt;0, 'W3'!G52, ""))</f>
        <v/>
      </c>
      <c r="D73" s="473" t="str">
        <f>IF('W2'!$G$11&gt;0, 'W2'!L21, IF('W3'!$G$22&gt;0, 'W3'!L52, ""))</f>
        <v/>
      </c>
      <c r="E73" s="281"/>
      <c r="F73" s="281"/>
      <c r="G73" s="571" t="str">
        <f>IF(COUNT(C73,E73)=2, CONCATENATE(ROUND(E73/C73*1000, 2), " (", ROUND(E73/C73*1000/EXP(1.96/SQRT(E73)), 2),"-",ROUND(E73/C73*1000*EXP(1.96/SQRT(E73)), 2),")"),"")</f>
        <v/>
      </c>
      <c r="H73" s="572" t="str">
        <f>IF(COUNT(D73,F73)=2, CONCATENATE(ROUND(F73/D73*1000, 2), " (", ROUND(F73/D73*1000/EXP(1.96/SQRT(F73)), 2),"-",ROUND(F73/D73*1000*EXP(1.96/SQRT(F73)), 2),")"),"")</f>
        <v/>
      </c>
      <c r="I73" s="573" t="str">
        <f>IF(COUNT(C73:F73)=4, CONCATENATE(ROUND(SUM(E73:F73)/SUM(C73:D73)*1000, 2), " (", ROUND(SUM(E73:F73)/SUM(C73:D73)*1000/EXP(1.96/SQRT(SUM(E73:F73))), 2),"-",ROUND(SUM(E73:F73)/SUM(C73:D73)*1000*EXP(1.96/SQRT(SUM(E73:F73))), 2),")"),"")</f>
        <v/>
      </c>
      <c r="J73" s="7"/>
    </row>
    <row r="74" spans="1:10" s="190" customFormat="1" ht="12.75" customHeight="1" x14ac:dyDescent="0.25">
      <c r="A74" s="524"/>
      <c r="B74" s="14" t="s">
        <v>13</v>
      </c>
      <c r="C74" s="463" t="str">
        <f>IF('W2'!$G$11&gt;0, 'W2'!G22, IF('W3'!$G$22&gt;0, 'W3'!G53, ""))</f>
        <v/>
      </c>
      <c r="D74" s="473" t="str">
        <f>IF('W2'!$G$11&gt;0, 'W2'!L22, IF('W3'!$G$22&gt;0, 'W3'!L53, ""))</f>
        <v/>
      </c>
      <c r="E74" s="281"/>
      <c r="F74" s="281"/>
      <c r="G74" s="571" t="str">
        <f>IF(COUNT(C74,E74)=2, CONCATENATE(ROUND(E74/C74*1000, 2), " (", ROUND(E74/C74*1000/EXP(1.96/SQRT(E74)), 2),"-",ROUND(E74/C74*1000*EXP(1.96/SQRT(E74)), 2),")"),"")</f>
        <v/>
      </c>
      <c r="H74" s="572" t="str">
        <f>IF(COUNT(D74,F74)=2, CONCATENATE(ROUND(F74/D74*1000, 2), " (", ROUND(F74/D74*1000/EXP(1.96/SQRT(F74)), 2),"-",ROUND(F74/D74*1000*EXP(1.96/SQRT(F74)), 2),")"),"")</f>
        <v/>
      </c>
      <c r="I74" s="573" t="str">
        <f>IF(COUNT(C74:F74)=4, CONCATENATE(ROUND(SUM(E74:F74)/SUM(C74:D74)*1000, 2), " (", ROUND(SUM(E74:F74)/SUM(C74:D74)*1000/EXP(1.96/SQRT(SUM(E74:F74))), 2),"-",ROUND(SUM(E74:F74)/SUM(C74:D74)*1000*EXP(1.96/SQRT(SUM(E74:F74))), 2),")"),"")</f>
        <v/>
      </c>
      <c r="J74" s="7"/>
    </row>
    <row r="75" spans="1:10" s="190" customFormat="1" ht="12.75" customHeight="1" x14ac:dyDescent="0.25">
      <c r="A75" s="524"/>
      <c r="B75" s="14" t="s">
        <v>14</v>
      </c>
      <c r="C75" s="463" t="str">
        <f>IF('W2'!$G$11&gt;0, 'W2'!G23, IF('W3'!$G$22&gt;0, 'W3'!G54, ""))</f>
        <v/>
      </c>
      <c r="D75" s="473" t="str">
        <f>IF('W2'!$G$11&gt;0, 'W2'!L23, IF('W3'!$G$22&gt;0, 'W3'!L54, ""))</f>
        <v/>
      </c>
      <c r="E75" s="281"/>
      <c r="F75" s="281"/>
      <c r="G75" s="571" t="str">
        <f>IF(COUNT(C75,E75)=2, CONCATENATE(ROUND(E75/C75*1000, 2), " (", ROUND(E75/C75*1000/EXP(1.96/SQRT(E75)), 2),"-",ROUND(E75/C75*1000*EXP(1.96/SQRT(E75)), 2),")"),"")</f>
        <v/>
      </c>
      <c r="H75" s="572" t="str">
        <f>IF(COUNT(D75,F75)=2, CONCATENATE(ROUND(F75/D75*1000, 2), " (", ROUND(F75/D75*1000/EXP(1.96/SQRT(F75)), 2),"-",ROUND(F75/D75*1000*EXP(1.96/SQRT(F75)), 2),")"),"")</f>
        <v/>
      </c>
      <c r="I75" s="573" t="str">
        <f>IF(COUNT(C75:F75)=4, CONCATENATE(ROUND(SUM(E75:F75)/SUM(C75:D75)*1000, 2), " (", ROUND(SUM(E75:F75)/SUM(C75:D75)*1000/EXP(1.96/SQRT(SUM(E75:F75))), 2),"-",ROUND(SUM(E75:F75)/SUM(C75:D75)*1000*EXP(1.96/SQRT(SUM(E75:F75))), 2),")"),"")</f>
        <v/>
      </c>
      <c r="J75" s="7"/>
    </row>
    <row r="76" spans="1:10" s="190" customFormat="1" ht="12.75" customHeight="1" x14ac:dyDescent="0.25">
      <c r="A76" s="524"/>
      <c r="B76" s="14" t="s">
        <v>15</v>
      </c>
      <c r="C76" s="463" t="str">
        <f>IF('W2'!$G$11&gt;0, 'W2'!G24, IF('W3'!$G$22&gt;0, 'W3'!G55, ""))</f>
        <v/>
      </c>
      <c r="D76" s="473" t="str">
        <f>IF('W2'!$G$11&gt;0, 'W2'!L24, IF('W3'!$G$22&gt;0, 'W3'!L55, ""))</f>
        <v/>
      </c>
      <c r="E76" s="281"/>
      <c r="F76" s="281"/>
      <c r="G76" s="571" t="str">
        <f>IF(COUNT(C76,E76)=2, CONCATENATE(ROUND(E76/C76*1000, 2), " (", ROUND(E76/C76*1000/EXP(1.96/SQRT(E76)), 2),"-",ROUND(E76/C76*1000*EXP(1.96/SQRT(E76)), 2),")"),"")</f>
        <v/>
      </c>
      <c r="H76" s="572" t="str">
        <f>IF(COUNT(D76,F76)=2, CONCATENATE(ROUND(F76/D76*1000, 2), " (", ROUND(F76/D76*1000/EXP(1.96/SQRT(F76)), 2),"-",ROUND(F76/D76*1000*EXP(1.96/SQRT(F76)), 2),")"),"")</f>
        <v/>
      </c>
      <c r="I76" s="573" t="str">
        <f>IF(COUNT(C76:F76)=4, CONCATENATE(ROUND(SUM(E76:F76)/SUM(C76:D76)*1000, 2), " (", ROUND(SUM(E76:F76)/SUM(C76:D76)*1000/EXP(1.96/SQRT(SUM(E76:F76))), 2),"-",ROUND(SUM(E76:F76)/SUM(C76:D76)*1000*EXP(1.96/SQRT(SUM(E76:F76))), 2),")"),"")</f>
        <v/>
      </c>
      <c r="J76" s="7"/>
    </row>
    <row r="77" spans="1:10" s="190" customFormat="1" ht="12.75" customHeight="1" x14ac:dyDescent="0.25">
      <c r="A77" s="524"/>
      <c r="B77" s="14" t="s">
        <v>16</v>
      </c>
      <c r="C77" s="463" t="str">
        <f>IF('W2'!$G$11&gt;0, 'W2'!G25, IF('W3'!$G$22&gt;0, 'W3'!G56, ""))</f>
        <v/>
      </c>
      <c r="D77" s="473" t="str">
        <f>IF('W2'!$G$11&gt;0, 'W2'!L25, IF('W3'!$G$22&gt;0, 'W3'!L56, ""))</f>
        <v/>
      </c>
      <c r="E77" s="281"/>
      <c r="F77" s="281"/>
      <c r="G77" s="571" t="str">
        <f>IF(COUNT(C77,E77)=2, CONCATENATE(ROUND(E77/C77*1000, 2), " (", ROUND(E77/C77*1000/EXP(1.96/SQRT(E77)), 2),"-",ROUND(E77/C77*1000*EXP(1.96/SQRT(E77)), 2),")"),"")</f>
        <v/>
      </c>
      <c r="H77" s="572" t="str">
        <f>IF(COUNT(D77,F77)=2, CONCATENATE(ROUND(F77/D77*1000, 2), " (", ROUND(F77/D77*1000/EXP(1.96/SQRT(F77)), 2),"-",ROUND(F77/D77*1000*EXP(1.96/SQRT(F77)), 2),")"),"")</f>
        <v/>
      </c>
      <c r="I77" s="573" t="str">
        <f>IF(COUNT(C77:F77)=4, CONCATENATE(ROUND(SUM(E77:F77)/SUM(C77:D77)*1000, 2), " (", ROUND(SUM(E77:F77)/SUM(C77:D77)*1000/EXP(1.96/SQRT(SUM(E77:F77))), 2),"-",ROUND(SUM(E77:F77)/SUM(C77:D77)*1000*EXP(1.96/SQRT(SUM(E77:F77))), 2),")"),"")</f>
        <v/>
      </c>
      <c r="J77" s="7"/>
    </row>
    <row r="78" spans="1:10" s="190" customFormat="1" ht="12.75" customHeight="1" x14ac:dyDescent="0.25">
      <c r="A78" s="526"/>
      <c r="B78" s="179" t="s">
        <v>17</v>
      </c>
      <c r="C78" s="467" t="str">
        <f>IF('W2'!$G$11&gt;0, 'W2'!G26, IF('W3'!$G$22&gt;0, 'W3'!G57, ""))</f>
        <v/>
      </c>
      <c r="D78" s="474" t="str">
        <f>IF('W2'!$G$11&gt;0, 'W2'!L26, IF('W3'!$G$22&gt;0, 'W3'!L57, ""))</f>
        <v/>
      </c>
      <c r="E78" s="477"/>
      <c r="F78" s="577"/>
      <c r="G78" s="575" t="str">
        <f>IF(COUNT(C78,E78)=2, CONCATENATE(ROUND(E78/C78*1000, 2), " (", ROUND(E78/C78*1000/EXP(1.96/SQRT(E78)), 2),"-",ROUND(E78/C78*1000*EXP(1.96/SQRT(E78)), 2),")"),"")</f>
        <v/>
      </c>
      <c r="H78" s="574" t="str">
        <f>IF(COUNT(D78,F78)=2, CONCATENATE(ROUND(F78/D78*1000, 2), " (", ROUND(F78/D78*1000/EXP(1.96/SQRT(F78)), 2),"-",ROUND(F78/D78*1000*EXP(1.96/SQRT(F78)), 2),")"),"")</f>
        <v/>
      </c>
      <c r="I78" s="576" t="str">
        <f>IF(COUNT(C78:F78)=4, CONCATENATE(ROUND(SUM(E78:F78)/SUM(C78:D78)*1000, 2), " (", ROUND(SUM(E78:F78)/SUM(C78:D78)*1000/EXP(1.96/SQRT(SUM(E78:F78))), 2),"-",ROUND(SUM(E78:F78)/SUM(C78:D78)*1000*EXP(1.96/SQRT(SUM(E78:F78))), 2),")"),"")</f>
        <v/>
      </c>
      <c r="J78" s="7"/>
    </row>
    <row r="79" spans="1:10" s="72" customFormat="1" ht="12.75" customHeight="1" x14ac:dyDescent="0.25">
      <c r="A79" s="71"/>
      <c r="G79" s="19"/>
      <c r="H79" s="19"/>
      <c r="I79" s="11"/>
    </row>
    <row r="80" spans="1:10" ht="12.75" customHeight="1" x14ac:dyDescent="0.25"/>
    <row r="81" spans="1:10" s="1" customFormat="1" ht="12.75" customHeight="1" x14ac:dyDescent="0.2">
      <c r="A81" s="2"/>
      <c r="B81" s="3"/>
      <c r="C81" s="6"/>
      <c r="D81" s="6"/>
      <c r="E81" s="595" t="s">
        <v>210</v>
      </c>
      <c r="F81" s="595"/>
      <c r="G81" s="464"/>
      <c r="H81" s="596" t="str">
        <f>IF('W2'!G11&gt;0, 'W2'!G11, IF('W3'!$G$22&gt;0, 'W3'!$G$22, ""))</f>
        <v/>
      </c>
      <c r="I81" s="486" t="s">
        <v>29</v>
      </c>
      <c r="J81" s="10"/>
    </row>
    <row r="82" spans="1:10" s="1" customFormat="1" ht="12.75" customHeight="1" x14ac:dyDescent="0.2">
      <c r="E82" s="599"/>
      <c r="F82" s="600"/>
      <c r="G82" s="601" t="s">
        <v>33</v>
      </c>
      <c r="H82" s="602"/>
      <c r="I82" s="603"/>
      <c r="J82" s="10"/>
    </row>
    <row r="83" spans="1:10" s="1" customFormat="1" ht="12.75" customHeight="1" x14ac:dyDescent="0.2">
      <c r="E83" s="607"/>
      <c r="F83" s="608"/>
      <c r="G83" s="609" t="s">
        <v>2</v>
      </c>
      <c r="H83" s="610" t="s">
        <v>0</v>
      </c>
      <c r="I83" s="611" t="s">
        <v>26</v>
      </c>
      <c r="J83" s="10"/>
    </row>
    <row r="84" spans="1:10" s="1" customFormat="1" ht="12.75" customHeight="1" x14ac:dyDescent="0.2">
      <c r="E84" s="612" t="s">
        <v>237</v>
      </c>
      <c r="F84" s="613"/>
      <c r="G84" s="568" t="str">
        <f>IF(COUNT(E15:E26)=H81, CONCATENATE(ROUND(SUM(E15:E26)*H81/SUM(C15:C26)*1000, 2), " (", ROUND(SUM(E15:E26)*H81/SUM(C15:C26)*1000/EXP(1.96/SQRT(SUM(E15:E26))), 2),"-",ROUND(SUM(E15:E26)*H81/SUM(C15:C26)*1000*EXP(1.96/SQRT(SUM(E15:E26))), 2),")"),"")</f>
        <v/>
      </c>
      <c r="H84" s="569" t="str">
        <f>IF(COUNT(F15:F26)=H81, CONCATENATE(ROUND(SUM(F15:F26)*H81/SUM(D15:D26)*1000, 2), " (", ROUND(SUM(F15:F26)*H81/SUM(D15:D26)*1000/EXP(1.96/SQRT(SUM(F15:F26))), 2),"-",ROUND(SUM(F15:F26)*H81/SUM(D15:D26)*1000*EXP(1.96/SQRT(SUM(F15:F26))), 2),")"),"")</f>
        <v/>
      </c>
      <c r="I84" s="570" t="str">
        <f>IF(COUNT(E15:F26)/2=H81, CONCATENATE(ROUND(SUM(E15:F26)*H81/SUM(C15:D26)*1000, 2), " (", ROUND(SUM(E15:F26)*H81/SUM(C15:D26)*1000/EXP(1.96/SQRT(SUM(E15:F26))), 2),"-",ROUND(SUM(E15:F26)*H81/SUM(C15:D26)*1000*EXP(1.96/SQRT(SUM(E15:F26))), 2),")"),"")</f>
        <v/>
      </c>
      <c r="J84" s="10"/>
    </row>
    <row r="85" spans="1:10" s="1" customFormat="1" ht="12.75" customHeight="1" x14ac:dyDescent="0.2">
      <c r="E85" s="614" t="s">
        <v>21</v>
      </c>
      <c r="F85" s="615"/>
      <c r="G85" s="571" t="str">
        <f>IF(COUNT(E28:E39)=H81, CONCATENATE(ROUND(SUM(E28:E39)*H81/SUM(C28:C39)*1000, 2), " (", ROUND(SUM(E28:E39)*H81/SUM(C28:C39)*1000/EXP(1.96/SQRT(SUM(E28:E39))), 2),"-",ROUND(SUM(E28:E39)*H81/SUM(C28:C39)*1000*EXP(1.96/SQRT(SUM(E28:E39))), 2),")"),"")</f>
        <v/>
      </c>
      <c r="H85" s="572" t="str">
        <f>IF(COUNT(F28:F39)=H81, CONCATENATE(ROUND(SUM(F28:F39)*H81/SUM(D28:D39)*1000, 2), " (", ROUND(SUM(F28:F39)*H81/SUM(D28:D39)*1000/EXP(1.96/SQRT(SUM(F28:F39))), 2),"-",ROUND(SUM(F28:F39)*H81/SUM(D28:D39)*1000*EXP(1.96/SQRT(SUM(F28:F39))), 2),")"),"")</f>
        <v/>
      </c>
      <c r="I85" s="573" t="str">
        <f>IF(COUNT(E28:F39)/2=H81, CONCATENATE(ROUND(SUM(E28:F39)*H81/SUM(C28:D39)*1000, 2), " (", ROUND(SUM(E28:F39)*H81/SUM(C28:D39)*1000/EXP(1.96/SQRT(SUM(E28:F39))), 2),"-",ROUND(SUM(E28:F39)*H81/SUM(C28:D39)*1000*EXP(1.96/SQRT(SUM(E28:F39))), 2),")"),"")</f>
        <v/>
      </c>
      <c r="J85" s="10"/>
    </row>
    <row r="86" spans="1:10" s="1" customFormat="1" ht="12.75" customHeight="1" x14ac:dyDescent="0.2">
      <c r="E86" s="614" t="s">
        <v>22</v>
      </c>
      <c r="F86" s="615"/>
      <c r="G86" s="571" t="str">
        <f>IF(COUNT(E41:E52)=H81, CONCATENATE(ROUND(SUM(E41:E52)*H81/SUM(C41:C52)*1000, 2), " (", ROUND(SUM(E41:E52)*H81/SUM(C41:C52)*1000/EXP(1.96/SQRT(SUM(E41:E52))), 2),"-",ROUND(SUM(E41:E52)*H81/SUM(C41:C52)*1000*EXP(1.96/SQRT(SUM(E41:E52))), 2),")"),"")</f>
        <v/>
      </c>
      <c r="H86" s="572" t="str">
        <f>IF(COUNT(F41:F52)=H81, CONCATENATE(ROUND(SUM(F41:F52)*H81/SUM(D41:D52)*1000, 2), " (", ROUND(SUM(F41:F52)*H81/SUM(D41:D52)*1000/EXP(1.96/SQRT(SUM(F41:F52))), 2),"-",ROUND(SUM(F41:F52)*H81/SUM(D41:D52)*1000*EXP(1.96/SQRT(SUM(F41:F52))), 2),")"),"")</f>
        <v/>
      </c>
      <c r="I86" s="573" t="str">
        <f>IF(COUNT(E41:F52)/2=H81, CONCATENATE(ROUND(SUM(E41:F52)*H81/SUM(C41:D52)*1000, 2), " (", ROUND(SUM(E41:F52)*H81/SUM(C41:D52)*1000/EXP(1.96/SQRT(SUM(E41:F52))), 2),"-",ROUND(SUM(E41:F52)*H81/SUM(C41:D52)*1000*EXP(1.96/SQRT(SUM(E41:F52))), 2),")"),"")</f>
        <v/>
      </c>
      <c r="J86" s="10"/>
    </row>
    <row r="87" spans="1:10" s="1" customFormat="1" ht="12.75" customHeight="1" x14ac:dyDescent="0.2">
      <c r="E87" s="614" t="s">
        <v>23</v>
      </c>
      <c r="F87" s="615"/>
      <c r="G87" s="571" t="str">
        <f>IF(COUNT(E54:E65)=H81, CONCATENATE(ROUND(SUM(E54:E65)*H81/SUM(C54:C65)*1000, 2), " (", ROUND(SUM(E54:E65)*H81/SUM(C54:C65)*1000/EXP(1.96/SQRT(SUM(E54:E65))), 2),"-",ROUND(SUM(E54:E65)*H81/SUM(C54:C65)*1000*EXP(1.96/SQRT(SUM(E54:E65))), 2),")"),"")</f>
        <v/>
      </c>
      <c r="H87" s="572" t="str">
        <f>IF(COUNT(F54:F65)=H81, CONCATENATE(ROUND(SUM(F54:F65)*H81/SUM(D54:D65)*1000, 2), " (", ROUND(SUM(F54:F65)*H81/SUM(D54:D65)*1000/EXP(1.96/SQRT(SUM(F54:F65))), 2),"-",ROUND(SUM(F54:F65)*H81/SUM(D54:D65)*1000*EXP(1.96/SQRT(SUM(F54:F65))), 2),")"),"")</f>
        <v/>
      </c>
      <c r="I87" s="573" t="str">
        <f>IF(COUNT(E54:F65)/2=H81, CONCATENATE(ROUND(SUM(E54:F65)*H81/SUM(C54:D65)*1000, 2), " (", ROUND(SUM(E54:F65)*H81/SUM(C54:D65)*1000/EXP(1.96/SQRT(SUM(E54:F65))), 2),"-",ROUND(SUM(E54:F65)*H81/SUM(C54:D65)*1000*EXP(1.96/SQRT(SUM(E54:F65))), 2),")"),"")</f>
        <v/>
      </c>
      <c r="J87" s="10"/>
    </row>
    <row r="88" spans="1:10" s="1" customFormat="1" ht="12.75" customHeight="1" x14ac:dyDescent="0.2">
      <c r="E88" s="614" t="s">
        <v>3</v>
      </c>
      <c r="F88" s="615"/>
      <c r="G88" s="571" t="str">
        <f>IF(COUNT(E67:E78)=H81, CONCATENATE(ROUND(SUM(E67:E78)*H81/SUM(C67:C78)*1000, 2), " (", ROUND(SUM(E67:E78)*H81/SUM(C67:C78)*1000/EXP(1.96/SQRT(SUM(E67:E78))), 2),"-",ROUND(SUM(E67:E78)*H81/SUM(C67:C78)*1000*EXP(1.96/SQRT(SUM(E67:E78))), 2),")"),"")</f>
        <v/>
      </c>
      <c r="H88" s="572" t="str">
        <f>IF(COUNT(F67:F78)=H81, CONCATENATE(ROUND(SUM(F67:F78)*H81/SUM(D67:D78)*1000, 2), " (", ROUND(SUM(F67:F78)*H81/SUM(D67:D78)*1000/EXP(1.96/SQRT(SUM(F67:F78))), 2),"-",ROUND(SUM(F67:F78)*H81/SUM(D67:D78)*1000*EXP(1.96/SQRT(SUM(F67:F78))), 2),")"),"")</f>
        <v/>
      </c>
      <c r="I88" s="573" t="str">
        <f>IF(COUNT(E67:F78)/2=H81, CONCATENATE(ROUND(SUM(E67:F78)*H81/SUM(C67:D78)*1000, 2), " (", ROUND(SUM(E67:F78)*H81/SUM(C67:D78)*1000/EXP(1.96/SQRT(SUM(E67:F78))), 2),"-",ROUND(SUM(E67:F78)*H81/SUM(C67:D78)*1000*EXP(1.96/SQRT(SUM(E67:F78))), 2),")"),"")</f>
        <v/>
      </c>
      <c r="J88" s="10"/>
    </row>
    <row r="89" spans="1:10" s="1" customFormat="1" ht="12.75" customHeight="1" x14ac:dyDescent="0.2">
      <c r="E89" s="616" t="s">
        <v>1</v>
      </c>
      <c r="F89" s="617"/>
      <c r="G89" s="618" t="str">
        <f>IF(COUNT(E15:E26,E28:E39,E41:E52,E54:E65,E67:E78)/5=$H$81, CONCATENATE(ROUND(SUM(E15:E26,E28:E39,E41:E52,E54:E65,E67:E78)*H81/SUM(C15:C26,C28:C39,C41:C52,C54:C65,C67:C78)*1000, 2), " (", ROUND(SUM(E15:E26,E28:E39,E41:E52,E54:E65,E67:E78)*H81/SUM(C15:C26,C28:C39,C41:C52,C54:C65,C67:C78)*1000/EXP(1.96/SQRT(SUM(E15:E26,E28:E39,E41:E52,E54:E65,E67:E78))), 2),"-",ROUND(SUM(E15:E26,E28:E39,E41:E52,E54:E65,E67:E78)*H81/SUM(C15:C26,C28:C39,C41:C52,C54:C65,C67:C78)*1000*EXP(1.96/SQRT(SUM(E15:E26,E28:E39,E41:E52,E54:E65,E67:E78))), 2),")"),"")</f>
        <v/>
      </c>
      <c r="H89" s="619" t="str">
        <f>IF(COUNT(F15:F26,F28:F39,F41:F52,F54:F65,F67:F78)/5=$H$81, CONCATENATE(ROUND(SUM(F15:F26,F28:F39,F41:F52,F54:F65,F67:F78)*H81/SUM(D15:D26,D28:D39,D41:D52,D54:D65,D67:D78)*1000, 2), " (", ROUND(SUM(F15:F26,F28:F39,F41:F52,F54:F65,F67:F78)*H81/SUM(D15:D26,D28:D39,D41:D52,D54:D65,D67:D78)*1000/EXP(1.96/SQRT(SUM(F15:F26,F28:F39,F41:F52,F54:F65,F67:F78))), 2),"-",ROUND(SUM(F15:F26,F28:F39,F41:F52,F54:F65,F67:F78)*H81/SUM(D15:D26,D28:D39,D41:D52,D54:D65,D67:D78)*1000*EXP(1.96/SQRT(SUM(F15:F26,F28:F39,F41:F52,F54:F65,F67:F78))), 2),")"),"")</f>
        <v/>
      </c>
      <c r="I89" s="620" t="str">
        <f>IF(COUNT(E15:F26,E28:F39,E41:F52,E54:F65,E67:F78)/10=$H$81, CONCATENATE(ROUND(SUM(E15:F26,E28:F39,E41:F52,E54:F65,E67:F78)*H81/SUM(C15:D26,C28:D39,C41:D52,C54:D65,C67:D78)*1000, 2), " (", ROUND(SUM(E15:F26,E28:F39,E41:F52,E54:F65,E67:F78)*H81/SUM(C15:D26,C28:D39,C41:D52,C54:D65,C67:D78)*1000/EXP(1.96/SQRT(SUM(E15:F26,E28:F39,E41:F52,E54:F65,E67:F78))), 2),"-",ROUND(SUM(E15:F26,E28:F39,E41:F52,E54:F65,E67:F78)*H81/SUM(C15:D26,C28:D39,C41:D52,C54:D65,C67:D78)*1000*EXP(1.96/SQRT(SUM(E15:F26,E28:F39,E41:F52,E54:F65,E67:F78))), 2),")"),"")</f>
        <v/>
      </c>
      <c r="J89" s="10"/>
    </row>
    <row r="90" spans="1:10" ht="12.75" customHeight="1" x14ac:dyDescent="0.25">
      <c r="A90" s="66"/>
      <c r="B90" s="66"/>
      <c r="C90" s="66"/>
      <c r="D90" s="66"/>
      <c r="E90" s="66"/>
      <c r="F90" s="66"/>
    </row>
  </sheetData>
  <sheetProtection sheet="1" objects="1" scenarios="1" selectLockedCells="1"/>
  <protectedRanges>
    <protectedRange sqref="G41:I52 G54:I65 G67:I78 G28:I39 G84:I89 G15:I26" name="Range1_1_2"/>
  </protectedRanges>
  <mergeCells count="19">
    <mergeCell ref="E89:F89"/>
    <mergeCell ref="E82:F83"/>
    <mergeCell ref="E84:F84"/>
    <mergeCell ref="E85:F85"/>
    <mergeCell ref="E86:F86"/>
    <mergeCell ref="E87:F87"/>
    <mergeCell ref="E88:F88"/>
    <mergeCell ref="A67:A78"/>
    <mergeCell ref="G82:I82"/>
    <mergeCell ref="A15:A26"/>
    <mergeCell ref="A28:A39"/>
    <mergeCell ref="A41:A52"/>
    <mergeCell ref="A54:A65"/>
    <mergeCell ref="A8:C8"/>
    <mergeCell ref="C9:F9"/>
    <mergeCell ref="C12:D13"/>
    <mergeCell ref="G12:I12"/>
    <mergeCell ref="E13:F13"/>
    <mergeCell ref="G13:I13"/>
  </mergeCells>
  <conditionalFormatting sqref="A15:B39 A91:F1048576 A41:B52 A54:B65 A67:B78 A12:C12 A14:F14 C1:F7 E11 E12:F12 A13:B13 E13 A1:A10 C9:C10 D8:F8 G82 A80:F80 G83:I83 A81:D81 K11:XFD1048576 J11 J1:XFD9 J30:J1048576">
    <cfRule type="containsErrors" dxfId="300" priority="68">
      <formula>ISERROR(A1)</formula>
    </cfRule>
  </conditionalFormatting>
  <conditionalFormatting sqref="A40:B40">
    <cfRule type="containsErrors" dxfId="299" priority="67">
      <formula>ISERROR(A40)</formula>
    </cfRule>
  </conditionalFormatting>
  <conditionalFormatting sqref="A53:B53">
    <cfRule type="containsErrors" dxfId="298" priority="66">
      <formula>ISERROR(A53)</formula>
    </cfRule>
  </conditionalFormatting>
  <conditionalFormatting sqref="A66:B66">
    <cfRule type="containsErrors" dxfId="297" priority="65">
      <formula>ISERROR(A66)</formula>
    </cfRule>
  </conditionalFormatting>
  <conditionalFormatting sqref="E15:F26">
    <cfRule type="containsBlanks" dxfId="296" priority="27">
      <formula>LEN(TRIM(E15))=0</formula>
    </cfRule>
  </conditionalFormatting>
  <conditionalFormatting sqref="I4">
    <cfRule type="containsErrors" dxfId="295" priority="23">
      <formula>ISERROR(#REF!)</formula>
    </cfRule>
  </conditionalFormatting>
  <conditionalFormatting sqref="B4:B5">
    <cfRule type="containsErrors" dxfId="294" priority="20">
      <formula>ISERROR(B4)</formula>
    </cfRule>
  </conditionalFormatting>
  <conditionalFormatting sqref="B7 B9">
    <cfRule type="containsErrors" dxfId="293" priority="19">
      <formula>ISERROR(B7)</formula>
    </cfRule>
  </conditionalFormatting>
  <conditionalFormatting sqref="C9">
    <cfRule type="expression" dxfId="292" priority="18">
      <formula>$C$9="No. Please complete W2 or W3 first"</formula>
    </cfRule>
  </conditionalFormatting>
  <conditionalFormatting sqref="E28:F39">
    <cfRule type="containsBlanks" dxfId="291" priority="13">
      <formula>LEN(TRIM(E28))=0</formula>
    </cfRule>
  </conditionalFormatting>
  <conditionalFormatting sqref="E41:F52">
    <cfRule type="containsBlanks" dxfId="284" priority="12">
      <formula>LEN(TRIM(E41))=0</formula>
    </cfRule>
  </conditionalFormatting>
  <conditionalFormatting sqref="E54:F65">
    <cfRule type="containsBlanks" dxfId="283" priority="11">
      <formula>LEN(TRIM(E54))=0</formula>
    </cfRule>
  </conditionalFormatting>
  <conditionalFormatting sqref="E67:F78">
    <cfRule type="containsBlanks" dxfId="282" priority="10">
      <formula>LEN(TRIM(E67))=0</formula>
    </cfRule>
  </conditionalFormatting>
  <conditionalFormatting sqref="I2:I3">
    <cfRule type="containsErrors" dxfId="281" priority="6080">
      <formula>ISERROR(#REF!)</formula>
    </cfRule>
  </conditionalFormatting>
  <conditionalFormatting sqref="I5">
    <cfRule type="containsErrors" dxfId="280" priority="6081">
      <formula>ISERROR(#REF!)</formula>
    </cfRule>
  </conditionalFormatting>
  <conditionalFormatting sqref="G66:H66">
    <cfRule type="containsErrors" dxfId="279" priority="1">
      <formula>ISERROR(G66)</formula>
    </cfRule>
  </conditionalFormatting>
  <conditionalFormatting sqref="G14:H14">
    <cfRule type="containsErrors" dxfId="278" priority="9">
      <formula>ISERROR(G14)</formula>
    </cfRule>
  </conditionalFormatting>
  <conditionalFormatting sqref="C27:F27">
    <cfRule type="containsErrors" dxfId="277" priority="8">
      <formula>ISERROR(C27)</formula>
    </cfRule>
  </conditionalFormatting>
  <conditionalFormatting sqref="G27:H27">
    <cfRule type="containsErrors" dxfId="276" priority="7">
      <formula>ISERROR(G27)</formula>
    </cfRule>
  </conditionalFormatting>
  <conditionalFormatting sqref="C40:F40">
    <cfRule type="containsErrors" dxfId="275" priority="6">
      <formula>ISERROR(C40)</formula>
    </cfRule>
  </conditionalFormatting>
  <conditionalFormatting sqref="G40:H40">
    <cfRule type="containsErrors" dxfId="274" priority="5">
      <formula>ISERROR(G40)</formula>
    </cfRule>
  </conditionalFormatting>
  <conditionalFormatting sqref="C53:F53">
    <cfRule type="containsErrors" dxfId="273" priority="4">
      <formula>ISERROR(C53)</formula>
    </cfRule>
  </conditionalFormatting>
  <conditionalFormatting sqref="G53:H53">
    <cfRule type="containsErrors" dxfId="272" priority="3">
      <formula>ISERROR(G53)</formula>
    </cfRule>
  </conditionalFormatting>
  <conditionalFormatting sqref="C66:F66">
    <cfRule type="containsErrors" dxfId="271" priority="2">
      <formula>ISERROR(C66)</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Errors" priority="22" id="{8530C7FA-235F-482F-BE47-29AEA110D995}">
            <xm:f>ISERROR(#REF!)</xm:f>
            <x14:dxf>
              <font>
                <color theme="0"/>
              </font>
            </x14:dxf>
          </x14:cfRule>
          <xm:sqref>I90:I1048576 I10</xm:sqref>
        </x14:conditionalFormatting>
        <x14:conditionalFormatting xmlns:xm="http://schemas.microsoft.com/office/excel/2006/main">
          <x14:cfRule type="containsErrors" priority="21" id="{ABEFCF7D-B795-4FA6-9DB1-B6E1071600D6}">
            <xm:f>ISERROR(#REF!)</xm:f>
            <x14:dxf>
              <font>
                <color theme="0"/>
              </font>
            </x14:dxf>
          </x14:cfRule>
          <xm:sqref>I6:I8</xm:sqref>
        </x14:conditionalFormatting>
        <x14:conditionalFormatting xmlns:xm="http://schemas.microsoft.com/office/excel/2006/main">
          <x14:cfRule type="containsErrors" priority="69" id="{52D95404-04F1-42A3-B00B-C0E57A0DD496}">
            <xm:f>ISERROR(#REF!)</xm:f>
            <x14:dxf>
              <font>
                <color theme="0"/>
              </font>
            </x14:dxf>
          </x14:cfRule>
          <xm:sqref>G12</xm:sqref>
        </x14:conditionalFormatting>
        <x14:conditionalFormatting xmlns:xm="http://schemas.microsoft.com/office/excel/2006/main">
          <x14:cfRule type="containsErrors" priority="70" id="{7CF306AD-2CE2-4BF5-9AEE-EAEF1DCF456C}">
            <xm:f>ISERROR(#REF!)</xm:f>
            <x14:dxf>
              <font>
                <color theme="0"/>
              </font>
            </x14:dxf>
          </x14:cfRule>
          <xm:sqref>I11</xm:sqref>
        </x14:conditionalFormatting>
        <x14:conditionalFormatting xmlns:xm="http://schemas.microsoft.com/office/excel/2006/main">
          <x14:cfRule type="containsErrors" priority="71" id="{2ECE78EE-589C-4E07-97E1-213211AEF136}">
            <xm:f>ISERROR(#REF!)</xm:f>
            <x14:dxf>
              <font>
                <color theme="0"/>
              </font>
            </x14:dxf>
          </x14:cfRule>
          <xm:sqref>I79 I1 G11</xm:sqref>
        </x14:conditionalFormatting>
        <x14:conditionalFormatting xmlns:xm="http://schemas.microsoft.com/office/excel/2006/main">
          <x14:cfRule type="containsErrors" priority="72" id="{EB096F28-1094-4BFA-952A-498AA553E015}">
            <xm:f>ISERROR(#REF!)</xm:f>
            <x14:dxf>
              <font>
                <color theme="0"/>
              </font>
            </x14:dxf>
          </x14:cfRule>
          <xm:sqref>I9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AA90"/>
  <sheetViews>
    <sheetView showGridLines="0" topLeftCell="A57" workbookViewId="0">
      <selection activeCell="E76" sqref="E76"/>
    </sheetView>
  </sheetViews>
  <sheetFormatPr defaultColWidth="7.28515625" defaultRowHeight="15" x14ac:dyDescent="0.25"/>
  <cols>
    <col min="1" max="1" width="8.7109375" style="73" customWidth="1"/>
    <col min="2" max="2" width="10.7109375" style="63" customWidth="1"/>
    <col min="3" max="4" width="10.7109375" style="489" customWidth="1"/>
    <col min="5" max="8" width="7.7109375" style="489" customWidth="1"/>
    <col min="9" max="10" width="24.7109375" style="16" customWidth="1"/>
    <col min="11" max="11" width="24.7109375" style="1" customWidth="1"/>
    <col min="12" max="14" width="24.7109375" style="15" customWidth="1"/>
    <col min="15" max="15" width="2.28515625" style="67" customWidth="1"/>
    <col min="16" max="16384" width="7.28515625" style="66"/>
  </cols>
  <sheetData>
    <row r="1" spans="1:15" s="365" customFormat="1" ht="18.75" x14ac:dyDescent="0.3">
      <c r="A1" s="343" t="s">
        <v>96</v>
      </c>
      <c r="B1" s="362"/>
      <c r="C1" s="363"/>
      <c r="D1" s="363"/>
      <c r="E1" s="363"/>
      <c r="F1" s="363"/>
      <c r="G1" s="363"/>
      <c r="H1" s="363"/>
      <c r="I1" s="364"/>
      <c r="J1" s="364"/>
      <c r="L1" s="367"/>
      <c r="M1" s="367"/>
      <c r="N1" s="367"/>
      <c r="O1" s="366"/>
    </row>
    <row r="2" spans="1:15" s="71" customFormat="1" x14ac:dyDescent="0.25">
      <c r="A2" s="68"/>
      <c r="B2" s="430" t="s">
        <v>44</v>
      </c>
      <c r="C2" s="69"/>
      <c r="D2" s="69"/>
      <c r="E2" s="70"/>
      <c r="F2" s="70"/>
      <c r="G2" s="70"/>
      <c r="H2" s="70"/>
      <c r="I2" s="65"/>
      <c r="J2" s="65"/>
      <c r="L2" s="72"/>
      <c r="M2" s="72"/>
      <c r="N2" s="72"/>
    </row>
    <row r="3" spans="1:15" s="71" customFormat="1" x14ac:dyDescent="0.25">
      <c r="A3" s="68"/>
      <c r="B3" s="433" t="s">
        <v>234</v>
      </c>
      <c r="C3" s="69"/>
      <c r="D3" s="69"/>
      <c r="E3" s="70"/>
      <c r="F3" s="70"/>
      <c r="G3" s="70"/>
      <c r="I3" s="74"/>
      <c r="J3" s="65"/>
      <c r="L3" s="72"/>
      <c r="M3" s="72"/>
      <c r="N3" s="72"/>
    </row>
    <row r="4" spans="1:15" s="71" customFormat="1" x14ac:dyDescent="0.25">
      <c r="A4" s="68"/>
      <c r="B4" s="434" t="s">
        <v>66</v>
      </c>
      <c r="C4" s="69"/>
      <c r="D4" s="69"/>
      <c r="E4" s="70"/>
      <c r="F4" s="70"/>
      <c r="G4" s="70"/>
      <c r="H4" s="70"/>
      <c r="I4" s="65"/>
      <c r="J4" s="65"/>
      <c r="L4" s="72"/>
      <c r="M4" s="72"/>
      <c r="N4" s="72"/>
    </row>
    <row r="5" spans="1:15" s="71" customFormat="1" x14ac:dyDescent="0.25">
      <c r="A5" s="68"/>
      <c r="B5" s="432" t="s">
        <v>240</v>
      </c>
      <c r="C5" s="69"/>
      <c r="D5" s="69"/>
      <c r="E5" s="70"/>
      <c r="F5" s="70"/>
      <c r="G5" s="70"/>
      <c r="H5" s="70"/>
      <c r="I5" s="65"/>
      <c r="J5" s="65"/>
      <c r="L5" s="72"/>
      <c r="M5" s="72"/>
      <c r="N5" s="72"/>
    </row>
    <row r="6" spans="1:15" s="72" customFormat="1" x14ac:dyDescent="0.25">
      <c r="A6" s="68"/>
      <c r="B6" s="435" t="s">
        <v>253</v>
      </c>
      <c r="C6" s="69"/>
      <c r="D6" s="69"/>
      <c r="E6" s="70"/>
      <c r="F6" s="70"/>
      <c r="G6" s="70"/>
      <c r="H6" s="70"/>
      <c r="I6" s="173"/>
      <c r="J6" s="19"/>
      <c r="K6" s="12"/>
      <c r="L6" s="12"/>
      <c r="M6" s="12"/>
      <c r="N6" s="12"/>
    </row>
    <row r="7" spans="1:15" s="72" customFormat="1" x14ac:dyDescent="0.25">
      <c r="A7" s="68"/>
      <c r="B7" s="29"/>
      <c r="C7" s="69"/>
      <c r="D7" s="69"/>
      <c r="E7" s="70"/>
      <c r="F7" s="70"/>
      <c r="G7" s="70"/>
      <c r="H7" s="70"/>
      <c r="I7" s="173"/>
      <c r="J7" s="19"/>
      <c r="K7" s="12"/>
      <c r="L7" s="12"/>
      <c r="M7" s="12"/>
      <c r="N7" s="12"/>
    </row>
    <row r="8" spans="1:15" s="72" customFormat="1" ht="12.75" customHeight="1" x14ac:dyDescent="0.25">
      <c r="A8" s="518" t="s">
        <v>235</v>
      </c>
      <c r="B8" s="518"/>
      <c r="C8" s="518"/>
      <c r="D8" s="69"/>
      <c r="E8" s="70"/>
      <c r="F8" s="70"/>
      <c r="G8" s="70"/>
      <c r="H8" s="70"/>
      <c r="I8" s="173"/>
      <c r="J8" s="19"/>
      <c r="K8" s="12"/>
      <c r="L8" s="12"/>
      <c r="M8" s="12"/>
      <c r="N8" s="12"/>
    </row>
    <row r="9" spans="1:15" s="72" customFormat="1" ht="12.75" customHeight="1" x14ac:dyDescent="0.25">
      <c r="A9" s="462" t="s">
        <v>238</v>
      </c>
      <c r="B9" s="29"/>
      <c r="C9" s="529" t="str">
        <f>IF('W2'!G11+'W3'!$G$22&gt;0,"Yes","No. Please complete W2 or W3 first")</f>
        <v>No. Please complete W2 or W3 first</v>
      </c>
      <c r="D9" s="529"/>
      <c r="E9" s="529"/>
      <c r="F9" s="529"/>
      <c r="G9" s="70"/>
      <c r="H9" s="70"/>
      <c r="I9" s="173"/>
      <c r="J9" s="19"/>
      <c r="K9" s="12"/>
      <c r="L9" s="12"/>
      <c r="M9" s="12"/>
      <c r="N9" s="12"/>
    </row>
    <row r="10" spans="1:15" s="1" customFormat="1" ht="12.75" customHeight="1" x14ac:dyDescent="0.2">
      <c r="A10" s="462" t="s">
        <v>239</v>
      </c>
      <c r="B10" s="3"/>
      <c r="C10" s="12" t="str">
        <f>IF('W2'!G11&gt;0, "W2", IF('W3'!$G$22&gt;0, "W3", ""))</f>
        <v/>
      </c>
      <c r="D10" s="6"/>
      <c r="E10" s="6"/>
      <c r="F10" s="6"/>
      <c r="G10" s="6"/>
      <c r="H10" s="6"/>
      <c r="I10" s="16"/>
      <c r="J10" s="16"/>
      <c r="K10" s="15"/>
      <c r="L10" s="11"/>
      <c r="M10" s="15"/>
      <c r="N10" s="15"/>
      <c r="O10" s="10"/>
    </row>
    <row r="11" spans="1:15" s="5" customFormat="1" ht="12.75" customHeight="1" x14ac:dyDescent="0.2">
      <c r="E11" s="174" t="s">
        <v>90</v>
      </c>
      <c r="F11" s="175"/>
      <c r="G11" s="176"/>
      <c r="H11" s="176"/>
      <c r="I11" s="407" t="s">
        <v>236</v>
      </c>
      <c r="J11" s="180"/>
      <c r="K11" s="369"/>
      <c r="L11" s="369"/>
      <c r="M11" s="368"/>
      <c r="N11" s="486"/>
      <c r="O11" s="470"/>
    </row>
    <row r="12" spans="1:15" s="4" customFormat="1" ht="12.75" customHeight="1" x14ac:dyDescent="0.2">
      <c r="A12" s="460"/>
      <c r="B12" s="461"/>
      <c r="C12" s="527" t="s">
        <v>28</v>
      </c>
      <c r="D12" s="535"/>
      <c r="E12" s="486" t="s">
        <v>27</v>
      </c>
      <c r="F12" s="191"/>
      <c r="G12" s="191"/>
      <c r="H12" s="191"/>
      <c r="I12" s="519" t="s">
        <v>211</v>
      </c>
      <c r="J12" s="520"/>
      <c r="K12" s="520"/>
      <c r="L12" s="520"/>
      <c r="M12" s="520"/>
      <c r="N12" s="521"/>
      <c r="O12" s="471"/>
    </row>
    <row r="13" spans="1:15" s="1" customFormat="1" ht="12.75" customHeight="1" x14ac:dyDescent="0.2">
      <c r="A13" s="177"/>
      <c r="B13" s="3"/>
      <c r="C13" s="528"/>
      <c r="D13" s="536"/>
      <c r="E13" s="522" t="s">
        <v>35</v>
      </c>
      <c r="F13" s="522"/>
      <c r="G13" s="522" t="s">
        <v>34</v>
      </c>
      <c r="H13" s="522"/>
      <c r="I13" s="533" t="s">
        <v>35</v>
      </c>
      <c r="J13" s="530"/>
      <c r="K13" s="530"/>
      <c r="L13" s="533" t="s">
        <v>34</v>
      </c>
      <c r="M13" s="530"/>
      <c r="N13" s="534"/>
    </row>
    <row r="14" spans="1:15" s="13" customFormat="1" ht="12.75" customHeight="1" x14ac:dyDescent="0.2">
      <c r="A14" s="376" t="s">
        <v>19</v>
      </c>
      <c r="B14" s="372" t="s">
        <v>18</v>
      </c>
      <c r="C14" s="372" t="s">
        <v>2</v>
      </c>
      <c r="D14" s="373" t="s">
        <v>0</v>
      </c>
      <c r="E14" s="372" t="s">
        <v>2</v>
      </c>
      <c r="F14" s="372" t="s">
        <v>0</v>
      </c>
      <c r="G14" s="372" t="s">
        <v>2</v>
      </c>
      <c r="H14" s="373" t="s">
        <v>0</v>
      </c>
      <c r="I14" s="372" t="s">
        <v>2</v>
      </c>
      <c r="J14" s="372" t="s">
        <v>0</v>
      </c>
      <c r="K14" s="373" t="s">
        <v>26</v>
      </c>
      <c r="L14" s="372" t="s">
        <v>2</v>
      </c>
      <c r="M14" s="372" t="s">
        <v>0</v>
      </c>
      <c r="N14" s="373" t="s">
        <v>26</v>
      </c>
    </row>
    <row r="15" spans="1:15" s="190" customFormat="1" ht="12.75" customHeight="1" x14ac:dyDescent="0.25">
      <c r="A15" s="524" t="s">
        <v>20</v>
      </c>
      <c r="B15" s="17" t="s">
        <v>6</v>
      </c>
      <c r="C15" s="463" t="str">
        <f>IF('W2'!$G$11&gt;0, 'W2'!C15, IF('W3'!$G$22&gt;0, 'W3'!C46, ""))</f>
        <v/>
      </c>
      <c r="D15" s="472" t="str">
        <f>IF('W2'!$G$11&gt;0, 'W2'!H15, IF('W3'!$G$22&gt;0, 'W3'!H46, ""))</f>
        <v/>
      </c>
      <c r="E15" s="281"/>
      <c r="F15" s="281"/>
      <c r="G15" s="281"/>
      <c r="H15" s="281"/>
      <c r="I15" s="568" t="str">
        <f>IF(COUNT(C15,E15)=2, CONCATENATE(ROUND(E15/C15*1000, 2), " (", ROUND(E15/C15*1000/EXP(1.96/SQRT(E15)), 2),"-",ROUND(E15/C15*1000*EXP(1.96/SQRT(E15)), 2),")"),"")</f>
        <v/>
      </c>
      <c r="J15" s="569" t="str">
        <f>IF(COUNT(D15,F15)=2, CONCATENATE(ROUND(F15/D15*1000, 2), " (", ROUND(F15/D15*1000/EXP(1.96/SQRT(F15)), 2),"-",ROUND(F15/D15*1000*EXP(1.96/SQRT(F15)), 2),")"),"")</f>
        <v/>
      </c>
      <c r="K15" s="570" t="str">
        <f>IF(COUNT(C15:F15)=4, CONCATENATE(ROUND(SUM(E15:F15)/SUM(C15:D15)*1000, 2), " (", ROUND(SUM(E15:F15)/SUM(C15:D15)*1000/EXP(1.96/SQRT(SUM(E15:F15))), 2),"-",ROUND(SUM(E15:F15)/SUM(C15:D15)*1000*EXP(1.96/SQRT(SUM(E15:F15))), 2),")"),"")</f>
        <v/>
      </c>
      <c r="L15" s="569" t="str">
        <f>IF(COUNT(C15,G15)=2, CONCATENATE(ROUND(G15/C15*1000, 2), " (", ROUND(G15/C15*1000/EXP(1.96/SQRT(G15)), 2),"-",ROUND(G15/C15*1000*EXP(1.96/SQRT(G15)), 2),")"),"")</f>
        <v/>
      </c>
      <c r="M15" s="569" t="str">
        <f>IF(COUNT(D15,H15)=2, CONCATENATE(ROUND(H15/D15*1000, 2), " (", ROUND(H15/D15*1000/EXP(1.96/SQRT(H15)), 2),"-",ROUND(H15/D15*1000*EXP(1.96/SQRT(H15)), 2),")"),"")</f>
        <v/>
      </c>
      <c r="N15" s="570" t="str">
        <f>IF(COUNT(C15:D15,G15:H15)=4, CONCATENATE(ROUND(SUM(G15:H15)/SUM(C15:D15)*1000, 2), " (", ROUND(SUM(G15:H15)/SUM(C15:D15)*1000/EXP(1.96/SQRT(SUM(G15:H15))), 2),"-",ROUND(SUM(G15:H15)/SUM(C15:D15)*1000*EXP(1.96/SQRT(SUM(G15:H15))), 2),")"),"")</f>
        <v/>
      </c>
    </row>
    <row r="16" spans="1:15" s="190" customFormat="1" ht="12.75" customHeight="1" x14ac:dyDescent="0.25">
      <c r="A16" s="524"/>
      <c r="B16" s="14" t="s">
        <v>7</v>
      </c>
      <c r="C16" s="463" t="str">
        <f>IF('W2'!$G$11&gt;0, 'W2'!C16, IF('W3'!$G$22&gt;0, 'W3'!C47, ""))</f>
        <v/>
      </c>
      <c r="D16" s="473" t="str">
        <f>IF('W2'!$G$11&gt;0, 'W2'!H16, IF('W3'!$G$22&gt;0, 'W3'!H47, ""))</f>
        <v/>
      </c>
      <c r="E16" s="281"/>
      <c r="F16" s="281"/>
      <c r="G16" s="281"/>
      <c r="H16" s="281"/>
      <c r="I16" s="571" t="str">
        <f t="shared" ref="I16:J26" si="0">IF(COUNT(C16,E16)=2, CONCATENATE(ROUND(E16/C16*1000, 2), " (", ROUND(E16/C16*1000/EXP(1.96/SQRT(E16)), 2),"-",ROUND(E16/C16*1000*EXP(1.96/SQRT(E16)), 2),")"),"")</f>
        <v/>
      </c>
      <c r="J16" s="572" t="str">
        <f t="shared" si="0"/>
        <v/>
      </c>
      <c r="K16" s="573" t="str">
        <f t="shared" ref="K16:K25" si="1">IF(COUNT(C16:F16)=4, CONCATENATE(ROUND(SUM(E16:F16)/SUM(C16:D16)*1000, 2), " (", ROUND(SUM(E16:F16)/SUM(C16:D16)*1000/EXP(1.96/SQRT(SUM(E16:F16))), 2),"-",ROUND(SUM(E16:F16)/SUM(C16:D16)*1000*EXP(1.96/SQRT(SUM(E16:F16))), 2),")"),"")</f>
        <v/>
      </c>
      <c r="L16" s="572" t="str">
        <f t="shared" ref="L16:M26" si="2">IF(COUNT(C16,G16)=2, CONCATENATE(ROUND(G16/C16*1000, 2), " (", ROUND(G16/C16*1000/EXP(1.96/SQRT(G16)), 2),"-",ROUND(G16/C16*1000*EXP(1.96/SQRT(G16)), 2),")"),"")</f>
        <v/>
      </c>
      <c r="M16" s="572" t="str">
        <f t="shared" si="2"/>
        <v/>
      </c>
      <c r="N16" s="573" t="str">
        <f t="shared" ref="N16:N26" si="3">IF(COUNT(C16:D16,G16:H16)=4, CONCATENATE(ROUND(SUM(G16:H16)/SUM(C16:D16)*1000, 2), " (", ROUND(SUM(G16:H16)/SUM(C16:D16)*1000/EXP(1.96/SQRT(SUM(G16:H16))), 2),"-",ROUND(SUM(G16:H16)/SUM(C16:D16)*1000*EXP(1.96/SQRT(SUM(G16:H16))), 2),")"),"")</f>
        <v/>
      </c>
    </row>
    <row r="17" spans="1:15" s="190" customFormat="1" ht="12.75" customHeight="1" x14ac:dyDescent="0.25">
      <c r="A17" s="524"/>
      <c r="B17" s="14" t="s">
        <v>8</v>
      </c>
      <c r="C17" s="463" t="str">
        <f>IF('W2'!$G$11&gt;0, 'W2'!C17, IF('W3'!$G$22&gt;0, 'W3'!C48, ""))</f>
        <v/>
      </c>
      <c r="D17" s="473" t="str">
        <f>IF('W2'!$G$11&gt;0, 'W2'!H17, IF('W3'!$G$22&gt;0, 'W3'!H48, ""))</f>
        <v/>
      </c>
      <c r="E17" s="281"/>
      <c r="F17" s="281"/>
      <c r="G17" s="281"/>
      <c r="H17" s="281"/>
      <c r="I17" s="571" t="str">
        <f t="shared" si="0"/>
        <v/>
      </c>
      <c r="J17" s="572" t="str">
        <f t="shared" si="0"/>
        <v/>
      </c>
      <c r="K17" s="573" t="str">
        <f t="shared" si="1"/>
        <v/>
      </c>
      <c r="L17" s="572" t="str">
        <f t="shared" si="2"/>
        <v/>
      </c>
      <c r="M17" s="572" t="str">
        <f t="shared" si="2"/>
        <v/>
      </c>
      <c r="N17" s="573" t="str">
        <f t="shared" si="3"/>
        <v/>
      </c>
    </row>
    <row r="18" spans="1:15" s="190" customFormat="1" ht="12.75" customHeight="1" x14ac:dyDescent="0.25">
      <c r="A18" s="524"/>
      <c r="B18" s="14" t="s">
        <v>9</v>
      </c>
      <c r="C18" s="463" t="str">
        <f>IF('W2'!$G$11&gt;0, 'W2'!C18, IF('W3'!$G$22&gt;0, 'W3'!C49, ""))</f>
        <v/>
      </c>
      <c r="D18" s="473" t="str">
        <f>IF('W2'!$G$11&gt;0, 'W2'!H18, IF('W3'!$G$22&gt;0, 'W3'!H49, ""))</f>
        <v/>
      </c>
      <c r="E18" s="281"/>
      <c r="F18" s="281"/>
      <c r="G18" s="281"/>
      <c r="H18" s="281"/>
      <c r="I18" s="571" t="str">
        <f t="shared" si="0"/>
        <v/>
      </c>
      <c r="J18" s="572" t="str">
        <f t="shared" si="0"/>
        <v/>
      </c>
      <c r="K18" s="573" t="str">
        <f t="shared" si="1"/>
        <v/>
      </c>
      <c r="L18" s="572" t="str">
        <f t="shared" si="2"/>
        <v/>
      </c>
      <c r="M18" s="572" t="str">
        <f t="shared" si="2"/>
        <v/>
      </c>
      <c r="N18" s="573" t="str">
        <f t="shared" si="3"/>
        <v/>
      </c>
    </row>
    <row r="19" spans="1:15" s="190" customFormat="1" ht="12.75" customHeight="1" x14ac:dyDescent="0.25">
      <c r="A19" s="524"/>
      <c r="B19" s="14" t="s">
        <v>10</v>
      </c>
      <c r="C19" s="463" t="str">
        <f>IF('W2'!$G$11&gt;0, 'W2'!C19, IF('W3'!$G$22&gt;0, 'W3'!C50, ""))</f>
        <v/>
      </c>
      <c r="D19" s="473" t="str">
        <f>IF('W2'!$G$11&gt;0, 'W2'!H19, IF('W3'!$G$22&gt;0, 'W3'!H50, ""))</f>
        <v/>
      </c>
      <c r="E19" s="281"/>
      <c r="F19" s="281"/>
      <c r="G19" s="281"/>
      <c r="H19" s="281"/>
      <c r="I19" s="571" t="str">
        <f t="shared" si="0"/>
        <v/>
      </c>
      <c r="J19" s="572" t="str">
        <f t="shared" si="0"/>
        <v/>
      </c>
      <c r="K19" s="573" t="str">
        <f t="shared" si="1"/>
        <v/>
      </c>
      <c r="L19" s="572" t="str">
        <f t="shared" si="2"/>
        <v/>
      </c>
      <c r="M19" s="572" t="str">
        <f t="shared" si="2"/>
        <v/>
      </c>
      <c r="N19" s="573" t="str">
        <f t="shared" si="3"/>
        <v/>
      </c>
    </row>
    <row r="20" spans="1:15" s="190" customFormat="1" ht="12.75" customHeight="1" x14ac:dyDescent="0.25">
      <c r="A20" s="524"/>
      <c r="B20" s="14" t="s">
        <v>11</v>
      </c>
      <c r="C20" s="463" t="str">
        <f>IF('W2'!$G$11&gt;0, 'W2'!C20, IF('W3'!$G$22&gt;0, 'W3'!C51, ""))</f>
        <v/>
      </c>
      <c r="D20" s="473" t="str">
        <f>IF('W2'!$G$11&gt;0, 'W2'!H20, IF('W3'!$G$22&gt;0, 'W3'!H51, ""))</f>
        <v/>
      </c>
      <c r="E20" s="281"/>
      <c r="F20" s="281"/>
      <c r="G20" s="281"/>
      <c r="H20" s="281"/>
      <c r="I20" s="571" t="str">
        <f t="shared" si="0"/>
        <v/>
      </c>
      <c r="J20" s="572" t="str">
        <f t="shared" si="0"/>
        <v/>
      </c>
      <c r="K20" s="573" t="str">
        <f t="shared" si="1"/>
        <v/>
      </c>
      <c r="L20" s="572" t="str">
        <f t="shared" si="2"/>
        <v/>
      </c>
      <c r="M20" s="572" t="str">
        <f t="shared" si="2"/>
        <v/>
      </c>
      <c r="N20" s="573" t="str">
        <f t="shared" si="3"/>
        <v/>
      </c>
    </row>
    <row r="21" spans="1:15" s="190" customFormat="1" ht="12.75" customHeight="1" x14ac:dyDescent="0.25">
      <c r="A21" s="524"/>
      <c r="B21" s="14" t="s">
        <v>12</v>
      </c>
      <c r="C21" s="463" t="str">
        <f>IF('W2'!$G$11&gt;0, 'W2'!C21, IF('W3'!$G$22&gt;0, 'W3'!C52, ""))</f>
        <v/>
      </c>
      <c r="D21" s="473" t="str">
        <f>IF('W2'!$G$11&gt;0, 'W2'!H21, IF('W3'!$G$22&gt;0, 'W3'!H52, ""))</f>
        <v/>
      </c>
      <c r="E21" s="281"/>
      <c r="F21" s="281"/>
      <c r="G21" s="281"/>
      <c r="H21" s="281"/>
      <c r="I21" s="571" t="str">
        <f t="shared" si="0"/>
        <v/>
      </c>
      <c r="J21" s="572" t="str">
        <f t="shared" si="0"/>
        <v/>
      </c>
      <c r="K21" s="573" t="str">
        <f t="shared" si="1"/>
        <v/>
      </c>
      <c r="L21" s="572" t="str">
        <f t="shared" si="2"/>
        <v/>
      </c>
      <c r="M21" s="572" t="str">
        <f t="shared" si="2"/>
        <v/>
      </c>
      <c r="N21" s="573" t="str">
        <f t="shared" si="3"/>
        <v/>
      </c>
    </row>
    <row r="22" spans="1:15" s="190" customFormat="1" ht="12.75" customHeight="1" x14ac:dyDescent="0.25">
      <c r="A22" s="524"/>
      <c r="B22" s="14" t="s">
        <v>13</v>
      </c>
      <c r="C22" s="463" t="str">
        <f>IF('W2'!$G$11&gt;0, 'W2'!C22, IF('W3'!$G$22&gt;0, 'W3'!C53, ""))</f>
        <v/>
      </c>
      <c r="D22" s="473" t="str">
        <f>IF('W2'!$G$11&gt;0, 'W2'!H22, IF('W3'!$G$22&gt;0, 'W3'!H53, ""))</f>
        <v/>
      </c>
      <c r="E22" s="281"/>
      <c r="F22" s="281"/>
      <c r="G22" s="281"/>
      <c r="H22" s="281"/>
      <c r="I22" s="571" t="str">
        <f t="shared" si="0"/>
        <v/>
      </c>
      <c r="J22" s="572" t="str">
        <f t="shared" si="0"/>
        <v/>
      </c>
      <c r="K22" s="573" t="str">
        <f t="shared" si="1"/>
        <v/>
      </c>
      <c r="L22" s="572" t="str">
        <f t="shared" si="2"/>
        <v/>
      </c>
      <c r="M22" s="572" t="str">
        <f t="shared" si="2"/>
        <v/>
      </c>
      <c r="N22" s="573" t="str">
        <f t="shared" si="3"/>
        <v/>
      </c>
    </row>
    <row r="23" spans="1:15" s="190" customFormat="1" ht="12.75" customHeight="1" x14ac:dyDescent="0.25">
      <c r="A23" s="524"/>
      <c r="B23" s="14" t="s">
        <v>14</v>
      </c>
      <c r="C23" s="463" t="str">
        <f>IF('W2'!$G$11&gt;0, 'W2'!C23, IF('W3'!$G$22&gt;0, 'W3'!C54, ""))</f>
        <v/>
      </c>
      <c r="D23" s="473" t="str">
        <f>IF('W2'!$G$11&gt;0, 'W2'!H23, IF('W3'!$G$22&gt;0, 'W3'!H54, ""))</f>
        <v/>
      </c>
      <c r="E23" s="281"/>
      <c r="F23" s="281"/>
      <c r="G23" s="281"/>
      <c r="H23" s="281"/>
      <c r="I23" s="571" t="str">
        <f t="shared" si="0"/>
        <v/>
      </c>
      <c r="J23" s="572" t="str">
        <f t="shared" si="0"/>
        <v/>
      </c>
      <c r="K23" s="573" t="str">
        <f t="shared" si="1"/>
        <v/>
      </c>
      <c r="L23" s="572" t="str">
        <f t="shared" si="2"/>
        <v/>
      </c>
      <c r="M23" s="572" t="str">
        <f t="shared" si="2"/>
        <v/>
      </c>
      <c r="N23" s="573" t="str">
        <f t="shared" si="3"/>
        <v/>
      </c>
    </row>
    <row r="24" spans="1:15" s="190" customFormat="1" ht="12.75" customHeight="1" x14ac:dyDescent="0.25">
      <c r="A24" s="524"/>
      <c r="B24" s="14" t="s">
        <v>15</v>
      </c>
      <c r="C24" s="463" t="str">
        <f>IF('W2'!$G$11&gt;0, 'W2'!C24, IF('W3'!$G$22&gt;0, 'W3'!C55, ""))</f>
        <v/>
      </c>
      <c r="D24" s="473" t="str">
        <f>IF('W2'!$G$11&gt;0, 'W2'!H24, IF('W3'!$G$22&gt;0, 'W3'!H55, ""))</f>
        <v/>
      </c>
      <c r="E24" s="281"/>
      <c r="F24" s="281"/>
      <c r="G24" s="281"/>
      <c r="H24" s="281"/>
      <c r="I24" s="571" t="str">
        <f t="shared" si="0"/>
        <v/>
      </c>
      <c r="J24" s="572" t="str">
        <f t="shared" si="0"/>
        <v/>
      </c>
      <c r="K24" s="573" t="str">
        <f t="shared" si="1"/>
        <v/>
      </c>
      <c r="L24" s="572" t="str">
        <f t="shared" si="2"/>
        <v/>
      </c>
      <c r="M24" s="572" t="str">
        <f t="shared" si="2"/>
        <v/>
      </c>
      <c r="N24" s="573" t="str">
        <f t="shared" si="3"/>
        <v/>
      </c>
    </row>
    <row r="25" spans="1:15" s="190" customFormat="1" ht="12.75" customHeight="1" x14ac:dyDescent="0.25">
      <c r="A25" s="524"/>
      <c r="B25" s="14" t="s">
        <v>16</v>
      </c>
      <c r="C25" s="463" t="str">
        <f>IF('W2'!$G$11&gt;0, 'W2'!C25, IF('W3'!$G$22&gt;0, 'W3'!C56, ""))</f>
        <v/>
      </c>
      <c r="D25" s="473" t="str">
        <f>IF('W2'!$G$11&gt;0, 'W2'!H25, IF('W3'!$G$22&gt;0, 'W3'!H56, ""))</f>
        <v/>
      </c>
      <c r="E25" s="281"/>
      <c r="F25" s="281"/>
      <c r="G25" s="281"/>
      <c r="H25" s="281"/>
      <c r="I25" s="571" t="str">
        <f t="shared" si="0"/>
        <v/>
      </c>
      <c r="J25" s="572" t="str">
        <f t="shared" si="0"/>
        <v/>
      </c>
      <c r="K25" s="573" t="str">
        <f t="shared" si="1"/>
        <v/>
      </c>
      <c r="L25" s="572" t="str">
        <f t="shared" si="2"/>
        <v/>
      </c>
      <c r="M25" s="572" t="str">
        <f t="shared" si="2"/>
        <v/>
      </c>
      <c r="N25" s="573" t="str">
        <f t="shared" si="3"/>
        <v/>
      </c>
    </row>
    <row r="26" spans="1:15" s="190" customFormat="1" ht="12.75" customHeight="1" x14ac:dyDescent="0.25">
      <c r="A26" s="525"/>
      <c r="B26" s="14" t="s">
        <v>17</v>
      </c>
      <c r="C26" s="463" t="str">
        <f>IF('W2'!$G$11&gt;0, 'W2'!C26, IF('W3'!$G$22&gt;0, 'W3'!C57, ""))</f>
        <v/>
      </c>
      <c r="D26" s="474" t="str">
        <f>IF('W2'!$G$11&gt;0, 'W2'!H26, IF('W3'!$G$22&gt;0, 'W3'!H57, ""))</f>
        <v/>
      </c>
      <c r="E26" s="281"/>
      <c r="F26" s="281"/>
      <c r="G26" s="281"/>
      <c r="H26" s="281"/>
      <c r="I26" s="571" t="str">
        <f t="shared" si="0"/>
        <v/>
      </c>
      <c r="J26" s="572" t="str">
        <f t="shared" si="0"/>
        <v/>
      </c>
      <c r="K26" s="573" t="str">
        <f>IF(COUNT(C26:F26)=4, CONCATENATE(ROUND(SUM(E26:F26)/SUM(C26:D26)*1000, 2), " (", ROUND(SUM(E26:F26)/SUM(C26:D26)*1000/EXP(1.96/SQRT(SUM(E26:F26))), 2),"-",ROUND(SUM(E26:F26)/SUM(C26:D26)*1000*EXP(1.96/SQRT(SUM(E26:F26))), 2),")"),"")</f>
        <v/>
      </c>
      <c r="L26" s="572" t="str">
        <f t="shared" si="2"/>
        <v/>
      </c>
      <c r="M26" s="572" t="str">
        <f t="shared" si="2"/>
        <v/>
      </c>
      <c r="N26" s="573" t="str">
        <f t="shared" si="3"/>
        <v/>
      </c>
    </row>
    <row r="27" spans="1:15" s="190" customFormat="1" ht="12.75" customHeight="1" x14ac:dyDescent="0.25">
      <c r="A27" s="488"/>
      <c r="B27" s="14"/>
      <c r="C27" s="372" t="s">
        <v>2</v>
      </c>
      <c r="D27" s="373" t="s">
        <v>0</v>
      </c>
      <c r="E27" s="372" t="s">
        <v>2</v>
      </c>
      <c r="F27" s="372" t="s">
        <v>0</v>
      </c>
      <c r="G27" s="372" t="s">
        <v>2</v>
      </c>
      <c r="H27" s="373" t="s">
        <v>0</v>
      </c>
      <c r="I27" s="372" t="s">
        <v>2</v>
      </c>
      <c r="J27" s="372" t="s">
        <v>0</v>
      </c>
      <c r="K27" s="373" t="s">
        <v>26</v>
      </c>
      <c r="L27" s="372" t="s">
        <v>2</v>
      </c>
      <c r="M27" s="372" t="s">
        <v>0</v>
      </c>
      <c r="N27" s="373" t="s">
        <v>26</v>
      </c>
    </row>
    <row r="28" spans="1:15" s="190" customFormat="1" ht="12.75" customHeight="1" x14ac:dyDescent="0.25">
      <c r="A28" s="524" t="s">
        <v>21</v>
      </c>
      <c r="B28" s="14" t="s">
        <v>6</v>
      </c>
      <c r="C28" s="463" t="str">
        <f>IF('W2'!$G$11&gt;0, 'W2'!D15, IF('W3'!$G$22&gt;0, 'W3'!D46, ""))</f>
        <v/>
      </c>
      <c r="D28" s="473" t="str">
        <f>IF('W2'!$G$11&gt;0, 'W2'!I15, IF('W3'!$G$22&gt;0, 'W3'!I46, ""))</f>
        <v/>
      </c>
      <c r="E28" s="281"/>
      <c r="F28" s="281"/>
      <c r="G28" s="281"/>
      <c r="H28" s="281"/>
      <c r="I28" s="571" t="str">
        <f t="shared" ref="I28:J39" si="4">IF(COUNT(C28,E28)=2, CONCATENATE(ROUND(E28/C28*1000, 2), " (", ROUND(E28/C28*1000/EXP(1.96/SQRT(E28)), 2),"-",ROUND(E28/C28*1000*EXP(1.96/SQRT(E28)), 2),")"),"")</f>
        <v/>
      </c>
      <c r="J28" s="569" t="str">
        <f>IF(COUNT(D28,F28)=2, CONCATENATE(ROUND(F28/D28*1000, 2), " (", ROUND(F28/D28*1000/EXP(1.96/SQRT(F28)), 2),"-",ROUND(F28/D28*1000*EXP(1.96/SQRT(F28)), 2),")"),"")</f>
        <v/>
      </c>
      <c r="K28" s="570" t="str">
        <f>IF(COUNT(C28:F28)=4, CONCATENATE(ROUND(SUM(E28:F28)/SUM(C28:D28)*1000, 2), " (", ROUND(SUM(E28:F28)/SUM(C28:D28)*1000/EXP(1.96/SQRT(SUM(E28:F28))), 2),"-",ROUND(SUM(E28:F28)/SUM(C28:D28)*1000*EXP(1.96/SQRT(SUM(E28:F28))), 2),")"),"")</f>
        <v/>
      </c>
      <c r="L28" s="569" t="str">
        <f>IF(COUNT(C28,G28)=2, CONCATENATE(ROUND(G28/C28*1000, 2), " (", ROUND(G28/C28*1000/EXP(1.96/SQRT(G28)), 2),"-",ROUND(G28/C28*1000*EXP(1.96/SQRT(G28)), 2),")"),"")</f>
        <v/>
      </c>
      <c r="M28" s="569" t="str">
        <f>IF(COUNT(D28,H28)=2, CONCATENATE(ROUND(H28/D28*1000, 2), " (", ROUND(H28/D28*1000/EXP(1.96/SQRT(H28)), 2),"-",ROUND(H28/D28*1000*EXP(1.96/SQRT(H28)), 2),")"),"")</f>
        <v/>
      </c>
      <c r="N28" s="570" t="str">
        <f>IF(COUNT(C28:D28,G28:H28)=4, CONCATENATE(ROUND(SUM(G28:H28)/SUM(C28:D28)*1000, 2), " (", ROUND(SUM(G28:H28)/SUM(C28:D28)*1000/EXP(1.96/SQRT(SUM(G28:H28))), 2),"-",ROUND(SUM(G28:H28)/SUM(C28:D28)*1000*EXP(1.96/SQRT(SUM(G28:H28))), 2),")"),"")</f>
        <v/>
      </c>
    </row>
    <row r="29" spans="1:15" s="190" customFormat="1" ht="12.75" customHeight="1" x14ac:dyDescent="0.25">
      <c r="A29" s="524"/>
      <c r="B29" s="14" t="s">
        <v>7</v>
      </c>
      <c r="C29" s="463" t="str">
        <f>IF('W2'!$G$11&gt;0, 'W2'!D16, IF('W3'!$G$22&gt;0, 'W3'!D47, ""))</f>
        <v/>
      </c>
      <c r="D29" s="473" t="str">
        <f>IF('W2'!$G$11&gt;0, 'W2'!I16, IF('W3'!$G$22&gt;0, 'W3'!I47, ""))</f>
        <v/>
      </c>
      <c r="E29" s="281"/>
      <c r="F29" s="281"/>
      <c r="G29" s="281"/>
      <c r="H29" s="281"/>
      <c r="I29" s="571" t="str">
        <f t="shared" si="4"/>
        <v/>
      </c>
      <c r="J29" s="572" t="str">
        <f t="shared" si="4"/>
        <v/>
      </c>
      <c r="K29" s="573" t="str">
        <f t="shared" ref="K29:K38" si="5">IF(COUNT(C29:F29)=4, CONCATENATE(ROUND(SUM(E29:F29)/SUM(C29:D29)*1000, 2), " (", ROUND(SUM(E29:F29)/SUM(C29:D29)*1000/EXP(1.96/SQRT(SUM(E29:F29))), 2),"-",ROUND(SUM(E29:F29)/SUM(C29:D29)*1000*EXP(1.96/SQRT(SUM(E29:F29))), 2),")"),"")</f>
        <v/>
      </c>
      <c r="L29" s="572" t="str">
        <f t="shared" ref="L29:M39" si="6">IF(COUNT(C29,G29)=2, CONCATENATE(ROUND(G29/C29*1000, 2), " (", ROUND(G29/C29*1000/EXP(1.96/SQRT(G29)), 2),"-",ROUND(G29/C29*1000*EXP(1.96/SQRT(G29)), 2),")"),"")</f>
        <v/>
      </c>
      <c r="M29" s="572" t="str">
        <f t="shared" si="6"/>
        <v/>
      </c>
      <c r="N29" s="573" t="str">
        <f t="shared" ref="N29:N39" si="7">IF(COUNT(C29:D29,G29:H29)=4, CONCATENATE(ROUND(SUM(G29:H29)/SUM(C29:D29)*1000, 2), " (", ROUND(SUM(G29:H29)/SUM(C29:D29)*1000/EXP(1.96/SQRT(SUM(G29:H29))), 2),"-",ROUND(SUM(G29:H29)/SUM(C29:D29)*1000*EXP(1.96/SQRT(SUM(G29:H29))), 2),")"),"")</f>
        <v/>
      </c>
    </row>
    <row r="30" spans="1:15" s="190" customFormat="1" ht="12.75" customHeight="1" x14ac:dyDescent="0.25">
      <c r="A30" s="524"/>
      <c r="B30" s="14" t="s">
        <v>8</v>
      </c>
      <c r="C30" s="463" t="str">
        <f>IF('W2'!$G$11&gt;0, 'W2'!D17, IF('W3'!$G$22&gt;0, 'W3'!D48, ""))</f>
        <v/>
      </c>
      <c r="D30" s="473" t="str">
        <f>IF('W2'!$G$11&gt;0, 'W2'!I17, IF('W3'!$G$22&gt;0, 'W3'!I48, ""))</f>
        <v/>
      </c>
      <c r="E30" s="281"/>
      <c r="F30" s="281"/>
      <c r="G30" s="281"/>
      <c r="H30" s="281"/>
      <c r="I30" s="571" t="str">
        <f t="shared" si="4"/>
        <v/>
      </c>
      <c r="J30" s="572" t="str">
        <f t="shared" si="4"/>
        <v/>
      </c>
      <c r="K30" s="573" t="str">
        <f t="shared" si="5"/>
        <v/>
      </c>
      <c r="L30" s="572" t="str">
        <f t="shared" si="6"/>
        <v/>
      </c>
      <c r="M30" s="572" t="str">
        <f t="shared" si="6"/>
        <v/>
      </c>
      <c r="N30" s="573" t="str">
        <f t="shared" si="7"/>
        <v/>
      </c>
      <c r="O30" s="7"/>
    </row>
    <row r="31" spans="1:15" s="190" customFormat="1" ht="12.75" customHeight="1" x14ac:dyDescent="0.25">
      <c r="A31" s="524"/>
      <c r="B31" s="14" t="s">
        <v>9</v>
      </c>
      <c r="C31" s="463" t="str">
        <f>IF('W2'!$G$11&gt;0, 'W2'!D18, IF('W3'!$G$22&gt;0, 'W3'!D49, ""))</f>
        <v/>
      </c>
      <c r="D31" s="473" t="str">
        <f>IF('W2'!$G$11&gt;0, 'W2'!I18, IF('W3'!$G$22&gt;0, 'W3'!I49, ""))</f>
        <v/>
      </c>
      <c r="E31" s="281"/>
      <c r="F31" s="281"/>
      <c r="G31" s="281"/>
      <c r="H31" s="281"/>
      <c r="I31" s="571" t="str">
        <f t="shared" si="4"/>
        <v/>
      </c>
      <c r="J31" s="572" t="str">
        <f t="shared" si="4"/>
        <v/>
      </c>
      <c r="K31" s="573" t="str">
        <f t="shared" si="5"/>
        <v/>
      </c>
      <c r="L31" s="572" t="str">
        <f t="shared" si="6"/>
        <v/>
      </c>
      <c r="M31" s="572" t="str">
        <f t="shared" si="6"/>
        <v/>
      </c>
      <c r="N31" s="573" t="str">
        <f t="shared" si="7"/>
        <v/>
      </c>
      <c r="O31" s="7"/>
    </row>
    <row r="32" spans="1:15" s="190" customFormat="1" ht="12.75" customHeight="1" x14ac:dyDescent="0.25">
      <c r="A32" s="524"/>
      <c r="B32" s="14" t="s">
        <v>10</v>
      </c>
      <c r="C32" s="463" t="str">
        <f>IF('W2'!$G$11&gt;0, 'W2'!D19, IF('W3'!$G$22&gt;0, 'W3'!D50, ""))</f>
        <v/>
      </c>
      <c r="D32" s="473" t="str">
        <f>IF('W2'!$G$11&gt;0, 'W2'!I19, IF('W3'!$G$22&gt;0, 'W3'!I50, ""))</f>
        <v/>
      </c>
      <c r="E32" s="281"/>
      <c r="F32" s="281"/>
      <c r="G32" s="281"/>
      <c r="H32" s="281"/>
      <c r="I32" s="571" t="str">
        <f t="shared" si="4"/>
        <v/>
      </c>
      <c r="J32" s="572" t="str">
        <f t="shared" si="4"/>
        <v/>
      </c>
      <c r="K32" s="573" t="str">
        <f t="shared" si="5"/>
        <v/>
      </c>
      <c r="L32" s="572" t="str">
        <f t="shared" si="6"/>
        <v/>
      </c>
      <c r="M32" s="572" t="str">
        <f t="shared" si="6"/>
        <v/>
      </c>
      <c r="N32" s="573" t="str">
        <f t="shared" si="7"/>
        <v/>
      </c>
      <c r="O32" s="7"/>
    </row>
    <row r="33" spans="1:15" s="190" customFormat="1" ht="12.75" customHeight="1" x14ac:dyDescent="0.25">
      <c r="A33" s="524"/>
      <c r="B33" s="14" t="s">
        <v>11</v>
      </c>
      <c r="C33" s="463" t="str">
        <f>IF('W2'!$G$11&gt;0, 'W2'!D20, IF('W3'!$G$22&gt;0, 'W3'!D51, ""))</f>
        <v/>
      </c>
      <c r="D33" s="473" t="str">
        <f>IF('W2'!$G$11&gt;0, 'W2'!I20, IF('W3'!$G$22&gt;0, 'W3'!I51, ""))</f>
        <v/>
      </c>
      <c r="E33" s="281"/>
      <c r="F33" s="281"/>
      <c r="G33" s="281"/>
      <c r="H33" s="281"/>
      <c r="I33" s="571" t="str">
        <f t="shared" si="4"/>
        <v/>
      </c>
      <c r="J33" s="572" t="str">
        <f t="shared" si="4"/>
        <v/>
      </c>
      <c r="K33" s="573" t="str">
        <f t="shared" si="5"/>
        <v/>
      </c>
      <c r="L33" s="572" t="str">
        <f t="shared" si="6"/>
        <v/>
      </c>
      <c r="M33" s="572" t="str">
        <f t="shared" si="6"/>
        <v/>
      </c>
      <c r="N33" s="573" t="str">
        <f t="shared" si="7"/>
        <v/>
      </c>
      <c r="O33" s="7"/>
    </row>
    <row r="34" spans="1:15" s="190" customFormat="1" ht="12.75" customHeight="1" x14ac:dyDescent="0.25">
      <c r="A34" s="524"/>
      <c r="B34" s="14" t="s">
        <v>12</v>
      </c>
      <c r="C34" s="463" t="str">
        <f>IF('W2'!$G$11&gt;0, 'W2'!D21, IF('W3'!$G$22&gt;0, 'W3'!D52, ""))</f>
        <v/>
      </c>
      <c r="D34" s="473" t="str">
        <f>IF('W2'!$G$11&gt;0, 'W2'!I21, IF('W3'!$G$22&gt;0, 'W3'!I52, ""))</f>
        <v/>
      </c>
      <c r="E34" s="281"/>
      <c r="F34" s="281"/>
      <c r="G34" s="281"/>
      <c r="H34" s="281"/>
      <c r="I34" s="571" t="str">
        <f t="shared" si="4"/>
        <v/>
      </c>
      <c r="J34" s="572" t="str">
        <f t="shared" si="4"/>
        <v/>
      </c>
      <c r="K34" s="573" t="str">
        <f t="shared" si="5"/>
        <v/>
      </c>
      <c r="L34" s="572" t="str">
        <f t="shared" si="6"/>
        <v/>
      </c>
      <c r="M34" s="572" t="str">
        <f t="shared" si="6"/>
        <v/>
      </c>
      <c r="N34" s="573" t="str">
        <f t="shared" si="7"/>
        <v/>
      </c>
      <c r="O34" s="7"/>
    </row>
    <row r="35" spans="1:15" s="190" customFormat="1" ht="12.75" customHeight="1" x14ac:dyDescent="0.25">
      <c r="A35" s="524"/>
      <c r="B35" s="14" t="s">
        <v>13</v>
      </c>
      <c r="C35" s="463" t="str">
        <f>IF('W2'!$G$11&gt;0, 'W2'!D22, IF('W3'!$G$22&gt;0, 'W3'!D53, ""))</f>
        <v/>
      </c>
      <c r="D35" s="473" t="str">
        <f>IF('W2'!$G$11&gt;0, 'W2'!I22, IF('W3'!$G$22&gt;0, 'W3'!I53, ""))</f>
        <v/>
      </c>
      <c r="E35" s="281"/>
      <c r="F35" s="281"/>
      <c r="G35" s="281"/>
      <c r="H35" s="281"/>
      <c r="I35" s="571" t="str">
        <f t="shared" si="4"/>
        <v/>
      </c>
      <c r="J35" s="572" t="str">
        <f t="shared" si="4"/>
        <v/>
      </c>
      <c r="K35" s="573" t="str">
        <f t="shared" si="5"/>
        <v/>
      </c>
      <c r="L35" s="572" t="str">
        <f t="shared" si="6"/>
        <v/>
      </c>
      <c r="M35" s="572" t="str">
        <f t="shared" si="6"/>
        <v/>
      </c>
      <c r="N35" s="573" t="str">
        <f t="shared" si="7"/>
        <v/>
      </c>
      <c r="O35" s="7"/>
    </row>
    <row r="36" spans="1:15" s="190" customFormat="1" ht="12.75" customHeight="1" x14ac:dyDescent="0.25">
      <c r="A36" s="524"/>
      <c r="B36" s="14" t="s">
        <v>14</v>
      </c>
      <c r="C36" s="463" t="str">
        <f>IF('W2'!$G$11&gt;0, 'W2'!D23, IF('W3'!$G$22&gt;0, 'W3'!D54, ""))</f>
        <v/>
      </c>
      <c r="D36" s="473" t="str">
        <f>IF('W2'!$G$11&gt;0, 'W2'!I23, IF('W3'!$G$22&gt;0, 'W3'!I54, ""))</f>
        <v/>
      </c>
      <c r="E36" s="281"/>
      <c r="F36" s="281"/>
      <c r="G36" s="281"/>
      <c r="H36" s="281"/>
      <c r="I36" s="571" t="str">
        <f t="shared" si="4"/>
        <v/>
      </c>
      <c r="J36" s="572" t="str">
        <f t="shared" si="4"/>
        <v/>
      </c>
      <c r="K36" s="573" t="str">
        <f t="shared" si="5"/>
        <v/>
      </c>
      <c r="L36" s="572" t="str">
        <f t="shared" si="6"/>
        <v/>
      </c>
      <c r="M36" s="572" t="str">
        <f t="shared" si="6"/>
        <v/>
      </c>
      <c r="N36" s="573" t="str">
        <f t="shared" si="7"/>
        <v/>
      </c>
      <c r="O36" s="7"/>
    </row>
    <row r="37" spans="1:15" s="190" customFormat="1" ht="12.75" customHeight="1" x14ac:dyDescent="0.25">
      <c r="A37" s="524"/>
      <c r="B37" s="14" t="s">
        <v>15</v>
      </c>
      <c r="C37" s="463" t="str">
        <f>IF('W2'!$G$11&gt;0, 'W2'!D24, IF('W3'!$G$22&gt;0, 'W3'!D55, ""))</f>
        <v/>
      </c>
      <c r="D37" s="473" t="str">
        <f>IF('W2'!$G$11&gt;0, 'W2'!I24, IF('W3'!$G$22&gt;0, 'W3'!I55, ""))</f>
        <v/>
      </c>
      <c r="E37" s="281"/>
      <c r="F37" s="281"/>
      <c r="G37" s="281"/>
      <c r="H37" s="281"/>
      <c r="I37" s="571" t="str">
        <f t="shared" si="4"/>
        <v/>
      </c>
      <c r="J37" s="572" t="str">
        <f t="shared" si="4"/>
        <v/>
      </c>
      <c r="K37" s="573" t="str">
        <f t="shared" si="5"/>
        <v/>
      </c>
      <c r="L37" s="572" t="str">
        <f t="shared" si="6"/>
        <v/>
      </c>
      <c r="M37" s="572" t="str">
        <f t="shared" si="6"/>
        <v/>
      </c>
      <c r="N37" s="573" t="str">
        <f t="shared" si="7"/>
        <v/>
      </c>
      <c r="O37" s="7"/>
    </row>
    <row r="38" spans="1:15" s="190" customFormat="1" ht="12.75" customHeight="1" x14ac:dyDescent="0.25">
      <c r="A38" s="524"/>
      <c r="B38" s="14" t="s">
        <v>16</v>
      </c>
      <c r="C38" s="463" t="str">
        <f>IF('W2'!$G$11&gt;0, 'W2'!D25, IF('W3'!$G$22&gt;0, 'W3'!D56, ""))</f>
        <v/>
      </c>
      <c r="D38" s="473" t="str">
        <f>IF('W2'!$G$11&gt;0, 'W2'!I25, IF('W3'!$G$22&gt;0, 'W3'!I56, ""))</f>
        <v/>
      </c>
      <c r="E38" s="281"/>
      <c r="F38" s="281"/>
      <c r="G38" s="281"/>
      <c r="H38" s="281"/>
      <c r="I38" s="571" t="str">
        <f t="shared" si="4"/>
        <v/>
      </c>
      <c r="J38" s="572" t="str">
        <f t="shared" si="4"/>
        <v/>
      </c>
      <c r="K38" s="573" t="str">
        <f t="shared" si="5"/>
        <v/>
      </c>
      <c r="L38" s="572" t="str">
        <f t="shared" si="6"/>
        <v/>
      </c>
      <c r="M38" s="572" t="str">
        <f t="shared" si="6"/>
        <v/>
      </c>
      <c r="N38" s="573" t="str">
        <f t="shared" si="7"/>
        <v/>
      </c>
      <c r="O38" s="7"/>
    </row>
    <row r="39" spans="1:15" s="190" customFormat="1" ht="12.75" customHeight="1" x14ac:dyDescent="0.25">
      <c r="A39" s="524"/>
      <c r="B39" s="14" t="s">
        <v>17</v>
      </c>
      <c r="C39" s="465" t="str">
        <f>IF('W2'!$G$11&gt;0, 'W2'!D26, IF('W3'!$G$22&gt;0, 'W3'!D57, ""))</f>
        <v/>
      </c>
      <c r="D39" s="475" t="str">
        <f>IF('W2'!$G$11&gt;0, 'W2'!I26, IF('W3'!$G$22&gt;0, 'W3'!I57, ""))</f>
        <v/>
      </c>
      <c r="E39" s="281"/>
      <c r="F39" s="281"/>
      <c r="G39" s="281"/>
      <c r="H39" s="281"/>
      <c r="I39" s="571" t="str">
        <f t="shared" si="4"/>
        <v/>
      </c>
      <c r="J39" s="572" t="str">
        <f t="shared" si="4"/>
        <v/>
      </c>
      <c r="K39" s="573" t="str">
        <f>IF(COUNT(C39:F39)=4, CONCATENATE(ROUND(SUM(E39:F39)/SUM(C39:D39)*1000, 2), " (", ROUND(SUM(E39:F39)/SUM(C39:D39)*1000/EXP(1.96/SQRT(SUM(E39:F39))), 2),"-",ROUND(SUM(E39:F39)/SUM(C39:D39)*1000*EXP(1.96/SQRT(SUM(E39:F39))), 2),")"),"")</f>
        <v/>
      </c>
      <c r="L39" s="572" t="str">
        <f t="shared" si="6"/>
        <v/>
      </c>
      <c r="M39" s="572" t="str">
        <f t="shared" si="6"/>
        <v/>
      </c>
      <c r="N39" s="573" t="str">
        <f t="shared" si="7"/>
        <v/>
      </c>
      <c r="O39" s="7"/>
    </row>
    <row r="40" spans="1:15" s="190" customFormat="1" ht="12.75" customHeight="1" x14ac:dyDescent="0.25">
      <c r="A40" s="488"/>
      <c r="B40" s="14"/>
      <c r="C40" s="372" t="s">
        <v>2</v>
      </c>
      <c r="D40" s="373" t="s">
        <v>0</v>
      </c>
      <c r="E40" s="372" t="s">
        <v>2</v>
      </c>
      <c r="F40" s="372" t="s">
        <v>0</v>
      </c>
      <c r="G40" s="372" t="s">
        <v>2</v>
      </c>
      <c r="H40" s="373" t="s">
        <v>0</v>
      </c>
      <c r="I40" s="372" t="s">
        <v>2</v>
      </c>
      <c r="J40" s="372" t="s">
        <v>0</v>
      </c>
      <c r="K40" s="373" t="s">
        <v>26</v>
      </c>
      <c r="L40" s="372" t="s">
        <v>2</v>
      </c>
      <c r="M40" s="372" t="s">
        <v>0</v>
      </c>
      <c r="N40" s="373" t="s">
        <v>26</v>
      </c>
      <c r="O40" s="7"/>
    </row>
    <row r="41" spans="1:15" s="190" customFormat="1" ht="12.75" customHeight="1" x14ac:dyDescent="0.25">
      <c r="A41" s="523" t="s">
        <v>22</v>
      </c>
      <c r="B41" s="14" t="s">
        <v>6</v>
      </c>
      <c r="C41" s="463" t="str">
        <f>IF('W2'!$G$11&gt;0, 'W2'!E15, IF('W3'!$G$22&gt;0, 'W3'!E46, ""))</f>
        <v/>
      </c>
      <c r="D41" s="473" t="str">
        <f>IF('W2'!$G$11&gt;0, 'W2'!J15, IF('W3'!$G$22&gt;0, 'W3'!J46, ""))</f>
        <v/>
      </c>
      <c r="E41" s="281"/>
      <c r="F41" s="281"/>
      <c r="G41" s="281"/>
      <c r="H41" s="281"/>
      <c r="I41" s="568" t="str">
        <f>IF(COUNT(C41,E41)=2, CONCATENATE(ROUND(E41/C41*1000, 2), " (", ROUND(E41/C41*1000/EXP(1.96/SQRT(E41)), 2),"-",ROUND(E41/C41*1000*EXP(1.96/SQRT(E41)), 2),")"),"")</f>
        <v/>
      </c>
      <c r="J41" s="569" t="str">
        <f>IF(COUNT(D41,F41)=2, CONCATENATE(ROUND(F41/D41*1000, 2), " (", ROUND(F41/D41*1000/EXP(1.96/SQRT(F41)), 2),"-",ROUND(F41/D41*1000*EXP(1.96/SQRT(F41)), 2),")"),"")</f>
        <v/>
      </c>
      <c r="K41" s="570" t="str">
        <f>IF(COUNT(C41:F41)=4, CONCATENATE(ROUND(SUM(E41:F41)/SUM(C41:D41)*1000, 2), " (", ROUND(SUM(E41:F41)/SUM(C41:D41)*1000/EXP(1.96/SQRT(SUM(E41:F41))), 2),"-",ROUND(SUM(E41:F41)/SUM(C41:D41)*1000*EXP(1.96/SQRT(SUM(E41:F41))), 2),")"),"")</f>
        <v/>
      </c>
      <c r="L41" s="569" t="str">
        <f>IF(COUNT(C41,G41)=2, CONCATENATE(ROUND(G41/C41*1000, 2), " (", ROUND(G41/C41*1000/EXP(1.96/SQRT(G41)), 2),"-",ROUND(G41/C41*1000*EXP(1.96/SQRT(G41)), 2),")"),"")</f>
        <v/>
      </c>
      <c r="M41" s="569" t="str">
        <f>IF(COUNT(D41,H41)=2, CONCATENATE(ROUND(H41/D41*1000, 2), " (", ROUND(H41/D41*1000/EXP(1.96/SQRT(H41)), 2),"-",ROUND(H41/D41*1000*EXP(1.96/SQRT(H41)), 2),")"),"")</f>
        <v/>
      </c>
      <c r="N41" s="570" t="str">
        <f>IF(COUNT(C41:D41,G41:H41)=4, CONCATENATE(ROUND(SUM(G41:H41)/SUM(C41:D41)*1000, 2), " (", ROUND(SUM(G41:H41)/SUM(C41:D41)*1000/EXP(1.96/SQRT(SUM(G41:H41))), 2),"-",ROUND(SUM(G41:H41)/SUM(C41:D41)*1000*EXP(1.96/SQRT(SUM(G41:H41))), 2),")"),"")</f>
        <v/>
      </c>
      <c r="O41" s="7"/>
    </row>
    <row r="42" spans="1:15" s="190" customFormat="1" ht="12.75" customHeight="1" x14ac:dyDescent="0.25">
      <c r="A42" s="524"/>
      <c r="B42" s="14" t="s">
        <v>7</v>
      </c>
      <c r="C42" s="463" t="str">
        <f>IF('W2'!$G$11&gt;0, 'W2'!E16, IF('W3'!$G$22&gt;0, 'W3'!E47, ""))</f>
        <v/>
      </c>
      <c r="D42" s="473" t="str">
        <f>IF('W2'!$G$11&gt;0, 'W2'!J16, IF('W3'!$G$22&gt;0, 'W3'!J47, ""))</f>
        <v/>
      </c>
      <c r="E42" s="281"/>
      <c r="F42" s="281"/>
      <c r="G42" s="281"/>
      <c r="H42" s="281"/>
      <c r="I42" s="571" t="str">
        <f t="shared" ref="I42:J52" si="8">IF(COUNT(C42,E42)=2, CONCATENATE(ROUND(E42/C42*1000, 2), " (", ROUND(E42/C42*1000/EXP(1.96/SQRT(E42)), 2),"-",ROUND(E42/C42*1000*EXP(1.96/SQRT(E42)), 2),")"),"")</f>
        <v/>
      </c>
      <c r="J42" s="572" t="str">
        <f t="shared" si="8"/>
        <v/>
      </c>
      <c r="K42" s="573" t="str">
        <f t="shared" ref="K42:K51" si="9">IF(COUNT(C42:F42)=4, CONCATENATE(ROUND(SUM(E42:F42)/SUM(C42:D42)*1000, 2), " (", ROUND(SUM(E42:F42)/SUM(C42:D42)*1000/EXP(1.96/SQRT(SUM(E42:F42))), 2),"-",ROUND(SUM(E42:F42)/SUM(C42:D42)*1000*EXP(1.96/SQRT(SUM(E42:F42))), 2),")"),"")</f>
        <v/>
      </c>
      <c r="L42" s="572" t="str">
        <f t="shared" ref="L42:M52" si="10">IF(COUNT(C42,G42)=2, CONCATENATE(ROUND(G42/C42*1000, 2), " (", ROUND(G42/C42*1000/EXP(1.96/SQRT(G42)), 2),"-",ROUND(G42/C42*1000*EXP(1.96/SQRT(G42)), 2),")"),"")</f>
        <v/>
      </c>
      <c r="M42" s="572" t="str">
        <f t="shared" si="10"/>
        <v/>
      </c>
      <c r="N42" s="573" t="str">
        <f t="shared" ref="N42:N52" si="11">IF(COUNT(C42:D42,G42:H42)=4, CONCATENATE(ROUND(SUM(G42:H42)/SUM(C42:D42)*1000, 2), " (", ROUND(SUM(G42:H42)/SUM(C42:D42)*1000/EXP(1.96/SQRT(SUM(G42:H42))), 2),"-",ROUND(SUM(G42:H42)/SUM(C42:D42)*1000*EXP(1.96/SQRT(SUM(G42:H42))), 2),")"),"")</f>
        <v/>
      </c>
      <c r="O42" s="7"/>
    </row>
    <row r="43" spans="1:15" s="190" customFormat="1" ht="12.75" customHeight="1" x14ac:dyDescent="0.25">
      <c r="A43" s="524"/>
      <c r="B43" s="14" t="s">
        <v>8</v>
      </c>
      <c r="C43" s="463" t="str">
        <f>IF('W2'!$G$11&gt;0, 'W2'!E17, IF('W3'!$G$22&gt;0, 'W3'!E48, ""))</f>
        <v/>
      </c>
      <c r="D43" s="473" t="str">
        <f>IF('W2'!$G$11&gt;0, 'W2'!J17, IF('W3'!$G$22&gt;0, 'W3'!J48, ""))</f>
        <v/>
      </c>
      <c r="E43" s="281"/>
      <c r="F43" s="281"/>
      <c r="G43" s="281"/>
      <c r="H43" s="281"/>
      <c r="I43" s="571" t="str">
        <f t="shared" si="8"/>
        <v/>
      </c>
      <c r="J43" s="572" t="str">
        <f t="shared" si="8"/>
        <v/>
      </c>
      <c r="K43" s="573" t="str">
        <f t="shared" si="9"/>
        <v/>
      </c>
      <c r="L43" s="572" t="str">
        <f t="shared" si="10"/>
        <v/>
      </c>
      <c r="M43" s="572" t="str">
        <f t="shared" si="10"/>
        <v/>
      </c>
      <c r="N43" s="573" t="str">
        <f t="shared" si="11"/>
        <v/>
      </c>
      <c r="O43" s="7"/>
    </row>
    <row r="44" spans="1:15" s="190" customFormat="1" ht="12.75" customHeight="1" x14ac:dyDescent="0.25">
      <c r="A44" s="524"/>
      <c r="B44" s="14" t="s">
        <v>9</v>
      </c>
      <c r="C44" s="463" t="str">
        <f>IF('W2'!$G$11&gt;0, 'W2'!E18, IF('W3'!$G$22&gt;0, 'W3'!E49, ""))</f>
        <v/>
      </c>
      <c r="D44" s="473" t="str">
        <f>IF('W2'!$G$11&gt;0, 'W2'!J18, IF('W3'!$G$22&gt;0, 'W3'!J49, ""))</f>
        <v/>
      </c>
      <c r="E44" s="281"/>
      <c r="F44" s="281"/>
      <c r="G44" s="281"/>
      <c r="H44" s="281"/>
      <c r="I44" s="571" t="str">
        <f t="shared" si="8"/>
        <v/>
      </c>
      <c r="J44" s="572" t="str">
        <f t="shared" si="8"/>
        <v/>
      </c>
      <c r="K44" s="573" t="str">
        <f t="shared" si="9"/>
        <v/>
      </c>
      <c r="L44" s="572" t="str">
        <f t="shared" si="10"/>
        <v/>
      </c>
      <c r="M44" s="572" t="str">
        <f t="shared" si="10"/>
        <v/>
      </c>
      <c r="N44" s="573" t="str">
        <f t="shared" si="11"/>
        <v/>
      </c>
      <c r="O44" s="7"/>
    </row>
    <row r="45" spans="1:15" s="190" customFormat="1" ht="12.75" customHeight="1" x14ac:dyDescent="0.25">
      <c r="A45" s="524"/>
      <c r="B45" s="14" t="s">
        <v>10</v>
      </c>
      <c r="C45" s="463" t="str">
        <f>IF('W2'!$G$11&gt;0, 'W2'!E19, IF('W3'!$G$22&gt;0, 'W3'!E50, ""))</f>
        <v/>
      </c>
      <c r="D45" s="473" t="str">
        <f>IF('W2'!$G$11&gt;0, 'W2'!J19, IF('W3'!$G$22&gt;0, 'W3'!J50, ""))</f>
        <v/>
      </c>
      <c r="E45" s="281"/>
      <c r="F45" s="281"/>
      <c r="G45" s="281"/>
      <c r="H45" s="281"/>
      <c r="I45" s="571" t="str">
        <f t="shared" si="8"/>
        <v/>
      </c>
      <c r="J45" s="572" t="str">
        <f t="shared" si="8"/>
        <v/>
      </c>
      <c r="K45" s="573" t="str">
        <f t="shared" si="9"/>
        <v/>
      </c>
      <c r="L45" s="572" t="str">
        <f t="shared" si="10"/>
        <v/>
      </c>
      <c r="M45" s="572" t="str">
        <f t="shared" si="10"/>
        <v/>
      </c>
      <c r="N45" s="573" t="str">
        <f t="shared" si="11"/>
        <v/>
      </c>
      <c r="O45" s="7"/>
    </row>
    <row r="46" spans="1:15" s="190" customFormat="1" ht="12.75" customHeight="1" x14ac:dyDescent="0.25">
      <c r="A46" s="524"/>
      <c r="B46" s="14" t="s">
        <v>11</v>
      </c>
      <c r="C46" s="463" t="str">
        <f>IF('W2'!$G$11&gt;0, 'W2'!E20, IF('W3'!$G$22&gt;0, 'W3'!E51, ""))</f>
        <v/>
      </c>
      <c r="D46" s="473" t="str">
        <f>IF('W2'!$G$11&gt;0, 'W2'!J20, IF('W3'!$G$22&gt;0, 'W3'!J51, ""))</f>
        <v/>
      </c>
      <c r="E46" s="281"/>
      <c r="F46" s="281"/>
      <c r="G46" s="281"/>
      <c r="H46" s="281"/>
      <c r="I46" s="571" t="str">
        <f t="shared" si="8"/>
        <v/>
      </c>
      <c r="J46" s="572" t="str">
        <f t="shared" si="8"/>
        <v/>
      </c>
      <c r="K46" s="573" t="str">
        <f t="shared" si="9"/>
        <v/>
      </c>
      <c r="L46" s="572" t="str">
        <f t="shared" si="10"/>
        <v/>
      </c>
      <c r="M46" s="572" t="str">
        <f t="shared" si="10"/>
        <v/>
      </c>
      <c r="N46" s="573" t="str">
        <f t="shared" si="11"/>
        <v/>
      </c>
      <c r="O46" s="7"/>
    </row>
    <row r="47" spans="1:15" s="190" customFormat="1" ht="12.75" customHeight="1" x14ac:dyDescent="0.25">
      <c r="A47" s="524"/>
      <c r="B47" s="14" t="s">
        <v>12</v>
      </c>
      <c r="C47" s="463" t="str">
        <f>IF('W2'!$G$11&gt;0, 'W2'!E21, IF('W3'!$G$22&gt;0, 'W3'!E52, ""))</f>
        <v/>
      </c>
      <c r="D47" s="473" t="str">
        <f>IF('W2'!$G$11&gt;0, 'W2'!J21, IF('W3'!$G$22&gt;0, 'W3'!J52, ""))</f>
        <v/>
      </c>
      <c r="E47" s="281"/>
      <c r="F47" s="281"/>
      <c r="G47" s="281"/>
      <c r="H47" s="281"/>
      <c r="I47" s="571" t="str">
        <f t="shared" si="8"/>
        <v/>
      </c>
      <c r="J47" s="572" t="str">
        <f t="shared" si="8"/>
        <v/>
      </c>
      <c r="K47" s="573" t="str">
        <f t="shared" si="9"/>
        <v/>
      </c>
      <c r="L47" s="572" t="str">
        <f t="shared" si="10"/>
        <v/>
      </c>
      <c r="M47" s="572" t="str">
        <f t="shared" si="10"/>
        <v/>
      </c>
      <c r="N47" s="573" t="str">
        <f t="shared" si="11"/>
        <v/>
      </c>
      <c r="O47" s="7"/>
    </row>
    <row r="48" spans="1:15" s="190" customFormat="1" ht="12.75" customHeight="1" x14ac:dyDescent="0.25">
      <c r="A48" s="524"/>
      <c r="B48" s="14" t="s">
        <v>13</v>
      </c>
      <c r="C48" s="463" t="str">
        <f>IF('W2'!$G$11&gt;0, 'W2'!E22, IF('W3'!$G$22&gt;0, 'W3'!E53, ""))</f>
        <v/>
      </c>
      <c r="D48" s="473" t="str">
        <f>IF('W2'!$G$11&gt;0, 'W2'!J22, IF('W3'!$G$22&gt;0, 'W3'!J53, ""))</f>
        <v/>
      </c>
      <c r="E48" s="281"/>
      <c r="F48" s="281"/>
      <c r="G48" s="281"/>
      <c r="H48" s="281"/>
      <c r="I48" s="571" t="str">
        <f t="shared" si="8"/>
        <v/>
      </c>
      <c r="J48" s="572" t="str">
        <f t="shared" si="8"/>
        <v/>
      </c>
      <c r="K48" s="573" t="str">
        <f t="shared" si="9"/>
        <v/>
      </c>
      <c r="L48" s="572" t="str">
        <f t="shared" si="10"/>
        <v/>
      </c>
      <c r="M48" s="572" t="str">
        <f t="shared" si="10"/>
        <v/>
      </c>
      <c r="N48" s="573" t="str">
        <f t="shared" si="11"/>
        <v/>
      </c>
      <c r="O48" s="7"/>
    </row>
    <row r="49" spans="1:15" s="190" customFormat="1" ht="12.75" customHeight="1" x14ac:dyDescent="0.25">
      <c r="A49" s="524"/>
      <c r="B49" s="14" t="s">
        <v>14</v>
      </c>
      <c r="C49" s="463" t="str">
        <f>IF('W2'!$G$11&gt;0, 'W2'!E23, IF('W3'!$G$22&gt;0, 'W3'!E54, ""))</f>
        <v/>
      </c>
      <c r="D49" s="473" t="str">
        <f>IF('W2'!$G$11&gt;0, 'W2'!J23, IF('W3'!$G$22&gt;0, 'W3'!J54, ""))</f>
        <v/>
      </c>
      <c r="E49" s="281"/>
      <c r="F49" s="281"/>
      <c r="G49" s="281"/>
      <c r="H49" s="281"/>
      <c r="I49" s="571" t="str">
        <f t="shared" si="8"/>
        <v/>
      </c>
      <c r="J49" s="572" t="str">
        <f t="shared" si="8"/>
        <v/>
      </c>
      <c r="K49" s="573" t="str">
        <f t="shared" si="9"/>
        <v/>
      </c>
      <c r="L49" s="572" t="str">
        <f t="shared" si="10"/>
        <v/>
      </c>
      <c r="M49" s="572" t="str">
        <f t="shared" si="10"/>
        <v/>
      </c>
      <c r="N49" s="573" t="str">
        <f t="shared" si="11"/>
        <v/>
      </c>
      <c r="O49" s="7"/>
    </row>
    <row r="50" spans="1:15" s="190" customFormat="1" ht="12.75" customHeight="1" x14ac:dyDescent="0.25">
      <c r="A50" s="524"/>
      <c r="B50" s="14" t="s">
        <v>15</v>
      </c>
      <c r="C50" s="463" t="str">
        <f>IF('W2'!$G$11&gt;0, 'W2'!E24, IF('W3'!$G$22&gt;0, 'W3'!E55, ""))</f>
        <v/>
      </c>
      <c r="D50" s="473" t="str">
        <f>IF('W2'!$G$11&gt;0, 'W2'!J24, IF('W3'!$G$22&gt;0, 'W3'!J55, ""))</f>
        <v/>
      </c>
      <c r="E50" s="281"/>
      <c r="F50" s="281"/>
      <c r="G50" s="281"/>
      <c r="H50" s="281"/>
      <c r="I50" s="571" t="str">
        <f t="shared" si="8"/>
        <v/>
      </c>
      <c r="J50" s="572" t="str">
        <f t="shared" si="8"/>
        <v/>
      </c>
      <c r="K50" s="573" t="str">
        <f t="shared" si="9"/>
        <v/>
      </c>
      <c r="L50" s="572" t="str">
        <f t="shared" si="10"/>
        <v/>
      </c>
      <c r="M50" s="572" t="str">
        <f t="shared" si="10"/>
        <v/>
      </c>
      <c r="N50" s="573" t="str">
        <f t="shared" si="11"/>
        <v/>
      </c>
      <c r="O50" s="7"/>
    </row>
    <row r="51" spans="1:15" s="190" customFormat="1" ht="12.75" customHeight="1" x14ac:dyDescent="0.25">
      <c r="A51" s="524"/>
      <c r="B51" s="14" t="s">
        <v>16</v>
      </c>
      <c r="C51" s="463" t="str">
        <f>IF('W2'!$G$11&gt;0, 'W2'!E25, IF('W3'!$G$22&gt;0, 'W3'!E56, ""))</f>
        <v/>
      </c>
      <c r="D51" s="473" t="str">
        <f>IF('W2'!$G$11&gt;0, 'W2'!J25, IF('W3'!$G$22&gt;0, 'W3'!J56, ""))</f>
        <v/>
      </c>
      <c r="E51" s="281"/>
      <c r="F51" s="281"/>
      <c r="G51" s="281"/>
      <c r="H51" s="281"/>
      <c r="I51" s="571" t="str">
        <f t="shared" si="8"/>
        <v/>
      </c>
      <c r="J51" s="572" t="str">
        <f t="shared" si="8"/>
        <v/>
      </c>
      <c r="K51" s="573" t="str">
        <f t="shared" si="9"/>
        <v/>
      </c>
      <c r="L51" s="572" t="str">
        <f t="shared" si="10"/>
        <v/>
      </c>
      <c r="M51" s="572" t="str">
        <f t="shared" si="10"/>
        <v/>
      </c>
      <c r="N51" s="573" t="str">
        <f t="shared" si="11"/>
        <v/>
      </c>
      <c r="O51" s="7"/>
    </row>
    <row r="52" spans="1:15" s="190" customFormat="1" ht="12.75" customHeight="1" x14ac:dyDescent="0.25">
      <c r="A52" s="525"/>
      <c r="B52" s="14" t="s">
        <v>17</v>
      </c>
      <c r="C52" s="463" t="str">
        <f>IF('W2'!$G$11&gt;0, 'W2'!E26, IF('W3'!$G$22&gt;0, 'W3'!E57, ""))</f>
        <v/>
      </c>
      <c r="D52" s="473" t="str">
        <f>IF('W2'!$G$11&gt;0, 'W2'!J26, IF('W3'!$G$22&gt;0, 'W3'!J57, ""))</f>
        <v/>
      </c>
      <c r="E52" s="281"/>
      <c r="F52" s="281"/>
      <c r="G52" s="281"/>
      <c r="H52" s="281"/>
      <c r="I52" s="571" t="str">
        <f t="shared" si="8"/>
        <v/>
      </c>
      <c r="J52" s="572" t="str">
        <f t="shared" si="8"/>
        <v/>
      </c>
      <c r="K52" s="573" t="str">
        <f>IF(COUNT(C52:F52)=4, CONCATENATE(ROUND(SUM(E52:F52)/SUM(C52:D52)*1000, 2), " (", ROUND(SUM(E52:F52)/SUM(C52:D52)*1000/EXP(1.96/SQRT(SUM(E52:F52))), 2),"-",ROUND(SUM(E52:F52)/SUM(C52:D52)*1000*EXP(1.96/SQRT(SUM(E52:F52))), 2),")"),"")</f>
        <v/>
      </c>
      <c r="L52" s="572" t="str">
        <f t="shared" si="10"/>
        <v/>
      </c>
      <c r="M52" s="572" t="str">
        <f t="shared" si="10"/>
        <v/>
      </c>
      <c r="N52" s="573" t="str">
        <f t="shared" si="11"/>
        <v/>
      </c>
      <c r="O52" s="7"/>
    </row>
    <row r="53" spans="1:15" s="190" customFormat="1" ht="12.75" customHeight="1" x14ac:dyDescent="0.25">
      <c r="A53" s="488"/>
      <c r="B53" s="14"/>
      <c r="C53" s="372" t="s">
        <v>2</v>
      </c>
      <c r="D53" s="373" t="s">
        <v>0</v>
      </c>
      <c r="E53" s="372" t="s">
        <v>2</v>
      </c>
      <c r="F53" s="372" t="s">
        <v>0</v>
      </c>
      <c r="G53" s="372" t="s">
        <v>2</v>
      </c>
      <c r="H53" s="373" t="s">
        <v>0</v>
      </c>
      <c r="I53" s="372" t="s">
        <v>2</v>
      </c>
      <c r="J53" s="372" t="s">
        <v>0</v>
      </c>
      <c r="K53" s="373" t="s">
        <v>26</v>
      </c>
      <c r="L53" s="372" t="s">
        <v>2</v>
      </c>
      <c r="M53" s="372" t="s">
        <v>0</v>
      </c>
      <c r="N53" s="373" t="s">
        <v>26</v>
      </c>
      <c r="O53" s="7"/>
    </row>
    <row r="54" spans="1:15" s="190" customFormat="1" ht="12.75" customHeight="1" x14ac:dyDescent="0.25">
      <c r="A54" s="523" t="s">
        <v>23</v>
      </c>
      <c r="B54" s="14" t="s">
        <v>6</v>
      </c>
      <c r="C54" s="463" t="str">
        <f>IF('W2'!$G$11&gt;0, 'W2'!F15, IF('W3'!$G$22&gt;0, 'W3'!F46, ""))</f>
        <v/>
      </c>
      <c r="D54" s="473" t="str">
        <f>IF('W2'!$G$11&gt;0, 'W2'!K15, IF('W3'!$G$22&gt;0, 'W3'!K46, ""))</f>
        <v/>
      </c>
      <c r="E54" s="281"/>
      <c r="F54" s="281"/>
      <c r="G54" s="281"/>
      <c r="H54" s="281"/>
      <c r="I54" s="568" t="str">
        <f>IF(COUNT(C54,E54)=2, CONCATENATE(ROUND(E54/C54*1000, 2), " (", ROUND(E54/C54*1000/EXP(1.96/SQRT(E54)), 2),"-",ROUND(E54/C54*1000*EXP(1.96/SQRT(E54)), 2),")"),"")</f>
        <v/>
      </c>
      <c r="J54" s="569" t="str">
        <f>IF(COUNT(D54,F54)=2, CONCATENATE(ROUND(F54/D54*1000, 2), " (", ROUND(F54/D54*1000/EXP(1.96/SQRT(F54)), 2),"-",ROUND(F54/D54*1000*EXP(1.96/SQRT(F54)), 2),")"),"")</f>
        <v/>
      </c>
      <c r="K54" s="570" t="str">
        <f>IF(COUNT(C54:F54)=4, CONCATENATE(ROUND(SUM(E54:F54)/SUM(C54:D54)*1000, 2), " (", ROUND(SUM(E54:F54)/SUM(C54:D54)*1000/EXP(1.96/SQRT(SUM(E54:F54))), 2),"-",ROUND(SUM(E54:F54)/SUM(C54:D54)*1000*EXP(1.96/SQRT(SUM(E54:F54))), 2),")"),"")</f>
        <v/>
      </c>
      <c r="L54" s="569" t="str">
        <f>IF(COUNT(C54,G54)=2, CONCATENATE(ROUND(G54/C54*1000, 2), " (", ROUND(G54/C54*1000/EXP(1.96/SQRT(G54)), 2),"-",ROUND(G54/C54*1000*EXP(1.96/SQRT(G54)), 2),")"),"")</f>
        <v/>
      </c>
      <c r="M54" s="569" t="str">
        <f>IF(COUNT(D54,H54)=2, CONCATENATE(ROUND(H54/D54*1000, 2), " (", ROUND(H54/D54*1000/EXP(1.96/SQRT(H54)), 2),"-",ROUND(H54/D54*1000*EXP(1.96/SQRT(H54)), 2),")"),"")</f>
        <v/>
      </c>
      <c r="N54" s="570" t="str">
        <f>IF(COUNT(C54:D54,G54:H54)=4, CONCATENATE(ROUND(SUM(G54:H54)/SUM(C54:D54)*1000, 2), " (", ROUND(SUM(G54:H54)/SUM(C54:D54)*1000/EXP(1.96/SQRT(SUM(G54:H54))), 2),"-",ROUND(SUM(G54:H54)/SUM(C54:D54)*1000*EXP(1.96/SQRT(SUM(G54:H54))), 2),")"),"")</f>
        <v/>
      </c>
      <c r="O54" s="7"/>
    </row>
    <row r="55" spans="1:15" s="190" customFormat="1" ht="12.75" customHeight="1" x14ac:dyDescent="0.25">
      <c r="A55" s="524"/>
      <c r="B55" s="14" t="s">
        <v>7</v>
      </c>
      <c r="C55" s="463" t="str">
        <f>IF('W2'!$G$11&gt;0, 'W2'!F16, IF('W3'!$G$22&gt;0, 'W3'!F47, ""))</f>
        <v/>
      </c>
      <c r="D55" s="473" t="str">
        <f>IF('W2'!$G$11&gt;0, 'W2'!K16, IF('W3'!$G$22&gt;0, 'W3'!K47, ""))</f>
        <v/>
      </c>
      <c r="E55" s="281"/>
      <c r="F55" s="281"/>
      <c r="G55" s="281"/>
      <c r="H55" s="281"/>
      <c r="I55" s="571" t="str">
        <f t="shared" ref="I55:J65" si="12">IF(COUNT(C55,E55)=2, CONCATENATE(ROUND(E55/C55*1000, 2), " (", ROUND(E55/C55*1000/EXP(1.96/SQRT(E55)), 2),"-",ROUND(E55/C55*1000*EXP(1.96/SQRT(E55)), 2),")"),"")</f>
        <v/>
      </c>
      <c r="J55" s="572" t="str">
        <f t="shared" si="12"/>
        <v/>
      </c>
      <c r="K55" s="573" t="str">
        <f t="shared" ref="K55:K64" si="13">IF(COUNT(C55:F55)=4, CONCATENATE(ROUND(SUM(E55:F55)/SUM(C55:D55)*1000, 2), " (", ROUND(SUM(E55:F55)/SUM(C55:D55)*1000/EXP(1.96/SQRT(SUM(E55:F55))), 2),"-",ROUND(SUM(E55:F55)/SUM(C55:D55)*1000*EXP(1.96/SQRT(SUM(E55:F55))), 2),")"),"")</f>
        <v/>
      </c>
      <c r="L55" s="572" t="str">
        <f t="shared" ref="L55:M65" si="14">IF(COUNT(C55,G55)=2, CONCATENATE(ROUND(G55/C55*1000, 2), " (", ROUND(G55/C55*1000/EXP(1.96/SQRT(G55)), 2),"-",ROUND(G55/C55*1000*EXP(1.96/SQRT(G55)), 2),")"),"")</f>
        <v/>
      </c>
      <c r="M55" s="572" t="str">
        <f t="shared" si="14"/>
        <v/>
      </c>
      <c r="N55" s="573" t="str">
        <f t="shared" ref="N55:N65" si="15">IF(COUNT(C55:D55,G55:H55)=4, CONCATENATE(ROUND(SUM(G55:H55)/SUM(C55:D55)*1000, 2), " (", ROUND(SUM(G55:H55)/SUM(C55:D55)*1000/EXP(1.96/SQRT(SUM(G55:H55))), 2),"-",ROUND(SUM(G55:H55)/SUM(C55:D55)*1000*EXP(1.96/SQRT(SUM(G55:H55))), 2),")"),"")</f>
        <v/>
      </c>
      <c r="O55" s="7"/>
    </row>
    <row r="56" spans="1:15" s="190" customFormat="1" ht="12.75" customHeight="1" x14ac:dyDescent="0.25">
      <c r="A56" s="524"/>
      <c r="B56" s="14" t="s">
        <v>8</v>
      </c>
      <c r="C56" s="463" t="str">
        <f>IF('W2'!$G$11&gt;0, 'W2'!F17, IF('W3'!$G$22&gt;0, 'W3'!F48, ""))</f>
        <v/>
      </c>
      <c r="D56" s="473" t="str">
        <f>IF('W2'!$G$11&gt;0, 'W2'!K17, IF('W3'!$G$22&gt;0, 'W3'!K48, ""))</f>
        <v/>
      </c>
      <c r="E56" s="281"/>
      <c r="F56" s="281"/>
      <c r="G56" s="281"/>
      <c r="H56" s="281"/>
      <c r="I56" s="571" t="str">
        <f t="shared" si="12"/>
        <v/>
      </c>
      <c r="J56" s="572" t="str">
        <f t="shared" si="12"/>
        <v/>
      </c>
      <c r="K56" s="573" t="str">
        <f t="shared" si="13"/>
        <v/>
      </c>
      <c r="L56" s="572" t="str">
        <f t="shared" si="14"/>
        <v/>
      </c>
      <c r="M56" s="572" t="str">
        <f t="shared" si="14"/>
        <v/>
      </c>
      <c r="N56" s="573" t="str">
        <f t="shared" si="15"/>
        <v/>
      </c>
      <c r="O56" s="7"/>
    </row>
    <row r="57" spans="1:15" s="190" customFormat="1" ht="12.75" customHeight="1" x14ac:dyDescent="0.25">
      <c r="A57" s="524"/>
      <c r="B57" s="14" t="s">
        <v>9</v>
      </c>
      <c r="C57" s="463" t="str">
        <f>IF('W2'!$G$11&gt;0, 'W2'!F18, IF('W3'!$G$22&gt;0, 'W3'!F49, ""))</f>
        <v/>
      </c>
      <c r="D57" s="473" t="str">
        <f>IF('W2'!$G$11&gt;0, 'W2'!K18, IF('W3'!$G$22&gt;0, 'W3'!K49, ""))</f>
        <v/>
      </c>
      <c r="E57" s="281"/>
      <c r="F57" s="281"/>
      <c r="G57" s="281"/>
      <c r="H57" s="281"/>
      <c r="I57" s="571" t="str">
        <f t="shared" si="12"/>
        <v/>
      </c>
      <c r="J57" s="572" t="str">
        <f t="shared" si="12"/>
        <v/>
      </c>
      <c r="K57" s="573" t="str">
        <f t="shared" si="13"/>
        <v/>
      </c>
      <c r="L57" s="572" t="str">
        <f t="shared" si="14"/>
        <v/>
      </c>
      <c r="M57" s="572" t="str">
        <f t="shared" si="14"/>
        <v/>
      </c>
      <c r="N57" s="573" t="str">
        <f t="shared" si="15"/>
        <v/>
      </c>
      <c r="O57" s="7"/>
    </row>
    <row r="58" spans="1:15" s="190" customFormat="1" ht="12.75" customHeight="1" x14ac:dyDescent="0.25">
      <c r="A58" s="524"/>
      <c r="B58" s="14" t="s">
        <v>10</v>
      </c>
      <c r="C58" s="463" t="str">
        <f>IF('W2'!$G$11&gt;0, 'W2'!F19, IF('W3'!$G$22&gt;0, 'W3'!F50, ""))</f>
        <v/>
      </c>
      <c r="D58" s="473" t="str">
        <f>IF('W2'!$G$11&gt;0, 'W2'!K19, IF('W3'!$G$22&gt;0, 'W3'!K50, ""))</f>
        <v/>
      </c>
      <c r="E58" s="281"/>
      <c r="F58" s="281"/>
      <c r="G58" s="281"/>
      <c r="H58" s="281"/>
      <c r="I58" s="571" t="str">
        <f t="shared" si="12"/>
        <v/>
      </c>
      <c r="J58" s="572" t="str">
        <f t="shared" si="12"/>
        <v/>
      </c>
      <c r="K58" s="573" t="str">
        <f t="shared" si="13"/>
        <v/>
      </c>
      <c r="L58" s="572" t="str">
        <f t="shared" si="14"/>
        <v/>
      </c>
      <c r="M58" s="572" t="str">
        <f t="shared" si="14"/>
        <v/>
      </c>
      <c r="N58" s="573" t="str">
        <f t="shared" si="15"/>
        <v/>
      </c>
      <c r="O58" s="7"/>
    </row>
    <row r="59" spans="1:15" s="190" customFormat="1" ht="12.75" customHeight="1" x14ac:dyDescent="0.25">
      <c r="A59" s="524"/>
      <c r="B59" s="14" t="s">
        <v>11</v>
      </c>
      <c r="C59" s="463" t="str">
        <f>IF('W2'!$G$11&gt;0, 'W2'!F20, IF('W3'!$G$22&gt;0, 'W3'!F51, ""))</f>
        <v/>
      </c>
      <c r="D59" s="473" t="str">
        <f>IF('W2'!$G$11&gt;0, 'W2'!K20, IF('W3'!$G$22&gt;0, 'W3'!K51, ""))</f>
        <v/>
      </c>
      <c r="E59" s="281"/>
      <c r="F59" s="281"/>
      <c r="G59" s="281"/>
      <c r="H59" s="281"/>
      <c r="I59" s="571" t="str">
        <f t="shared" si="12"/>
        <v/>
      </c>
      <c r="J59" s="572" t="str">
        <f t="shared" si="12"/>
        <v/>
      </c>
      <c r="K59" s="573" t="str">
        <f t="shared" si="13"/>
        <v/>
      </c>
      <c r="L59" s="572" t="str">
        <f t="shared" si="14"/>
        <v/>
      </c>
      <c r="M59" s="572" t="str">
        <f t="shared" si="14"/>
        <v/>
      </c>
      <c r="N59" s="573" t="str">
        <f t="shared" si="15"/>
        <v/>
      </c>
      <c r="O59" s="7"/>
    </row>
    <row r="60" spans="1:15" s="190" customFormat="1" ht="12.75" customHeight="1" x14ac:dyDescent="0.25">
      <c r="A60" s="524"/>
      <c r="B60" s="14" t="s">
        <v>12</v>
      </c>
      <c r="C60" s="463" t="str">
        <f>IF('W2'!$G$11&gt;0, 'W2'!F21, IF('W3'!$G$22&gt;0, 'W3'!F52, ""))</f>
        <v/>
      </c>
      <c r="D60" s="473" t="str">
        <f>IF('W2'!$G$11&gt;0, 'W2'!K21, IF('W3'!$G$22&gt;0, 'W3'!K52, ""))</f>
        <v/>
      </c>
      <c r="E60" s="281"/>
      <c r="F60" s="281"/>
      <c r="G60" s="281"/>
      <c r="H60" s="281"/>
      <c r="I60" s="571" t="str">
        <f t="shared" si="12"/>
        <v/>
      </c>
      <c r="J60" s="572" t="str">
        <f t="shared" si="12"/>
        <v/>
      </c>
      <c r="K60" s="573" t="str">
        <f t="shared" si="13"/>
        <v/>
      </c>
      <c r="L60" s="572" t="str">
        <f t="shared" si="14"/>
        <v/>
      </c>
      <c r="M60" s="572" t="str">
        <f t="shared" si="14"/>
        <v/>
      </c>
      <c r="N60" s="573" t="str">
        <f t="shared" si="15"/>
        <v/>
      </c>
      <c r="O60" s="7"/>
    </row>
    <row r="61" spans="1:15" s="190" customFormat="1" ht="12.75" customHeight="1" x14ac:dyDescent="0.25">
      <c r="A61" s="524"/>
      <c r="B61" s="14" t="s">
        <v>13</v>
      </c>
      <c r="C61" s="463" t="str">
        <f>IF('W2'!$G$11&gt;0, 'W2'!F22, IF('W3'!$G$22&gt;0, 'W3'!F53, ""))</f>
        <v/>
      </c>
      <c r="D61" s="473" t="str">
        <f>IF('W2'!$G$11&gt;0, 'W2'!K22, IF('W3'!$G$22&gt;0, 'W3'!K53, ""))</f>
        <v/>
      </c>
      <c r="E61" s="281"/>
      <c r="F61" s="281"/>
      <c r="G61" s="281"/>
      <c r="H61" s="281"/>
      <c r="I61" s="571" t="str">
        <f t="shared" si="12"/>
        <v/>
      </c>
      <c r="J61" s="572" t="str">
        <f t="shared" si="12"/>
        <v/>
      </c>
      <c r="K61" s="573" t="str">
        <f t="shared" si="13"/>
        <v/>
      </c>
      <c r="L61" s="572" t="str">
        <f t="shared" si="14"/>
        <v/>
      </c>
      <c r="M61" s="572" t="str">
        <f t="shared" si="14"/>
        <v/>
      </c>
      <c r="N61" s="573" t="str">
        <f t="shared" si="15"/>
        <v/>
      </c>
      <c r="O61" s="7"/>
    </row>
    <row r="62" spans="1:15" s="190" customFormat="1" ht="12.75" customHeight="1" x14ac:dyDescent="0.25">
      <c r="A62" s="524"/>
      <c r="B62" s="14" t="s">
        <v>14</v>
      </c>
      <c r="C62" s="463" t="str">
        <f>IF('W2'!$G$11&gt;0, 'W2'!F23, IF('W3'!$G$22&gt;0, 'W3'!F54, ""))</f>
        <v/>
      </c>
      <c r="D62" s="473" t="str">
        <f>IF('W2'!$G$11&gt;0, 'W2'!K23, IF('W3'!$G$22&gt;0, 'W3'!K54, ""))</f>
        <v/>
      </c>
      <c r="E62" s="281"/>
      <c r="F62" s="281"/>
      <c r="G62" s="281"/>
      <c r="H62" s="281"/>
      <c r="I62" s="571" t="str">
        <f t="shared" si="12"/>
        <v/>
      </c>
      <c r="J62" s="572" t="str">
        <f t="shared" si="12"/>
        <v/>
      </c>
      <c r="K62" s="573" t="str">
        <f t="shared" si="13"/>
        <v/>
      </c>
      <c r="L62" s="572" t="str">
        <f t="shared" si="14"/>
        <v/>
      </c>
      <c r="M62" s="572" t="str">
        <f t="shared" si="14"/>
        <v/>
      </c>
      <c r="N62" s="573" t="str">
        <f t="shared" si="15"/>
        <v/>
      </c>
      <c r="O62" s="7"/>
    </row>
    <row r="63" spans="1:15" s="190" customFormat="1" ht="12.75" customHeight="1" x14ac:dyDescent="0.25">
      <c r="A63" s="524"/>
      <c r="B63" s="14" t="s">
        <v>15</v>
      </c>
      <c r="C63" s="463" t="str">
        <f>IF('W2'!$G$11&gt;0, 'W2'!F24, IF('W3'!$G$22&gt;0, 'W3'!F55, ""))</f>
        <v/>
      </c>
      <c r="D63" s="473" t="str">
        <f>IF('W2'!$G$11&gt;0, 'W2'!K24, IF('W3'!$G$22&gt;0, 'W3'!K55, ""))</f>
        <v/>
      </c>
      <c r="E63" s="281"/>
      <c r="F63" s="281"/>
      <c r="G63" s="281"/>
      <c r="H63" s="281"/>
      <c r="I63" s="571" t="str">
        <f t="shared" si="12"/>
        <v/>
      </c>
      <c r="J63" s="572" t="str">
        <f t="shared" si="12"/>
        <v/>
      </c>
      <c r="K63" s="573" t="str">
        <f t="shared" si="13"/>
        <v/>
      </c>
      <c r="L63" s="572" t="str">
        <f t="shared" si="14"/>
        <v/>
      </c>
      <c r="M63" s="572" t="str">
        <f t="shared" si="14"/>
        <v/>
      </c>
      <c r="N63" s="573" t="str">
        <f t="shared" si="15"/>
        <v/>
      </c>
      <c r="O63" s="7"/>
    </row>
    <row r="64" spans="1:15" s="190" customFormat="1" ht="12.75" customHeight="1" x14ac:dyDescent="0.25">
      <c r="A64" s="524"/>
      <c r="B64" s="14" t="s">
        <v>16</v>
      </c>
      <c r="C64" s="463" t="str">
        <f>IF('W2'!$G$11&gt;0, 'W2'!F25, IF('W3'!$G$22&gt;0, 'W3'!F56, ""))</f>
        <v/>
      </c>
      <c r="D64" s="473" t="str">
        <f>IF('W2'!$G$11&gt;0, 'W2'!K25, IF('W3'!$G$22&gt;0, 'W3'!K56, ""))</f>
        <v/>
      </c>
      <c r="E64" s="281"/>
      <c r="F64" s="281"/>
      <c r="G64" s="281"/>
      <c r="H64" s="281"/>
      <c r="I64" s="571" t="str">
        <f t="shared" si="12"/>
        <v/>
      </c>
      <c r="J64" s="572" t="str">
        <f t="shared" si="12"/>
        <v/>
      </c>
      <c r="K64" s="573" t="str">
        <f t="shared" si="13"/>
        <v/>
      </c>
      <c r="L64" s="572" t="str">
        <f t="shared" si="14"/>
        <v/>
      </c>
      <c r="M64" s="572" t="str">
        <f t="shared" si="14"/>
        <v/>
      </c>
      <c r="N64" s="573" t="str">
        <f t="shared" si="15"/>
        <v/>
      </c>
      <c r="O64" s="7"/>
    </row>
    <row r="65" spans="1:15" s="190" customFormat="1" ht="12.75" customHeight="1" x14ac:dyDescent="0.25">
      <c r="A65" s="525"/>
      <c r="B65" s="14" t="s">
        <v>17</v>
      </c>
      <c r="C65" s="463" t="str">
        <f>IF('W2'!$G$11&gt;0, 'W2'!F26, IF('W3'!$G$22&gt;0, 'W3'!F57, ""))</f>
        <v/>
      </c>
      <c r="D65" s="473" t="str">
        <f>IF('W2'!$G$11&gt;0, 'W2'!K26, IF('W3'!$G$22&gt;0, 'W3'!K57, ""))</f>
        <v/>
      </c>
      <c r="E65" s="281"/>
      <c r="F65" s="281"/>
      <c r="G65" s="281"/>
      <c r="H65" s="281"/>
      <c r="I65" s="571" t="str">
        <f t="shared" si="12"/>
        <v/>
      </c>
      <c r="J65" s="572" t="str">
        <f t="shared" si="12"/>
        <v/>
      </c>
      <c r="K65" s="573" t="str">
        <f>IF(COUNT(C65:F65)=4, CONCATENATE(ROUND(SUM(E65:F65)/SUM(C65:D65)*1000, 2), " (", ROUND(SUM(E65:F65)/SUM(C65:D65)*1000/EXP(1.96/SQRT(SUM(E65:F65))), 2),"-",ROUND(SUM(E65:F65)/SUM(C65:D65)*1000*EXP(1.96/SQRT(SUM(E65:F65))), 2),")"),"")</f>
        <v/>
      </c>
      <c r="L65" s="572" t="str">
        <f t="shared" si="14"/>
        <v/>
      </c>
      <c r="M65" s="572" t="str">
        <f t="shared" si="14"/>
        <v/>
      </c>
      <c r="N65" s="573" t="str">
        <f t="shared" si="15"/>
        <v/>
      </c>
      <c r="O65" s="7"/>
    </row>
    <row r="66" spans="1:15" s="190" customFormat="1" ht="12.75" customHeight="1" x14ac:dyDescent="0.25">
      <c r="A66" s="488"/>
      <c r="B66" s="14"/>
      <c r="C66" s="372" t="s">
        <v>2</v>
      </c>
      <c r="D66" s="373" t="s">
        <v>0</v>
      </c>
      <c r="E66" s="372" t="s">
        <v>2</v>
      </c>
      <c r="F66" s="372" t="s">
        <v>0</v>
      </c>
      <c r="G66" s="372" t="s">
        <v>2</v>
      </c>
      <c r="H66" s="373" t="s">
        <v>0</v>
      </c>
      <c r="I66" s="372" t="s">
        <v>2</v>
      </c>
      <c r="J66" s="372" t="s">
        <v>0</v>
      </c>
      <c r="K66" s="373" t="s">
        <v>26</v>
      </c>
      <c r="L66" s="372" t="s">
        <v>2</v>
      </c>
      <c r="M66" s="372" t="s">
        <v>0</v>
      </c>
      <c r="N66" s="373" t="s">
        <v>26</v>
      </c>
      <c r="O66" s="7"/>
    </row>
    <row r="67" spans="1:15" s="190" customFormat="1" ht="12.75" customHeight="1" x14ac:dyDescent="0.25">
      <c r="A67" s="523" t="s">
        <v>3</v>
      </c>
      <c r="B67" s="14" t="s">
        <v>6</v>
      </c>
      <c r="C67" s="463" t="str">
        <f>IF('W2'!$G$11&gt;0, 'W2'!G15, IF('W3'!$G$22&gt;0, 'W3'!G46, ""))</f>
        <v/>
      </c>
      <c r="D67" s="473" t="str">
        <f>IF('W2'!$G$11&gt;0, 'W2'!L15, IF('W3'!$G$22&gt;0, 'W3'!L46, ""))</f>
        <v/>
      </c>
      <c r="E67" s="281"/>
      <c r="F67" s="281"/>
      <c r="G67" s="281"/>
      <c r="H67" s="281"/>
      <c r="I67" s="568" t="str">
        <f>IF(COUNT(C67,E67)=2, CONCATENATE(ROUND(E67/C67*1000, 2), " (", ROUND(E67/C67*1000/EXP(1.96/SQRT(E67)), 2),"-",ROUND(E67/C67*1000*EXP(1.96/SQRT(E67)), 2),")"),"")</f>
        <v/>
      </c>
      <c r="J67" s="569" t="str">
        <f>IF(COUNT(D67,F67)=2, CONCATENATE(ROUND(F67/D67*1000, 2), " (", ROUND(F67/D67*1000/EXP(1.96/SQRT(F67)), 2),"-",ROUND(F67/D67*1000*EXP(1.96/SQRT(F67)), 2),")"),"")</f>
        <v/>
      </c>
      <c r="K67" s="570" t="str">
        <f>IF(COUNT(C67:F67)=4, CONCATENATE(ROUND(SUM(E67:F67)/SUM(C67:D67)*1000, 2), " (", ROUND(SUM(E67:F67)/SUM(C67:D67)*1000/EXP(1.96/SQRT(SUM(E67:F67))), 2),"-",ROUND(SUM(E67:F67)/SUM(C67:D67)*1000*EXP(1.96/SQRT(SUM(E67:F67))), 2),")"),"")</f>
        <v/>
      </c>
      <c r="L67" s="569" t="str">
        <f>IF(COUNT(C67,G67)=2, CONCATENATE(ROUND(G67/C67*1000, 2), " (", ROUND(G67/C67*1000/EXP(1.96/SQRT(G67)), 2),"-",ROUND(G67/C67*1000*EXP(1.96/SQRT(G67)), 2),")"),"")</f>
        <v/>
      </c>
      <c r="M67" s="569" t="str">
        <f>IF(COUNT(D67,H67)=2, CONCATENATE(ROUND(H67/D67*1000, 2), " (", ROUND(H67/D67*1000/EXP(1.96/SQRT(H67)), 2),"-",ROUND(H67/D67*1000*EXP(1.96/SQRT(H67)), 2),")"),"")</f>
        <v/>
      </c>
      <c r="N67" s="570" t="str">
        <f>IF(COUNT(C67:D67,G67:H67)=4, CONCATENATE(ROUND(SUM(G67:H67)/SUM(C67:D67)*1000, 2), " (", ROUND(SUM(G67:H67)/SUM(C67:D67)*1000/EXP(1.96/SQRT(SUM(G67:H67))), 2),"-",ROUND(SUM(G67:H67)/SUM(C67:D67)*1000*EXP(1.96/SQRT(SUM(G67:H67))), 2),")"),"")</f>
        <v/>
      </c>
      <c r="O67" s="7"/>
    </row>
    <row r="68" spans="1:15" s="190" customFormat="1" ht="12.75" customHeight="1" x14ac:dyDescent="0.25">
      <c r="A68" s="524"/>
      <c r="B68" s="14" t="s">
        <v>7</v>
      </c>
      <c r="C68" s="463" t="str">
        <f>IF('W2'!$G$11&gt;0, 'W2'!G16, IF('W3'!$G$22&gt;0, 'W3'!G47, ""))</f>
        <v/>
      </c>
      <c r="D68" s="473" t="str">
        <f>IF('W2'!$G$11&gt;0, 'W2'!L16, IF('W3'!$G$22&gt;0, 'W3'!L47, ""))</f>
        <v/>
      </c>
      <c r="E68" s="281"/>
      <c r="F68" s="281"/>
      <c r="G68" s="281"/>
      <c r="H68" s="281"/>
      <c r="I68" s="571" t="str">
        <f t="shared" ref="I68:J78" si="16">IF(COUNT(C68,E68)=2, CONCATENATE(ROUND(E68/C68*1000, 2), " (", ROUND(E68/C68*1000/EXP(1.96/SQRT(E68)), 2),"-",ROUND(E68/C68*1000*EXP(1.96/SQRT(E68)), 2),")"),"")</f>
        <v/>
      </c>
      <c r="J68" s="572" t="str">
        <f t="shared" si="16"/>
        <v/>
      </c>
      <c r="K68" s="573" t="str">
        <f t="shared" ref="K68:K77" si="17">IF(COUNT(C68:F68)=4, CONCATENATE(ROUND(SUM(E68:F68)/SUM(C68:D68)*1000, 2), " (", ROUND(SUM(E68:F68)/SUM(C68:D68)*1000/EXP(1.96/SQRT(SUM(E68:F68))), 2),"-",ROUND(SUM(E68:F68)/SUM(C68:D68)*1000*EXP(1.96/SQRT(SUM(E68:F68))), 2),")"),"")</f>
        <v/>
      </c>
      <c r="L68" s="572" t="str">
        <f t="shared" ref="L68:M78" si="18">IF(COUNT(C68,G68)=2, CONCATENATE(ROUND(G68/C68*1000, 2), " (", ROUND(G68/C68*1000/EXP(1.96/SQRT(G68)), 2),"-",ROUND(G68/C68*1000*EXP(1.96/SQRT(G68)), 2),")"),"")</f>
        <v/>
      </c>
      <c r="M68" s="572" t="str">
        <f t="shared" si="18"/>
        <v/>
      </c>
      <c r="N68" s="573" t="str">
        <f t="shared" ref="N68:N78" si="19">IF(COUNT(C68:D68,G68:H68)=4, CONCATENATE(ROUND(SUM(G68:H68)/SUM(C68:D68)*1000, 2), " (", ROUND(SUM(G68:H68)/SUM(C68:D68)*1000/EXP(1.96/SQRT(SUM(G68:H68))), 2),"-",ROUND(SUM(G68:H68)/SUM(C68:D68)*1000*EXP(1.96/SQRT(SUM(G68:H68))), 2),")"),"")</f>
        <v/>
      </c>
      <c r="O68" s="7"/>
    </row>
    <row r="69" spans="1:15" s="190" customFormat="1" ht="12.75" customHeight="1" x14ac:dyDescent="0.25">
      <c r="A69" s="524"/>
      <c r="B69" s="14" t="s">
        <v>8</v>
      </c>
      <c r="C69" s="463" t="str">
        <f>IF('W2'!$G$11&gt;0, 'W2'!G17, IF('W3'!$G$22&gt;0, 'W3'!G48, ""))</f>
        <v/>
      </c>
      <c r="D69" s="473" t="str">
        <f>IF('W2'!$G$11&gt;0, 'W2'!L17, IF('W3'!$G$22&gt;0, 'W3'!L48, ""))</f>
        <v/>
      </c>
      <c r="E69" s="281"/>
      <c r="F69" s="281"/>
      <c r="G69" s="281"/>
      <c r="H69" s="281"/>
      <c r="I69" s="571" t="str">
        <f t="shared" si="16"/>
        <v/>
      </c>
      <c r="J69" s="572" t="str">
        <f t="shared" si="16"/>
        <v/>
      </c>
      <c r="K69" s="573" t="str">
        <f t="shared" si="17"/>
        <v/>
      </c>
      <c r="L69" s="572" t="str">
        <f t="shared" si="18"/>
        <v/>
      </c>
      <c r="M69" s="572" t="str">
        <f t="shared" si="18"/>
        <v/>
      </c>
      <c r="N69" s="573" t="str">
        <f t="shared" si="19"/>
        <v/>
      </c>
      <c r="O69" s="7"/>
    </row>
    <row r="70" spans="1:15" s="190" customFormat="1" ht="12.75" customHeight="1" x14ac:dyDescent="0.25">
      <c r="A70" s="524"/>
      <c r="B70" s="14" t="s">
        <v>9</v>
      </c>
      <c r="C70" s="463" t="str">
        <f>IF('W2'!$G$11&gt;0, 'W2'!G18, IF('W3'!$G$22&gt;0, 'W3'!G49, ""))</f>
        <v/>
      </c>
      <c r="D70" s="473" t="str">
        <f>IF('W2'!$G$11&gt;0, 'W2'!L18, IF('W3'!$G$22&gt;0, 'W3'!L49, ""))</f>
        <v/>
      </c>
      <c r="E70" s="281"/>
      <c r="F70" s="281"/>
      <c r="G70" s="281"/>
      <c r="H70" s="281"/>
      <c r="I70" s="571" t="str">
        <f t="shared" si="16"/>
        <v/>
      </c>
      <c r="J70" s="572" t="str">
        <f t="shared" si="16"/>
        <v/>
      </c>
      <c r="K70" s="573" t="str">
        <f t="shared" si="17"/>
        <v/>
      </c>
      <c r="L70" s="572" t="str">
        <f t="shared" si="18"/>
        <v/>
      </c>
      <c r="M70" s="572" t="str">
        <f t="shared" si="18"/>
        <v/>
      </c>
      <c r="N70" s="573" t="str">
        <f t="shared" si="19"/>
        <v/>
      </c>
      <c r="O70" s="7"/>
    </row>
    <row r="71" spans="1:15" s="190" customFormat="1" ht="12.75" customHeight="1" x14ac:dyDescent="0.25">
      <c r="A71" s="524"/>
      <c r="B71" s="14" t="s">
        <v>10</v>
      </c>
      <c r="C71" s="463" t="str">
        <f>IF('W2'!$G$11&gt;0, 'W2'!G19, IF('W3'!$G$22&gt;0, 'W3'!G50, ""))</f>
        <v/>
      </c>
      <c r="D71" s="473" t="str">
        <f>IF('W2'!$G$11&gt;0, 'W2'!L19, IF('W3'!$G$22&gt;0, 'W3'!L50, ""))</f>
        <v/>
      </c>
      <c r="E71" s="281"/>
      <c r="F71" s="281"/>
      <c r="G71" s="281"/>
      <c r="H71" s="281"/>
      <c r="I71" s="571" t="str">
        <f t="shared" si="16"/>
        <v/>
      </c>
      <c r="J71" s="572" t="str">
        <f t="shared" si="16"/>
        <v/>
      </c>
      <c r="K71" s="573" t="str">
        <f t="shared" si="17"/>
        <v/>
      </c>
      <c r="L71" s="572" t="str">
        <f t="shared" si="18"/>
        <v/>
      </c>
      <c r="M71" s="572" t="str">
        <f t="shared" si="18"/>
        <v/>
      </c>
      <c r="N71" s="573" t="str">
        <f t="shared" si="19"/>
        <v/>
      </c>
      <c r="O71" s="7"/>
    </row>
    <row r="72" spans="1:15" s="190" customFormat="1" ht="12.75" customHeight="1" x14ac:dyDescent="0.25">
      <c r="A72" s="524"/>
      <c r="B72" s="14" t="s">
        <v>11</v>
      </c>
      <c r="C72" s="463" t="str">
        <f>IF('W2'!$G$11&gt;0, 'W2'!G20, IF('W3'!$G$22&gt;0, 'W3'!G51, ""))</f>
        <v/>
      </c>
      <c r="D72" s="473" t="str">
        <f>IF('W2'!$G$11&gt;0, 'W2'!L20, IF('W3'!$G$22&gt;0, 'W3'!L51, ""))</f>
        <v/>
      </c>
      <c r="E72" s="281"/>
      <c r="F72" s="281"/>
      <c r="G72" s="281"/>
      <c r="H72" s="281"/>
      <c r="I72" s="571" t="str">
        <f t="shared" si="16"/>
        <v/>
      </c>
      <c r="J72" s="572" t="str">
        <f t="shared" si="16"/>
        <v/>
      </c>
      <c r="K72" s="573" t="str">
        <f t="shared" si="17"/>
        <v/>
      </c>
      <c r="L72" s="572" t="str">
        <f t="shared" si="18"/>
        <v/>
      </c>
      <c r="M72" s="572" t="str">
        <f t="shared" si="18"/>
        <v/>
      </c>
      <c r="N72" s="573" t="str">
        <f t="shared" si="19"/>
        <v/>
      </c>
      <c r="O72" s="7"/>
    </row>
    <row r="73" spans="1:15" s="190" customFormat="1" ht="12.75" customHeight="1" x14ac:dyDescent="0.25">
      <c r="A73" s="524"/>
      <c r="B73" s="14" t="s">
        <v>12</v>
      </c>
      <c r="C73" s="463" t="str">
        <f>IF('W2'!$G$11&gt;0, 'W2'!G21, IF('W3'!$G$22&gt;0, 'W3'!G52, ""))</f>
        <v/>
      </c>
      <c r="D73" s="473" t="str">
        <f>IF('W2'!$G$11&gt;0, 'W2'!L21, IF('W3'!$G$22&gt;0, 'W3'!L52, ""))</f>
        <v/>
      </c>
      <c r="E73" s="281"/>
      <c r="F73" s="281"/>
      <c r="G73" s="281"/>
      <c r="H73" s="281"/>
      <c r="I73" s="571" t="str">
        <f t="shared" si="16"/>
        <v/>
      </c>
      <c r="J73" s="572" t="str">
        <f t="shared" si="16"/>
        <v/>
      </c>
      <c r="K73" s="573" t="str">
        <f t="shared" si="17"/>
        <v/>
      </c>
      <c r="L73" s="572" t="str">
        <f t="shared" si="18"/>
        <v/>
      </c>
      <c r="M73" s="572" t="str">
        <f t="shared" si="18"/>
        <v/>
      </c>
      <c r="N73" s="573" t="str">
        <f t="shared" si="19"/>
        <v/>
      </c>
      <c r="O73" s="7"/>
    </row>
    <row r="74" spans="1:15" s="190" customFormat="1" ht="12.75" customHeight="1" x14ac:dyDescent="0.25">
      <c r="A74" s="524"/>
      <c r="B74" s="14" t="s">
        <v>13</v>
      </c>
      <c r="C74" s="463" t="str">
        <f>IF('W2'!$G$11&gt;0, 'W2'!G22, IF('W3'!$G$22&gt;0, 'W3'!G53, ""))</f>
        <v/>
      </c>
      <c r="D74" s="473" t="str">
        <f>IF('W2'!$G$11&gt;0, 'W2'!L22, IF('W3'!$G$22&gt;0, 'W3'!L53, ""))</f>
        <v/>
      </c>
      <c r="E74" s="281"/>
      <c r="F74" s="281"/>
      <c r="G74" s="281"/>
      <c r="H74" s="281"/>
      <c r="I74" s="571" t="str">
        <f t="shared" si="16"/>
        <v/>
      </c>
      <c r="J74" s="572" t="str">
        <f t="shared" si="16"/>
        <v/>
      </c>
      <c r="K74" s="573" t="str">
        <f t="shared" si="17"/>
        <v/>
      </c>
      <c r="L74" s="572" t="str">
        <f t="shared" si="18"/>
        <v/>
      </c>
      <c r="M74" s="572" t="str">
        <f t="shared" si="18"/>
        <v/>
      </c>
      <c r="N74" s="573" t="str">
        <f t="shared" si="19"/>
        <v/>
      </c>
      <c r="O74" s="7"/>
    </row>
    <row r="75" spans="1:15" s="190" customFormat="1" ht="12.75" customHeight="1" x14ac:dyDescent="0.25">
      <c r="A75" s="524"/>
      <c r="B75" s="14" t="s">
        <v>14</v>
      </c>
      <c r="C75" s="463" t="str">
        <f>IF('W2'!$G$11&gt;0, 'W2'!G23, IF('W3'!$G$22&gt;0, 'W3'!G54, ""))</f>
        <v/>
      </c>
      <c r="D75" s="473" t="str">
        <f>IF('W2'!$G$11&gt;0, 'W2'!L23, IF('W3'!$G$22&gt;0, 'W3'!L54, ""))</f>
        <v/>
      </c>
      <c r="E75" s="281"/>
      <c r="F75" s="281"/>
      <c r="G75" s="281"/>
      <c r="H75" s="281"/>
      <c r="I75" s="571" t="str">
        <f t="shared" si="16"/>
        <v/>
      </c>
      <c r="J75" s="572" t="str">
        <f t="shared" si="16"/>
        <v/>
      </c>
      <c r="K75" s="573" t="str">
        <f t="shared" si="17"/>
        <v/>
      </c>
      <c r="L75" s="572" t="str">
        <f t="shared" si="18"/>
        <v/>
      </c>
      <c r="M75" s="572" t="str">
        <f t="shared" si="18"/>
        <v/>
      </c>
      <c r="N75" s="573" t="str">
        <f t="shared" si="19"/>
        <v/>
      </c>
      <c r="O75" s="7"/>
    </row>
    <row r="76" spans="1:15" s="190" customFormat="1" ht="12.75" customHeight="1" x14ac:dyDescent="0.25">
      <c r="A76" s="524"/>
      <c r="B76" s="14" t="s">
        <v>15</v>
      </c>
      <c r="C76" s="463" t="str">
        <f>IF('W2'!$G$11&gt;0, 'W2'!G24, IF('W3'!$G$22&gt;0, 'W3'!G55, ""))</f>
        <v/>
      </c>
      <c r="D76" s="473" t="str">
        <f>IF('W2'!$G$11&gt;0, 'W2'!L24, IF('W3'!$G$22&gt;0, 'W3'!L55, ""))</f>
        <v/>
      </c>
      <c r="E76" s="281"/>
      <c r="F76" s="281"/>
      <c r="G76" s="281"/>
      <c r="H76" s="281"/>
      <c r="I76" s="571" t="str">
        <f t="shared" si="16"/>
        <v/>
      </c>
      <c r="J76" s="572" t="str">
        <f t="shared" si="16"/>
        <v/>
      </c>
      <c r="K76" s="573" t="str">
        <f t="shared" si="17"/>
        <v/>
      </c>
      <c r="L76" s="572" t="str">
        <f t="shared" si="18"/>
        <v/>
      </c>
      <c r="M76" s="572" t="str">
        <f t="shared" si="18"/>
        <v/>
      </c>
      <c r="N76" s="573" t="str">
        <f t="shared" si="19"/>
        <v/>
      </c>
      <c r="O76" s="7"/>
    </row>
    <row r="77" spans="1:15" s="190" customFormat="1" ht="12.75" customHeight="1" x14ac:dyDescent="0.25">
      <c r="A77" s="524"/>
      <c r="B77" s="14" t="s">
        <v>16</v>
      </c>
      <c r="C77" s="463" t="str">
        <f>IF('W2'!$G$11&gt;0, 'W2'!G25, IF('W3'!$G$22&gt;0, 'W3'!G56, ""))</f>
        <v/>
      </c>
      <c r="D77" s="473" t="str">
        <f>IF('W2'!$G$11&gt;0, 'W2'!L25, IF('W3'!$G$22&gt;0, 'W3'!L56, ""))</f>
        <v/>
      </c>
      <c r="E77" s="281"/>
      <c r="F77" s="281"/>
      <c r="G77" s="281"/>
      <c r="H77" s="281"/>
      <c r="I77" s="571" t="str">
        <f t="shared" si="16"/>
        <v/>
      </c>
      <c r="J77" s="572" t="str">
        <f t="shared" si="16"/>
        <v/>
      </c>
      <c r="K77" s="573" t="str">
        <f t="shared" si="17"/>
        <v/>
      </c>
      <c r="L77" s="572" t="str">
        <f t="shared" si="18"/>
        <v/>
      </c>
      <c r="M77" s="572" t="str">
        <f t="shared" si="18"/>
        <v/>
      </c>
      <c r="N77" s="573" t="str">
        <f t="shared" si="19"/>
        <v/>
      </c>
      <c r="O77" s="7"/>
    </row>
    <row r="78" spans="1:15" s="190" customFormat="1" ht="12.75" customHeight="1" x14ac:dyDescent="0.25">
      <c r="A78" s="526"/>
      <c r="B78" s="179" t="s">
        <v>17</v>
      </c>
      <c r="C78" s="467" t="str">
        <f>IF('W2'!$G$11&gt;0, 'W2'!G26, IF('W3'!$G$22&gt;0, 'W3'!G57, ""))</f>
        <v/>
      </c>
      <c r="D78" s="474" t="str">
        <f>IF('W2'!$G$11&gt;0, 'W2'!L26, IF('W3'!$G$22&gt;0, 'W3'!L57, ""))</f>
        <v/>
      </c>
      <c r="E78" s="477"/>
      <c r="F78" s="478"/>
      <c r="G78" s="478"/>
      <c r="H78" s="577"/>
      <c r="I78" s="575" t="str">
        <f t="shared" si="16"/>
        <v/>
      </c>
      <c r="J78" s="574" t="str">
        <f t="shared" si="16"/>
        <v/>
      </c>
      <c r="K78" s="576" t="str">
        <f>IF(COUNT(C78:F78)=4, CONCATENATE(ROUND(SUM(E78:F78)/SUM(C78:D78)*1000, 2), " (", ROUND(SUM(E78:F78)/SUM(C78:D78)*1000/EXP(1.96/SQRT(SUM(E78:F78))), 2),"-",ROUND(SUM(E78:F78)/SUM(C78:D78)*1000*EXP(1.96/SQRT(SUM(E78:F78))), 2),")"),"")</f>
        <v/>
      </c>
      <c r="L78" s="574" t="str">
        <f t="shared" si="18"/>
        <v/>
      </c>
      <c r="M78" s="574" t="str">
        <f t="shared" si="18"/>
        <v/>
      </c>
      <c r="N78" s="576" t="str">
        <f t="shared" si="19"/>
        <v/>
      </c>
      <c r="O78" s="7"/>
    </row>
    <row r="79" spans="1:15" s="72" customFormat="1" ht="12.75" customHeight="1" x14ac:dyDescent="0.25">
      <c r="A79" s="71"/>
      <c r="I79" s="19"/>
      <c r="J79" s="19"/>
      <c r="K79" s="11"/>
      <c r="L79" s="12"/>
      <c r="M79" s="12"/>
      <c r="N79" s="12"/>
    </row>
    <row r="80" spans="1:15" ht="12.75" customHeight="1" x14ac:dyDescent="0.25"/>
    <row r="81" spans="1:15" s="1" customFormat="1" ht="12.75" customHeight="1" x14ac:dyDescent="0.2">
      <c r="A81" s="2"/>
      <c r="B81" s="3"/>
      <c r="C81" s="6"/>
      <c r="D81" s="6"/>
      <c r="E81" s="6"/>
      <c r="F81" s="6"/>
      <c r="G81" s="595" t="s">
        <v>210</v>
      </c>
      <c r="H81" s="595"/>
      <c r="I81" s="464"/>
      <c r="J81" s="596" t="str">
        <f>IF('W2'!G11&gt;0, 'W2'!G11, IF('W3'!$G$22&gt;0, 'W3'!$G$22, ""))</f>
        <v/>
      </c>
      <c r="K81" s="486" t="s">
        <v>29</v>
      </c>
      <c r="L81" s="191"/>
      <c r="M81" s="597"/>
      <c r="N81" s="598"/>
      <c r="O81" s="10"/>
    </row>
    <row r="82" spans="1:15" s="1" customFormat="1" ht="12.75" customHeight="1" x14ac:dyDescent="0.2">
      <c r="G82" s="599"/>
      <c r="H82" s="600"/>
      <c r="I82" s="601" t="s">
        <v>35</v>
      </c>
      <c r="J82" s="602"/>
      <c r="K82" s="603"/>
      <c r="L82" s="604" t="s">
        <v>34</v>
      </c>
      <c r="M82" s="605"/>
      <c r="N82" s="606"/>
      <c r="O82" s="10"/>
    </row>
    <row r="83" spans="1:15" s="1" customFormat="1" ht="12.75" customHeight="1" x14ac:dyDescent="0.2">
      <c r="G83" s="607"/>
      <c r="H83" s="608"/>
      <c r="I83" s="609" t="s">
        <v>2</v>
      </c>
      <c r="J83" s="610" t="s">
        <v>0</v>
      </c>
      <c r="K83" s="611" t="s">
        <v>26</v>
      </c>
      <c r="L83" s="609" t="s">
        <v>2</v>
      </c>
      <c r="M83" s="610" t="s">
        <v>0</v>
      </c>
      <c r="N83" s="611" t="s">
        <v>26</v>
      </c>
      <c r="O83" s="10"/>
    </row>
    <row r="84" spans="1:15" s="1" customFormat="1" ht="12.75" customHeight="1" x14ac:dyDescent="0.2">
      <c r="G84" s="612" t="s">
        <v>237</v>
      </c>
      <c r="H84" s="613"/>
      <c r="I84" s="568" t="str">
        <f>IF(COUNT(E15:E26)=J81, CONCATENATE(ROUND(SUM(E15:E26)*J81/SUM(C15:C26)*1000, 2), " (", ROUND(SUM(E15:E26)*J81/SUM(C15:C26)*1000/EXP(1.96/SQRT(SUM(E15:E26))), 2),"-",ROUND(SUM(E15:E26)*J81/SUM(C15:C26)*1000*EXP(1.96/SQRT(SUM(E15:E26))), 2),")"),"")</f>
        <v/>
      </c>
      <c r="J84" s="569" t="str">
        <f>IF(COUNT(F15:F26)=J81, CONCATENATE(ROUND(SUM(F15:F26)*J81/SUM(D15:D26)*1000, 2), " (", ROUND(SUM(F15:F26)*J81/SUM(D15:D26)*1000/EXP(1.96/SQRT(SUM(F15:F26))), 2),"-",ROUND(SUM(F15:F26)*J81/SUM(D15:D26)*1000*EXP(1.96/SQRT(SUM(F15:F26))), 2),")"),"")</f>
        <v/>
      </c>
      <c r="K84" s="570" t="str">
        <f>IF(COUNT(E15:F26)/2=J81, CONCATENATE(ROUND(SUM(E15:F26)*J81/SUM(C15:D26)*1000, 2), " (", ROUND(SUM(E15:F26)*J81/SUM(C15:D26)*1000/EXP(1.96/SQRT(SUM(E15:F26))), 2),"-",ROUND(SUM(E15:F26)*J81/SUM(C15:D26)*1000*EXP(1.96/SQRT(SUM(E15:F26))), 2),")"),"")</f>
        <v/>
      </c>
      <c r="L84" s="569" t="str">
        <f>IF(COUNT(G15:G26)=J81, CONCATENATE(ROUND(SUM(G15:G26)*J81/SUM(C15:C26)*1000, 2), " (", ROUND(SUM(G15:G26)*J81/SUM(C15:C26)*1000/EXP(1.96/SQRT(SUM(G15:G26))), 2),"-",ROUND(SUM(G15:G26)*J81/SUM(C15:C26)*1000*EXP(1.96/SQRT(SUM(G15:G26))), 2),")"),"")</f>
        <v/>
      </c>
      <c r="M84" s="569" t="str">
        <f>IF(COUNT(H15:H26)=J81, CONCATENATE(ROUND(SUM(H15:H26)*J81/SUM(D15:D26)*1000, 2), " (", ROUND(SUM(H15:H26)*J81/SUM(D15:D26)*1000/EXP(1.96/SQRT(SUM(H15:H26))), 2),"-",ROUND(SUM(H15:H26)*J81/SUM(D15:D26)*1000*EXP(1.96/SQRT(SUM(H15:H26))), 2),")"),"")</f>
        <v/>
      </c>
      <c r="N84" s="570" t="str">
        <f>IF(COUNT(G15:H26)/2=J81, CONCATENATE(ROUND(SUM(G15:H26)*J81/SUM(C15:D26)*1000, 2), " (", ROUND(SUM(G15:H26)*J81/SUM(C15:D26)*1000/EXP(1.96/SQRT(SUM(G15:H26))), 2),"-",ROUND(SUM(G15:H26)*J81/SUM(C15:D26)*1000*EXP(1.96/SQRT(SUM(G15:H26))), 2),")"),"")</f>
        <v/>
      </c>
      <c r="O84" s="10"/>
    </row>
    <row r="85" spans="1:15" s="1" customFormat="1" ht="12.75" customHeight="1" x14ac:dyDescent="0.2">
      <c r="G85" s="614" t="s">
        <v>21</v>
      </c>
      <c r="H85" s="615"/>
      <c r="I85" s="571" t="str">
        <f>IF(COUNT(E28:E39)=J81, CONCATENATE(ROUND(SUM(E28:E39)*J81/SUM(C28:C39)*1000, 2), " (", ROUND(SUM(E28:E39)*J81/SUM(C28:C39)*1000/EXP(1.96/SQRT(SUM(E28:E39))), 2),"-",ROUND(SUM(E28:E39)*J81/SUM(C28:C39)*1000*EXP(1.96/SQRT(SUM(E28:E39))), 2),")"),"")</f>
        <v/>
      </c>
      <c r="J85" s="572" t="str">
        <f>IF(COUNT(F28:F39)=J81, CONCATENATE(ROUND(SUM(F28:F39)*J81/SUM(D28:D39)*1000, 2), " (", ROUND(SUM(F28:F39)*J81/SUM(D28:D39)*1000/EXP(1.96/SQRT(SUM(F28:F39))), 2),"-",ROUND(SUM(F28:F39)*J81/SUM(D28:D39)*1000*EXP(1.96/SQRT(SUM(F28:F39))), 2),")"),"")</f>
        <v/>
      </c>
      <c r="K85" s="573" t="str">
        <f>IF(COUNT(E28:F39)/2=J81, CONCATENATE(ROUND(SUM(E28:F39)*J81/SUM(C28:D39)*1000, 2), " (", ROUND(SUM(E28:F39)*J81/SUM(C28:D39)*1000/EXP(1.96/SQRT(SUM(E28:F39))), 2),"-",ROUND(SUM(E28:F39)*J81/SUM(C28:D39)*1000*EXP(1.96/SQRT(SUM(E28:F39))), 2),")"),"")</f>
        <v/>
      </c>
      <c r="L85" s="572" t="str">
        <f>IF(COUNT(G28:G39)=J81, CONCATENATE(ROUND(SUM(G28:G39)*J81/SUM(C28:C39)*1000, 2), " (", ROUND(SUM(G28:G39)*J81/SUM(C28:C39)*1000/EXP(1.96/SQRT(SUM(G28:G39))), 2),"-",ROUND(SUM(G28:G39)*J81/SUM(C28:C39)*1000*EXP(1.96/SQRT(SUM(G28:G39))), 2),")"),"")</f>
        <v/>
      </c>
      <c r="M85" s="572" t="str">
        <f>IF(COUNT(H28:H39)=J81, CONCATENATE(ROUND(SUM(H28:H39)*J81/SUM(D28:D39)*1000, 2), " (", ROUND(SUM(H28:H39)*J81/SUM(D28:D39)*1000/EXP(1.96/SQRT(SUM(H28:H39))), 2),"-",ROUND(SUM(H28:H39)*J81/SUM(D28:D39)*1000*EXP(1.96/SQRT(SUM(H28:H39))), 2),")"),"")</f>
        <v/>
      </c>
      <c r="N85" s="573" t="str">
        <f>IF(COUNT(G28:H39)/2=J81, CONCATENATE(ROUND(SUM(G28:H39)*J81/SUM(C28:D39)*1000, 2), " (", ROUND(SUM(G28:H39)*J81/SUM(C28:D39)*1000/EXP(1.96/SQRT(SUM(G28:H39))), 2),"-",ROUND(SUM(G28:H39)*J81/SUM(C28:D39)*1000*EXP(1.96/SQRT(SUM(G28:H39))), 2),")"),"")</f>
        <v/>
      </c>
      <c r="O85" s="10"/>
    </row>
    <row r="86" spans="1:15" s="1" customFormat="1" ht="12.75" customHeight="1" x14ac:dyDescent="0.2">
      <c r="G86" s="614" t="s">
        <v>22</v>
      </c>
      <c r="H86" s="615"/>
      <c r="I86" s="571" t="str">
        <f>IF(COUNT(E41:E52)=J81, CONCATENATE(ROUND(SUM(E41:E52)*J81/SUM(C41:C52)*1000, 2), " (", ROUND(SUM(E41:E52)*J81/SUM(C41:C52)*1000/EXP(1.96/SQRT(SUM(E41:E52))), 2),"-",ROUND(SUM(E41:E52)*J81/SUM(C41:C52)*1000*EXP(1.96/SQRT(SUM(E41:E52))), 2),")"),"")</f>
        <v/>
      </c>
      <c r="J86" s="572" t="str">
        <f>IF(COUNT(F41:F52)=J81, CONCATENATE(ROUND(SUM(F41:F52)*J81/SUM(D41:D52)*1000, 2), " (", ROUND(SUM(F41:F52)*J81/SUM(D41:D52)*1000/EXP(1.96/SQRT(SUM(F41:F52))), 2),"-",ROUND(SUM(F41:F52)*J81/SUM(D41:D52)*1000*EXP(1.96/SQRT(SUM(F41:F52))), 2),")"),"")</f>
        <v/>
      </c>
      <c r="K86" s="573" t="str">
        <f>IF(COUNT(E41:F52)/2=J81, CONCATENATE(ROUND(SUM(E41:F52)*J81/SUM(C41:D52)*1000, 2), " (", ROUND(SUM(E41:F52)*J81/SUM(C41:D52)*1000/EXP(1.96/SQRT(SUM(E41:F52))), 2),"-",ROUND(SUM(E41:F52)*J81/SUM(C41:D52)*1000*EXP(1.96/SQRT(SUM(E41:F52))), 2),")"),"")</f>
        <v/>
      </c>
      <c r="L86" s="572" t="str">
        <f>IF(COUNT(G41:G52)=J81, CONCATENATE(ROUND(SUM(G41:G52)*J81/SUM(C41:C52)*1000, 2), " (", ROUND(SUM(G41:G52)*J81/SUM(C41:C52)*1000/EXP(1.96/SQRT(SUM(G41:G52))), 2),"-",ROUND(SUM(G41:G52)*J81/SUM(C41:C52)*1000*EXP(1.96/SQRT(SUM(G41:G52))), 2),")"),"")</f>
        <v/>
      </c>
      <c r="M86" s="572" t="str">
        <f>IF(COUNT(H41:H52)=J81, CONCATENATE(ROUND(SUM(H41:H52)*J81/SUM(D41:D52)*1000, 2), " (", ROUND(SUM(H41:H52)*J81/SUM(D41:D52)*1000/EXP(1.96/SQRT(SUM(H41:H52))), 2),"-",ROUND(SUM(H41:H52)*J81/SUM(D41:D52)*1000*EXP(1.96/SQRT(SUM(H41:H52))), 2),")"),"")</f>
        <v/>
      </c>
      <c r="N86" s="573" t="str">
        <f>IF(COUNT(G41:H52)/2=J81, CONCATENATE(ROUND(SUM(G41:H52)*J81/SUM(C41:D52)*1000, 2), " (", ROUND(SUM(G41:H52)*J81/SUM(C41:D52)*1000/EXP(1.96/SQRT(SUM(G41:H52))), 2),"-",ROUND(SUM(G41:H52)*J81/SUM(C41:D52)*1000*EXP(1.96/SQRT(SUM(G41:H52))), 2),")"),"")</f>
        <v/>
      </c>
      <c r="O86" s="10"/>
    </row>
    <row r="87" spans="1:15" s="1" customFormat="1" ht="12.75" customHeight="1" x14ac:dyDescent="0.2">
      <c r="G87" s="614" t="s">
        <v>23</v>
      </c>
      <c r="H87" s="615"/>
      <c r="I87" s="571" t="str">
        <f>IF(COUNT(E54:E65)=J81, CONCATENATE(ROUND(SUM(E54:E65)*J81/SUM(C54:C65)*1000, 2), " (", ROUND(SUM(E54:E65)*J81/SUM(C54:C65)*1000/EXP(1.96/SQRT(SUM(E54:E65))), 2),"-",ROUND(SUM(E54:E65)*J81/SUM(C54:C65)*1000*EXP(1.96/SQRT(SUM(E54:E65))), 2),")"),"")</f>
        <v/>
      </c>
      <c r="J87" s="572" t="str">
        <f>IF(COUNT(F54:F65)=J81, CONCATENATE(ROUND(SUM(F54:F65)*J81/SUM(D54:D65)*1000, 2), " (", ROUND(SUM(F54:F65)*J81/SUM(D54:D65)*1000/EXP(1.96/SQRT(SUM(F54:F65))), 2),"-",ROUND(SUM(F54:F65)*J81/SUM(D54:D65)*1000*EXP(1.96/SQRT(SUM(F54:F65))), 2),")"),"")</f>
        <v/>
      </c>
      <c r="K87" s="573" t="str">
        <f>IF(COUNT(E54:F65)/2=J81, CONCATENATE(ROUND(SUM(E54:F65)*J81/SUM(C54:D65)*1000, 2), " (", ROUND(SUM(E54:F65)*J81/SUM(C54:D65)*1000/EXP(1.96/SQRT(SUM(E54:F65))), 2),"-",ROUND(SUM(E54:F65)*J81/SUM(C54:D65)*1000*EXP(1.96/SQRT(SUM(E54:F65))), 2),")"),"")</f>
        <v/>
      </c>
      <c r="L87" s="572" t="str">
        <f>IF(COUNT(G54:G65)=J81, CONCATENATE(ROUND(SUM(G54:G65)*J81/SUM(C54:C65)*1000, 2), " (", ROUND(SUM(G54:G65)*J81/SUM(C54:C65)*1000/EXP(1.96/SQRT(SUM(G54:G65))), 2),"-",ROUND(SUM(G54:G65)*J81/SUM(C54:C65)*1000*EXP(1.96/SQRT(SUM(G54:G65))), 2),")"),"")</f>
        <v/>
      </c>
      <c r="M87" s="572" t="str">
        <f>IF(COUNT(H54:H65)=J81, CONCATENATE(ROUND(SUM(H54:H65)*J81/SUM(D54:D65)*1000, 2), " (", ROUND(SUM(H54:H65)*J81/SUM(D54:D65)*1000/EXP(1.96/SQRT(SUM(H54:H65))), 2),"-",ROUND(SUM(H54:H65)*J81/SUM(D54:D65)*1000*EXP(1.96/SQRT(SUM(H54:H65))), 2),")"),"")</f>
        <v/>
      </c>
      <c r="N87" s="573" t="str">
        <f>IF(COUNT(G54:H65)/2=J81, CONCATENATE(ROUND(SUM(G54:H65)*J81/SUM(C54:D65)*1000, 2), " (", ROUND(SUM(G54:H65)*J81/SUM(C54:D65)*1000/EXP(1.96/SQRT(SUM(G54:H65))), 2),"-",ROUND(SUM(G54:H65)*J81/SUM(C54:D65)*1000*EXP(1.96/SQRT(SUM(G54:H65))), 2),")"),"")</f>
        <v/>
      </c>
      <c r="O87" s="10"/>
    </row>
    <row r="88" spans="1:15" s="1" customFormat="1" ht="12.75" customHeight="1" x14ac:dyDescent="0.2">
      <c r="G88" s="614" t="s">
        <v>3</v>
      </c>
      <c r="H88" s="615"/>
      <c r="I88" s="571" t="str">
        <f>IF(COUNT(E67:E78)=J81, CONCATENATE(ROUND(SUM(E67:E78)*J81/SUM(C67:C78)*1000, 2), " (", ROUND(SUM(E67:E78)*J81/SUM(C67:C78)*1000/EXP(1.96/SQRT(SUM(E67:E78))), 2),"-",ROUND(SUM(E67:E78)*J81/SUM(C67:C78)*1000*EXP(1.96/SQRT(SUM(E67:E78))), 2),")"),"")</f>
        <v/>
      </c>
      <c r="J88" s="572" t="str">
        <f>IF(COUNT(F67:F78)=J81, CONCATENATE(ROUND(SUM(F67:F78)*J81/SUM(D67:D78)*1000, 2), " (", ROUND(SUM(F67:F78)*J81/SUM(D67:D78)*1000/EXP(1.96/SQRT(SUM(F67:F78))), 2),"-",ROUND(SUM(F67:F78)*J81/SUM(D67:D78)*1000*EXP(1.96/SQRT(SUM(F67:F78))), 2),")"),"")</f>
        <v/>
      </c>
      <c r="K88" s="573" t="str">
        <f>IF(COUNT(E67:F78)/2=J81, CONCATENATE(ROUND(SUM(E67:F78)*J81/SUM(C67:D78)*1000, 2), " (", ROUND(SUM(E67:F78)*J81/SUM(C67:D78)*1000/EXP(1.96/SQRT(SUM(E67:F78))), 2),"-",ROUND(SUM(E67:F78)*J81/SUM(C67:D78)*1000*EXP(1.96/SQRT(SUM(E67:F78))), 2),")"),"")</f>
        <v/>
      </c>
      <c r="L88" s="572" t="str">
        <f>IF(COUNT(G67:G78)=J81, CONCATENATE(ROUND(SUM(G67:G78)*J81/SUM(C67:C78)*1000, 2), " (", ROUND(SUM(G67:G78)*J81/SUM(C67:C78)*1000/EXP(1.96/SQRT(SUM(G67:G78))), 2),"-",ROUND(SUM(G67:G78)*J81/SUM(C67:C78)*1000*EXP(1.96/SQRT(SUM(G67:G78))), 2),")"),"")</f>
        <v/>
      </c>
      <c r="M88" s="572" t="str">
        <f>IF(COUNT(H67:H78)=J81, CONCATENATE(ROUND(SUM(H67:H78)*J81/SUM(D67:D78)*1000, 2), " (", ROUND(SUM(H67:H78)*J81/SUM(D67:D78)*1000/EXP(1.96/SQRT(SUM(H67:H78))), 2),"-",ROUND(SUM(H67:H78)*J81/SUM(D67:D78)*1000*EXP(1.96/SQRT(SUM(H67:H78))), 2),")"),"")</f>
        <v/>
      </c>
      <c r="N88" s="573" t="str">
        <f>IF(COUNT(G67:H78)/2=J81, CONCATENATE(ROUND(SUM(G67:H78)*J81/SUM(C67:D78)*1000, 2), " (", ROUND(SUM(G67:H78)*J81/SUM(C67:D78)*1000/EXP(1.96/SQRT(SUM(G67:H78))), 2),"-",ROUND(SUM(G67:H78)*J81/SUM(C67:D78)*1000*EXP(1.96/SQRT(SUM(G67:H78))), 2),")"),"")</f>
        <v/>
      </c>
      <c r="O88" s="10"/>
    </row>
    <row r="89" spans="1:15" s="1" customFormat="1" ht="12.75" customHeight="1" x14ac:dyDescent="0.2">
      <c r="G89" s="616" t="s">
        <v>1</v>
      </c>
      <c r="H89" s="617"/>
      <c r="I89" s="618"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619"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620"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619"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619"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620"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0"/>
    </row>
    <row r="90" spans="1:15" ht="12.75" customHeight="1" x14ac:dyDescent="0.25">
      <c r="A90" s="66"/>
      <c r="B90" s="66"/>
      <c r="C90" s="66"/>
      <c r="D90" s="66"/>
      <c r="E90" s="66"/>
      <c r="F90" s="66"/>
      <c r="G90" s="66"/>
    </row>
  </sheetData>
  <sheetProtection sheet="1" objects="1" scenarios="1" selectLockedCells="1"/>
  <protectedRanges>
    <protectedRange sqref="I15:N26 I41:N52 I54:N65 I67:N78 I28:N39 I84:N89" name="Range1_1_2"/>
  </protectedRanges>
  <mergeCells count="22">
    <mergeCell ref="G86:H86"/>
    <mergeCell ref="G87:H87"/>
    <mergeCell ref="G88:H88"/>
    <mergeCell ref="G89:H89"/>
    <mergeCell ref="A67:A78"/>
    <mergeCell ref="G82:H83"/>
    <mergeCell ref="I82:K82"/>
    <mergeCell ref="L82:N82"/>
    <mergeCell ref="G84:H84"/>
    <mergeCell ref="G85:H85"/>
    <mergeCell ref="A15:A26"/>
    <mergeCell ref="A28:A39"/>
    <mergeCell ref="A41:A52"/>
    <mergeCell ref="A54:A65"/>
    <mergeCell ref="A8:C8"/>
    <mergeCell ref="C9:F9"/>
    <mergeCell ref="C12:D13"/>
    <mergeCell ref="I12:N12"/>
    <mergeCell ref="E13:F13"/>
    <mergeCell ref="G13:H13"/>
    <mergeCell ref="I13:K13"/>
    <mergeCell ref="L13:N13"/>
  </mergeCells>
  <conditionalFormatting sqref="A91:H1048576 A41:B52 A54:B65 A67:B78 G11 A12:C12 G13 C1:H2 C3:G3 C4:H7 E11 E12:G12 A13:B39 E13 A1:A10 C9:C10 D8:H8 G9:H9 I82 L82 A80:G80 H90 A81:F81 I83:N83 O11 O1:XFD9 O30:O1048576 P11:XFD1048576">
    <cfRule type="containsErrors" dxfId="270" priority="70">
      <formula>ISERROR(A1)</formula>
    </cfRule>
  </conditionalFormatting>
  <conditionalFormatting sqref="A40:B40">
    <cfRule type="containsErrors" dxfId="269" priority="69">
      <formula>ISERROR(A40)</formula>
    </cfRule>
  </conditionalFormatting>
  <conditionalFormatting sqref="A53:B53">
    <cfRule type="containsErrors" dxfId="268" priority="68">
      <formula>ISERROR(A53)</formula>
    </cfRule>
  </conditionalFormatting>
  <conditionalFormatting sqref="A66:B66">
    <cfRule type="containsErrors" dxfId="267" priority="67">
      <formula>ISERROR(A66)</formula>
    </cfRule>
  </conditionalFormatting>
  <conditionalFormatting sqref="H11:H12">
    <cfRule type="containsErrors" dxfId="266" priority="62">
      <formula>ISERROR(H11)</formula>
    </cfRule>
  </conditionalFormatting>
  <conditionalFormatting sqref="E15:H26">
    <cfRule type="containsBlanks" dxfId="265" priority="29">
      <formula>LEN(TRIM(E15))=0</formula>
    </cfRule>
  </conditionalFormatting>
  <conditionalFormatting sqref="K4">
    <cfRule type="containsErrors" dxfId="264" priority="25">
      <formula>ISERROR(#REF!)</formula>
    </cfRule>
  </conditionalFormatting>
  <conditionalFormatting sqref="B4:B5">
    <cfRule type="containsErrors" dxfId="263" priority="22">
      <formula>ISERROR(B4)</formula>
    </cfRule>
  </conditionalFormatting>
  <conditionalFormatting sqref="B7 B9">
    <cfRule type="containsErrors" dxfId="262" priority="21">
      <formula>ISERROR(B7)</formula>
    </cfRule>
  </conditionalFormatting>
  <conditionalFormatting sqref="C9">
    <cfRule type="expression" dxfId="261" priority="20">
      <formula>$C$9="No. Please complete W2 or W3 first"</formula>
    </cfRule>
  </conditionalFormatting>
  <conditionalFormatting sqref="E28:H39">
    <cfRule type="containsBlanks" dxfId="260" priority="19">
      <formula>LEN(TRIM(E28))=0</formula>
    </cfRule>
  </conditionalFormatting>
  <conditionalFormatting sqref="E41:H52">
    <cfRule type="containsBlanks" dxfId="259" priority="18">
      <formula>LEN(TRIM(E41))=0</formula>
    </cfRule>
  </conditionalFormatting>
  <conditionalFormatting sqref="E54:H65">
    <cfRule type="containsBlanks" dxfId="258" priority="17">
      <formula>LEN(TRIM(E54))=0</formula>
    </cfRule>
  </conditionalFormatting>
  <conditionalFormatting sqref="E67:H78">
    <cfRule type="containsBlanks" dxfId="257" priority="16">
      <formula>LEN(TRIM(E67))=0</formula>
    </cfRule>
  </conditionalFormatting>
  <conditionalFormatting sqref="K2:K3">
    <cfRule type="containsErrors" dxfId="250" priority="6171">
      <formula>ISERROR(#REF!)</formula>
    </cfRule>
  </conditionalFormatting>
  <conditionalFormatting sqref="K5">
    <cfRule type="containsErrors" dxfId="249" priority="6172">
      <formula>ISERROR(#REF!)</formula>
    </cfRule>
  </conditionalFormatting>
  <conditionalFormatting sqref="C14:H14">
    <cfRule type="containsErrors" dxfId="248" priority="15">
      <formula>ISERROR(C14)</formula>
    </cfRule>
  </conditionalFormatting>
  <conditionalFormatting sqref="I14:J14">
    <cfRule type="containsErrors" dxfId="247" priority="14">
      <formula>ISERROR(I14)</formula>
    </cfRule>
  </conditionalFormatting>
  <conditionalFormatting sqref="L14:M14">
    <cfRule type="containsErrors" dxfId="246" priority="13">
      <formula>ISERROR(L14)</formula>
    </cfRule>
  </conditionalFormatting>
  <conditionalFormatting sqref="C27:H27">
    <cfRule type="containsErrors" dxfId="245" priority="12">
      <formula>ISERROR(C27)</formula>
    </cfRule>
  </conditionalFormatting>
  <conditionalFormatting sqref="I27:J27">
    <cfRule type="containsErrors" dxfId="244" priority="11">
      <formula>ISERROR(I27)</formula>
    </cfRule>
  </conditionalFormatting>
  <conditionalFormatting sqref="L27:M27">
    <cfRule type="containsErrors" dxfId="243" priority="10">
      <formula>ISERROR(L27)</formula>
    </cfRule>
  </conditionalFormatting>
  <conditionalFormatting sqref="C40:H40">
    <cfRule type="containsErrors" dxfId="242" priority="9">
      <formula>ISERROR(C40)</formula>
    </cfRule>
  </conditionalFormatting>
  <conditionalFormatting sqref="I40:J40">
    <cfRule type="containsErrors" dxfId="241" priority="8">
      <formula>ISERROR(I40)</formula>
    </cfRule>
  </conditionalFormatting>
  <conditionalFormatting sqref="L40:M40">
    <cfRule type="containsErrors" dxfId="240" priority="7">
      <formula>ISERROR(L40)</formula>
    </cfRule>
  </conditionalFormatting>
  <conditionalFormatting sqref="C53:H53">
    <cfRule type="containsErrors" dxfId="239" priority="6">
      <formula>ISERROR(C53)</formula>
    </cfRule>
  </conditionalFormatting>
  <conditionalFormatting sqref="I53:J53">
    <cfRule type="containsErrors" dxfId="238" priority="5">
      <formula>ISERROR(I53)</formula>
    </cfRule>
  </conditionalFormatting>
  <conditionalFormatting sqref="L53:M53">
    <cfRule type="containsErrors" dxfId="237" priority="4">
      <formula>ISERROR(L53)</formula>
    </cfRule>
  </conditionalFormatting>
  <conditionalFormatting sqref="C66:H66">
    <cfRule type="containsErrors" dxfId="236" priority="3">
      <formula>ISERROR(C66)</formula>
    </cfRule>
  </conditionalFormatting>
  <conditionalFormatting sqref="I66:J66">
    <cfRule type="containsErrors" dxfId="235" priority="2">
      <formula>ISERROR(I66)</formula>
    </cfRule>
  </conditionalFormatting>
  <conditionalFormatting sqref="L66:M66">
    <cfRule type="containsErrors" dxfId="234" priority="1">
      <formula>ISERROR(L66)</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Errors" priority="24" id="{F41722EF-EB96-4205-A748-A961338BC255}">
            <xm:f>ISERROR(#REF!)</xm:f>
            <x14:dxf>
              <font>
                <color theme="0"/>
              </font>
            </x14:dxf>
          </x14:cfRule>
          <xm:sqref>K90:K1048576 K10</xm:sqref>
        </x14:conditionalFormatting>
        <x14:conditionalFormatting xmlns:xm="http://schemas.microsoft.com/office/excel/2006/main">
          <x14:cfRule type="containsErrors" priority="23" id="{D3705730-F1EF-470D-862D-07CBA6D93E45}">
            <xm:f>ISERROR(#REF!)</xm:f>
            <x14:dxf>
              <font>
                <color theme="0"/>
              </font>
            </x14:dxf>
          </x14:cfRule>
          <xm:sqref>K6:K8</xm:sqref>
        </x14:conditionalFormatting>
        <x14:conditionalFormatting xmlns:xm="http://schemas.microsoft.com/office/excel/2006/main">
          <x14:cfRule type="containsErrors" priority="71" id="{C1AC07C5-089B-41E1-9D5C-715D9DB28AEA}">
            <xm:f>ISERROR(#REF!)</xm:f>
            <x14:dxf>
              <font>
                <color theme="0"/>
              </font>
            </x14:dxf>
          </x14:cfRule>
          <xm:sqref>I12</xm:sqref>
        </x14:conditionalFormatting>
        <x14:conditionalFormatting xmlns:xm="http://schemas.microsoft.com/office/excel/2006/main">
          <x14:cfRule type="containsErrors" priority="72" id="{F8DA2338-37F0-4991-B1D8-1510364E8F8B}">
            <xm:f>ISERROR(#REF!)</xm:f>
            <x14:dxf>
              <font>
                <color theme="0"/>
              </font>
            </x14:dxf>
          </x14:cfRule>
          <xm:sqref>K11</xm:sqref>
        </x14:conditionalFormatting>
        <x14:conditionalFormatting xmlns:xm="http://schemas.microsoft.com/office/excel/2006/main">
          <x14:cfRule type="containsErrors" priority="73" id="{DC5276A5-EA72-49A3-8A95-4B6EFD977209}">
            <xm:f>ISERROR(#REF!)</xm:f>
            <x14:dxf>
              <font>
                <color theme="0"/>
              </font>
            </x14:dxf>
          </x14:cfRule>
          <xm:sqref>K79 L11 K1 I11</xm:sqref>
        </x14:conditionalFormatting>
        <x14:conditionalFormatting xmlns:xm="http://schemas.microsoft.com/office/excel/2006/main">
          <x14:cfRule type="containsErrors" priority="74" id="{CCD7AB64-D80F-44FF-A627-EF9AC6EEB023}">
            <xm:f>ISERROR(#REF!)</xm:f>
            <x14:dxf>
              <font>
                <color theme="0"/>
              </font>
            </x14:dxf>
          </x14:cfRule>
          <xm:sqref>K9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R24"/>
  <sheetViews>
    <sheetView showGridLines="0" workbookViewId="0">
      <selection activeCell="K13" sqref="K13"/>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44" customFormat="1" ht="18.75" x14ac:dyDescent="0.3">
      <c r="A1" s="345" t="s">
        <v>242</v>
      </c>
      <c r="D1" s="343"/>
    </row>
    <row r="2" spans="1:18" s="22" customFormat="1" x14ac:dyDescent="0.25">
      <c r="B2" s="36" t="s">
        <v>44</v>
      </c>
    </row>
    <row r="3" spans="1:18" s="22" customFormat="1" ht="28.5" customHeight="1" x14ac:dyDescent="0.25">
      <c r="B3" s="499" t="s">
        <v>243</v>
      </c>
      <c r="C3" s="499"/>
      <c r="D3" s="499"/>
      <c r="E3" s="499"/>
      <c r="F3" s="499"/>
      <c r="G3" s="499"/>
      <c r="H3" s="499"/>
      <c r="I3" s="499"/>
      <c r="J3" s="499"/>
      <c r="K3" s="499"/>
      <c r="L3" s="499"/>
      <c r="M3" s="499"/>
      <c r="N3" s="499"/>
      <c r="O3" s="499"/>
      <c r="P3" s="499"/>
      <c r="Q3" s="499"/>
      <c r="R3" s="499"/>
    </row>
    <row r="4" spans="1:18" x14ac:dyDescent="0.25">
      <c r="B4" s="36" t="s">
        <v>66</v>
      </c>
      <c r="C4" s="22"/>
      <c r="D4" s="22"/>
      <c r="E4" s="22"/>
      <c r="F4" s="22"/>
      <c r="G4" s="22"/>
      <c r="H4" s="22"/>
      <c r="I4" s="22"/>
      <c r="J4" s="22"/>
      <c r="K4" s="22"/>
      <c r="L4" s="22"/>
      <c r="M4" s="22"/>
      <c r="N4" s="22"/>
      <c r="O4" s="22"/>
      <c r="P4" s="22"/>
      <c r="Q4" s="22"/>
      <c r="R4" s="22"/>
    </row>
    <row r="6" spans="1:18" ht="15" customHeight="1" x14ac:dyDescent="0.25">
      <c r="C6" s="47" t="s">
        <v>24</v>
      </c>
      <c r="D6" s="46"/>
      <c r="E6" s="46"/>
      <c r="F6" s="46"/>
      <c r="G6" s="46"/>
      <c r="H6" s="46"/>
      <c r="I6" s="46"/>
      <c r="J6" s="46"/>
      <c r="K6" s="46"/>
      <c r="L6" s="46"/>
      <c r="M6" s="500" t="s">
        <v>85</v>
      </c>
      <c r="N6" s="500"/>
      <c r="O6" s="500"/>
      <c r="P6" s="500"/>
      <c r="Q6" s="500"/>
      <c r="R6" s="500"/>
    </row>
    <row r="7" spans="1:18" ht="15" customHeight="1" x14ac:dyDescent="0.25">
      <c r="B7" s="45"/>
      <c r="C7" s="35" t="s">
        <v>66</v>
      </c>
      <c r="M7" s="500"/>
      <c r="N7" s="500"/>
      <c r="O7" s="500"/>
      <c r="P7" s="500"/>
      <c r="Q7" s="500"/>
      <c r="R7" s="500"/>
    </row>
    <row r="8" spans="1:18" ht="15" customHeight="1" x14ac:dyDescent="0.25">
      <c r="B8" s="206" t="s">
        <v>185</v>
      </c>
      <c r="C8" s="207"/>
      <c r="D8" s="207"/>
      <c r="E8" s="207"/>
      <c r="F8" s="207"/>
      <c r="G8" s="457">
        <f>SUM(COUNTA(C12:L12)&gt;0, COUNTA(C13:L13)&gt;0, COUNTA(C14:L14)&gt;0, COUNTA(C15:L15)&gt;0, COUNTA(C16:L16)&gt;0, COUNTA(C17:L17)&gt;0, COUNTA(C18:L18)&gt;0, COUNTA(C19:L19)&gt;0, COUNTA(C20:L20)&gt;0, COUNTA(C21:L21)&gt;0, COUNTA(C22:L22)&gt;0, COUNTA(C23:L23)&gt;0)</f>
        <v>0</v>
      </c>
      <c r="M8" s="485"/>
      <c r="N8" s="485"/>
      <c r="O8" s="485"/>
      <c r="P8" s="485"/>
      <c r="Q8" s="485"/>
      <c r="R8" s="485"/>
    </row>
    <row r="9" spans="1:18" x14ac:dyDescent="0.25">
      <c r="B9" s="204"/>
      <c r="C9" s="203"/>
      <c r="D9" s="203"/>
      <c r="E9" s="203"/>
      <c r="F9" s="203"/>
      <c r="G9" s="203"/>
      <c r="M9" s="205"/>
      <c r="N9" s="205"/>
      <c r="O9" s="205"/>
      <c r="P9" s="205"/>
      <c r="Q9" s="205"/>
      <c r="R9" s="205"/>
    </row>
    <row r="10" spans="1:18" x14ac:dyDescent="0.25">
      <c r="B10" s="501" t="s">
        <v>37</v>
      </c>
      <c r="C10" s="496" t="s">
        <v>2</v>
      </c>
      <c r="D10" s="497"/>
      <c r="E10" s="497"/>
      <c r="F10" s="497"/>
      <c r="G10" s="498"/>
      <c r="H10" s="496" t="s">
        <v>0</v>
      </c>
      <c r="I10" s="497"/>
      <c r="J10" s="497"/>
      <c r="K10" s="497"/>
      <c r="L10" s="498"/>
      <c r="M10" s="496" t="s">
        <v>36</v>
      </c>
      <c r="N10" s="497"/>
      <c r="O10" s="497"/>
      <c r="P10" s="497"/>
      <c r="Q10" s="497"/>
      <c r="R10" s="498"/>
    </row>
    <row r="11" spans="1:18" ht="25.5" x14ac:dyDescent="0.25">
      <c r="B11" s="502"/>
      <c r="C11" s="49" t="s">
        <v>78</v>
      </c>
      <c r="D11" s="50" t="s">
        <v>79</v>
      </c>
      <c r="E11" s="50" t="s">
        <v>206</v>
      </c>
      <c r="F11" s="50" t="s">
        <v>81</v>
      </c>
      <c r="G11" s="51" t="s">
        <v>82</v>
      </c>
      <c r="H11" s="49" t="s">
        <v>78</v>
      </c>
      <c r="I11" s="50" t="s">
        <v>79</v>
      </c>
      <c r="J11" s="50" t="s">
        <v>80</v>
      </c>
      <c r="K11" s="50" t="s">
        <v>81</v>
      </c>
      <c r="L11" s="51" t="s">
        <v>82</v>
      </c>
      <c r="M11" s="49" t="s">
        <v>78</v>
      </c>
      <c r="N11" s="50" t="s">
        <v>79</v>
      </c>
      <c r="O11" s="50" t="s">
        <v>80</v>
      </c>
      <c r="P11" s="50" t="s">
        <v>81</v>
      </c>
      <c r="Q11" s="51" t="s">
        <v>82</v>
      </c>
      <c r="R11" s="38" t="s">
        <v>1</v>
      </c>
    </row>
    <row r="12" spans="1:18" x14ac:dyDescent="0.25">
      <c r="B12" s="39">
        <v>1</v>
      </c>
      <c r="C12" s="194"/>
      <c r="D12" s="195"/>
      <c r="E12" s="195"/>
      <c r="F12" s="195"/>
      <c r="G12" s="196"/>
      <c r="H12" s="194"/>
      <c r="I12" s="195"/>
      <c r="J12" s="195"/>
      <c r="K12" s="195"/>
      <c r="L12" s="196"/>
      <c r="M12" s="215" t="str">
        <f>(IF(COUNTA(C12,H12)=2,C12+H12,""))</f>
        <v/>
      </c>
      <c r="N12" s="209" t="str">
        <f t="shared" ref="N12:Q23" si="0">(IF(COUNTA(D12,I12)=2,D12+I12,""))</f>
        <v/>
      </c>
      <c r="O12" s="209" t="str">
        <f t="shared" si="0"/>
        <v/>
      </c>
      <c r="P12" s="209" t="str">
        <f t="shared" si="0"/>
        <v/>
      </c>
      <c r="Q12" s="219" t="str">
        <f t="shared" si="0"/>
        <v/>
      </c>
      <c r="R12" s="580" t="str">
        <f>IF(COUNTBLANK(M12:Q12)=0,SUM(M12:Q12),"")</f>
        <v/>
      </c>
    </row>
    <row r="13" spans="1:18" x14ac:dyDescent="0.25">
      <c r="B13" s="40">
        <v>2</v>
      </c>
      <c r="C13" s="197"/>
      <c r="D13" s="198"/>
      <c r="E13" s="198"/>
      <c r="F13" s="198"/>
      <c r="G13" s="199"/>
      <c r="H13" s="197"/>
      <c r="I13" s="198"/>
      <c r="J13" s="198"/>
      <c r="K13" s="198"/>
      <c r="L13" s="199"/>
      <c r="M13" s="216" t="str">
        <f t="shared" ref="M13:M23" si="1">(IF(COUNTA(C13,H13)=2,C13+H13,""))</f>
        <v/>
      </c>
      <c r="N13" s="210" t="str">
        <f t="shared" si="0"/>
        <v/>
      </c>
      <c r="O13" s="210" t="str">
        <f t="shared" si="0"/>
        <v/>
      </c>
      <c r="P13" s="210" t="str">
        <f t="shared" si="0"/>
        <v/>
      </c>
      <c r="Q13" s="220" t="str">
        <f t="shared" si="0"/>
        <v/>
      </c>
      <c r="R13" s="581" t="str">
        <f t="shared" ref="R13:R23" si="2">IF(COUNTBLANK(M13:Q13)=0,SUM(M13:Q13),"")</f>
        <v/>
      </c>
    </row>
    <row r="14" spans="1:18" x14ac:dyDescent="0.25">
      <c r="B14" s="40">
        <v>3</v>
      </c>
      <c r="C14" s="197"/>
      <c r="D14" s="198"/>
      <c r="E14" s="198"/>
      <c r="F14" s="198"/>
      <c r="G14" s="199"/>
      <c r="H14" s="197"/>
      <c r="I14" s="198"/>
      <c r="J14" s="198"/>
      <c r="K14" s="198"/>
      <c r="L14" s="199"/>
      <c r="M14" s="216" t="str">
        <f t="shared" si="1"/>
        <v/>
      </c>
      <c r="N14" s="210" t="str">
        <f t="shared" si="0"/>
        <v/>
      </c>
      <c r="O14" s="210" t="str">
        <f t="shared" si="0"/>
        <v/>
      </c>
      <c r="P14" s="210" t="str">
        <f t="shared" si="0"/>
        <v/>
      </c>
      <c r="Q14" s="220" t="str">
        <f t="shared" si="0"/>
        <v/>
      </c>
      <c r="R14" s="581" t="str">
        <f t="shared" si="2"/>
        <v/>
      </c>
    </row>
    <row r="15" spans="1:18" x14ac:dyDescent="0.25">
      <c r="B15" s="40">
        <v>4</v>
      </c>
      <c r="C15" s="197"/>
      <c r="D15" s="198"/>
      <c r="E15" s="198"/>
      <c r="F15" s="198"/>
      <c r="G15" s="199"/>
      <c r="H15" s="197"/>
      <c r="I15" s="198"/>
      <c r="J15" s="198"/>
      <c r="K15" s="198"/>
      <c r="L15" s="199"/>
      <c r="M15" s="216" t="str">
        <f t="shared" si="1"/>
        <v/>
      </c>
      <c r="N15" s="210" t="str">
        <f t="shared" si="0"/>
        <v/>
      </c>
      <c r="O15" s="210" t="str">
        <f t="shared" si="0"/>
        <v/>
      </c>
      <c r="P15" s="210" t="str">
        <f t="shared" si="0"/>
        <v/>
      </c>
      <c r="Q15" s="220" t="str">
        <f t="shared" si="0"/>
        <v/>
      </c>
      <c r="R15" s="581" t="str">
        <f t="shared" si="2"/>
        <v/>
      </c>
    </row>
    <row r="16" spans="1:18" x14ac:dyDescent="0.25">
      <c r="B16" s="40">
        <v>5</v>
      </c>
      <c r="C16" s="197"/>
      <c r="D16" s="198"/>
      <c r="E16" s="198"/>
      <c r="F16" s="198"/>
      <c r="G16" s="199"/>
      <c r="H16" s="197"/>
      <c r="I16" s="198"/>
      <c r="J16" s="198"/>
      <c r="K16" s="198"/>
      <c r="L16" s="199"/>
      <c r="M16" s="216" t="str">
        <f t="shared" si="1"/>
        <v/>
      </c>
      <c r="N16" s="210" t="str">
        <f t="shared" si="0"/>
        <v/>
      </c>
      <c r="O16" s="210" t="str">
        <f t="shared" si="0"/>
        <v/>
      </c>
      <c r="P16" s="210" t="str">
        <f t="shared" si="0"/>
        <v/>
      </c>
      <c r="Q16" s="220" t="str">
        <f t="shared" si="0"/>
        <v/>
      </c>
      <c r="R16" s="581" t="str">
        <f t="shared" si="2"/>
        <v/>
      </c>
    </row>
    <row r="17" spans="2:18" x14ac:dyDescent="0.25">
      <c r="B17" s="40">
        <v>6</v>
      </c>
      <c r="C17" s="197"/>
      <c r="D17" s="198"/>
      <c r="E17" s="198"/>
      <c r="F17" s="198"/>
      <c r="G17" s="199"/>
      <c r="H17" s="197"/>
      <c r="I17" s="198"/>
      <c r="J17" s="198"/>
      <c r="K17" s="198"/>
      <c r="L17" s="199"/>
      <c r="M17" s="216" t="str">
        <f t="shared" si="1"/>
        <v/>
      </c>
      <c r="N17" s="210" t="str">
        <f t="shared" si="0"/>
        <v/>
      </c>
      <c r="O17" s="210" t="str">
        <f t="shared" si="0"/>
        <v/>
      </c>
      <c r="P17" s="210" t="str">
        <f t="shared" si="0"/>
        <v/>
      </c>
      <c r="Q17" s="220" t="str">
        <f t="shared" si="0"/>
        <v/>
      </c>
      <c r="R17" s="581" t="str">
        <f t="shared" si="2"/>
        <v/>
      </c>
    </row>
    <row r="18" spans="2:18" x14ac:dyDescent="0.25">
      <c r="B18" s="40">
        <v>7</v>
      </c>
      <c r="C18" s="197"/>
      <c r="D18" s="198"/>
      <c r="E18" s="198"/>
      <c r="F18" s="198"/>
      <c r="G18" s="199"/>
      <c r="H18" s="197"/>
      <c r="I18" s="198"/>
      <c r="J18" s="198"/>
      <c r="K18" s="198"/>
      <c r="L18" s="199"/>
      <c r="M18" s="216" t="str">
        <f t="shared" si="1"/>
        <v/>
      </c>
      <c r="N18" s="210" t="str">
        <f t="shared" si="0"/>
        <v/>
      </c>
      <c r="O18" s="210" t="str">
        <f t="shared" si="0"/>
        <v/>
      </c>
      <c r="P18" s="210" t="str">
        <f t="shared" si="0"/>
        <v/>
      </c>
      <c r="Q18" s="220" t="str">
        <f t="shared" si="0"/>
        <v/>
      </c>
      <c r="R18" s="581" t="str">
        <f t="shared" si="2"/>
        <v/>
      </c>
    </row>
    <row r="19" spans="2:18" x14ac:dyDescent="0.25">
      <c r="B19" s="40">
        <v>8</v>
      </c>
      <c r="C19" s="197"/>
      <c r="D19" s="198"/>
      <c r="E19" s="198"/>
      <c r="F19" s="198"/>
      <c r="G19" s="199"/>
      <c r="H19" s="197"/>
      <c r="I19" s="198"/>
      <c r="J19" s="198"/>
      <c r="K19" s="198"/>
      <c r="L19" s="199"/>
      <c r="M19" s="216" t="str">
        <f t="shared" si="1"/>
        <v/>
      </c>
      <c r="N19" s="210" t="str">
        <f t="shared" si="0"/>
        <v/>
      </c>
      <c r="O19" s="210" t="str">
        <f t="shared" si="0"/>
        <v/>
      </c>
      <c r="P19" s="210" t="str">
        <f t="shared" si="0"/>
        <v/>
      </c>
      <c r="Q19" s="220" t="str">
        <f t="shared" si="0"/>
        <v/>
      </c>
      <c r="R19" s="581" t="str">
        <f t="shared" si="2"/>
        <v/>
      </c>
    </row>
    <row r="20" spans="2:18" x14ac:dyDescent="0.25">
      <c r="B20" s="40">
        <v>9</v>
      </c>
      <c r="C20" s="197"/>
      <c r="D20" s="198"/>
      <c r="E20" s="198"/>
      <c r="F20" s="198"/>
      <c r="G20" s="199"/>
      <c r="H20" s="197"/>
      <c r="I20" s="198"/>
      <c r="J20" s="198"/>
      <c r="K20" s="198"/>
      <c r="L20" s="199"/>
      <c r="M20" s="216" t="str">
        <f t="shared" si="1"/>
        <v/>
      </c>
      <c r="N20" s="210" t="str">
        <f t="shared" si="0"/>
        <v/>
      </c>
      <c r="O20" s="210" t="str">
        <f t="shared" si="0"/>
        <v/>
      </c>
      <c r="P20" s="210" t="str">
        <f t="shared" si="0"/>
        <v/>
      </c>
      <c r="Q20" s="220" t="str">
        <f t="shared" si="0"/>
        <v/>
      </c>
      <c r="R20" s="581" t="str">
        <f t="shared" si="2"/>
        <v/>
      </c>
    </row>
    <row r="21" spans="2:18" x14ac:dyDescent="0.25">
      <c r="B21" s="40">
        <v>10</v>
      </c>
      <c r="C21" s="197"/>
      <c r="D21" s="198"/>
      <c r="E21" s="198"/>
      <c r="F21" s="198"/>
      <c r="G21" s="199"/>
      <c r="H21" s="197"/>
      <c r="I21" s="198"/>
      <c r="J21" s="198"/>
      <c r="K21" s="198"/>
      <c r="L21" s="199"/>
      <c r="M21" s="216" t="str">
        <f t="shared" si="1"/>
        <v/>
      </c>
      <c r="N21" s="210" t="str">
        <f t="shared" si="0"/>
        <v/>
      </c>
      <c r="O21" s="210" t="str">
        <f t="shared" si="0"/>
        <v/>
      </c>
      <c r="P21" s="210" t="str">
        <f t="shared" si="0"/>
        <v/>
      </c>
      <c r="Q21" s="220" t="str">
        <f t="shared" si="0"/>
        <v/>
      </c>
      <c r="R21" s="581" t="str">
        <f t="shared" si="2"/>
        <v/>
      </c>
    </row>
    <row r="22" spans="2:18" x14ac:dyDescent="0.25">
      <c r="B22" s="40">
        <v>11</v>
      </c>
      <c r="C22" s="197"/>
      <c r="D22" s="198"/>
      <c r="E22" s="198"/>
      <c r="F22" s="198"/>
      <c r="G22" s="199"/>
      <c r="H22" s="197"/>
      <c r="I22" s="198"/>
      <c r="J22" s="198"/>
      <c r="K22" s="198"/>
      <c r="L22" s="199"/>
      <c r="M22" s="216" t="str">
        <f t="shared" si="1"/>
        <v/>
      </c>
      <c r="N22" s="210" t="str">
        <f t="shared" si="0"/>
        <v/>
      </c>
      <c r="O22" s="210" t="str">
        <f t="shared" si="0"/>
        <v/>
      </c>
      <c r="P22" s="210" t="str">
        <f t="shared" si="0"/>
        <v/>
      </c>
      <c r="Q22" s="220" t="str">
        <f t="shared" si="0"/>
        <v/>
      </c>
      <c r="R22" s="581" t="str">
        <f t="shared" si="2"/>
        <v/>
      </c>
    </row>
    <row r="23" spans="2:18" x14ac:dyDescent="0.25">
      <c r="B23" s="41">
        <v>12</v>
      </c>
      <c r="C23" s="200"/>
      <c r="D23" s="201"/>
      <c r="E23" s="201"/>
      <c r="F23" s="201"/>
      <c r="G23" s="202"/>
      <c r="H23" s="200"/>
      <c r="I23" s="201"/>
      <c r="J23" s="201"/>
      <c r="K23" s="201"/>
      <c r="L23" s="218"/>
      <c r="M23" s="217" t="str">
        <f t="shared" si="1"/>
        <v/>
      </c>
      <c r="N23" s="211" t="str">
        <f t="shared" si="0"/>
        <v/>
      </c>
      <c r="O23" s="211" t="str">
        <f t="shared" si="0"/>
        <v/>
      </c>
      <c r="P23" s="211" t="str">
        <f t="shared" si="0"/>
        <v/>
      </c>
      <c r="Q23" s="221" t="str">
        <f>(IF(COUNTA(G23,L23)=2,G23+L23,""))</f>
        <v/>
      </c>
      <c r="R23" s="582" t="str">
        <f t="shared" si="2"/>
        <v/>
      </c>
    </row>
    <row r="24" spans="2:18" x14ac:dyDescent="0.25">
      <c r="B24" s="48" t="s">
        <v>244</v>
      </c>
      <c r="C24" s="212" t="str">
        <f>IF(COUNT(C12:C23)&gt;0, ROUND(SUM(C12:C23),2), "")</f>
        <v/>
      </c>
      <c r="D24" s="213" t="str">
        <f>IF(COUNT(D12:D23)&gt;0, ROUND(SUM(D12:D23),2), "")</f>
        <v/>
      </c>
      <c r="E24" s="213" t="str">
        <f>IF(COUNT(E12:E23)&gt;0, ROUND(SUM(E12:E23),2), "")</f>
        <v/>
      </c>
      <c r="F24" s="213" t="str">
        <f>IF(COUNT(F12:F23)&gt;0, ROUND(SUM(F12:F23),2), "")</f>
        <v/>
      </c>
      <c r="G24" s="214" t="str">
        <f>IF(COUNT(G12:G23)&gt;0, ROUND(SUM(G12:G23),2), "")</f>
        <v/>
      </c>
      <c r="H24" s="212" t="str">
        <f>IF(COUNT(H12:H23)&gt;0, ROUND(SUM(H12:H23),2), "")</f>
        <v/>
      </c>
      <c r="I24" s="213" t="str">
        <f>IF(COUNT(I12:I23)&gt;0, ROUND(SUM(I12:I23),2), "")</f>
        <v/>
      </c>
      <c r="J24" s="213" t="str">
        <f>IF(COUNT(J12:J23)&gt;0, ROUND(SUM(J12:J23),2), "")</f>
        <v/>
      </c>
      <c r="K24" s="213" t="str">
        <f>IF(COUNT(K12:K23)&gt;0, ROUND(SUM(K12:K23),2), "")</f>
        <v/>
      </c>
      <c r="L24" s="214" t="str">
        <f>IF(COUNT(L12:L23)&gt;0, ROUND(SUM(L12:L23),2), "")</f>
        <v/>
      </c>
      <c r="M24" s="212" t="str">
        <f>IF(COUNT(M12:M23)&gt;0, ROUND(SUM(M12:M23),2), "")</f>
        <v/>
      </c>
      <c r="N24" s="213" t="str">
        <f>IF(COUNT(N12:N23)&gt;0, ROUND(SUM(N12:N23),2), "")</f>
        <v/>
      </c>
      <c r="O24" s="213" t="str">
        <f>IF(COUNT(O12:O23)&gt;0, ROUND(SUM(O12:O23),2), "")</f>
        <v/>
      </c>
      <c r="P24" s="213" t="str">
        <f>IF(COUNT(P12:P23)&gt;0, ROUND(SUM(P12:P23),2), "")</f>
        <v/>
      </c>
      <c r="Q24" s="214" t="str">
        <f>IF(COUNT(Q12:Q23)&gt;0, ROUND(SUM(Q12:Q23),2), "")</f>
        <v/>
      </c>
      <c r="R24" s="583" t="str">
        <f>IF(COUNT(R12:R23)&gt;0, ROUND(SUM(R12:R23),2), "")</f>
        <v/>
      </c>
    </row>
  </sheetData>
  <sheetProtection sheet="1" objects="1" scenarios="1" selectLockedCells="1"/>
  <mergeCells count="6">
    <mergeCell ref="B3:R3"/>
    <mergeCell ref="M6:R7"/>
    <mergeCell ref="B10:B11"/>
    <mergeCell ref="C10:G10"/>
    <mergeCell ref="H10:L10"/>
    <mergeCell ref="M10:R10"/>
  </mergeCells>
  <conditionalFormatting sqref="C12:R23">
    <cfRule type="containsErrors" dxfId="233" priority="4">
      <formula>ISERROR(C12)</formula>
    </cfRule>
  </conditionalFormatting>
  <conditionalFormatting sqref="C12:L23">
    <cfRule type="containsBlanks" dxfId="232" priority="3">
      <formula>LEN(TRIM(C12))=0</formula>
    </cfRule>
  </conditionalFormatting>
  <conditionalFormatting sqref="C24:R24">
    <cfRule type="containsErrors" dxfId="231" priority="2">
      <formula>ISERROR(C24)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Welcome</vt:lpstr>
      <vt:lpstr>W1</vt:lpstr>
      <vt:lpstr>W2</vt:lpstr>
      <vt:lpstr>W3</vt:lpstr>
      <vt:lpstr>W4</vt:lpstr>
      <vt:lpstr>W5</vt:lpstr>
      <vt:lpstr>W6</vt:lpstr>
      <vt:lpstr>W7</vt:lpstr>
      <vt:lpstr>W8</vt:lpstr>
      <vt:lpstr>W9</vt:lpstr>
      <vt:lpstr>W10</vt:lpstr>
      <vt:lpstr>W11</vt:lpstr>
      <vt:lpstr>W12</vt:lpstr>
      <vt:lpstr>W13</vt:lpstr>
      <vt:lpstr>W14</vt:lpstr>
      <vt:lpstr>W15</vt:lpstr>
      <vt:lpstr>W16</vt:lpstr>
      <vt:lpstr>'W1'!Print_Area</vt:lpstr>
      <vt:lpstr>'W13'!Print_Area</vt:lpstr>
      <vt:lpstr>'W14'!Print_Area</vt:lpstr>
      <vt:lpstr>'W2'!Print_Area</vt:lpstr>
      <vt:lpstr>'W3'!Print_Area</vt:lpstr>
      <vt:lpstr>'W4'!Print_Area</vt:lpstr>
      <vt:lpstr>Welcome!Print_Area</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You</dc:creator>
  <cp:lastModifiedBy>LI You</cp:lastModifiedBy>
  <cp:lastPrinted>2018-05-18T15:44:45Z</cp:lastPrinted>
  <dcterms:created xsi:type="dcterms:W3CDTF">2018-05-11T09:51:42Z</dcterms:created>
  <dcterms:modified xsi:type="dcterms:W3CDTF">2019-09-20T08:58:48Z</dcterms:modified>
</cp:coreProperties>
</file>