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580" yWindow="0" windowWidth="13420" windowHeight="1448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11" i="1"/>
  <c r="B22" i="1"/>
  <c r="B35" i="1"/>
  <c r="B36" i="1"/>
  <c r="B33" i="1"/>
  <c r="B21" i="1"/>
  <c r="B27" i="1"/>
  <c r="B20" i="1"/>
  <c r="K26" i="1"/>
  <c r="K25" i="1"/>
  <c r="K24" i="1"/>
  <c r="K23" i="1"/>
  <c r="K22" i="1"/>
  <c r="K21" i="1"/>
  <c r="K20" i="1"/>
  <c r="K19" i="1"/>
  <c r="K18" i="1"/>
  <c r="K17" i="1"/>
  <c r="K16" i="1"/>
  <c r="B12" i="1"/>
  <c r="B16" i="1"/>
  <c r="K15" i="1"/>
  <c r="B15" i="1"/>
  <c r="K14" i="1"/>
  <c r="B10" i="1"/>
  <c r="B14" i="1"/>
  <c r="K13" i="1"/>
  <c r="K12" i="1"/>
  <c r="K11" i="1"/>
  <c r="K10" i="1"/>
  <c r="K9" i="1"/>
  <c r="B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<sst xmlns="http://schemas.openxmlformats.org/spreadsheetml/2006/main" count="44" uniqueCount="44">
  <si>
    <t>Age</t>
  </si>
  <si>
    <t>Hours</t>
  </si>
  <si>
    <t>Vanco Concentration</t>
  </si>
  <si>
    <t>MIC &gt; 10</t>
  </si>
  <si>
    <t>Male = 1   Female = 2</t>
  </si>
  <si>
    <t>Height (in)</t>
  </si>
  <si>
    <t>Weight (kg)</t>
  </si>
  <si>
    <t>SCr</t>
  </si>
  <si>
    <t>BMI</t>
  </si>
  <si>
    <t>kg/m^2</t>
  </si>
  <si>
    <t>TBW</t>
  </si>
  <si>
    <t>Weight</t>
  </si>
  <si>
    <t>IBW</t>
  </si>
  <si>
    <t>Males: IBW = 50 kg + 2.3 kg for each inch over 5 feet
Females: IBW = 45.5 kg + 2.3 kg for each inch over 5 feet</t>
  </si>
  <si>
    <t>ABW = IBW + 0.4(TBW - IBW)</t>
  </si>
  <si>
    <t>CrCl using TBW (ml/min)</t>
  </si>
  <si>
    <t>CrCl using IBW (ml/min)</t>
  </si>
  <si>
    <t>CrCl using ABW (ml/min)</t>
  </si>
  <si>
    <t>ke</t>
  </si>
  <si>
    <t>Vd</t>
  </si>
  <si>
    <t>Set Peak</t>
  </si>
  <si>
    <t>Set Trough</t>
  </si>
  <si>
    <t>Exact Dosing Interval</t>
  </si>
  <si>
    <t>interval = ln(Peak/Trough)/ke + 1</t>
  </si>
  <si>
    <t>Rounded Interval</t>
  </si>
  <si>
    <t>using this exact dosing interval is impractical. Adjust the above interval</t>
  </si>
  <si>
    <t>Exact Dose, R</t>
  </si>
  <si>
    <t>Round Dose</t>
  </si>
  <si>
    <t>Final Dosing Regimen</t>
  </si>
  <si>
    <t>Final Peak</t>
  </si>
  <si>
    <t>Final Trough</t>
  </si>
  <si>
    <t>ke = 0.00293*CrCl + 0.014</t>
  </si>
  <si>
    <t>Double check Cpeak = Ro / ke / Vd * [1-e^(-ke*t')] / [1-e^(-ke*t)</t>
  </si>
  <si>
    <t>Double check Ctrough = Cpeak * e^(-k*(T-t'))</t>
  </si>
  <si>
    <t>t1/2</t>
  </si>
  <si>
    <t>t1/2 = ln2/ke</t>
  </si>
  <si>
    <t>ABW (adjusted body weight)</t>
  </si>
  <si>
    <t>Amino CrCl (TBW or ABW)</t>
  </si>
  <si>
    <r>
      <t xml:space="preserve">if obese, use ABW CrCl else use </t>
    </r>
    <r>
      <rPr>
        <b/>
        <sz val="12"/>
        <color theme="1"/>
        <rFont val="Calibri"/>
        <family val="2"/>
        <scheme val="minor"/>
      </rPr>
      <t>IBW</t>
    </r>
    <r>
      <rPr>
        <sz val="12"/>
        <color theme="1"/>
        <rFont val="Calibri"/>
        <family val="2"/>
        <scheme val="minor"/>
      </rPr>
      <t xml:space="preserve"> CrCl</t>
    </r>
  </si>
  <si>
    <t>t' = 0.5</t>
  </si>
  <si>
    <r>
      <t xml:space="preserve">using this exact dose is impractical. Adjust the above dose to </t>
    </r>
    <r>
      <rPr>
        <b/>
        <sz val="12"/>
        <color theme="1"/>
        <rFont val="Calibri"/>
        <family val="2"/>
        <scheme val="minor"/>
      </rPr>
      <t>10 mg</t>
    </r>
  </si>
  <si>
    <r>
      <t>Vd = 0.25</t>
    </r>
    <r>
      <rPr>
        <b/>
        <sz val="12"/>
        <color theme="1"/>
        <rFont val="Calibri"/>
        <family val="2"/>
        <scheme val="minor"/>
      </rPr>
      <t>*IBW</t>
    </r>
  </si>
  <si>
    <t>measure 30 min before adminstration
Gent/Tobra  &lt; 1 mcg/mL
Amikacin &lt; 8 mcg/mL</t>
  </si>
  <si>
    <t>measure 1 hour after adminstration
Gent/Tobra 6-8 mcg/mL
Amikacin 25 - 35 mcg/mL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</si>
</sst>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'[1]Set Trough'!$K$1</c:f>
              <c:strCache>
                <c:ptCount val="1"/>
                <c:pt idx="0">
                  <c:v>Vanco Concentration</c:v>
                </c:pt>
              </c:strCache>
            </c:strRef>
          </c:tx>
          <c:marker>
            <c:symbol val="none"/>
          </c:marker>
          <c:val>
            <c:numRef>
              <c:f>'[1]Set Trough'!$K$2:$K$26</c:f>
              <c:numCache>
                <c:formatCode>General</c:formatCode>
                <c:ptCount val="25"/>
                <c:pt idx="0">
                  <c:v>30.0</c:v>
                </c:pt>
                <c:pt idx="1">
                  <c:v>28.53545592655518</c:v>
                </c:pt>
                <c:pt idx="2">
                  <c:v>27.14240816454577</c:v>
                </c:pt>
                <c:pt idx="3">
                  <c:v>25.81736639733224</c:v>
                </c:pt>
                <c:pt idx="4">
                  <c:v>24.5570106990267</c:v>
                </c:pt>
                <c:pt idx="5">
                  <c:v>23.358183216334</c:v>
                </c:pt>
                <c:pt idx="6">
                  <c:v>22.21788025647</c:v>
                </c:pt>
                <c:pt idx="7">
                  <c:v>21.13324476133267</c:v>
                </c:pt>
                <c:pt idx="8">
                  <c:v>20.10155914907038</c:v>
                </c:pt>
                <c:pt idx="9">
                  <c:v>19.12023850511133</c:v>
                </c:pt>
                <c:pt idx="10">
                  <c:v>18.18682410559425</c:v>
                </c:pt>
                <c:pt idx="11">
                  <c:v>17.2989772569732</c:v>
                </c:pt>
                <c:pt idx="12">
                  <c:v>16.45447343636131</c:v>
                </c:pt>
                <c:pt idx="13">
                  <c:v>15.65119671793203</c:v>
                </c:pt>
                <c:pt idx="14">
                  <c:v>14.88713447141315</c:v>
                </c:pt>
                <c:pt idx="15">
                  <c:v>14.16037231939035</c:v>
                </c:pt>
                <c:pt idx="16">
                  <c:v>13.46908934078584</c:v>
                </c:pt>
                <c:pt idx="17">
                  <c:v>12.81155350849428</c:v>
                </c:pt>
                <c:pt idx="18">
                  <c:v>12.18611734974473</c:v>
                </c:pt>
                <c:pt idx="19">
                  <c:v>11.59121381831567</c:v>
                </c:pt>
                <c:pt idx="20">
                  <c:v>11.0253523682608</c:v>
                </c:pt>
                <c:pt idx="21">
                  <c:v>10.48711521930823</c:v>
                </c:pt>
                <c:pt idx="22">
                  <c:v>9.97515380457587</c:v>
                </c:pt>
                <c:pt idx="23">
                  <c:v>9.488185391702797</c:v>
                </c:pt>
                <c:pt idx="24">
                  <c:v>9.024989868930664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'[1]Set Trough'!$L$1</c:f>
              <c:strCache>
                <c:ptCount val="1"/>
                <c:pt idx="0">
                  <c:v>MIC &gt; 10</c:v>
                </c:pt>
              </c:strCache>
            </c:strRef>
          </c:tx>
          <c:marker>
            <c:symbol val="none"/>
          </c:marker>
          <c:val>
            <c:numRef>
              <c:f>'[1]Set Trough'!$L$2:$L$26</c:f>
              <c:numCache>
                <c:formatCode>General</c:formatCode>
                <c:ptCount val="2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981048"/>
        <c:axId val="-2120915320"/>
      </c:lineChart>
      <c:catAx>
        <c:axId val="-212098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915320"/>
        <c:crosses val="autoZero"/>
        <c:auto val="1"/>
        <c:lblAlgn val="ctr"/>
        <c:lblOffset val="100"/>
        <c:noMultiLvlLbl val="0"/>
      </c:catAx>
      <c:valAx>
        <c:axId val="-212091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98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</xdr:row>
      <xdr:rowOff>165100</xdr:rowOff>
    </xdr:from>
    <xdr:to>
      <xdr:col>8</xdr:col>
      <xdr:colOff>787400</xdr:colOff>
      <xdr:row>17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do/Documents/Dropbox/PY3%20Semester%202/PK/My%20PK/00%20Calculator/Vanco%20peak%20trough%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 Trough"/>
      <sheetName val="Adjust trough"/>
    </sheetNames>
    <sheetDataSet>
      <sheetData sheetId="0">
        <row r="1">
          <cell r="K1" t="str">
            <v>Vanco Concentration</v>
          </cell>
          <cell r="L1" t="str">
            <v>MIC &gt; 10</v>
          </cell>
        </row>
        <row r="2">
          <cell r="K2">
            <v>30</v>
          </cell>
          <cell r="L2">
            <v>10</v>
          </cell>
        </row>
        <row r="3">
          <cell r="K3">
            <v>28.535455926555176</v>
          </cell>
          <cell r="L3">
            <v>10</v>
          </cell>
        </row>
        <row r="4">
          <cell r="K4">
            <v>27.142408164545767</v>
          </cell>
          <cell r="L4">
            <v>10</v>
          </cell>
        </row>
        <row r="5">
          <cell r="K5">
            <v>25.81736639733224</v>
          </cell>
          <cell r="L5">
            <v>10</v>
          </cell>
        </row>
        <row r="6">
          <cell r="K6">
            <v>24.557010699026691</v>
          </cell>
          <cell r="L6">
            <v>10</v>
          </cell>
        </row>
        <row r="7">
          <cell r="K7">
            <v>23.358183216334002</v>
          </cell>
          <cell r="L7">
            <v>10</v>
          </cell>
        </row>
        <row r="8">
          <cell r="K8">
            <v>22.217880256469996</v>
          </cell>
          <cell r="L8">
            <v>10</v>
          </cell>
        </row>
        <row r="9">
          <cell r="K9">
            <v>21.133244761332666</v>
          </cell>
          <cell r="L9">
            <v>10</v>
          </cell>
        </row>
        <row r="10">
          <cell r="K10">
            <v>20.101559149070379</v>
          </cell>
          <cell r="L10">
            <v>10</v>
          </cell>
        </row>
        <row r="11">
          <cell r="K11">
            <v>19.120238505111331</v>
          </cell>
          <cell r="L11">
            <v>10</v>
          </cell>
        </row>
        <row r="12">
          <cell r="K12">
            <v>18.186824105594251</v>
          </cell>
          <cell r="L12">
            <v>10</v>
          </cell>
        </row>
        <row r="13">
          <cell r="K13">
            <v>17.298977256973203</v>
          </cell>
          <cell r="L13">
            <v>10</v>
          </cell>
        </row>
        <row r="14">
          <cell r="K14">
            <v>16.454473436361308</v>
          </cell>
          <cell r="L14">
            <v>10</v>
          </cell>
        </row>
        <row r="15">
          <cell r="K15">
            <v>15.651196717932033</v>
          </cell>
          <cell r="L15">
            <v>10</v>
          </cell>
        </row>
        <row r="16">
          <cell r="K16">
            <v>14.887134471413152</v>
          </cell>
          <cell r="L16">
            <v>10</v>
          </cell>
        </row>
        <row r="17">
          <cell r="K17">
            <v>14.160372319390346</v>
          </cell>
          <cell r="L17">
            <v>10</v>
          </cell>
        </row>
        <row r="18">
          <cell r="K18">
            <v>13.469089340785837</v>
          </cell>
          <cell r="L18">
            <v>10</v>
          </cell>
        </row>
        <row r="19">
          <cell r="K19">
            <v>12.811553508494278</v>
          </cell>
          <cell r="L19">
            <v>10</v>
          </cell>
        </row>
        <row r="20">
          <cell r="K20">
            <v>12.18611734974473</v>
          </cell>
          <cell r="L20">
            <v>10</v>
          </cell>
        </row>
        <row r="21">
          <cell r="K21">
            <v>11.591213818315671</v>
          </cell>
          <cell r="L21">
            <v>10</v>
          </cell>
        </row>
        <row r="22">
          <cell r="K22">
            <v>11.025352368260805</v>
          </cell>
          <cell r="L22">
            <v>10</v>
          </cell>
        </row>
        <row r="23">
          <cell r="K23">
            <v>10.487115219308233</v>
          </cell>
          <cell r="L23">
            <v>10</v>
          </cell>
        </row>
        <row r="24">
          <cell r="K24">
            <v>9.9751538045758696</v>
          </cell>
          <cell r="L24">
            <v>10</v>
          </cell>
        </row>
        <row r="25">
          <cell r="K25">
            <v>9.4881853917027978</v>
          </cell>
          <cell r="L25">
            <v>10</v>
          </cell>
        </row>
        <row r="26">
          <cell r="K26">
            <v>9.024989868930664</v>
          </cell>
          <cell r="L26">
            <v>10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3" workbookViewId="0">
      <selection activeCell="B31" sqref="B31"/>
    </sheetView>
  </sheetViews>
  <sheetFormatPr baseColWidth="10" defaultColWidth="11" defaultRowHeight="15" x14ac:dyDescent="0"/>
  <cols>
    <col min="1" max="1" width="30.33203125" style="1" customWidth="1"/>
    <col min="2" max="2" width="30.5" style="1" bestFit="1" customWidth="1"/>
    <col min="3" max="3" width="60.1640625" style="1" bestFit="1" customWidth="1"/>
    <col min="4" max="4" width="11" style="1"/>
    <col min="5" max="5" width="12.83203125" style="1" bestFit="1" customWidth="1"/>
    <col min="6" max="8" width="11" style="1"/>
    <col min="9" max="9" width="12.1640625" style="1" bestFit="1" customWidth="1"/>
    <col min="10" max="10" width="11" style="1"/>
    <col min="11" max="11" width="18.33203125" style="1" bestFit="1" customWidth="1"/>
    <col min="12" max="16384" width="11" style="1"/>
  </cols>
  <sheetData>
    <row r="1" spans="1:12">
      <c r="A1" s="1" t="s">
        <v>0</v>
      </c>
      <c r="B1" s="2">
        <v>55</v>
      </c>
      <c r="J1" s="1" t="s">
        <v>1</v>
      </c>
      <c r="K1" s="1" t="s">
        <v>2</v>
      </c>
      <c r="L1" s="1" t="s">
        <v>3</v>
      </c>
    </row>
    <row r="2" spans="1:12">
      <c r="A2" s="1" t="s">
        <v>4</v>
      </c>
      <c r="B2" s="2">
        <v>2</v>
      </c>
      <c r="J2" s="1">
        <v>0</v>
      </c>
      <c r="K2" s="1">
        <f>B24*EXP(-B20*J2)</f>
        <v>7</v>
      </c>
      <c r="L2" s="1">
        <v>10</v>
      </c>
    </row>
    <row r="3" spans="1:12">
      <c r="A3" s="1" t="s">
        <v>5</v>
      </c>
      <c r="B3" s="2">
        <v>64</v>
      </c>
      <c r="J3" s="1">
        <v>1</v>
      </c>
      <c r="K3" s="1">
        <f>B24*EXP(-B20*J3)</f>
        <v>5.8753177816165785</v>
      </c>
      <c r="L3" s="1">
        <v>10</v>
      </c>
    </row>
    <row r="4" spans="1:12">
      <c r="A4" s="1" t="s">
        <v>6</v>
      </c>
      <c r="B4" s="2">
        <v>77</v>
      </c>
      <c r="J4" s="1">
        <v>2</v>
      </c>
      <c r="K4" s="1">
        <f>B24*EXP(-B20*J4)</f>
        <v>4.931337004997137</v>
      </c>
      <c r="L4" s="1">
        <v>10</v>
      </c>
    </row>
    <row r="5" spans="1:12">
      <c r="A5" s="1" t="s">
        <v>7</v>
      </c>
      <c r="B5" s="2">
        <v>1.4</v>
      </c>
      <c r="J5" s="1">
        <v>3</v>
      </c>
      <c r="K5" s="1">
        <f>B24*EXP(-B20*J5)</f>
        <v>4.1390245703719319</v>
      </c>
      <c r="L5" s="1">
        <v>10</v>
      </c>
    </row>
    <row r="6" spans="1:12">
      <c r="B6" s="3"/>
      <c r="J6" s="1">
        <v>4</v>
      </c>
      <c r="K6" s="1">
        <f>B24*EXP(-B20*J6)</f>
        <v>3.4740120938363046</v>
      </c>
      <c r="L6" s="1">
        <v>10</v>
      </c>
    </row>
    <row r="7" spans="1:12">
      <c r="B7" s="3"/>
      <c r="J7" s="1">
        <v>5</v>
      </c>
      <c r="K7" s="1">
        <f>B24*EXP(-B20*J7)</f>
        <v>2.9158464326382121</v>
      </c>
      <c r="L7" s="1">
        <v>10</v>
      </c>
    </row>
    <row r="8" spans="1:12">
      <c r="B8" s="3"/>
      <c r="J8" s="1">
        <v>6</v>
      </c>
      <c r="K8" s="1">
        <f>B24*EXP(-B20*J8)</f>
        <v>2.4473606277346507</v>
      </c>
      <c r="L8" s="1">
        <v>10</v>
      </c>
    </row>
    <row r="9" spans="1:12">
      <c r="A9" s="1" t="s">
        <v>8</v>
      </c>
      <c r="B9" s="3">
        <f>B4/(B3/100*2.54)^2</f>
        <v>29.138241870233735</v>
      </c>
      <c r="C9" s="1" t="s">
        <v>9</v>
      </c>
      <c r="J9" s="1">
        <v>7</v>
      </c>
      <c r="K9" s="1">
        <f>B24*EXP(-B20*J9)</f>
        <v>2.0541459163082436</v>
      </c>
      <c r="L9" s="1">
        <v>10</v>
      </c>
    </row>
    <row r="10" spans="1:12">
      <c r="A10" s="1" t="s">
        <v>10</v>
      </c>
      <c r="B10" s="3">
        <f>B4</f>
        <v>77</v>
      </c>
      <c r="C10" s="1" t="s">
        <v>11</v>
      </c>
      <c r="J10" s="1">
        <v>8</v>
      </c>
      <c r="K10" s="1">
        <f>B24*EXP(-B20*J10)</f>
        <v>1.7241085754458436</v>
      </c>
      <c r="L10" s="1">
        <v>10</v>
      </c>
    </row>
    <row r="11" spans="1:12" ht="30">
      <c r="A11" s="1" t="s">
        <v>12</v>
      </c>
      <c r="B11" s="3">
        <f>IF(B2=1,50+(2.3*(B3-60)),IF(B2=2,45.5+(2.3*(B3-60)),"Enter Gener"))</f>
        <v>54.7</v>
      </c>
      <c r="C11" s="4" t="s">
        <v>13</v>
      </c>
      <c r="J11" s="1">
        <v>9</v>
      </c>
      <c r="K11" s="1">
        <f>B24*EXP(-B20*J11)</f>
        <v>1.4470979672506565</v>
      </c>
      <c r="L11" s="1">
        <v>10</v>
      </c>
    </row>
    <row r="12" spans="1:12">
      <c r="A12" s="1" t="s">
        <v>36</v>
      </c>
      <c r="B12" s="3">
        <f>B11+(0.4*(B4-B11))</f>
        <v>63.620000000000005</v>
      </c>
      <c r="C12" s="1" t="s">
        <v>14</v>
      </c>
      <c r="J12" s="1">
        <v>10</v>
      </c>
      <c r="K12" s="1">
        <f>B24*EXP(-B20*J12)</f>
        <v>1.2145943455327124</v>
      </c>
      <c r="L12" s="1">
        <v>10</v>
      </c>
    </row>
    <row r="13" spans="1:12">
      <c r="B13" s="3"/>
      <c r="J13" s="1">
        <v>11</v>
      </c>
      <c r="K13" s="1">
        <f>B24*EXP(-B20*J13)</f>
        <v>1.0194468222513282</v>
      </c>
      <c r="L13" s="1">
        <v>10</v>
      </c>
    </row>
    <row r="14" spans="1:12">
      <c r="A14" s="1" t="s">
        <v>15</v>
      </c>
      <c r="B14" s="3">
        <f>IF(B2=1,((140-B1)*B10/72/B5),IF(B2=2,(140-B1)*B10/72/B5*0.85))</f>
        <v>55.190972222222221</v>
      </c>
      <c r="J14" s="1">
        <v>12</v>
      </c>
      <c r="K14" s="1">
        <f>B24*EXP(-B20*J14)</f>
        <v>0.8556534345979635</v>
      </c>
      <c r="L14" s="1">
        <v>10</v>
      </c>
    </row>
    <row r="15" spans="1:12">
      <c r="A15" s="1" t="s">
        <v>16</v>
      </c>
      <c r="B15" s="3">
        <f>IF(B2=1,((140-B1)*B11/72/B5),IF(B2=2,(140-B1)*B11/72/B5*0.85))</f>
        <v>39.207093253968253</v>
      </c>
      <c r="J15" s="1">
        <v>13</v>
      </c>
      <c r="K15" s="1">
        <f>B24*EXP(-B20*J15)</f>
        <v>0.71817654845638779</v>
      </c>
      <c r="L15" s="1">
        <v>10</v>
      </c>
    </row>
    <row r="16" spans="1:12">
      <c r="A16" s="1" t="s">
        <v>17</v>
      </c>
      <c r="B16" s="3">
        <f>IF(B2=1,((140-B1)*B12/72/B5),IF(B2=2,(140-B1)*B12/72/B5*0.85))</f>
        <v>45.600644841269848</v>
      </c>
      <c r="J16" s="1">
        <v>14</v>
      </c>
      <c r="K16" s="1">
        <f>B24*EXP(-B20*J16)</f>
        <v>0.60278792078369059</v>
      </c>
      <c r="L16" s="1">
        <v>10</v>
      </c>
    </row>
    <row r="17" spans="1:12">
      <c r="J17" s="1">
        <v>15</v>
      </c>
      <c r="K17" s="1">
        <f>B24*EXP(-B20*J17)</f>
        <v>0.50593865564630047</v>
      </c>
      <c r="L17" s="1">
        <v>10</v>
      </c>
    </row>
    <row r="18" spans="1:12">
      <c r="B18" s="3"/>
      <c r="J18" s="1">
        <v>16</v>
      </c>
      <c r="K18" s="1">
        <f>B24*EXP(-B20*J18)</f>
        <v>0.42465005427512809</v>
      </c>
      <c r="L18" s="1">
        <v>10</v>
      </c>
    </row>
    <row r="19" spans="1:12">
      <c r="A19" s="1" t="s">
        <v>37</v>
      </c>
      <c r="B19" s="2">
        <v>55</v>
      </c>
      <c r="C19" s="1" t="s">
        <v>38</v>
      </c>
      <c r="J19" s="1">
        <v>17</v>
      </c>
      <c r="K19" s="1">
        <f>B24*EXP(-B20*J19)</f>
        <v>0.3564220021210151</v>
      </c>
      <c r="L19" s="1">
        <v>10</v>
      </c>
    </row>
    <row r="20" spans="1:12">
      <c r="A20" s="1" t="s">
        <v>18</v>
      </c>
      <c r="B20" s="3">
        <f>0.00293*B19 + 0.014</f>
        <v>0.17515</v>
      </c>
      <c r="C20" s="1" t="s">
        <v>31</v>
      </c>
      <c r="J20" s="1">
        <v>18</v>
      </c>
      <c r="K20" s="1">
        <f>B24*EXP(-B20*J20)</f>
        <v>0.29915607526014032</v>
      </c>
      <c r="L20" s="1">
        <v>10</v>
      </c>
    </row>
    <row r="21" spans="1:12">
      <c r="A21" s="1" t="s">
        <v>34</v>
      </c>
      <c r="B21" s="3">
        <f>LN(2)/B20</f>
        <v>3.9574489326859563</v>
      </c>
      <c r="C21" s="1" t="s">
        <v>35</v>
      </c>
      <c r="J21" s="1">
        <v>19</v>
      </c>
      <c r="K21" s="1">
        <f>B24*EXP(-B20*J21)</f>
        <v>0.25109100120778988</v>
      </c>
      <c r="L21" s="1">
        <v>10</v>
      </c>
    </row>
    <row r="22" spans="1:12">
      <c r="A22" s="1" t="s">
        <v>19</v>
      </c>
      <c r="B22" s="3">
        <f>0.25*B11</f>
        <v>13.675000000000001</v>
      </c>
      <c r="C22" s="1" t="s">
        <v>41</v>
      </c>
      <c r="J22" s="1">
        <v>20</v>
      </c>
      <c r="K22" s="1">
        <f>B24*EXP(-B20*J22)</f>
        <v>0.21074848917143399</v>
      </c>
      <c r="L22" s="1">
        <v>10</v>
      </c>
    </row>
    <row r="23" spans="1:12">
      <c r="B23" s="3"/>
      <c r="J23" s="1">
        <v>21</v>
      </c>
      <c r="K23" s="1">
        <f>B24*EXP(-B20*J23)</f>
        <v>0.17688776369682219</v>
      </c>
      <c r="L23" s="1">
        <v>10</v>
      </c>
    </row>
    <row r="24" spans="1:12" ht="45">
      <c r="A24" s="1" t="s">
        <v>20</v>
      </c>
      <c r="B24" s="2">
        <v>7</v>
      </c>
      <c r="C24" s="4" t="s">
        <v>43</v>
      </c>
      <c r="J24" s="1">
        <v>22</v>
      </c>
      <c r="K24" s="1">
        <f>B24*EXP(-B20*J24)</f>
        <v>0.14846740334261874</v>
      </c>
      <c r="L24" s="1">
        <v>10</v>
      </c>
    </row>
    <row r="25" spans="1:12" ht="45">
      <c r="A25" s="1" t="s">
        <v>21</v>
      </c>
      <c r="B25" s="2">
        <v>0.5</v>
      </c>
      <c r="C25" s="4" t="s">
        <v>42</v>
      </c>
      <c r="J25" s="1">
        <v>23</v>
      </c>
      <c r="K25" s="1">
        <f>B24*EXP(-B20*J25)</f>
        <v>0.12461331069276117</v>
      </c>
      <c r="L25" s="1">
        <v>10</v>
      </c>
    </row>
    <row r="26" spans="1:12">
      <c r="J26" s="1">
        <v>24</v>
      </c>
      <c r="K26" s="1">
        <f>B24*EXP(-B20*J26)</f>
        <v>0.10459182859132736</v>
      </c>
      <c r="L26" s="1">
        <v>10</v>
      </c>
    </row>
    <row r="27" spans="1:12">
      <c r="A27" s="1" t="s">
        <v>22</v>
      </c>
      <c r="B27" s="3">
        <f>0.5+LN(B24/B25)/B20</f>
        <v>15.567412672653488</v>
      </c>
      <c r="C27" s="1" t="s">
        <v>23</v>
      </c>
    </row>
    <row r="28" spans="1:12">
      <c r="A28" s="1" t="s">
        <v>24</v>
      </c>
      <c r="B28" s="2">
        <v>12</v>
      </c>
      <c r="C28" s="1" t="s">
        <v>25</v>
      </c>
    </row>
    <row r="30" spans="1:12">
      <c r="A30" s="1" t="s">
        <v>26</v>
      </c>
      <c r="B30" s="3">
        <f>B20*B22*B24*(1-EXP(-B20*B28))/(1-EXP(-B20*0.5))/2</f>
        <v>87.756831624542457</v>
      </c>
      <c r="C30" s="1" t="s">
        <v>39</v>
      </c>
    </row>
    <row r="31" spans="1:12">
      <c r="A31" s="1" t="s">
        <v>27</v>
      </c>
      <c r="B31" s="2">
        <v>90</v>
      </c>
      <c r="C31" s="1" t="s">
        <v>40</v>
      </c>
    </row>
    <row r="33" spans="1:3">
      <c r="A33" s="1" t="s">
        <v>28</v>
      </c>
      <c r="B33" s="5" t="str">
        <f>B31&amp;"mg IV over 30 min, repeat q"&amp;B28&amp;"h"</f>
        <v>90mg IV over 30 min, repeat q12h</v>
      </c>
    </row>
    <row r="35" spans="1:3">
      <c r="A35" s="1" t="s">
        <v>29</v>
      </c>
      <c r="B35" s="3">
        <f>B31/B20/B22*(1-EXP(-B20*0.5))/(1-EXP(-B20*B28))*2</f>
        <v>7.1789282764375857</v>
      </c>
      <c r="C35" s="1" t="s">
        <v>32</v>
      </c>
    </row>
    <row r="36" spans="1:3">
      <c r="A36" s="1" t="s">
        <v>30</v>
      </c>
      <c r="B36" s="3">
        <f>B35*EXP(-B20*(B28-0.5))*2</f>
        <v>1.9156793034060471</v>
      </c>
      <c r="C36" s="1" t="s">
        <v>33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2014-04-24T01:16:24Z</dcterms:created>
  <dcterms:modified xsi:type="dcterms:W3CDTF">2014-04-24T14:39:52Z</dcterms:modified>
</cp:coreProperties>
</file>