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9E686A4A-99A4-4CB7-8614-C383154E93E7}" xr6:coauthVersionLast="43" xr6:coauthVersionMax="43" xr10:uidLastSave="{00000000-0000-0000-0000-000000000000}"/>
  <bookViews>
    <workbookView xWindow="2880" yWindow="350" windowWidth="14400" windowHeight="7360" activeTab="4" xr2:uid="{00000000-000D-0000-FFFF-FFFF00000000}"/>
  </bookViews>
  <sheets>
    <sheet name="Dnevno" sheetId="2" r:id="rId1"/>
    <sheet name="Mjesečno" sheetId="3" r:id="rId2"/>
    <sheet name="Godine" sheetId="4" r:id="rId3"/>
    <sheet name="Sheet1" sheetId="5" r:id="rId4"/>
    <sheet name="Sheet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2" i="6" l="1"/>
  <c r="F208" i="6"/>
  <c r="F207" i="6"/>
  <c r="E208" i="6" l="1"/>
  <c r="E207" i="6"/>
  <c r="D208" i="6"/>
  <c r="D207" i="6"/>
  <c r="C208" i="6"/>
  <c r="C207" i="6"/>
  <c r="S46" i="6" l="1"/>
  <c r="R46" i="6"/>
  <c r="R49" i="6" s="1"/>
  <c r="R69" i="6" s="1"/>
  <c r="Q46" i="6"/>
  <c r="Q56" i="6" s="1"/>
  <c r="Q76" i="6" s="1"/>
  <c r="P46" i="6"/>
  <c r="P56" i="6" s="1"/>
  <c r="P76" i="6" s="1"/>
  <c r="O46" i="6"/>
  <c r="N46" i="6"/>
  <c r="M46" i="6"/>
  <c r="M52" i="6" s="1"/>
  <c r="M72" i="6" s="1"/>
  <c r="L46" i="6"/>
  <c r="L49" i="6" s="1"/>
  <c r="L69" i="6" s="1"/>
  <c r="K46" i="6"/>
  <c r="J46" i="6"/>
  <c r="J49" i="6" s="1"/>
  <c r="J69" i="6" s="1"/>
  <c r="I46" i="6"/>
  <c r="I56" i="6" s="1"/>
  <c r="I76" i="6" s="1"/>
  <c r="H46" i="6"/>
  <c r="G46" i="6"/>
  <c r="F46" i="6"/>
  <c r="E46" i="6"/>
  <c r="E56" i="6" s="1"/>
  <c r="E76" i="6" s="1"/>
  <c r="D46" i="6"/>
  <c r="D49" i="6" s="1"/>
  <c r="D69" i="6" s="1"/>
  <c r="C46" i="6"/>
  <c r="C58" i="6" s="1"/>
  <c r="C21" i="6"/>
  <c r="G5" i="6"/>
  <c r="G6" i="6"/>
  <c r="G7" i="6"/>
  <c r="G8" i="6"/>
  <c r="G9" i="6"/>
  <c r="G10" i="6"/>
  <c r="G11" i="6"/>
  <c r="G12" i="6"/>
  <c r="G13" i="6"/>
  <c r="G14" i="6"/>
  <c r="G15" i="6"/>
  <c r="G4" i="6"/>
  <c r="C51" i="6" l="1"/>
  <c r="I52" i="6"/>
  <c r="I72" i="6" s="1"/>
  <c r="E52" i="6"/>
  <c r="E72" i="6" s="1"/>
  <c r="M60" i="6"/>
  <c r="M80" i="6" s="1"/>
  <c r="I60" i="6"/>
  <c r="I80" i="6" s="1"/>
  <c r="M54" i="6"/>
  <c r="M74" i="6" s="1"/>
  <c r="L50" i="6"/>
  <c r="L70" i="6" s="1"/>
  <c r="P57" i="6"/>
  <c r="P77" i="6" s="1"/>
  <c r="I55" i="6"/>
  <c r="I75" i="6" s="1"/>
  <c r="L51" i="6"/>
  <c r="L71" i="6" s="1"/>
  <c r="M58" i="6"/>
  <c r="M78" i="6" s="1"/>
  <c r="I53" i="6"/>
  <c r="I73" i="6" s="1"/>
  <c r="I51" i="6"/>
  <c r="I71" i="6" s="1"/>
  <c r="I58" i="6"/>
  <c r="I78" i="6" s="1"/>
  <c r="Q49" i="6"/>
  <c r="Q69" i="6" s="1"/>
  <c r="I50" i="6"/>
  <c r="I70" i="6" s="1"/>
  <c r="E51" i="6"/>
  <c r="E71" i="6" s="1"/>
  <c r="C53" i="6"/>
  <c r="C73" i="6" s="1"/>
  <c r="I54" i="6"/>
  <c r="I74" i="6" s="1"/>
  <c r="M57" i="6"/>
  <c r="M77" i="6" s="1"/>
  <c r="M59" i="6"/>
  <c r="M79" i="6" s="1"/>
  <c r="M56" i="6"/>
  <c r="M76" i="6" s="1"/>
  <c r="I49" i="6"/>
  <c r="I69" i="6" s="1"/>
  <c r="E50" i="6"/>
  <c r="E70" i="6" s="1"/>
  <c r="L52" i="6"/>
  <c r="L72" i="6" s="1"/>
  <c r="M53" i="6"/>
  <c r="M73" i="6" s="1"/>
  <c r="M55" i="6"/>
  <c r="M75" i="6" s="1"/>
  <c r="I57" i="6"/>
  <c r="I77" i="6" s="1"/>
  <c r="I59" i="6"/>
  <c r="I79" i="6" s="1"/>
  <c r="P60" i="6"/>
  <c r="P80" i="6" s="1"/>
  <c r="P54" i="6"/>
  <c r="P74" i="6" s="1"/>
  <c r="P58" i="6"/>
  <c r="P78" i="6" s="1"/>
  <c r="H49" i="6"/>
  <c r="H69" i="6" s="1"/>
  <c r="H56" i="6"/>
  <c r="H76" i="6" s="1"/>
  <c r="H60" i="6"/>
  <c r="H80" i="6" s="1"/>
  <c r="H59" i="6"/>
  <c r="H79" i="6" s="1"/>
  <c r="H58" i="6"/>
  <c r="H78" i="6" s="1"/>
  <c r="H57" i="6"/>
  <c r="H77" i="6" s="1"/>
  <c r="H55" i="6"/>
  <c r="H75" i="6" s="1"/>
  <c r="H54" i="6"/>
  <c r="H74" i="6" s="1"/>
  <c r="H53" i="6"/>
  <c r="H73" i="6" s="1"/>
  <c r="H52" i="6"/>
  <c r="H72" i="6" s="1"/>
  <c r="H51" i="6"/>
  <c r="H71" i="6" s="1"/>
  <c r="H50" i="6"/>
  <c r="H70" i="6" s="1"/>
  <c r="P49" i="6"/>
  <c r="P69" i="6" s="1"/>
  <c r="P52" i="6"/>
  <c r="P72" i="6" s="1"/>
  <c r="P51" i="6"/>
  <c r="P71" i="6" s="1"/>
  <c r="P50" i="6"/>
  <c r="P70" i="6" s="1"/>
  <c r="P55" i="6"/>
  <c r="P75" i="6" s="1"/>
  <c r="P59" i="6"/>
  <c r="P79" i="6" s="1"/>
  <c r="P53" i="6"/>
  <c r="P73" i="6" s="1"/>
  <c r="E49" i="6"/>
  <c r="E69" i="6" s="1"/>
  <c r="L53" i="6"/>
  <c r="L73" i="6" s="1"/>
  <c r="L54" i="6"/>
  <c r="L74" i="6" s="1"/>
  <c r="L55" i="6"/>
  <c r="L75" i="6" s="1"/>
  <c r="L57" i="6"/>
  <c r="L77" i="6" s="1"/>
  <c r="L58" i="6"/>
  <c r="L78" i="6" s="1"/>
  <c r="L59" i="6"/>
  <c r="L79" i="6" s="1"/>
  <c r="L60" i="6"/>
  <c r="L80" i="6" s="1"/>
  <c r="L56" i="6"/>
  <c r="L76" i="6" s="1"/>
  <c r="C50" i="6"/>
  <c r="C70" i="6" s="1"/>
  <c r="D50" i="6"/>
  <c r="D70" i="6" s="1"/>
  <c r="D51" i="6"/>
  <c r="D71" i="6" s="1"/>
  <c r="D52" i="6"/>
  <c r="D72" i="6" s="1"/>
  <c r="Q50" i="6"/>
  <c r="Q70" i="6" s="1"/>
  <c r="Q51" i="6"/>
  <c r="Q71" i="6" s="1"/>
  <c r="Q52" i="6"/>
  <c r="Q72" i="6" s="1"/>
  <c r="C54" i="6"/>
  <c r="C74" i="6" s="1"/>
  <c r="E53" i="6"/>
  <c r="E73" i="6" s="1"/>
  <c r="E54" i="6"/>
  <c r="E74" i="6" s="1"/>
  <c r="E55" i="6"/>
  <c r="E75" i="6" s="1"/>
  <c r="E57" i="6"/>
  <c r="E77" i="6" s="1"/>
  <c r="E58" i="6"/>
  <c r="E78" i="6" s="1"/>
  <c r="E59" i="6"/>
  <c r="E79" i="6" s="1"/>
  <c r="E60" i="6"/>
  <c r="E80" i="6" s="1"/>
  <c r="D53" i="6"/>
  <c r="D73" i="6" s="1"/>
  <c r="D54" i="6"/>
  <c r="D74" i="6" s="1"/>
  <c r="D55" i="6"/>
  <c r="D75" i="6" s="1"/>
  <c r="D57" i="6"/>
  <c r="D77" i="6" s="1"/>
  <c r="D58" i="6"/>
  <c r="D78" i="6" s="1"/>
  <c r="D59" i="6"/>
  <c r="D79" i="6" s="1"/>
  <c r="D60" i="6"/>
  <c r="D80" i="6" s="1"/>
  <c r="D56" i="6"/>
  <c r="D76" i="6" s="1"/>
  <c r="M49" i="6"/>
  <c r="M69" i="6" s="1"/>
  <c r="M50" i="6"/>
  <c r="M70" i="6" s="1"/>
  <c r="M51" i="6"/>
  <c r="M71" i="6" s="1"/>
  <c r="Q53" i="6"/>
  <c r="Q73" i="6" s="1"/>
  <c r="Q54" i="6"/>
  <c r="Q74" i="6" s="1"/>
  <c r="Q55" i="6"/>
  <c r="Q75" i="6" s="1"/>
  <c r="Q57" i="6"/>
  <c r="Q77" i="6" s="1"/>
  <c r="Q58" i="6"/>
  <c r="Q78" i="6" s="1"/>
  <c r="Q59" i="6"/>
  <c r="Q79" i="6" s="1"/>
  <c r="Q60" i="6"/>
  <c r="Q80" i="6" s="1"/>
  <c r="C78" i="6"/>
  <c r="F56" i="6"/>
  <c r="F76" i="6" s="1"/>
  <c r="F60" i="6"/>
  <c r="F80" i="6" s="1"/>
  <c r="F59" i="6"/>
  <c r="F79" i="6" s="1"/>
  <c r="F58" i="6"/>
  <c r="F78" i="6" s="1"/>
  <c r="F57" i="6"/>
  <c r="F77" i="6" s="1"/>
  <c r="F55" i="6"/>
  <c r="F75" i="6" s="1"/>
  <c r="F54" i="6"/>
  <c r="F74" i="6" s="1"/>
  <c r="F53" i="6"/>
  <c r="F73" i="6" s="1"/>
  <c r="F52" i="6"/>
  <c r="F72" i="6" s="1"/>
  <c r="F51" i="6"/>
  <c r="F71" i="6" s="1"/>
  <c r="F50" i="6"/>
  <c r="F70" i="6" s="1"/>
  <c r="J56" i="6"/>
  <c r="J76" i="6" s="1"/>
  <c r="J60" i="6"/>
  <c r="J80" i="6" s="1"/>
  <c r="J59" i="6"/>
  <c r="J79" i="6" s="1"/>
  <c r="J58" i="6"/>
  <c r="J78" i="6" s="1"/>
  <c r="J57" i="6"/>
  <c r="J77" i="6" s="1"/>
  <c r="J55" i="6"/>
  <c r="J75" i="6" s="1"/>
  <c r="J54" i="6"/>
  <c r="J74" i="6" s="1"/>
  <c r="J53" i="6"/>
  <c r="J73" i="6" s="1"/>
  <c r="J52" i="6"/>
  <c r="J72" i="6" s="1"/>
  <c r="J51" i="6"/>
  <c r="J71" i="6" s="1"/>
  <c r="J50" i="6"/>
  <c r="J70" i="6" s="1"/>
  <c r="N56" i="6"/>
  <c r="N76" i="6" s="1"/>
  <c r="N60" i="6"/>
  <c r="N80" i="6" s="1"/>
  <c r="N59" i="6"/>
  <c r="N79" i="6" s="1"/>
  <c r="N58" i="6"/>
  <c r="N78" i="6" s="1"/>
  <c r="N57" i="6"/>
  <c r="N77" i="6" s="1"/>
  <c r="N55" i="6"/>
  <c r="N75" i="6" s="1"/>
  <c r="N54" i="6"/>
  <c r="N74" i="6" s="1"/>
  <c r="N53" i="6"/>
  <c r="N73" i="6" s="1"/>
  <c r="N52" i="6"/>
  <c r="N72" i="6" s="1"/>
  <c r="N51" i="6"/>
  <c r="N71" i="6" s="1"/>
  <c r="N50" i="6"/>
  <c r="N70" i="6" s="1"/>
  <c r="R56" i="6"/>
  <c r="R76" i="6" s="1"/>
  <c r="R60" i="6"/>
  <c r="R80" i="6" s="1"/>
  <c r="R59" i="6"/>
  <c r="R79" i="6" s="1"/>
  <c r="R58" i="6"/>
  <c r="R78" i="6" s="1"/>
  <c r="R57" i="6"/>
  <c r="R77" i="6" s="1"/>
  <c r="R55" i="6"/>
  <c r="R75" i="6" s="1"/>
  <c r="R54" i="6"/>
  <c r="R74" i="6" s="1"/>
  <c r="R53" i="6"/>
  <c r="R73" i="6" s="1"/>
  <c r="R52" i="6"/>
  <c r="R72" i="6" s="1"/>
  <c r="R51" i="6"/>
  <c r="R71" i="6" s="1"/>
  <c r="R50" i="6"/>
  <c r="R70" i="6" s="1"/>
  <c r="N49" i="6"/>
  <c r="N69" i="6" s="1"/>
  <c r="F49" i="6"/>
  <c r="F69" i="6" s="1"/>
  <c r="C71" i="6"/>
  <c r="C55" i="6"/>
  <c r="C59" i="6"/>
  <c r="C52" i="6"/>
  <c r="C56" i="6"/>
  <c r="C60" i="6"/>
  <c r="C49" i="6"/>
  <c r="G49" i="6"/>
  <c r="G69" i="6" s="1"/>
  <c r="G56" i="6"/>
  <c r="G76" i="6" s="1"/>
  <c r="G60" i="6"/>
  <c r="G80" i="6" s="1"/>
  <c r="G59" i="6"/>
  <c r="G79" i="6" s="1"/>
  <c r="G58" i="6"/>
  <c r="G78" i="6" s="1"/>
  <c r="G57" i="6"/>
  <c r="G77" i="6" s="1"/>
  <c r="G55" i="6"/>
  <c r="G75" i="6" s="1"/>
  <c r="G54" i="6"/>
  <c r="G74" i="6" s="1"/>
  <c r="G53" i="6"/>
  <c r="G73" i="6" s="1"/>
  <c r="G52" i="6"/>
  <c r="G72" i="6" s="1"/>
  <c r="G51" i="6"/>
  <c r="G71" i="6" s="1"/>
  <c r="G50" i="6"/>
  <c r="G70" i="6" s="1"/>
  <c r="K49" i="6"/>
  <c r="K69" i="6" s="1"/>
  <c r="K56" i="6"/>
  <c r="K76" i="6" s="1"/>
  <c r="K60" i="6"/>
  <c r="K80" i="6" s="1"/>
  <c r="K59" i="6"/>
  <c r="K79" i="6" s="1"/>
  <c r="K58" i="6"/>
  <c r="K78" i="6" s="1"/>
  <c r="K57" i="6"/>
  <c r="K77" i="6" s="1"/>
  <c r="K55" i="6"/>
  <c r="K75" i="6" s="1"/>
  <c r="K54" i="6"/>
  <c r="K74" i="6" s="1"/>
  <c r="K53" i="6"/>
  <c r="K73" i="6" s="1"/>
  <c r="K52" i="6"/>
  <c r="K72" i="6" s="1"/>
  <c r="K51" i="6"/>
  <c r="K71" i="6" s="1"/>
  <c r="K50" i="6"/>
  <c r="K70" i="6" s="1"/>
  <c r="O49" i="6"/>
  <c r="O69" i="6" s="1"/>
  <c r="O56" i="6"/>
  <c r="O76" i="6" s="1"/>
  <c r="O60" i="6"/>
  <c r="O80" i="6" s="1"/>
  <c r="O59" i="6"/>
  <c r="O79" i="6" s="1"/>
  <c r="O58" i="6"/>
  <c r="O78" i="6" s="1"/>
  <c r="O57" i="6"/>
  <c r="O77" i="6" s="1"/>
  <c r="O55" i="6"/>
  <c r="O75" i="6" s="1"/>
  <c r="O54" i="6"/>
  <c r="O74" i="6" s="1"/>
  <c r="O53" i="6"/>
  <c r="O73" i="6" s="1"/>
  <c r="O52" i="6"/>
  <c r="O72" i="6" s="1"/>
  <c r="O51" i="6"/>
  <c r="O71" i="6" s="1"/>
  <c r="O50" i="6"/>
  <c r="O70" i="6" s="1"/>
  <c r="S49" i="6"/>
  <c r="S69" i="6" s="1"/>
  <c r="S56" i="6"/>
  <c r="S76" i="6" s="1"/>
  <c r="S60" i="6"/>
  <c r="S80" i="6" s="1"/>
  <c r="S59" i="6"/>
  <c r="S79" i="6" s="1"/>
  <c r="S58" i="6"/>
  <c r="S78" i="6" s="1"/>
  <c r="S57" i="6"/>
  <c r="S77" i="6" s="1"/>
  <c r="S55" i="6"/>
  <c r="S75" i="6" s="1"/>
  <c r="S54" i="6"/>
  <c r="S74" i="6" s="1"/>
  <c r="S53" i="6"/>
  <c r="S73" i="6" s="1"/>
  <c r="S52" i="6"/>
  <c r="S72" i="6" s="1"/>
  <c r="S51" i="6"/>
  <c r="S71" i="6" s="1"/>
  <c r="S50" i="6"/>
  <c r="S70" i="6" s="1"/>
  <c r="C57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59" i="6" l="1"/>
  <c r="C79" i="6"/>
  <c r="T51" i="6"/>
  <c r="T70" i="6"/>
  <c r="C80" i="6"/>
  <c r="T60" i="6"/>
  <c r="T73" i="6"/>
  <c r="C76" i="6"/>
  <c r="T56" i="6"/>
  <c r="T53" i="6"/>
  <c r="T71" i="6"/>
  <c r="T78" i="6"/>
  <c r="T49" i="6"/>
  <c r="C69" i="6"/>
  <c r="T55" i="6"/>
  <c r="C75" i="6"/>
  <c r="T50" i="6"/>
  <c r="T57" i="6"/>
  <c r="C77" i="6"/>
  <c r="C72" i="6"/>
  <c r="T52" i="6"/>
  <c r="T54" i="6"/>
  <c r="T74" i="6"/>
  <c r="T58" i="6"/>
  <c r="E15" i="6"/>
  <c r="H15" i="6" s="1"/>
  <c r="E14" i="6"/>
  <c r="H14" i="6" s="1"/>
  <c r="E12" i="6"/>
  <c r="H12" i="6" s="1"/>
  <c r="E11" i="6"/>
  <c r="H11" i="6" s="1"/>
  <c r="E10" i="6"/>
  <c r="H10" i="6" s="1"/>
  <c r="E9" i="6"/>
  <c r="H9" i="6" s="1"/>
  <c r="E8" i="6"/>
  <c r="H8" i="6" s="1"/>
  <c r="E7" i="6"/>
  <c r="H7" i="6" s="1"/>
  <c r="E6" i="6"/>
  <c r="H6" i="6" s="1"/>
  <c r="E5" i="6"/>
  <c r="H5" i="6" s="1"/>
  <c r="E4" i="6"/>
  <c r="H4" i="6" s="1"/>
  <c r="T61" i="6" l="1"/>
  <c r="K95" i="6"/>
  <c r="K116" i="6" s="1"/>
  <c r="O95" i="6"/>
  <c r="O116" i="6" s="1"/>
  <c r="S95" i="6"/>
  <c r="S116" i="6" s="1"/>
  <c r="G95" i="6"/>
  <c r="G116" i="6" s="1"/>
  <c r="C95" i="6"/>
  <c r="H95" i="6"/>
  <c r="H116" i="6" s="1"/>
  <c r="L95" i="6"/>
  <c r="L116" i="6" s="1"/>
  <c r="P95" i="6"/>
  <c r="P116" i="6" s="1"/>
  <c r="D95" i="6"/>
  <c r="D116" i="6" s="1"/>
  <c r="M95" i="6"/>
  <c r="M116" i="6" s="1"/>
  <c r="I95" i="6"/>
  <c r="I116" i="6" s="1"/>
  <c r="Q95" i="6"/>
  <c r="Q116" i="6" s="1"/>
  <c r="E95" i="6"/>
  <c r="E116" i="6" s="1"/>
  <c r="N95" i="6"/>
  <c r="N116" i="6" s="1"/>
  <c r="R95" i="6"/>
  <c r="R116" i="6" s="1"/>
  <c r="F95" i="6"/>
  <c r="F116" i="6" s="1"/>
  <c r="J95" i="6"/>
  <c r="J116" i="6" s="1"/>
  <c r="T77" i="6"/>
  <c r="K96" i="6"/>
  <c r="K117" i="6" s="1"/>
  <c r="O96" i="6"/>
  <c r="O117" i="6" s="1"/>
  <c r="S96" i="6"/>
  <c r="S117" i="6" s="1"/>
  <c r="F96" i="6"/>
  <c r="F117" i="6" s="1"/>
  <c r="H96" i="6"/>
  <c r="H117" i="6" s="1"/>
  <c r="L96" i="6"/>
  <c r="L117" i="6" s="1"/>
  <c r="P96" i="6"/>
  <c r="P117" i="6" s="1"/>
  <c r="G96" i="6"/>
  <c r="G117" i="6" s="1"/>
  <c r="C96" i="6"/>
  <c r="I96" i="6"/>
  <c r="I117" i="6" s="1"/>
  <c r="Q96" i="6"/>
  <c r="Q117" i="6" s="1"/>
  <c r="D96" i="6"/>
  <c r="D117" i="6" s="1"/>
  <c r="M96" i="6"/>
  <c r="M117" i="6" s="1"/>
  <c r="J96" i="6"/>
  <c r="J117" i="6" s="1"/>
  <c r="N96" i="6"/>
  <c r="N117" i="6" s="1"/>
  <c r="E96" i="6"/>
  <c r="E117" i="6" s="1"/>
  <c r="R96" i="6"/>
  <c r="R117" i="6" s="1"/>
  <c r="T69" i="6"/>
  <c r="K97" i="6"/>
  <c r="K118" i="6" s="1"/>
  <c r="O97" i="6"/>
  <c r="O118" i="6" s="1"/>
  <c r="S97" i="6"/>
  <c r="S118" i="6" s="1"/>
  <c r="E97" i="6"/>
  <c r="E118" i="6" s="1"/>
  <c r="H97" i="6"/>
  <c r="H118" i="6" s="1"/>
  <c r="L97" i="6"/>
  <c r="L118" i="6" s="1"/>
  <c r="P97" i="6"/>
  <c r="P118" i="6" s="1"/>
  <c r="F97" i="6"/>
  <c r="F118" i="6" s="1"/>
  <c r="M97" i="6"/>
  <c r="M118" i="6" s="1"/>
  <c r="G97" i="6"/>
  <c r="G118" i="6" s="1"/>
  <c r="I97" i="6"/>
  <c r="I118" i="6" s="1"/>
  <c r="Q97" i="6"/>
  <c r="Q118" i="6" s="1"/>
  <c r="C97" i="6"/>
  <c r="D97" i="6"/>
  <c r="D118" i="6" s="1"/>
  <c r="J97" i="6"/>
  <c r="J118" i="6" s="1"/>
  <c r="N97" i="6"/>
  <c r="N118" i="6" s="1"/>
  <c r="R97" i="6"/>
  <c r="R118" i="6" s="1"/>
  <c r="T75" i="6"/>
  <c r="T76" i="6"/>
  <c r="T80" i="6"/>
  <c r="G91" i="6"/>
  <c r="G112" i="6" s="1"/>
  <c r="K91" i="6"/>
  <c r="K112" i="6" s="1"/>
  <c r="O91" i="6"/>
  <c r="O112" i="6" s="1"/>
  <c r="S91" i="6"/>
  <c r="S112" i="6" s="1"/>
  <c r="C91" i="6"/>
  <c r="C112" i="6" s="1"/>
  <c r="D91" i="6"/>
  <c r="D112" i="6" s="1"/>
  <c r="H91" i="6"/>
  <c r="H112" i="6" s="1"/>
  <c r="L91" i="6"/>
  <c r="L112" i="6" s="1"/>
  <c r="P91" i="6"/>
  <c r="P112" i="6" s="1"/>
  <c r="E91" i="6"/>
  <c r="E112" i="6" s="1"/>
  <c r="M91" i="6"/>
  <c r="M112" i="6" s="1"/>
  <c r="I91" i="6"/>
  <c r="I112" i="6" s="1"/>
  <c r="Q91" i="6"/>
  <c r="Q112" i="6" s="1"/>
  <c r="N91" i="6"/>
  <c r="N112" i="6" s="1"/>
  <c r="R91" i="6"/>
  <c r="R112" i="6" s="1"/>
  <c r="F91" i="6"/>
  <c r="F112" i="6" s="1"/>
  <c r="J91" i="6"/>
  <c r="J112" i="6" s="1"/>
  <c r="K99" i="6"/>
  <c r="K120" i="6" s="1"/>
  <c r="O99" i="6"/>
  <c r="O120" i="6" s="1"/>
  <c r="S99" i="6"/>
  <c r="S120" i="6" s="1"/>
  <c r="G99" i="6"/>
  <c r="G120" i="6" s="1"/>
  <c r="C99" i="6"/>
  <c r="H99" i="6"/>
  <c r="H120" i="6" s="1"/>
  <c r="L99" i="6"/>
  <c r="L120" i="6" s="1"/>
  <c r="P99" i="6"/>
  <c r="P120" i="6" s="1"/>
  <c r="D99" i="6"/>
  <c r="D120" i="6" s="1"/>
  <c r="M99" i="6"/>
  <c r="M120" i="6" s="1"/>
  <c r="E99" i="6"/>
  <c r="E120" i="6" s="1"/>
  <c r="I99" i="6"/>
  <c r="I120" i="6" s="1"/>
  <c r="Q99" i="6"/>
  <c r="Q120" i="6" s="1"/>
  <c r="N99" i="6"/>
  <c r="N120" i="6" s="1"/>
  <c r="R99" i="6"/>
  <c r="R120" i="6" s="1"/>
  <c r="F99" i="6"/>
  <c r="F120" i="6" s="1"/>
  <c r="J99" i="6"/>
  <c r="J120" i="6" s="1"/>
  <c r="T79" i="6"/>
  <c r="J92" i="6"/>
  <c r="J113" i="6" s="1"/>
  <c r="N92" i="6"/>
  <c r="N113" i="6" s="1"/>
  <c r="R92" i="6"/>
  <c r="R113" i="6" s="1"/>
  <c r="F92" i="6"/>
  <c r="F113" i="6" s="1"/>
  <c r="G92" i="6"/>
  <c r="G113" i="6" s="1"/>
  <c r="K92" i="6"/>
  <c r="K113" i="6" s="1"/>
  <c r="O92" i="6"/>
  <c r="O113" i="6" s="1"/>
  <c r="S92" i="6"/>
  <c r="S113" i="6" s="1"/>
  <c r="C92" i="6"/>
  <c r="H92" i="6"/>
  <c r="H113" i="6" s="1"/>
  <c r="P92" i="6"/>
  <c r="P113" i="6" s="1"/>
  <c r="L92" i="6"/>
  <c r="L113" i="6" s="1"/>
  <c r="D92" i="6"/>
  <c r="D113" i="6" s="1"/>
  <c r="I92" i="6"/>
  <c r="I113" i="6" s="1"/>
  <c r="E92" i="6"/>
  <c r="E113" i="6" s="1"/>
  <c r="M92" i="6"/>
  <c r="M113" i="6" s="1"/>
  <c r="Q92" i="6"/>
  <c r="Q113" i="6" s="1"/>
  <c r="K101" i="6"/>
  <c r="K122" i="6" s="1"/>
  <c r="O101" i="6"/>
  <c r="O122" i="6" s="1"/>
  <c r="S101" i="6"/>
  <c r="S122" i="6" s="1"/>
  <c r="E101" i="6"/>
  <c r="E122" i="6" s="1"/>
  <c r="H101" i="6"/>
  <c r="H122" i="6" s="1"/>
  <c r="L101" i="6"/>
  <c r="L122" i="6" s="1"/>
  <c r="P101" i="6"/>
  <c r="P122" i="6" s="1"/>
  <c r="F101" i="6"/>
  <c r="F122" i="6" s="1"/>
  <c r="M101" i="6"/>
  <c r="M122" i="6" s="1"/>
  <c r="C101" i="6"/>
  <c r="I101" i="6"/>
  <c r="I122" i="6" s="1"/>
  <c r="Q101" i="6"/>
  <c r="Q122" i="6" s="1"/>
  <c r="G101" i="6"/>
  <c r="G122" i="6" s="1"/>
  <c r="J101" i="6"/>
  <c r="J122" i="6" s="1"/>
  <c r="D101" i="6"/>
  <c r="D122" i="6" s="1"/>
  <c r="N101" i="6"/>
  <c r="N122" i="6" s="1"/>
  <c r="R101" i="6"/>
  <c r="R122" i="6" s="1"/>
  <c r="K93" i="6"/>
  <c r="K114" i="6" s="1"/>
  <c r="O93" i="6"/>
  <c r="O114" i="6" s="1"/>
  <c r="S93" i="6"/>
  <c r="S114" i="6" s="1"/>
  <c r="E93" i="6"/>
  <c r="E114" i="6" s="1"/>
  <c r="H93" i="6"/>
  <c r="H114" i="6" s="1"/>
  <c r="L93" i="6"/>
  <c r="L114" i="6" s="1"/>
  <c r="P93" i="6"/>
  <c r="P114" i="6" s="1"/>
  <c r="F93" i="6"/>
  <c r="F114" i="6" s="1"/>
  <c r="M93" i="6"/>
  <c r="M114" i="6" s="1"/>
  <c r="C93" i="6"/>
  <c r="I93" i="6"/>
  <c r="I114" i="6" s="1"/>
  <c r="Q93" i="6"/>
  <c r="Q114" i="6" s="1"/>
  <c r="G93" i="6"/>
  <c r="G114" i="6" s="1"/>
  <c r="J93" i="6"/>
  <c r="J114" i="6" s="1"/>
  <c r="D93" i="6"/>
  <c r="D114" i="6" s="1"/>
  <c r="N93" i="6"/>
  <c r="N114" i="6" s="1"/>
  <c r="R93" i="6"/>
  <c r="R114" i="6" s="1"/>
  <c r="K102" i="6"/>
  <c r="K123" i="6" s="1"/>
  <c r="O102" i="6"/>
  <c r="O123" i="6" s="1"/>
  <c r="S102" i="6"/>
  <c r="S123" i="6" s="1"/>
  <c r="D102" i="6"/>
  <c r="D123" i="6" s="1"/>
  <c r="H102" i="6"/>
  <c r="H123" i="6" s="1"/>
  <c r="L102" i="6"/>
  <c r="L123" i="6" s="1"/>
  <c r="P102" i="6"/>
  <c r="P123" i="6" s="1"/>
  <c r="E102" i="6"/>
  <c r="E123" i="6" s="1"/>
  <c r="I102" i="6"/>
  <c r="I123" i="6" s="1"/>
  <c r="Q102" i="6"/>
  <c r="Q123" i="6" s="1"/>
  <c r="F102" i="6"/>
  <c r="F123" i="6" s="1"/>
  <c r="M102" i="6"/>
  <c r="M123" i="6" s="1"/>
  <c r="R102" i="6"/>
  <c r="R123" i="6" s="1"/>
  <c r="C102" i="6"/>
  <c r="G102" i="6"/>
  <c r="G123" i="6" s="1"/>
  <c r="J102" i="6"/>
  <c r="J123" i="6" s="1"/>
  <c r="N102" i="6"/>
  <c r="N123" i="6" s="1"/>
  <c r="K94" i="6"/>
  <c r="K115" i="6" s="1"/>
  <c r="O94" i="6"/>
  <c r="O115" i="6" s="1"/>
  <c r="S94" i="6"/>
  <c r="S115" i="6" s="1"/>
  <c r="D94" i="6"/>
  <c r="D115" i="6" s="1"/>
  <c r="H94" i="6"/>
  <c r="H115" i="6" s="1"/>
  <c r="L94" i="6"/>
  <c r="L115" i="6" s="1"/>
  <c r="P94" i="6"/>
  <c r="P115" i="6" s="1"/>
  <c r="E94" i="6"/>
  <c r="E115" i="6" s="1"/>
  <c r="I94" i="6"/>
  <c r="I115" i="6" s="1"/>
  <c r="Q94" i="6"/>
  <c r="Q115" i="6" s="1"/>
  <c r="F94" i="6"/>
  <c r="F115" i="6" s="1"/>
  <c r="M94" i="6"/>
  <c r="M115" i="6" s="1"/>
  <c r="R94" i="6"/>
  <c r="R115" i="6" s="1"/>
  <c r="J94" i="6"/>
  <c r="J115" i="6" s="1"/>
  <c r="C94" i="6"/>
  <c r="C115" i="6" s="1"/>
  <c r="N94" i="6"/>
  <c r="N115" i="6" s="1"/>
  <c r="G94" i="6"/>
  <c r="G115" i="6" s="1"/>
  <c r="K98" i="6"/>
  <c r="K119" i="6" s="1"/>
  <c r="O98" i="6"/>
  <c r="O119" i="6" s="1"/>
  <c r="S98" i="6"/>
  <c r="S119" i="6" s="1"/>
  <c r="D98" i="6"/>
  <c r="D119" i="6" s="1"/>
  <c r="H98" i="6"/>
  <c r="H119" i="6" s="1"/>
  <c r="L98" i="6"/>
  <c r="L119" i="6" s="1"/>
  <c r="P98" i="6"/>
  <c r="P119" i="6" s="1"/>
  <c r="E98" i="6"/>
  <c r="E119" i="6" s="1"/>
  <c r="I98" i="6"/>
  <c r="I119" i="6" s="1"/>
  <c r="Q98" i="6"/>
  <c r="Q119" i="6" s="1"/>
  <c r="M98" i="6"/>
  <c r="M119" i="6" s="1"/>
  <c r="F98" i="6"/>
  <c r="F119" i="6" s="1"/>
  <c r="R98" i="6"/>
  <c r="R119" i="6" s="1"/>
  <c r="G98" i="6"/>
  <c r="G119" i="6" s="1"/>
  <c r="N98" i="6"/>
  <c r="N119" i="6" s="1"/>
  <c r="C98" i="6"/>
  <c r="C119" i="6" s="1"/>
  <c r="J98" i="6"/>
  <c r="J119" i="6" s="1"/>
  <c r="T72" i="6"/>
  <c r="E13" i="6"/>
  <c r="H13" i="6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3" i="2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M16" i="4"/>
  <c r="L16" i="4"/>
  <c r="K16" i="4"/>
  <c r="J16" i="4"/>
  <c r="I16" i="4"/>
  <c r="H16" i="4"/>
  <c r="G16" i="4"/>
  <c r="F16" i="4"/>
  <c r="E16" i="4"/>
  <c r="D16" i="4"/>
  <c r="C16" i="4"/>
  <c r="B16" i="4"/>
  <c r="T81" i="6" l="1"/>
  <c r="T119" i="6"/>
  <c r="T97" i="6"/>
  <c r="T98" i="6"/>
  <c r="K100" i="6"/>
  <c r="K121" i="6" s="1"/>
  <c r="O100" i="6"/>
  <c r="O121" i="6" s="1"/>
  <c r="S100" i="6"/>
  <c r="S121" i="6" s="1"/>
  <c r="F100" i="6"/>
  <c r="F121" i="6" s="1"/>
  <c r="H100" i="6"/>
  <c r="H121" i="6" s="1"/>
  <c r="L100" i="6"/>
  <c r="L121" i="6" s="1"/>
  <c r="P100" i="6"/>
  <c r="P121" i="6" s="1"/>
  <c r="G100" i="6"/>
  <c r="G121" i="6" s="1"/>
  <c r="C100" i="6"/>
  <c r="I100" i="6"/>
  <c r="I121" i="6" s="1"/>
  <c r="Q100" i="6"/>
  <c r="Q121" i="6" s="1"/>
  <c r="M100" i="6"/>
  <c r="M121" i="6" s="1"/>
  <c r="D100" i="6"/>
  <c r="D121" i="6" s="1"/>
  <c r="J100" i="6"/>
  <c r="J121" i="6" s="1"/>
  <c r="N100" i="6"/>
  <c r="N121" i="6" s="1"/>
  <c r="R100" i="6"/>
  <c r="R121" i="6" s="1"/>
  <c r="E100" i="6"/>
  <c r="E121" i="6" s="1"/>
  <c r="T102" i="6"/>
  <c r="T92" i="6"/>
  <c r="C113" i="6"/>
  <c r="T93" i="6"/>
  <c r="C114" i="6"/>
  <c r="T99" i="6"/>
  <c r="C123" i="6"/>
  <c r="C118" i="6"/>
  <c r="T112" i="6"/>
  <c r="C120" i="6"/>
  <c r="T115" i="6"/>
  <c r="T94" i="6"/>
  <c r="T101" i="6"/>
  <c r="C122" i="6"/>
  <c r="T91" i="6"/>
  <c r="T96" i="6"/>
  <c r="C117" i="6"/>
  <c r="T95" i="6"/>
  <c r="C116" i="6"/>
  <c r="G24" i="3"/>
  <c r="G23" i="3"/>
  <c r="G22" i="3"/>
  <c r="G21" i="3"/>
  <c r="G20" i="3"/>
  <c r="G19" i="3"/>
  <c r="G18" i="3"/>
  <c r="G17" i="3"/>
  <c r="G16" i="3"/>
  <c r="G15" i="3"/>
  <c r="G14" i="3"/>
  <c r="G13" i="3"/>
  <c r="C2" i="3"/>
  <c r="C1" i="3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B20" i="3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B18" i="3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C2" i="2"/>
  <c r="C1" i="2"/>
  <c r="B23" i="3" l="1"/>
  <c r="C164" i="2"/>
  <c r="C18" i="3" s="1"/>
  <c r="C225" i="2"/>
  <c r="B15" i="3"/>
  <c r="B14" i="3"/>
  <c r="B19" i="3"/>
  <c r="B24" i="3"/>
  <c r="B16" i="3"/>
  <c r="T114" i="6"/>
  <c r="T118" i="6"/>
  <c r="T117" i="6"/>
  <c r="T116" i="6"/>
  <c r="T123" i="6"/>
  <c r="T113" i="6"/>
  <c r="T122" i="6"/>
  <c r="T120" i="6"/>
  <c r="C17" i="3"/>
  <c r="C13" i="3"/>
  <c r="C21" i="3"/>
  <c r="C22" i="3"/>
  <c r="C20" i="3"/>
  <c r="C44" i="2"/>
  <c r="C14" i="3" s="1"/>
  <c r="C108" i="2"/>
  <c r="C16" i="3" s="1"/>
  <c r="C349" i="2"/>
  <c r="C24" i="3" s="1"/>
  <c r="B17" i="3"/>
  <c r="C194" i="2"/>
  <c r="C19" i="3" s="1"/>
  <c r="C72" i="2"/>
  <c r="C15" i="3" s="1"/>
  <c r="D91" i="2"/>
  <c r="E91" i="2" s="1"/>
  <c r="P161" i="6"/>
  <c r="P159" i="6"/>
  <c r="H157" i="6"/>
  <c r="P157" i="6"/>
  <c r="H153" i="6"/>
  <c r="I162" i="6"/>
  <c r="Q162" i="6"/>
  <c r="Q160" i="6"/>
  <c r="I159" i="6"/>
  <c r="Q159" i="6"/>
  <c r="I157" i="6"/>
  <c r="Q157" i="6"/>
  <c r="Q154" i="6"/>
  <c r="I153" i="6"/>
  <c r="J162" i="6"/>
  <c r="R162" i="6"/>
  <c r="J160" i="6"/>
  <c r="R160" i="6"/>
  <c r="J159" i="6"/>
  <c r="R159" i="6"/>
  <c r="J157" i="6"/>
  <c r="R157" i="6"/>
  <c r="J154" i="6"/>
  <c r="R154" i="6"/>
  <c r="R153" i="6"/>
  <c r="C162" i="6"/>
  <c r="K162" i="6"/>
  <c r="S162" i="6"/>
  <c r="K161" i="6"/>
  <c r="S161" i="6"/>
  <c r="K160" i="6"/>
  <c r="S160" i="6"/>
  <c r="K159" i="6"/>
  <c r="S159" i="6"/>
  <c r="K157" i="6"/>
  <c r="S157" i="6"/>
  <c r="K155" i="6"/>
  <c r="K154" i="6"/>
  <c r="S154" i="6"/>
  <c r="E162" i="6"/>
  <c r="M162" i="6"/>
  <c r="M161" i="6"/>
  <c r="E160" i="6"/>
  <c r="M160" i="6"/>
  <c r="E159" i="6"/>
  <c r="M159" i="6"/>
  <c r="E157" i="6"/>
  <c r="M157" i="6"/>
  <c r="E155" i="6"/>
  <c r="E154" i="6"/>
  <c r="M154" i="6"/>
  <c r="M153" i="6"/>
  <c r="C157" i="6"/>
  <c r="G160" i="6"/>
  <c r="N159" i="6"/>
  <c r="D157" i="6"/>
  <c r="D153" i="6"/>
  <c r="O162" i="6"/>
  <c r="L160" i="6"/>
  <c r="O159" i="6"/>
  <c r="F157" i="6"/>
  <c r="D162" i="6"/>
  <c r="G161" i="6"/>
  <c r="N160" i="6"/>
  <c r="G157" i="6"/>
  <c r="D154" i="6"/>
  <c r="F162" i="6"/>
  <c r="L161" i="6"/>
  <c r="O160" i="6"/>
  <c r="L157" i="6"/>
  <c r="F154" i="6"/>
  <c r="C159" i="6"/>
  <c r="G162" i="6"/>
  <c r="N161" i="6"/>
  <c r="D159" i="6"/>
  <c r="N157" i="6"/>
  <c r="G154" i="6"/>
  <c r="L162" i="6"/>
  <c r="O161" i="6"/>
  <c r="F159" i="6"/>
  <c r="O157" i="6"/>
  <c r="L154" i="6"/>
  <c r="F160" i="6"/>
  <c r="O154" i="6"/>
  <c r="N162" i="6"/>
  <c r="D160" i="6"/>
  <c r="G159" i="6"/>
  <c r="N154" i="6"/>
  <c r="L159" i="6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J304" i="2"/>
  <c r="J312" i="2"/>
  <c r="J320" i="2"/>
  <c r="J328" i="2"/>
  <c r="J336" i="2"/>
  <c r="J344" i="2"/>
  <c r="J352" i="2"/>
  <c r="J360" i="2"/>
  <c r="J368" i="2"/>
  <c r="J376" i="2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J321" i="2"/>
  <c r="J329" i="2"/>
  <c r="J337" i="2"/>
  <c r="J345" i="2"/>
  <c r="J353" i="2"/>
  <c r="J361" i="2"/>
  <c r="J369" i="2"/>
  <c r="J377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0" i="2"/>
  <c r="J338" i="2"/>
  <c r="J346" i="2"/>
  <c r="J354" i="2"/>
  <c r="J362" i="2"/>
  <c r="J370" i="2"/>
  <c r="J13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J219" i="2"/>
  <c r="J227" i="2"/>
  <c r="J235" i="2"/>
  <c r="J243" i="2"/>
  <c r="J251" i="2"/>
  <c r="J259" i="2"/>
  <c r="J267" i="2"/>
  <c r="J275" i="2"/>
  <c r="J283" i="2"/>
  <c r="J291" i="2"/>
  <c r="J299" i="2"/>
  <c r="J307" i="2"/>
  <c r="J315" i="2"/>
  <c r="J323" i="2"/>
  <c r="J331" i="2"/>
  <c r="J339" i="2"/>
  <c r="J347" i="2"/>
  <c r="J355" i="2"/>
  <c r="J363" i="2"/>
  <c r="J371" i="2"/>
  <c r="J20" i="2"/>
  <c r="J28" i="2"/>
  <c r="J36" i="2"/>
  <c r="J44" i="2"/>
  <c r="J52" i="2"/>
  <c r="J60" i="2"/>
  <c r="J68" i="2"/>
  <c r="J76" i="2"/>
  <c r="J84" i="2"/>
  <c r="J92" i="2"/>
  <c r="J100" i="2"/>
  <c r="J108" i="2"/>
  <c r="J116" i="2"/>
  <c r="J124" i="2"/>
  <c r="J132" i="2"/>
  <c r="J140" i="2"/>
  <c r="J148" i="2"/>
  <c r="J156" i="2"/>
  <c r="J164" i="2"/>
  <c r="J172" i="2"/>
  <c r="J180" i="2"/>
  <c r="J188" i="2"/>
  <c r="J196" i="2"/>
  <c r="J204" i="2"/>
  <c r="J212" i="2"/>
  <c r="J220" i="2"/>
  <c r="J228" i="2"/>
  <c r="J236" i="2"/>
  <c r="J244" i="2"/>
  <c r="J252" i="2"/>
  <c r="J260" i="2"/>
  <c r="J268" i="2"/>
  <c r="J276" i="2"/>
  <c r="J284" i="2"/>
  <c r="J292" i="2"/>
  <c r="J300" i="2"/>
  <c r="J308" i="2"/>
  <c r="J316" i="2"/>
  <c r="J324" i="2"/>
  <c r="J332" i="2"/>
  <c r="J340" i="2"/>
  <c r="J348" i="2"/>
  <c r="J356" i="2"/>
  <c r="J364" i="2"/>
  <c r="J372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5" i="2"/>
  <c r="J173" i="2"/>
  <c r="J181" i="2"/>
  <c r="J189" i="2"/>
  <c r="J197" i="2"/>
  <c r="J205" i="2"/>
  <c r="J213" i="2"/>
  <c r="J221" i="2"/>
  <c r="J229" i="2"/>
  <c r="J237" i="2"/>
  <c r="J245" i="2"/>
  <c r="J253" i="2"/>
  <c r="J261" i="2"/>
  <c r="J269" i="2"/>
  <c r="J277" i="2"/>
  <c r="J285" i="2"/>
  <c r="J293" i="2"/>
  <c r="J301" i="2"/>
  <c r="J309" i="2"/>
  <c r="J317" i="2"/>
  <c r="J325" i="2"/>
  <c r="J333" i="2"/>
  <c r="J341" i="2"/>
  <c r="J349" i="2"/>
  <c r="J357" i="2"/>
  <c r="J365" i="2"/>
  <c r="J373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42" i="2"/>
  <c r="J350" i="2"/>
  <c r="J358" i="2"/>
  <c r="J366" i="2"/>
  <c r="J374" i="2"/>
  <c r="J15" i="2"/>
  <c r="J23" i="2"/>
  <c r="J31" i="2"/>
  <c r="J39" i="2"/>
  <c r="J47" i="2"/>
  <c r="J55" i="2"/>
  <c r="J63" i="2"/>
  <c r="J71" i="2"/>
  <c r="J79" i="2"/>
  <c r="J87" i="2"/>
  <c r="J95" i="2"/>
  <c r="J103" i="2"/>
  <c r="J111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J223" i="2"/>
  <c r="J231" i="2"/>
  <c r="J239" i="2"/>
  <c r="J247" i="2"/>
  <c r="J255" i="2"/>
  <c r="J263" i="2"/>
  <c r="J271" i="2"/>
  <c r="J279" i="2"/>
  <c r="J287" i="2"/>
  <c r="J295" i="2"/>
  <c r="J303" i="2"/>
  <c r="J311" i="2"/>
  <c r="J319" i="2"/>
  <c r="J327" i="2"/>
  <c r="J335" i="2"/>
  <c r="J343" i="2"/>
  <c r="J351" i="2"/>
  <c r="J359" i="2"/>
  <c r="J367" i="2"/>
  <c r="J375" i="2"/>
  <c r="B13" i="3"/>
  <c r="B21" i="3"/>
  <c r="C320" i="2"/>
  <c r="C23" i="3" s="1"/>
  <c r="B22" i="3"/>
  <c r="T100" i="6"/>
  <c r="T103" i="6" s="1"/>
  <c r="C121" i="6"/>
  <c r="D14" i="2"/>
  <c r="E14" i="2" s="1"/>
  <c r="D16" i="2"/>
  <c r="E16" i="2" s="1"/>
  <c r="D19" i="2"/>
  <c r="E19" i="2" s="1"/>
  <c r="D21" i="2"/>
  <c r="E21" i="2" s="1"/>
  <c r="D23" i="2"/>
  <c r="E23" i="2" s="1"/>
  <c r="D25" i="2"/>
  <c r="E25" i="2" s="1"/>
  <c r="D27" i="2"/>
  <c r="E27" i="2" s="1"/>
  <c r="D29" i="2"/>
  <c r="E29" i="2" s="1"/>
  <c r="D31" i="2"/>
  <c r="E31" i="2" s="1"/>
  <c r="D33" i="2"/>
  <c r="E33" i="2" s="1"/>
  <c r="D35" i="2"/>
  <c r="E35" i="2" s="1"/>
  <c r="D37" i="2"/>
  <c r="E37" i="2" s="1"/>
  <c r="D39" i="2"/>
  <c r="E39" i="2" s="1"/>
  <c r="D41" i="2"/>
  <c r="E41" i="2" s="1"/>
  <c r="D43" i="2"/>
  <c r="E43" i="2" s="1"/>
  <c r="D45" i="2"/>
  <c r="E45" i="2" s="1"/>
  <c r="D47" i="2"/>
  <c r="E47" i="2" s="1"/>
  <c r="D49" i="2"/>
  <c r="E49" i="2" s="1"/>
  <c r="D51" i="2"/>
  <c r="E51" i="2" s="1"/>
  <c r="D53" i="2"/>
  <c r="E53" i="2" s="1"/>
  <c r="D55" i="2"/>
  <c r="E55" i="2" s="1"/>
  <c r="D57" i="2"/>
  <c r="E57" i="2" s="1"/>
  <c r="D59" i="2"/>
  <c r="E59" i="2" s="1"/>
  <c r="D61" i="2"/>
  <c r="E61" i="2" s="1"/>
  <c r="D63" i="2"/>
  <c r="E63" i="2" s="1"/>
  <c r="D65" i="2"/>
  <c r="E65" i="2" s="1"/>
  <c r="D67" i="2"/>
  <c r="E67" i="2" s="1"/>
  <c r="D69" i="2"/>
  <c r="E69" i="2" s="1"/>
  <c r="D71" i="2"/>
  <c r="E71" i="2" s="1"/>
  <c r="D73" i="2"/>
  <c r="E73" i="2" s="1"/>
  <c r="D75" i="2"/>
  <c r="E75" i="2" s="1"/>
  <c r="D77" i="2"/>
  <c r="E77" i="2" s="1"/>
  <c r="D79" i="2"/>
  <c r="E79" i="2" s="1"/>
  <c r="D81" i="2"/>
  <c r="E81" i="2" s="1"/>
  <c r="D83" i="2"/>
  <c r="E83" i="2" s="1"/>
  <c r="D85" i="2"/>
  <c r="E85" i="2" s="1"/>
  <c r="D87" i="2"/>
  <c r="E87" i="2" s="1"/>
  <c r="D89" i="2"/>
  <c r="E89" i="2" s="1"/>
  <c r="D377" i="2"/>
  <c r="E377" i="2" s="1"/>
  <c r="D375" i="2"/>
  <c r="E375" i="2" s="1"/>
  <c r="D373" i="2"/>
  <c r="E373" i="2" s="1"/>
  <c r="D371" i="2"/>
  <c r="E371" i="2" s="1"/>
  <c r="D369" i="2"/>
  <c r="E369" i="2" s="1"/>
  <c r="D367" i="2"/>
  <c r="E367" i="2" s="1"/>
  <c r="D365" i="2"/>
  <c r="E365" i="2" s="1"/>
  <c r="D363" i="2"/>
  <c r="E363" i="2" s="1"/>
  <c r="D361" i="2"/>
  <c r="E361" i="2" s="1"/>
  <c r="D359" i="2"/>
  <c r="E359" i="2" s="1"/>
  <c r="D357" i="2"/>
  <c r="E357" i="2" s="1"/>
  <c r="D355" i="2"/>
  <c r="E355" i="2" s="1"/>
  <c r="D353" i="2"/>
  <c r="E353" i="2" s="1"/>
  <c r="D351" i="2"/>
  <c r="E351" i="2" s="1"/>
  <c r="D347" i="2"/>
  <c r="D345" i="2"/>
  <c r="E345" i="2" s="1"/>
  <c r="D343" i="2"/>
  <c r="E343" i="2" s="1"/>
  <c r="D341" i="2"/>
  <c r="E341" i="2" s="1"/>
  <c r="D339" i="2"/>
  <c r="E339" i="2" s="1"/>
  <c r="D337" i="2"/>
  <c r="E337" i="2" s="1"/>
  <c r="D376" i="2"/>
  <c r="E376" i="2" s="1"/>
  <c r="D374" i="2"/>
  <c r="E374" i="2" s="1"/>
  <c r="D372" i="2"/>
  <c r="E372" i="2" s="1"/>
  <c r="D370" i="2"/>
  <c r="E370" i="2" s="1"/>
  <c r="D368" i="2"/>
  <c r="E368" i="2" s="1"/>
  <c r="D366" i="2"/>
  <c r="E366" i="2" s="1"/>
  <c r="D364" i="2"/>
  <c r="E364" i="2" s="1"/>
  <c r="F362" i="2"/>
  <c r="D362" i="2"/>
  <c r="E362" i="2" s="1"/>
  <c r="D360" i="2"/>
  <c r="E360" i="2" s="1"/>
  <c r="D358" i="2"/>
  <c r="E358" i="2" s="1"/>
  <c r="D356" i="2"/>
  <c r="E356" i="2" s="1"/>
  <c r="D354" i="2"/>
  <c r="E354" i="2" s="1"/>
  <c r="D352" i="2"/>
  <c r="E352" i="2" s="1"/>
  <c r="D350" i="2"/>
  <c r="E350" i="2" s="1"/>
  <c r="D335" i="2"/>
  <c r="E335" i="2" s="1"/>
  <c r="D333" i="2"/>
  <c r="E333" i="2" s="1"/>
  <c r="D331" i="2"/>
  <c r="E331" i="2" s="1"/>
  <c r="D329" i="2"/>
  <c r="E329" i="2" s="1"/>
  <c r="D327" i="2"/>
  <c r="E327" i="2" s="1"/>
  <c r="D325" i="2"/>
  <c r="E325" i="2" s="1"/>
  <c r="F323" i="2"/>
  <c r="D323" i="2"/>
  <c r="E323" i="2" s="1"/>
  <c r="D321" i="2"/>
  <c r="E321" i="2" s="1"/>
  <c r="F319" i="2"/>
  <c r="D319" i="2"/>
  <c r="E319" i="2" s="1"/>
  <c r="F317" i="2"/>
  <c r="D317" i="2"/>
  <c r="D315" i="2"/>
  <c r="E315" i="2" s="1"/>
  <c r="D313" i="2"/>
  <c r="E313" i="2" s="1"/>
  <c r="D348" i="2"/>
  <c r="E348" i="2" s="1"/>
  <c r="D346" i="2"/>
  <c r="E346" i="2" s="1"/>
  <c r="D344" i="2"/>
  <c r="E344" i="2" s="1"/>
  <c r="D342" i="2"/>
  <c r="E342" i="2" s="1"/>
  <c r="D340" i="2"/>
  <c r="E340" i="2" s="1"/>
  <c r="D338" i="2"/>
  <c r="E338" i="2" s="1"/>
  <c r="D336" i="2"/>
  <c r="E336" i="2" s="1"/>
  <c r="F334" i="2"/>
  <c r="D334" i="2"/>
  <c r="E334" i="2" s="1"/>
  <c r="D332" i="2"/>
  <c r="E332" i="2" s="1"/>
  <c r="D330" i="2"/>
  <c r="E330" i="2" s="1"/>
  <c r="D328" i="2"/>
  <c r="E328" i="2" s="1"/>
  <c r="D326" i="2"/>
  <c r="E326" i="2" s="1"/>
  <c r="D324" i="2"/>
  <c r="E324" i="2" s="1"/>
  <c r="F322" i="2"/>
  <c r="D322" i="2"/>
  <c r="E322" i="2" s="1"/>
  <c r="D320" i="2"/>
  <c r="E320" i="2" s="1"/>
  <c r="F318" i="2"/>
  <c r="D318" i="2"/>
  <c r="E318" i="2" s="1"/>
  <c r="F316" i="2"/>
  <c r="D316" i="2"/>
  <c r="E316" i="2" s="1"/>
  <c r="D314" i="2"/>
  <c r="E314" i="2" s="1"/>
  <c r="D312" i="2"/>
  <c r="E312" i="2" s="1"/>
  <c r="D310" i="2"/>
  <c r="E310" i="2" s="1"/>
  <c r="D308" i="2"/>
  <c r="E308" i="2" s="1"/>
  <c r="F306" i="2"/>
  <c r="D306" i="2"/>
  <c r="E306" i="2" s="1"/>
  <c r="D304" i="2"/>
  <c r="E304" i="2" s="1"/>
  <c r="D302" i="2"/>
  <c r="E302" i="2" s="1"/>
  <c r="D311" i="2"/>
  <c r="E311" i="2" s="1"/>
  <c r="D309" i="2"/>
  <c r="E309" i="2" s="1"/>
  <c r="D307" i="2"/>
  <c r="E307" i="2" s="1"/>
  <c r="D305" i="2"/>
  <c r="E305" i="2" s="1"/>
  <c r="D303" i="2"/>
  <c r="E303" i="2" s="1"/>
  <c r="D301" i="2"/>
  <c r="E301" i="2" s="1"/>
  <c r="D299" i="2"/>
  <c r="E299" i="2" s="1"/>
  <c r="D297" i="2"/>
  <c r="E297" i="2" s="1"/>
  <c r="D295" i="2"/>
  <c r="E295" i="2" s="1"/>
  <c r="D293" i="2"/>
  <c r="E293" i="2" s="1"/>
  <c r="D291" i="2"/>
  <c r="E291" i="2" s="1"/>
  <c r="D289" i="2"/>
  <c r="E289" i="2" s="1"/>
  <c r="D287" i="2"/>
  <c r="E287" i="2" s="1"/>
  <c r="D285" i="2"/>
  <c r="E285" i="2" s="1"/>
  <c r="D283" i="2"/>
  <c r="E283" i="2" s="1"/>
  <c r="D281" i="2"/>
  <c r="E281" i="2" s="1"/>
  <c r="D279" i="2"/>
  <c r="E279" i="2" s="1"/>
  <c r="D277" i="2"/>
  <c r="E277" i="2" s="1"/>
  <c r="D275" i="2"/>
  <c r="E275" i="2" s="1"/>
  <c r="D273" i="2"/>
  <c r="E273" i="2" s="1"/>
  <c r="D271" i="2"/>
  <c r="E271" i="2" s="1"/>
  <c r="D269" i="2"/>
  <c r="E269" i="2" s="1"/>
  <c r="D267" i="2"/>
  <c r="E267" i="2" s="1"/>
  <c r="D265" i="2"/>
  <c r="E265" i="2" s="1"/>
  <c r="D263" i="2"/>
  <c r="E263" i="2" s="1"/>
  <c r="D261" i="2"/>
  <c r="E261" i="2" s="1"/>
  <c r="D259" i="2"/>
  <c r="E259" i="2" s="1"/>
  <c r="D257" i="2"/>
  <c r="E257" i="2" s="1"/>
  <c r="D255" i="2"/>
  <c r="E255" i="2" s="1"/>
  <c r="D253" i="2"/>
  <c r="E253" i="2" s="1"/>
  <c r="D251" i="2"/>
  <c r="E251" i="2" s="1"/>
  <c r="D249" i="2"/>
  <c r="E249" i="2" s="1"/>
  <c r="D247" i="2"/>
  <c r="E247" i="2" s="1"/>
  <c r="D245" i="2"/>
  <c r="E245" i="2" s="1"/>
  <c r="D243" i="2"/>
  <c r="E243" i="2" s="1"/>
  <c r="D241" i="2"/>
  <c r="E241" i="2" s="1"/>
  <c r="D239" i="2"/>
  <c r="E239" i="2" s="1"/>
  <c r="D237" i="2"/>
  <c r="E237" i="2" s="1"/>
  <c r="D235" i="2"/>
  <c r="E235" i="2" s="1"/>
  <c r="D233" i="2"/>
  <c r="E233" i="2" s="1"/>
  <c r="D231" i="2"/>
  <c r="E231" i="2" s="1"/>
  <c r="D229" i="2"/>
  <c r="E229" i="2" s="1"/>
  <c r="D227" i="2"/>
  <c r="E227" i="2" s="1"/>
  <c r="D225" i="2"/>
  <c r="D223" i="2"/>
  <c r="E223" i="2" s="1"/>
  <c r="F309" i="2"/>
  <c r="F307" i="2"/>
  <c r="D300" i="2"/>
  <c r="E300" i="2" s="1"/>
  <c r="D298" i="2"/>
  <c r="E298" i="2" s="1"/>
  <c r="D296" i="2"/>
  <c r="E296" i="2" s="1"/>
  <c r="D294" i="2"/>
  <c r="E294" i="2" s="1"/>
  <c r="D292" i="2"/>
  <c r="E292" i="2" s="1"/>
  <c r="D290" i="2"/>
  <c r="E290" i="2" s="1"/>
  <c r="F288" i="2"/>
  <c r="D288" i="2"/>
  <c r="E288" i="2" s="1"/>
  <c r="D286" i="2"/>
  <c r="F286" i="2" s="1"/>
  <c r="D284" i="2"/>
  <c r="E284" i="2" s="1"/>
  <c r="D282" i="2"/>
  <c r="E282" i="2" s="1"/>
  <c r="D280" i="2"/>
  <c r="E280" i="2" s="1"/>
  <c r="D278" i="2"/>
  <c r="E278" i="2" s="1"/>
  <c r="F276" i="2"/>
  <c r="D276" i="2"/>
  <c r="E276" i="2" s="1"/>
  <c r="D274" i="2"/>
  <c r="E274" i="2" s="1"/>
  <c r="F272" i="2"/>
  <c r="D272" i="2"/>
  <c r="E272" i="2" s="1"/>
  <c r="F270" i="2"/>
  <c r="D270" i="2"/>
  <c r="E270" i="2" s="1"/>
  <c r="D268" i="2"/>
  <c r="E268" i="2" s="1"/>
  <c r="D266" i="2"/>
  <c r="E266" i="2" s="1"/>
  <c r="D264" i="2"/>
  <c r="E264" i="2" s="1"/>
  <c r="D262" i="2"/>
  <c r="E262" i="2" s="1"/>
  <c r="F260" i="2"/>
  <c r="D260" i="2"/>
  <c r="E260" i="2" s="1"/>
  <c r="D258" i="2"/>
  <c r="E258" i="2" s="1"/>
  <c r="D256" i="2"/>
  <c r="F256" i="2" s="1"/>
  <c r="D254" i="2"/>
  <c r="E254" i="2" s="1"/>
  <c r="F252" i="2"/>
  <c r="D252" i="2"/>
  <c r="E252" i="2" s="1"/>
  <c r="D250" i="2"/>
  <c r="E250" i="2" s="1"/>
  <c r="D248" i="2"/>
  <c r="E248" i="2" s="1"/>
  <c r="D246" i="2"/>
  <c r="E246" i="2" s="1"/>
  <c r="D244" i="2"/>
  <c r="E244" i="2" s="1"/>
  <c r="D242" i="2"/>
  <c r="E242" i="2" s="1"/>
  <c r="D240" i="2"/>
  <c r="E240" i="2" s="1"/>
  <c r="D238" i="2"/>
  <c r="E238" i="2" s="1"/>
  <c r="D236" i="2"/>
  <c r="E236" i="2" s="1"/>
  <c r="D234" i="2"/>
  <c r="E234" i="2" s="1"/>
  <c r="D232" i="2"/>
  <c r="E232" i="2" s="1"/>
  <c r="D230" i="2"/>
  <c r="E230" i="2" s="1"/>
  <c r="D228" i="2"/>
  <c r="E228" i="2" s="1"/>
  <c r="D226" i="2"/>
  <c r="E226" i="2" s="1"/>
  <c r="D224" i="2"/>
  <c r="E224" i="2" s="1"/>
  <c r="D222" i="2"/>
  <c r="E222" i="2" s="1"/>
  <c r="D220" i="2"/>
  <c r="E220" i="2" s="1"/>
  <c r="D218" i="2"/>
  <c r="E218" i="2" s="1"/>
  <c r="D216" i="2"/>
  <c r="E216" i="2" s="1"/>
  <c r="D214" i="2"/>
  <c r="E214" i="2" s="1"/>
  <c r="D212" i="2"/>
  <c r="E212" i="2" s="1"/>
  <c r="D210" i="2"/>
  <c r="E210" i="2" s="1"/>
  <c r="D208" i="2"/>
  <c r="E208" i="2" s="1"/>
  <c r="D206" i="2"/>
  <c r="E206" i="2" s="1"/>
  <c r="D204" i="2"/>
  <c r="E204" i="2" s="1"/>
  <c r="D202" i="2"/>
  <c r="E202" i="2" s="1"/>
  <c r="D200" i="2"/>
  <c r="E200" i="2" s="1"/>
  <c r="D198" i="2"/>
  <c r="E198" i="2" s="1"/>
  <c r="D196" i="2"/>
  <c r="E196" i="2" s="1"/>
  <c r="D194" i="2"/>
  <c r="D192" i="2"/>
  <c r="E192" i="2" s="1"/>
  <c r="D190" i="2"/>
  <c r="E190" i="2" s="1"/>
  <c r="D188" i="2"/>
  <c r="E188" i="2" s="1"/>
  <c r="D186" i="2"/>
  <c r="E186" i="2" s="1"/>
  <c r="D184" i="2"/>
  <c r="E184" i="2" s="1"/>
  <c r="D182" i="2"/>
  <c r="E182" i="2" s="1"/>
  <c r="D180" i="2"/>
  <c r="E180" i="2" s="1"/>
  <c r="D178" i="2"/>
  <c r="E178" i="2" s="1"/>
  <c r="D176" i="2"/>
  <c r="E176" i="2" s="1"/>
  <c r="D174" i="2"/>
  <c r="E174" i="2" s="1"/>
  <c r="D172" i="2"/>
  <c r="E172" i="2" s="1"/>
  <c r="D170" i="2"/>
  <c r="E170" i="2" s="1"/>
  <c r="D168" i="2"/>
  <c r="E168" i="2" s="1"/>
  <c r="D166" i="2"/>
  <c r="E166" i="2" s="1"/>
  <c r="D164" i="2"/>
  <c r="D162" i="2"/>
  <c r="E162" i="2" s="1"/>
  <c r="D160" i="2"/>
  <c r="E160" i="2" s="1"/>
  <c r="D158" i="2"/>
  <c r="E158" i="2" s="1"/>
  <c r="D156" i="2"/>
  <c r="E156" i="2" s="1"/>
  <c r="D154" i="2"/>
  <c r="E154" i="2" s="1"/>
  <c r="D152" i="2"/>
  <c r="E152" i="2" s="1"/>
  <c r="D150" i="2"/>
  <c r="E150" i="2" s="1"/>
  <c r="D148" i="2"/>
  <c r="E148" i="2" s="1"/>
  <c r="D146" i="2"/>
  <c r="E146" i="2" s="1"/>
  <c r="D145" i="2"/>
  <c r="E145" i="2" s="1"/>
  <c r="D143" i="2"/>
  <c r="E143" i="2" s="1"/>
  <c r="D141" i="2"/>
  <c r="E141" i="2" s="1"/>
  <c r="D139" i="2"/>
  <c r="E139" i="2" s="1"/>
  <c r="D137" i="2"/>
  <c r="E137" i="2" s="1"/>
  <c r="D135" i="2"/>
  <c r="E135" i="2" s="1"/>
  <c r="D133" i="2"/>
  <c r="F131" i="2"/>
  <c r="D131" i="2"/>
  <c r="E131" i="2" s="1"/>
  <c r="D129" i="2"/>
  <c r="E129" i="2" s="1"/>
  <c r="D127" i="2"/>
  <c r="E127" i="2" s="1"/>
  <c r="D125" i="2"/>
  <c r="E125" i="2" s="1"/>
  <c r="D123" i="2"/>
  <c r="E123" i="2" s="1"/>
  <c r="D121" i="2"/>
  <c r="E121" i="2" s="1"/>
  <c r="D119" i="2"/>
  <c r="E119" i="2" s="1"/>
  <c r="D117" i="2"/>
  <c r="E117" i="2" s="1"/>
  <c r="D115" i="2"/>
  <c r="E115" i="2" s="1"/>
  <c r="D113" i="2"/>
  <c r="E113" i="2" s="1"/>
  <c r="D111" i="2"/>
  <c r="E111" i="2" s="1"/>
  <c r="D109" i="2"/>
  <c r="E109" i="2" s="1"/>
  <c r="D107" i="2"/>
  <c r="E107" i="2" s="1"/>
  <c r="D105" i="2"/>
  <c r="E105" i="2" s="1"/>
  <c r="D103" i="2"/>
  <c r="D101" i="2"/>
  <c r="E101" i="2" s="1"/>
  <c r="D99" i="2"/>
  <c r="E99" i="2" s="1"/>
  <c r="D97" i="2"/>
  <c r="E97" i="2" s="1"/>
  <c r="D95" i="2"/>
  <c r="E95" i="2" s="1"/>
  <c r="D93" i="2"/>
  <c r="E93" i="2" s="1"/>
  <c r="F91" i="2"/>
  <c r="F236" i="2"/>
  <c r="D221" i="2"/>
  <c r="E221" i="2" s="1"/>
  <c r="D219" i="2"/>
  <c r="E219" i="2" s="1"/>
  <c r="D217" i="2"/>
  <c r="E217" i="2" s="1"/>
  <c r="D215" i="2"/>
  <c r="E215" i="2" s="1"/>
  <c r="D213" i="2"/>
  <c r="E213" i="2" s="1"/>
  <c r="D211" i="2"/>
  <c r="E211" i="2" s="1"/>
  <c r="D209" i="2"/>
  <c r="E209" i="2" s="1"/>
  <c r="D207" i="2"/>
  <c r="E207" i="2" s="1"/>
  <c r="D205" i="2"/>
  <c r="E205" i="2" s="1"/>
  <c r="D203" i="2"/>
  <c r="E203" i="2" s="1"/>
  <c r="D201" i="2"/>
  <c r="E201" i="2" s="1"/>
  <c r="D199" i="2"/>
  <c r="E199" i="2" s="1"/>
  <c r="D197" i="2"/>
  <c r="E197" i="2" s="1"/>
  <c r="D195" i="2"/>
  <c r="E195" i="2" s="1"/>
  <c r="D193" i="2"/>
  <c r="E193" i="2" s="1"/>
  <c r="D191" i="2"/>
  <c r="E191" i="2" s="1"/>
  <c r="D189" i="2"/>
  <c r="E189" i="2" s="1"/>
  <c r="D187" i="2"/>
  <c r="E187" i="2" s="1"/>
  <c r="D185" i="2"/>
  <c r="E185" i="2" s="1"/>
  <c r="D183" i="2"/>
  <c r="E183" i="2" s="1"/>
  <c r="D181" i="2"/>
  <c r="E181" i="2" s="1"/>
  <c r="D179" i="2"/>
  <c r="E179" i="2" s="1"/>
  <c r="D177" i="2"/>
  <c r="E177" i="2" s="1"/>
  <c r="D175" i="2"/>
  <c r="E175" i="2" s="1"/>
  <c r="D173" i="2"/>
  <c r="E173" i="2" s="1"/>
  <c r="D171" i="2"/>
  <c r="E171" i="2" s="1"/>
  <c r="D169" i="2"/>
  <c r="E169" i="2" s="1"/>
  <c r="D167" i="2"/>
  <c r="E167" i="2" s="1"/>
  <c r="D165" i="2"/>
  <c r="E165" i="2" s="1"/>
  <c r="D163" i="2"/>
  <c r="E163" i="2" s="1"/>
  <c r="D161" i="2"/>
  <c r="E161" i="2" s="1"/>
  <c r="D159" i="2"/>
  <c r="E159" i="2" s="1"/>
  <c r="D157" i="2"/>
  <c r="E157" i="2" s="1"/>
  <c r="D155" i="2"/>
  <c r="E155" i="2" s="1"/>
  <c r="D153" i="2"/>
  <c r="E153" i="2" s="1"/>
  <c r="D151" i="2"/>
  <c r="E151" i="2" s="1"/>
  <c r="D149" i="2"/>
  <c r="E149" i="2" s="1"/>
  <c r="D147" i="2"/>
  <c r="E147" i="2" s="1"/>
  <c r="F144" i="2"/>
  <c r="D144" i="2"/>
  <c r="E144" i="2" s="1"/>
  <c r="D142" i="2"/>
  <c r="E142" i="2" s="1"/>
  <c r="D140" i="2"/>
  <c r="E140" i="2" s="1"/>
  <c r="D138" i="2"/>
  <c r="E138" i="2" s="1"/>
  <c r="D136" i="2"/>
  <c r="E136" i="2" s="1"/>
  <c r="D134" i="2"/>
  <c r="E134" i="2" s="1"/>
  <c r="D132" i="2"/>
  <c r="E132" i="2" s="1"/>
  <c r="D130" i="2"/>
  <c r="E130" i="2" s="1"/>
  <c r="D128" i="2"/>
  <c r="E128" i="2" s="1"/>
  <c r="F126" i="2"/>
  <c r="D126" i="2"/>
  <c r="E126" i="2" s="1"/>
  <c r="D124" i="2"/>
  <c r="E124" i="2" s="1"/>
  <c r="D122" i="2"/>
  <c r="E122" i="2" s="1"/>
  <c r="D120" i="2"/>
  <c r="E120" i="2" s="1"/>
  <c r="D118" i="2"/>
  <c r="E118" i="2" s="1"/>
  <c r="D116" i="2"/>
  <c r="E116" i="2" s="1"/>
  <c r="F114" i="2"/>
  <c r="D114" i="2"/>
  <c r="E114" i="2" s="1"/>
  <c r="D112" i="2"/>
  <c r="E112" i="2" s="1"/>
  <c r="D110" i="2"/>
  <c r="E110" i="2" s="1"/>
  <c r="D106" i="2"/>
  <c r="E106" i="2" s="1"/>
  <c r="F104" i="2"/>
  <c r="D104" i="2"/>
  <c r="E104" i="2" s="1"/>
  <c r="D102" i="2"/>
  <c r="E102" i="2" s="1"/>
  <c r="D100" i="2"/>
  <c r="E100" i="2" s="1"/>
  <c r="F98" i="2"/>
  <c r="D98" i="2"/>
  <c r="E98" i="2" s="1"/>
  <c r="D96" i="2"/>
  <c r="E96" i="2" s="1"/>
  <c r="D94" i="2"/>
  <c r="E94" i="2" s="1"/>
  <c r="D92" i="2"/>
  <c r="E92" i="2" s="1"/>
  <c r="D90" i="2"/>
  <c r="E90" i="2" s="1"/>
  <c r="D88" i="2"/>
  <c r="E88" i="2" s="1"/>
  <c r="F86" i="2"/>
  <c r="D86" i="2"/>
  <c r="E86" i="2" s="1"/>
  <c r="D84" i="2"/>
  <c r="E84" i="2" s="1"/>
  <c r="D82" i="2"/>
  <c r="E82" i="2" s="1"/>
  <c r="F80" i="2"/>
  <c r="D80" i="2"/>
  <c r="E80" i="2" s="1"/>
  <c r="F78" i="2"/>
  <c r="D78" i="2"/>
  <c r="E78" i="2" s="1"/>
  <c r="D76" i="2"/>
  <c r="E76" i="2" s="1"/>
  <c r="D74" i="2"/>
  <c r="E74" i="2" s="1"/>
  <c r="D72" i="2"/>
  <c r="F72" i="2" s="1"/>
  <c r="D70" i="2"/>
  <c r="E70" i="2" s="1"/>
  <c r="D68" i="2"/>
  <c r="E68" i="2" s="1"/>
  <c r="D66" i="2"/>
  <c r="E66" i="2" s="1"/>
  <c r="D64" i="2"/>
  <c r="E64" i="2" s="1"/>
  <c r="D62" i="2"/>
  <c r="E62" i="2" s="1"/>
  <c r="D60" i="2"/>
  <c r="E60" i="2" s="1"/>
  <c r="D58" i="2"/>
  <c r="E58" i="2" s="1"/>
  <c r="D56" i="2"/>
  <c r="E56" i="2" s="1"/>
  <c r="D54" i="2"/>
  <c r="E54" i="2" s="1"/>
  <c r="D52" i="2"/>
  <c r="E52" i="2" s="1"/>
  <c r="D50" i="2"/>
  <c r="E50" i="2" s="1"/>
  <c r="D48" i="2"/>
  <c r="E48" i="2" s="1"/>
  <c r="D46" i="2"/>
  <c r="E46" i="2" s="1"/>
  <c r="D44" i="2"/>
  <c r="D42" i="2"/>
  <c r="E42" i="2" s="1"/>
  <c r="D40" i="2"/>
  <c r="E40" i="2" s="1"/>
  <c r="D38" i="2"/>
  <c r="E38" i="2" s="1"/>
  <c r="D36" i="2"/>
  <c r="E36" i="2" s="1"/>
  <c r="D34" i="2"/>
  <c r="E34" i="2" s="1"/>
  <c r="F32" i="2"/>
  <c r="D32" i="2"/>
  <c r="E32" i="2" s="1"/>
  <c r="D30" i="2"/>
  <c r="E30" i="2" s="1"/>
  <c r="D28" i="2"/>
  <c r="E28" i="2" s="1"/>
  <c r="D26" i="2"/>
  <c r="E26" i="2" s="1"/>
  <c r="D24" i="2"/>
  <c r="E24" i="2" s="1"/>
  <c r="D22" i="2"/>
  <c r="E22" i="2" s="1"/>
  <c r="D20" i="2"/>
  <c r="E20" i="2" s="1"/>
  <c r="D18" i="2"/>
  <c r="E18" i="2" s="1"/>
  <c r="D13" i="2"/>
  <c r="D15" i="2"/>
  <c r="E15" i="2" s="1"/>
  <c r="D17" i="2"/>
  <c r="E17" i="2" s="1"/>
  <c r="F19" i="2"/>
  <c r="F21" i="2"/>
  <c r="F23" i="2"/>
  <c r="F25" i="2"/>
  <c r="F27" i="2"/>
  <c r="F29" i="2"/>
  <c r="F35" i="2"/>
  <c r="F37" i="2"/>
  <c r="F39" i="2"/>
  <c r="F43" i="2"/>
  <c r="F51" i="2"/>
  <c r="F53" i="2"/>
  <c r="F55" i="2"/>
  <c r="F59" i="2"/>
  <c r="F67" i="2"/>
  <c r="F69" i="2"/>
  <c r="F71" i="2"/>
  <c r="F73" i="2"/>
  <c r="F75" i="2"/>
  <c r="F83" i="2"/>
  <c r="F85" i="2"/>
  <c r="F87" i="2"/>
  <c r="G156" i="6" l="1"/>
  <c r="C451" i="6"/>
  <c r="S451" i="6"/>
  <c r="F451" i="6"/>
  <c r="I451" i="6"/>
  <c r="P451" i="6"/>
  <c r="O451" i="6"/>
  <c r="H451" i="6"/>
  <c r="H471" i="6" s="1"/>
  <c r="H489" i="6" s="1"/>
  <c r="L451" i="6"/>
  <c r="N451" i="6"/>
  <c r="K451" i="6"/>
  <c r="R451" i="6"/>
  <c r="Q451" i="6"/>
  <c r="J451" i="6"/>
  <c r="G451" i="6"/>
  <c r="M451" i="6"/>
  <c r="E451" i="6"/>
  <c r="D451" i="6"/>
  <c r="O156" i="6"/>
  <c r="S156" i="6"/>
  <c r="F96" i="2"/>
  <c r="F254" i="2"/>
  <c r="F301" i="2"/>
  <c r="F300" i="2"/>
  <c r="C449" i="6"/>
  <c r="S449" i="6"/>
  <c r="N449" i="6"/>
  <c r="I449" i="6"/>
  <c r="P449" i="6"/>
  <c r="O449" i="6"/>
  <c r="H449" i="6"/>
  <c r="H469" i="6" s="1"/>
  <c r="H487" i="6" s="1"/>
  <c r="L449" i="6"/>
  <c r="R449" i="6"/>
  <c r="K449" i="6"/>
  <c r="Q449" i="6"/>
  <c r="J449" i="6"/>
  <c r="J469" i="6" s="1"/>
  <c r="J487" i="6" s="1"/>
  <c r="G449" i="6"/>
  <c r="M449" i="6"/>
  <c r="E449" i="6"/>
  <c r="E469" i="6" s="1"/>
  <c r="E487" i="6" s="1"/>
  <c r="D449" i="6"/>
  <c r="F449" i="6"/>
  <c r="F58" i="2"/>
  <c r="D108" i="2"/>
  <c r="E108" i="2" s="1"/>
  <c r="F22" i="2"/>
  <c r="F34" i="2"/>
  <c r="F122" i="2"/>
  <c r="F123" i="2"/>
  <c r="F278" i="2"/>
  <c r="F324" i="2"/>
  <c r="F354" i="2"/>
  <c r="C455" i="6"/>
  <c r="R455" i="6"/>
  <c r="R475" i="6" s="1"/>
  <c r="R493" i="6" s="1"/>
  <c r="F455" i="6"/>
  <c r="K455" i="6"/>
  <c r="Q455" i="6"/>
  <c r="Q475" i="6" s="1"/>
  <c r="Q493" i="6" s="1"/>
  <c r="J455" i="6"/>
  <c r="G455" i="6"/>
  <c r="M455" i="6"/>
  <c r="D455" i="6"/>
  <c r="S455" i="6"/>
  <c r="S475" i="6" s="1"/>
  <c r="S493" i="6" s="1"/>
  <c r="I455" i="6"/>
  <c r="P455" i="6"/>
  <c r="O455" i="6"/>
  <c r="O475" i="6" s="1"/>
  <c r="O493" i="6" s="1"/>
  <c r="H455" i="6"/>
  <c r="N455" i="6"/>
  <c r="E455" i="6"/>
  <c r="L455" i="6"/>
  <c r="F89" i="2"/>
  <c r="F50" i="2"/>
  <c r="F62" i="2"/>
  <c r="F139" i="2"/>
  <c r="F248" i="2"/>
  <c r="F294" i="2"/>
  <c r="C458" i="6"/>
  <c r="F458" i="6"/>
  <c r="S458" i="6"/>
  <c r="I458" i="6"/>
  <c r="P458" i="6"/>
  <c r="O458" i="6"/>
  <c r="M458" i="6"/>
  <c r="H458" i="6"/>
  <c r="L458" i="6"/>
  <c r="R458" i="6"/>
  <c r="E458" i="6"/>
  <c r="Q458" i="6"/>
  <c r="J458" i="6"/>
  <c r="G458" i="6"/>
  <c r="N458" i="6"/>
  <c r="D458" i="6"/>
  <c r="K458" i="6"/>
  <c r="I154" i="6"/>
  <c r="H155" i="6"/>
  <c r="H470" i="6" s="1"/>
  <c r="H488" i="6" s="1"/>
  <c r="C450" i="6"/>
  <c r="K450" i="6"/>
  <c r="N450" i="6"/>
  <c r="N470" i="6" s="1"/>
  <c r="N488" i="6" s="1"/>
  <c r="I450" i="6"/>
  <c r="P450" i="6"/>
  <c r="O450" i="6"/>
  <c r="H450" i="6"/>
  <c r="F450" i="6"/>
  <c r="F470" i="6" s="1"/>
  <c r="F488" i="6" s="1"/>
  <c r="L450" i="6"/>
  <c r="S450" i="6"/>
  <c r="R450" i="6"/>
  <c r="R470" i="6" s="1"/>
  <c r="R488" i="6" s="1"/>
  <c r="Q450" i="6"/>
  <c r="J450" i="6"/>
  <c r="G450" i="6"/>
  <c r="M450" i="6"/>
  <c r="E450" i="6"/>
  <c r="D450" i="6"/>
  <c r="H162" i="6"/>
  <c r="C457" i="6"/>
  <c r="S457" i="6"/>
  <c r="I457" i="6"/>
  <c r="P457" i="6"/>
  <c r="O457" i="6"/>
  <c r="M457" i="6"/>
  <c r="H457" i="6"/>
  <c r="F457" i="6"/>
  <c r="L457" i="6"/>
  <c r="R457" i="6"/>
  <c r="Q457" i="6"/>
  <c r="J457" i="6"/>
  <c r="G457" i="6"/>
  <c r="N457" i="6"/>
  <c r="N477" i="6" s="1"/>
  <c r="N495" i="6" s="1"/>
  <c r="D457" i="6"/>
  <c r="E457" i="6"/>
  <c r="K457" i="6"/>
  <c r="K477" i="6" s="1"/>
  <c r="K495" i="6" s="1"/>
  <c r="P154" i="6"/>
  <c r="C454" i="6"/>
  <c r="R454" i="6"/>
  <c r="E454" i="6"/>
  <c r="Q454" i="6"/>
  <c r="J454" i="6"/>
  <c r="G454" i="6"/>
  <c r="D454" i="6"/>
  <c r="K454" i="6"/>
  <c r="M454" i="6"/>
  <c r="F454" i="6"/>
  <c r="I454" i="6"/>
  <c r="P454" i="6"/>
  <c r="P474" i="6" s="1"/>
  <c r="P492" i="6" s="1"/>
  <c r="O454" i="6"/>
  <c r="H454" i="6"/>
  <c r="N454" i="6"/>
  <c r="L454" i="6"/>
  <c r="S454" i="6"/>
  <c r="C456" i="6"/>
  <c r="R456" i="6"/>
  <c r="I456" i="6"/>
  <c r="P456" i="6"/>
  <c r="O456" i="6"/>
  <c r="H456" i="6"/>
  <c r="L456" i="6"/>
  <c r="S456" i="6"/>
  <c r="E456" i="6"/>
  <c r="N456" i="6"/>
  <c r="Q456" i="6"/>
  <c r="J456" i="6"/>
  <c r="G456" i="6"/>
  <c r="D456" i="6"/>
  <c r="K456" i="6"/>
  <c r="M456" i="6"/>
  <c r="F456" i="6"/>
  <c r="F57" i="2"/>
  <c r="F40" i="2"/>
  <c r="F142" i="2"/>
  <c r="F296" i="2"/>
  <c r="C154" i="6"/>
  <c r="C234" i="6" s="1"/>
  <c r="C252" i="6" s="1"/>
  <c r="H154" i="6"/>
  <c r="P153" i="6"/>
  <c r="C448" i="6"/>
  <c r="I448" i="6"/>
  <c r="P448" i="6"/>
  <c r="P468" i="6" s="1"/>
  <c r="P486" i="6" s="1"/>
  <c r="O448" i="6"/>
  <c r="H448" i="6"/>
  <c r="L448" i="6"/>
  <c r="R448" i="6"/>
  <c r="N448" i="6"/>
  <c r="S448" i="6"/>
  <c r="F448" i="6"/>
  <c r="K448" i="6"/>
  <c r="Q448" i="6"/>
  <c r="J448" i="6"/>
  <c r="G448" i="6"/>
  <c r="M448" i="6"/>
  <c r="E448" i="6"/>
  <c r="D448" i="6"/>
  <c r="C453" i="6"/>
  <c r="K453" i="6"/>
  <c r="M453" i="6"/>
  <c r="Q453" i="6"/>
  <c r="J453" i="6"/>
  <c r="G453" i="6"/>
  <c r="D453" i="6"/>
  <c r="F453" i="6"/>
  <c r="N453" i="6"/>
  <c r="I453" i="6"/>
  <c r="P453" i="6"/>
  <c r="O453" i="6"/>
  <c r="H453" i="6"/>
  <c r="E453" i="6"/>
  <c r="L453" i="6"/>
  <c r="S453" i="6"/>
  <c r="R453" i="6"/>
  <c r="F232" i="2"/>
  <c r="C459" i="6"/>
  <c r="F459" i="6"/>
  <c r="R459" i="6"/>
  <c r="S459" i="6"/>
  <c r="I459" i="6"/>
  <c r="P459" i="6"/>
  <c r="O459" i="6"/>
  <c r="H459" i="6"/>
  <c r="E459" i="6"/>
  <c r="L459" i="6"/>
  <c r="K459" i="6"/>
  <c r="Q459" i="6"/>
  <c r="J459" i="6"/>
  <c r="G459" i="6"/>
  <c r="M459" i="6"/>
  <c r="N459" i="6"/>
  <c r="D459" i="6"/>
  <c r="C452" i="6"/>
  <c r="Q452" i="6"/>
  <c r="Q472" i="6" s="1"/>
  <c r="Q490" i="6" s="1"/>
  <c r="J452" i="6"/>
  <c r="G452" i="6"/>
  <c r="E452" i="6"/>
  <c r="D452" i="6"/>
  <c r="S452" i="6"/>
  <c r="S472" i="6" s="1"/>
  <c r="S490" i="6" s="1"/>
  <c r="K452" i="6"/>
  <c r="I452" i="6"/>
  <c r="P452" i="6"/>
  <c r="P472" i="6" s="1"/>
  <c r="P490" i="6" s="1"/>
  <c r="O452" i="6"/>
  <c r="M452" i="6"/>
  <c r="H452" i="6"/>
  <c r="F452" i="6"/>
  <c r="L452" i="6"/>
  <c r="L472" i="6" s="1"/>
  <c r="L490" i="6" s="1"/>
  <c r="N452" i="6"/>
  <c r="R452" i="6"/>
  <c r="C277" i="6"/>
  <c r="C336" i="6"/>
  <c r="C394" i="6"/>
  <c r="C219" i="6"/>
  <c r="I394" i="6"/>
  <c r="O336" i="6"/>
  <c r="R277" i="6"/>
  <c r="J394" i="6"/>
  <c r="H336" i="6"/>
  <c r="N277" i="6"/>
  <c r="J277" i="6"/>
  <c r="F277" i="6"/>
  <c r="S336" i="6"/>
  <c r="M336" i="6"/>
  <c r="H394" i="6"/>
  <c r="G336" i="6"/>
  <c r="F394" i="6"/>
  <c r="R219" i="6"/>
  <c r="J219" i="6"/>
  <c r="Q394" i="6"/>
  <c r="N219" i="6"/>
  <c r="F219" i="6"/>
  <c r="R394" i="6"/>
  <c r="N394" i="6"/>
  <c r="N336" i="6"/>
  <c r="Q219" i="6"/>
  <c r="I219" i="6"/>
  <c r="E277" i="6"/>
  <c r="M394" i="6"/>
  <c r="P394" i="6"/>
  <c r="K336" i="6"/>
  <c r="R336" i="6"/>
  <c r="R356" i="6" s="1"/>
  <c r="R374" i="6" s="1"/>
  <c r="L336" i="6"/>
  <c r="P336" i="6"/>
  <c r="Q277" i="6"/>
  <c r="H277" i="6"/>
  <c r="M219" i="6"/>
  <c r="P277" i="6"/>
  <c r="D277" i="6"/>
  <c r="S277" i="6"/>
  <c r="S394" i="6"/>
  <c r="J336" i="6"/>
  <c r="D394" i="6"/>
  <c r="E394" i="6"/>
  <c r="D219" i="6"/>
  <c r="L394" i="6"/>
  <c r="Q336" i="6"/>
  <c r="F336" i="6"/>
  <c r="D336" i="6"/>
  <c r="G394" i="6"/>
  <c r="H219" i="6"/>
  <c r="P219" i="6"/>
  <c r="L219" i="6"/>
  <c r="S219" i="6"/>
  <c r="K219" i="6"/>
  <c r="I336" i="6"/>
  <c r="O219" i="6"/>
  <c r="M277" i="6"/>
  <c r="G219" i="6"/>
  <c r="K394" i="6"/>
  <c r="D473" i="6"/>
  <c r="D491" i="6" s="1"/>
  <c r="I277" i="6"/>
  <c r="O277" i="6"/>
  <c r="O394" i="6"/>
  <c r="L277" i="6"/>
  <c r="G277" i="6"/>
  <c r="E336" i="6"/>
  <c r="E219" i="6"/>
  <c r="K277" i="6"/>
  <c r="G158" i="6"/>
  <c r="C158" i="6"/>
  <c r="C238" i="6" s="1"/>
  <c r="C256" i="6" s="1"/>
  <c r="Q158" i="6"/>
  <c r="J158" i="6"/>
  <c r="J238" i="6" s="1"/>
  <c r="J256" i="6" s="1"/>
  <c r="F26" i="2"/>
  <c r="F64" i="2"/>
  <c r="F284" i="2"/>
  <c r="F302" i="2"/>
  <c r="F330" i="2"/>
  <c r="F325" i="2"/>
  <c r="F370" i="2"/>
  <c r="Q153" i="6"/>
  <c r="C397" i="6"/>
  <c r="C339" i="6"/>
  <c r="C280" i="6"/>
  <c r="C222" i="6"/>
  <c r="R339" i="6"/>
  <c r="Q397" i="6"/>
  <c r="P476" i="6"/>
  <c r="P494" i="6" s="1"/>
  <c r="K339" i="6"/>
  <c r="K359" i="6" s="1"/>
  <c r="K377" i="6" s="1"/>
  <c r="J339" i="6"/>
  <c r="L476" i="6"/>
  <c r="L494" i="6" s="1"/>
  <c r="L397" i="6"/>
  <c r="L417" i="6" s="1"/>
  <c r="L435" i="6" s="1"/>
  <c r="P339" i="6"/>
  <c r="P359" i="6" s="1"/>
  <c r="P377" i="6" s="1"/>
  <c r="H397" i="6"/>
  <c r="E339" i="6"/>
  <c r="G476" i="6"/>
  <c r="G494" i="6" s="1"/>
  <c r="R222" i="6"/>
  <c r="S339" i="6"/>
  <c r="S359" i="6" s="1"/>
  <c r="S377" i="6" s="1"/>
  <c r="K476" i="6"/>
  <c r="K494" i="6" s="1"/>
  <c r="M476" i="6"/>
  <c r="M494" i="6" s="1"/>
  <c r="M339" i="6"/>
  <c r="M359" i="6" s="1"/>
  <c r="M377" i="6" s="1"/>
  <c r="N476" i="6"/>
  <c r="N494" i="6" s="1"/>
  <c r="D397" i="6"/>
  <c r="D339" i="6"/>
  <c r="O339" i="6"/>
  <c r="O359" i="6" s="1"/>
  <c r="O377" i="6" s="1"/>
  <c r="J222" i="6"/>
  <c r="F222" i="6"/>
  <c r="H339" i="6"/>
  <c r="I397" i="6"/>
  <c r="I339" i="6"/>
  <c r="G397" i="6"/>
  <c r="G417" i="6" s="1"/>
  <c r="G435" i="6" s="1"/>
  <c r="G339" i="6"/>
  <c r="G359" i="6" s="1"/>
  <c r="G377" i="6" s="1"/>
  <c r="O397" i="6"/>
  <c r="O417" i="6" s="1"/>
  <c r="O435" i="6" s="1"/>
  <c r="F339" i="6"/>
  <c r="K397" i="6"/>
  <c r="K417" i="6" s="1"/>
  <c r="K435" i="6" s="1"/>
  <c r="N222" i="6"/>
  <c r="Q280" i="6"/>
  <c r="H280" i="6"/>
  <c r="P280" i="6"/>
  <c r="L280" i="6"/>
  <c r="L300" i="6" s="1"/>
  <c r="L318" i="6" s="1"/>
  <c r="D280" i="6"/>
  <c r="R280" i="6"/>
  <c r="R300" i="6" s="1"/>
  <c r="R318" i="6" s="1"/>
  <c r="N397" i="6"/>
  <c r="N417" i="6" s="1"/>
  <c r="N435" i="6" s="1"/>
  <c r="E397" i="6"/>
  <c r="F397" i="6"/>
  <c r="H222" i="6"/>
  <c r="E280" i="6"/>
  <c r="K280" i="6"/>
  <c r="K300" i="6" s="1"/>
  <c r="K318" i="6" s="1"/>
  <c r="S476" i="6"/>
  <c r="S494" i="6" s="1"/>
  <c r="P397" i="6"/>
  <c r="P417" i="6" s="1"/>
  <c r="P435" i="6" s="1"/>
  <c r="J280" i="6"/>
  <c r="M280" i="6"/>
  <c r="M300" i="6" s="1"/>
  <c r="M318" i="6" s="1"/>
  <c r="M222" i="6"/>
  <c r="M241" i="6" s="1"/>
  <c r="M259" i="6" s="1"/>
  <c r="I280" i="6"/>
  <c r="I222" i="6"/>
  <c r="E222" i="6"/>
  <c r="G280" i="6"/>
  <c r="G300" i="6" s="1"/>
  <c r="G318" i="6" s="1"/>
  <c r="M397" i="6"/>
  <c r="M417" i="6" s="1"/>
  <c r="M435" i="6" s="1"/>
  <c r="F280" i="6"/>
  <c r="Q222" i="6"/>
  <c r="R397" i="6"/>
  <c r="J397" i="6"/>
  <c r="S397" i="6"/>
  <c r="S417" i="6" s="1"/>
  <c r="S435" i="6" s="1"/>
  <c r="N339" i="6"/>
  <c r="N359" i="6" s="1"/>
  <c r="N377" i="6" s="1"/>
  <c r="N280" i="6"/>
  <c r="S280" i="6"/>
  <c r="S300" i="6" s="1"/>
  <c r="S318" i="6" s="1"/>
  <c r="S222" i="6"/>
  <c r="K222" i="6"/>
  <c r="K241" i="6" s="1"/>
  <c r="K259" i="6" s="1"/>
  <c r="O222" i="6"/>
  <c r="O241" i="6" s="1"/>
  <c r="O259" i="6" s="1"/>
  <c r="P222" i="6"/>
  <c r="D222" i="6"/>
  <c r="Q339" i="6"/>
  <c r="G222" i="6"/>
  <c r="G241" i="6" s="1"/>
  <c r="G259" i="6" s="1"/>
  <c r="L339" i="6"/>
  <c r="L359" i="6" s="1"/>
  <c r="L377" i="6" s="1"/>
  <c r="O476" i="6"/>
  <c r="O494" i="6" s="1"/>
  <c r="L222" i="6"/>
  <c r="L241" i="6" s="1"/>
  <c r="L259" i="6" s="1"/>
  <c r="O280" i="6"/>
  <c r="C342" i="6"/>
  <c r="C225" i="6"/>
  <c r="C283" i="6"/>
  <c r="C400" i="6"/>
  <c r="S342" i="6"/>
  <c r="Q342" i="6"/>
  <c r="Q400" i="6"/>
  <c r="I342" i="6"/>
  <c r="G342" i="6"/>
  <c r="J400" i="6"/>
  <c r="N400" i="6"/>
  <c r="P400" i="6"/>
  <c r="O400" i="6"/>
  <c r="F342" i="6"/>
  <c r="N283" i="6"/>
  <c r="S400" i="6"/>
  <c r="M400" i="6"/>
  <c r="L400" i="6"/>
  <c r="E400" i="6"/>
  <c r="G400" i="6"/>
  <c r="K400" i="6"/>
  <c r="M342" i="6"/>
  <c r="L342" i="6"/>
  <c r="H342" i="6"/>
  <c r="K342" i="6"/>
  <c r="J342" i="6"/>
  <c r="N342" i="6"/>
  <c r="D342" i="6"/>
  <c r="P342" i="6"/>
  <c r="E342" i="6"/>
  <c r="R225" i="6"/>
  <c r="R342" i="6"/>
  <c r="I400" i="6"/>
  <c r="J283" i="6"/>
  <c r="S283" i="6"/>
  <c r="O283" i="6"/>
  <c r="K283" i="6"/>
  <c r="E283" i="6"/>
  <c r="E225" i="6"/>
  <c r="N225" i="6"/>
  <c r="F283" i="6"/>
  <c r="M283" i="6"/>
  <c r="I283" i="6"/>
  <c r="G283" i="6"/>
  <c r="G225" i="6"/>
  <c r="O342" i="6"/>
  <c r="Q283" i="6"/>
  <c r="H283" i="6"/>
  <c r="R400" i="6"/>
  <c r="R283" i="6"/>
  <c r="H225" i="6"/>
  <c r="P225" i="6"/>
  <c r="L283" i="6"/>
  <c r="D225" i="6"/>
  <c r="H400" i="6"/>
  <c r="F225" i="6"/>
  <c r="O225" i="6"/>
  <c r="F400" i="6"/>
  <c r="M225" i="6"/>
  <c r="D400" i="6"/>
  <c r="S225" i="6"/>
  <c r="J225" i="6"/>
  <c r="Q225" i="6"/>
  <c r="P283" i="6"/>
  <c r="L225" i="6"/>
  <c r="D283" i="6"/>
  <c r="I225" i="6"/>
  <c r="K225" i="6"/>
  <c r="C389" i="6"/>
  <c r="C132" i="6"/>
  <c r="C214" i="6"/>
  <c r="C331" i="6"/>
  <c r="C272" i="6"/>
  <c r="K331" i="6"/>
  <c r="M331" i="6"/>
  <c r="M351" i="6" s="1"/>
  <c r="M369" i="6" s="1"/>
  <c r="L389" i="6"/>
  <c r="D331" i="6"/>
  <c r="D351" i="6" s="1"/>
  <c r="D369" i="6" s="1"/>
  <c r="P331" i="6"/>
  <c r="P351" i="6" s="1"/>
  <c r="P369" i="6" s="1"/>
  <c r="F389" i="6"/>
  <c r="M468" i="6"/>
  <c r="M486" i="6" s="1"/>
  <c r="D389" i="6"/>
  <c r="D409" i="6" s="1"/>
  <c r="D427" i="6" s="1"/>
  <c r="Q468" i="6"/>
  <c r="Q486" i="6" s="1"/>
  <c r="I331" i="6"/>
  <c r="I351" i="6" s="1"/>
  <c r="I369" i="6" s="1"/>
  <c r="G389" i="6"/>
  <c r="M389" i="6"/>
  <c r="M409" i="6" s="1"/>
  <c r="M427" i="6" s="1"/>
  <c r="R389" i="6"/>
  <c r="R409" i="6" s="1"/>
  <c r="R427" i="6" s="1"/>
  <c r="P389" i="6"/>
  <c r="P409" i="6" s="1"/>
  <c r="P427" i="6" s="1"/>
  <c r="H468" i="6"/>
  <c r="H486" i="6" s="1"/>
  <c r="H331" i="6"/>
  <c r="H351" i="6" s="1"/>
  <c r="H369" i="6" s="1"/>
  <c r="J389" i="6"/>
  <c r="N389" i="6"/>
  <c r="Q389" i="6"/>
  <c r="Q409" i="6" s="1"/>
  <c r="Q427" i="6" s="1"/>
  <c r="H389" i="6"/>
  <c r="H409" i="6" s="1"/>
  <c r="H427" i="6" s="1"/>
  <c r="L331" i="6"/>
  <c r="D468" i="6"/>
  <c r="D486" i="6" s="1"/>
  <c r="E389" i="6"/>
  <c r="I468" i="6"/>
  <c r="I486" i="6" s="1"/>
  <c r="I389" i="6"/>
  <c r="I409" i="6" s="1"/>
  <c r="I427" i="6" s="1"/>
  <c r="R214" i="6"/>
  <c r="J214" i="6"/>
  <c r="S331" i="6"/>
  <c r="S389" i="6"/>
  <c r="K389" i="6"/>
  <c r="F272" i="6"/>
  <c r="K272" i="6"/>
  <c r="J331" i="6"/>
  <c r="N331" i="6"/>
  <c r="E214" i="6"/>
  <c r="O272" i="6"/>
  <c r="O292" i="6" s="1"/>
  <c r="O310" i="6" s="1"/>
  <c r="O214" i="6"/>
  <c r="G272" i="6"/>
  <c r="R331" i="6"/>
  <c r="R351" i="6" s="1"/>
  <c r="R369" i="6" s="1"/>
  <c r="R468" i="6"/>
  <c r="R486" i="6" s="1"/>
  <c r="O389" i="6"/>
  <c r="Q214" i="6"/>
  <c r="S214" i="6"/>
  <c r="K214" i="6"/>
  <c r="E331" i="6"/>
  <c r="E351" i="6" s="1"/>
  <c r="E369" i="6" s="1"/>
  <c r="Q331" i="6"/>
  <c r="Q351" i="6" s="1"/>
  <c r="Q369" i="6" s="1"/>
  <c r="O331" i="6"/>
  <c r="N272" i="6"/>
  <c r="Q272" i="6"/>
  <c r="Q292" i="6" s="1"/>
  <c r="Q310" i="6" s="1"/>
  <c r="M272" i="6"/>
  <c r="I272" i="6"/>
  <c r="S272" i="6"/>
  <c r="S292" i="6" s="1"/>
  <c r="S310" i="6" s="1"/>
  <c r="J272" i="6"/>
  <c r="G331" i="6"/>
  <c r="H272" i="6"/>
  <c r="H292" i="6" s="1"/>
  <c r="H310" i="6" s="1"/>
  <c r="N214" i="6"/>
  <c r="L214" i="6"/>
  <c r="L233" i="6" s="1"/>
  <c r="L251" i="6" s="1"/>
  <c r="F331" i="6"/>
  <c r="E272" i="6"/>
  <c r="P272" i="6"/>
  <c r="D272" i="6"/>
  <c r="G214" i="6"/>
  <c r="L272" i="6"/>
  <c r="M214" i="6"/>
  <c r="I214" i="6"/>
  <c r="I233" i="6" s="1"/>
  <c r="I251" i="6" s="1"/>
  <c r="D214" i="6"/>
  <c r="P214" i="6"/>
  <c r="P233" i="6" s="1"/>
  <c r="P251" i="6" s="1"/>
  <c r="R272" i="6"/>
  <c r="R292" i="6" s="1"/>
  <c r="R310" i="6" s="1"/>
  <c r="F214" i="6"/>
  <c r="H214" i="6"/>
  <c r="C153" i="6"/>
  <c r="F136" i="2"/>
  <c r="F115" i="2"/>
  <c r="F246" i="2"/>
  <c r="F82" i="2"/>
  <c r="F128" i="2"/>
  <c r="F102" i="2"/>
  <c r="F120" i="2"/>
  <c r="F340" i="2"/>
  <c r="F61" i="2"/>
  <c r="F41" i="2"/>
  <c r="F30" i="2"/>
  <c r="F48" i="2"/>
  <c r="F66" i="2"/>
  <c r="F94" i="2"/>
  <c r="F112" i="2"/>
  <c r="F130" i="2"/>
  <c r="F107" i="2"/>
  <c r="F240" i="2"/>
  <c r="F268" i="2"/>
  <c r="F314" i="2"/>
  <c r="F332" i="2"/>
  <c r="F327" i="2"/>
  <c r="F344" i="2"/>
  <c r="D349" i="2"/>
  <c r="E349" i="2" s="1"/>
  <c r="L155" i="6"/>
  <c r="F153" i="6"/>
  <c r="F233" i="6" s="1"/>
  <c r="F251" i="6" s="1"/>
  <c r="N155" i="6"/>
  <c r="E153" i="6"/>
  <c r="C155" i="6"/>
  <c r="C470" i="6" s="1"/>
  <c r="C488" i="6" s="1"/>
  <c r="R155" i="6"/>
  <c r="H161" i="6"/>
  <c r="H241" i="6" s="1"/>
  <c r="H259" i="6" s="1"/>
  <c r="C393" i="6"/>
  <c r="C413" i="6" s="1"/>
  <c r="C431" i="6" s="1"/>
  <c r="C335" i="6"/>
  <c r="C355" i="6" s="1"/>
  <c r="C373" i="6" s="1"/>
  <c r="C276" i="6"/>
  <c r="C296" i="6" s="1"/>
  <c r="C314" i="6" s="1"/>
  <c r="C218" i="6"/>
  <c r="C472" i="6"/>
  <c r="C490" i="6" s="1"/>
  <c r="S393" i="6"/>
  <c r="S413" i="6" s="1"/>
  <c r="S431" i="6" s="1"/>
  <c r="K472" i="6"/>
  <c r="K490" i="6" s="1"/>
  <c r="M335" i="6"/>
  <c r="M355" i="6" s="1"/>
  <c r="M373" i="6" s="1"/>
  <c r="M393" i="6"/>
  <c r="M413" i="6" s="1"/>
  <c r="M431" i="6" s="1"/>
  <c r="R393" i="6"/>
  <c r="R413" i="6" s="1"/>
  <c r="R431" i="6" s="1"/>
  <c r="J335" i="6"/>
  <c r="J355" i="6" s="1"/>
  <c r="J373" i="6" s="1"/>
  <c r="L393" i="6"/>
  <c r="L413" i="6" s="1"/>
  <c r="L431" i="6" s="1"/>
  <c r="D335" i="6"/>
  <c r="D355" i="6" s="1"/>
  <c r="D373" i="6" s="1"/>
  <c r="E335" i="6"/>
  <c r="E355" i="6" s="1"/>
  <c r="E373" i="6" s="1"/>
  <c r="I393" i="6"/>
  <c r="I413" i="6" s="1"/>
  <c r="I431" i="6" s="1"/>
  <c r="R335" i="6"/>
  <c r="R355" i="6" s="1"/>
  <c r="R373" i="6" s="1"/>
  <c r="J393" i="6"/>
  <c r="J413" i="6" s="1"/>
  <c r="J431" i="6" s="1"/>
  <c r="N393" i="6"/>
  <c r="N413" i="6" s="1"/>
  <c r="N431" i="6" s="1"/>
  <c r="Q393" i="6"/>
  <c r="Q413" i="6" s="1"/>
  <c r="Q431" i="6" s="1"/>
  <c r="I472" i="6"/>
  <c r="I490" i="6" s="1"/>
  <c r="G393" i="6"/>
  <c r="G413" i="6" s="1"/>
  <c r="G431" i="6" s="1"/>
  <c r="G335" i="6"/>
  <c r="G355" i="6" s="1"/>
  <c r="G373" i="6" s="1"/>
  <c r="F335" i="6"/>
  <c r="F355" i="6" s="1"/>
  <c r="F373" i="6" s="1"/>
  <c r="K393" i="6"/>
  <c r="K413" i="6" s="1"/>
  <c r="K431" i="6" s="1"/>
  <c r="O335" i="6"/>
  <c r="O355" i="6" s="1"/>
  <c r="O373" i="6" s="1"/>
  <c r="F472" i="6"/>
  <c r="F490" i="6" s="1"/>
  <c r="N218" i="6"/>
  <c r="S335" i="6"/>
  <c r="S355" i="6" s="1"/>
  <c r="S373" i="6" s="1"/>
  <c r="N335" i="6"/>
  <c r="N355" i="6" s="1"/>
  <c r="N373" i="6" s="1"/>
  <c r="D472" i="6"/>
  <c r="D490" i="6" s="1"/>
  <c r="Q335" i="6"/>
  <c r="Q355" i="6" s="1"/>
  <c r="Q373" i="6" s="1"/>
  <c r="O393" i="6"/>
  <c r="O413" i="6" s="1"/>
  <c r="O431" i="6" s="1"/>
  <c r="O472" i="6"/>
  <c r="O490" i="6" s="1"/>
  <c r="P393" i="6"/>
  <c r="P413" i="6" s="1"/>
  <c r="P431" i="6" s="1"/>
  <c r="I335" i="6"/>
  <c r="I355" i="6" s="1"/>
  <c r="I373" i="6" s="1"/>
  <c r="H472" i="6"/>
  <c r="H490" i="6" s="1"/>
  <c r="E393" i="6"/>
  <c r="E413" i="6" s="1"/>
  <c r="E431" i="6" s="1"/>
  <c r="R276" i="6"/>
  <c r="P218" i="6"/>
  <c r="L218" i="6"/>
  <c r="L237" i="6" s="1"/>
  <c r="L255" i="6" s="1"/>
  <c r="D218" i="6"/>
  <c r="H218" i="6"/>
  <c r="D393" i="6"/>
  <c r="D413" i="6" s="1"/>
  <c r="D431" i="6" s="1"/>
  <c r="H393" i="6"/>
  <c r="H413" i="6" s="1"/>
  <c r="H431" i="6" s="1"/>
  <c r="J218" i="6"/>
  <c r="H335" i="6"/>
  <c r="H355" i="6" s="1"/>
  <c r="H373" i="6" s="1"/>
  <c r="G472" i="6"/>
  <c r="G490" i="6" s="1"/>
  <c r="N276" i="6"/>
  <c r="N296" i="6" s="1"/>
  <c r="N314" i="6" s="1"/>
  <c r="L335" i="6"/>
  <c r="L355" i="6" s="1"/>
  <c r="L373" i="6" s="1"/>
  <c r="P335" i="6"/>
  <c r="P355" i="6" s="1"/>
  <c r="P373" i="6" s="1"/>
  <c r="F276" i="6"/>
  <c r="F296" i="6" s="1"/>
  <c r="F314" i="6" s="1"/>
  <c r="F218" i="6"/>
  <c r="F237" i="6" s="1"/>
  <c r="F255" i="6" s="1"/>
  <c r="Q218" i="6"/>
  <c r="K335" i="6"/>
  <c r="K355" i="6" s="1"/>
  <c r="K373" i="6" s="1"/>
  <c r="N472" i="6"/>
  <c r="N490" i="6" s="1"/>
  <c r="E472" i="6"/>
  <c r="E490" i="6" s="1"/>
  <c r="O276" i="6"/>
  <c r="G218" i="6"/>
  <c r="R218" i="6"/>
  <c r="H276" i="6"/>
  <c r="H296" i="6" s="1"/>
  <c r="H314" i="6" s="1"/>
  <c r="I276" i="6"/>
  <c r="I296" i="6" s="1"/>
  <c r="I314" i="6" s="1"/>
  <c r="E276" i="6"/>
  <c r="E296" i="6" s="1"/>
  <c r="E314" i="6" s="1"/>
  <c r="S276" i="6"/>
  <c r="S218" i="6"/>
  <c r="S237" i="6" s="1"/>
  <c r="S255" i="6" s="1"/>
  <c r="K218" i="6"/>
  <c r="P276" i="6"/>
  <c r="Q276" i="6"/>
  <c r="L276" i="6"/>
  <c r="L296" i="6" s="1"/>
  <c r="L314" i="6" s="1"/>
  <c r="J472" i="6"/>
  <c r="J490" i="6" s="1"/>
  <c r="J276" i="6"/>
  <c r="J296" i="6" s="1"/>
  <c r="J314" i="6" s="1"/>
  <c r="M218" i="6"/>
  <c r="M237" i="6" s="1"/>
  <c r="M255" i="6" s="1"/>
  <c r="K276" i="6"/>
  <c r="K296" i="6" s="1"/>
  <c r="K314" i="6" s="1"/>
  <c r="M472" i="6"/>
  <c r="M490" i="6" s="1"/>
  <c r="I218" i="6"/>
  <c r="I237" i="6" s="1"/>
  <c r="I255" i="6" s="1"/>
  <c r="G276" i="6"/>
  <c r="G296" i="6" s="1"/>
  <c r="G314" i="6" s="1"/>
  <c r="D276" i="6"/>
  <c r="D296" i="6" s="1"/>
  <c r="D314" i="6" s="1"/>
  <c r="R472" i="6"/>
  <c r="R490" i="6" s="1"/>
  <c r="F393" i="6"/>
  <c r="F413" i="6" s="1"/>
  <c r="F431" i="6" s="1"/>
  <c r="E218" i="6"/>
  <c r="E237" i="6" s="1"/>
  <c r="E255" i="6" s="1"/>
  <c r="O218" i="6"/>
  <c r="M276" i="6"/>
  <c r="M296" i="6" s="1"/>
  <c r="M314" i="6" s="1"/>
  <c r="F90" i="2"/>
  <c r="F264" i="2"/>
  <c r="F46" i="2"/>
  <c r="F38" i="2"/>
  <c r="C282" i="6"/>
  <c r="C399" i="6"/>
  <c r="C341" i="6"/>
  <c r="C224" i="6"/>
  <c r="S341" i="6"/>
  <c r="M341" i="6"/>
  <c r="R399" i="6"/>
  <c r="L341" i="6"/>
  <c r="R224" i="6"/>
  <c r="S399" i="6"/>
  <c r="S419" i="6" s="1"/>
  <c r="S437" i="6" s="1"/>
  <c r="K399" i="6"/>
  <c r="I399" i="6"/>
  <c r="N224" i="6"/>
  <c r="J224" i="6"/>
  <c r="F224" i="6"/>
  <c r="P341" i="6"/>
  <c r="H399" i="6"/>
  <c r="H419" i="6" s="1"/>
  <c r="H437" i="6" s="1"/>
  <c r="K341" i="6"/>
  <c r="J341" i="6"/>
  <c r="N399" i="6"/>
  <c r="R341" i="6"/>
  <c r="D341" i="6"/>
  <c r="E341" i="6"/>
  <c r="G399" i="6"/>
  <c r="G341" i="6"/>
  <c r="F399" i="6"/>
  <c r="R282" i="6"/>
  <c r="M282" i="6"/>
  <c r="I282" i="6"/>
  <c r="J399" i="6"/>
  <c r="N341" i="6"/>
  <c r="D399" i="6"/>
  <c r="I341" i="6"/>
  <c r="O399" i="6"/>
  <c r="O341" i="6"/>
  <c r="Q282" i="6"/>
  <c r="H282" i="6"/>
  <c r="P282" i="6"/>
  <c r="L282" i="6"/>
  <c r="D282" i="6"/>
  <c r="D224" i="6"/>
  <c r="S282" i="6"/>
  <c r="M399" i="6"/>
  <c r="Q399" i="6"/>
  <c r="N282" i="6"/>
  <c r="P399" i="6"/>
  <c r="J282" i="6"/>
  <c r="E282" i="6"/>
  <c r="E224" i="6"/>
  <c r="O282" i="6"/>
  <c r="O224" i="6"/>
  <c r="K282" i="6"/>
  <c r="K224" i="6"/>
  <c r="Q341" i="6"/>
  <c r="F341" i="6"/>
  <c r="I224" i="6"/>
  <c r="G224" i="6"/>
  <c r="F282" i="6"/>
  <c r="E399" i="6"/>
  <c r="P224" i="6"/>
  <c r="Q224" i="6"/>
  <c r="H341" i="6"/>
  <c r="M224" i="6"/>
  <c r="H224" i="6"/>
  <c r="L399" i="6"/>
  <c r="S224" i="6"/>
  <c r="L224" i="6"/>
  <c r="G282" i="6"/>
  <c r="O153" i="6"/>
  <c r="N153" i="6"/>
  <c r="N468" i="6" s="1"/>
  <c r="N486" i="6" s="1"/>
  <c r="O155" i="6"/>
  <c r="O235" i="6" s="1"/>
  <c r="O253" i="6" s="1"/>
  <c r="S153" i="6"/>
  <c r="S233" i="6" s="1"/>
  <c r="S251" i="6" s="1"/>
  <c r="K237" i="6"/>
  <c r="K255" i="6" s="1"/>
  <c r="J155" i="6"/>
  <c r="R161" i="6"/>
  <c r="R241" i="6" s="1"/>
  <c r="R259" i="6" s="1"/>
  <c r="I234" i="6"/>
  <c r="I252" i="6" s="1"/>
  <c r="P162" i="6"/>
  <c r="P301" i="6" s="1"/>
  <c r="P319" i="6" s="1"/>
  <c r="C273" i="6"/>
  <c r="C469" i="6"/>
  <c r="C487" i="6" s="1"/>
  <c r="C215" i="6"/>
  <c r="C332" i="6"/>
  <c r="C390" i="6"/>
  <c r="C410" i="6" s="1"/>
  <c r="C428" i="6" s="1"/>
  <c r="K390" i="6"/>
  <c r="K410" i="6" s="1"/>
  <c r="K428" i="6" s="1"/>
  <c r="L390" i="6"/>
  <c r="L410" i="6" s="1"/>
  <c r="L428" i="6" s="1"/>
  <c r="H390" i="6"/>
  <c r="H410" i="6" s="1"/>
  <c r="H428" i="6" s="1"/>
  <c r="F469" i="6"/>
  <c r="F487" i="6" s="1"/>
  <c r="F390" i="6"/>
  <c r="F410" i="6" s="1"/>
  <c r="F428" i="6" s="1"/>
  <c r="N273" i="6"/>
  <c r="J273" i="6"/>
  <c r="J293" i="6" s="1"/>
  <c r="J311" i="6" s="1"/>
  <c r="S332" i="6"/>
  <c r="S352" i="6" s="1"/>
  <c r="S370" i="6" s="1"/>
  <c r="D469" i="6"/>
  <c r="D487" i="6" s="1"/>
  <c r="Q390" i="6"/>
  <c r="Q410" i="6" s="1"/>
  <c r="Q428" i="6" s="1"/>
  <c r="O469" i="6"/>
  <c r="O487" i="6" s="1"/>
  <c r="R215" i="6"/>
  <c r="J215" i="6"/>
  <c r="J234" i="6" s="1"/>
  <c r="J252" i="6" s="1"/>
  <c r="N332" i="6"/>
  <c r="N352" i="6" s="1"/>
  <c r="N370" i="6" s="1"/>
  <c r="I390" i="6"/>
  <c r="I410" i="6" s="1"/>
  <c r="I428" i="6" s="1"/>
  <c r="N215" i="6"/>
  <c r="F215" i="6"/>
  <c r="S469" i="6"/>
  <c r="S487" i="6" s="1"/>
  <c r="M332" i="6"/>
  <c r="M352" i="6" s="1"/>
  <c r="M370" i="6" s="1"/>
  <c r="R332" i="6"/>
  <c r="R352" i="6" s="1"/>
  <c r="R370" i="6" s="1"/>
  <c r="I469" i="6"/>
  <c r="I487" i="6" s="1"/>
  <c r="G469" i="6"/>
  <c r="G487" i="6" s="1"/>
  <c r="J390" i="6"/>
  <c r="J410" i="6" s="1"/>
  <c r="J428" i="6" s="1"/>
  <c r="N390" i="6"/>
  <c r="N410" i="6" s="1"/>
  <c r="N428" i="6" s="1"/>
  <c r="L469" i="6"/>
  <c r="L487" i="6" s="1"/>
  <c r="Q332" i="6"/>
  <c r="Q352" i="6" s="1"/>
  <c r="Q370" i="6" s="1"/>
  <c r="Q469" i="6"/>
  <c r="Q487" i="6" s="1"/>
  <c r="P390" i="6"/>
  <c r="P410" i="6" s="1"/>
  <c r="P428" i="6" s="1"/>
  <c r="O390" i="6"/>
  <c r="O410" i="6" s="1"/>
  <c r="O428" i="6" s="1"/>
  <c r="M469" i="6"/>
  <c r="M487" i="6" s="1"/>
  <c r="N469" i="6"/>
  <c r="N487" i="6" s="1"/>
  <c r="L332" i="6"/>
  <c r="L352" i="6" s="1"/>
  <c r="L370" i="6" s="1"/>
  <c r="D332" i="6"/>
  <c r="D352" i="6" s="1"/>
  <c r="D370" i="6" s="1"/>
  <c r="E273" i="6"/>
  <c r="E293" i="6" s="1"/>
  <c r="E311" i="6" s="1"/>
  <c r="O273" i="6"/>
  <c r="K273" i="6"/>
  <c r="K293" i="6" s="1"/>
  <c r="K311" i="6" s="1"/>
  <c r="H273" i="6"/>
  <c r="H293" i="6" s="1"/>
  <c r="H311" i="6" s="1"/>
  <c r="M215" i="6"/>
  <c r="M234" i="6" s="1"/>
  <c r="M252" i="6" s="1"/>
  <c r="K469" i="6"/>
  <c r="K487" i="6" s="1"/>
  <c r="K332" i="6"/>
  <c r="K352" i="6" s="1"/>
  <c r="K370" i="6" s="1"/>
  <c r="R469" i="6"/>
  <c r="R487" i="6" s="1"/>
  <c r="P469" i="6"/>
  <c r="P487" i="6" s="1"/>
  <c r="Q273" i="6"/>
  <c r="J332" i="6"/>
  <c r="J352" i="6" s="1"/>
  <c r="J370" i="6" s="1"/>
  <c r="R273" i="6"/>
  <c r="R293" i="6" s="1"/>
  <c r="R311" i="6" s="1"/>
  <c r="L273" i="6"/>
  <c r="L293" i="6" s="1"/>
  <c r="L311" i="6" s="1"/>
  <c r="M390" i="6"/>
  <c r="M410" i="6" s="1"/>
  <c r="M428" i="6" s="1"/>
  <c r="S390" i="6"/>
  <c r="S410" i="6" s="1"/>
  <c r="S428" i="6" s="1"/>
  <c r="R390" i="6"/>
  <c r="R410" i="6" s="1"/>
  <c r="R428" i="6" s="1"/>
  <c r="E332" i="6"/>
  <c r="E352" i="6" s="1"/>
  <c r="E370" i="6" s="1"/>
  <c r="H215" i="6"/>
  <c r="H234" i="6" s="1"/>
  <c r="H252" i="6" s="1"/>
  <c r="P215" i="6"/>
  <c r="P234" i="6" s="1"/>
  <c r="P252" i="6" s="1"/>
  <c r="L215" i="6"/>
  <c r="L234" i="6" s="1"/>
  <c r="L252" i="6" s="1"/>
  <c r="P332" i="6"/>
  <c r="P352" i="6" s="1"/>
  <c r="P370" i="6" s="1"/>
  <c r="G332" i="6"/>
  <c r="G352" i="6" s="1"/>
  <c r="G370" i="6" s="1"/>
  <c r="F273" i="6"/>
  <c r="F293" i="6" s="1"/>
  <c r="F311" i="6" s="1"/>
  <c r="D390" i="6"/>
  <c r="D410" i="6" s="1"/>
  <c r="D428" i="6" s="1"/>
  <c r="H332" i="6"/>
  <c r="H352" i="6" s="1"/>
  <c r="H370" i="6" s="1"/>
  <c r="F332" i="6"/>
  <c r="F352" i="6" s="1"/>
  <c r="F370" i="6" s="1"/>
  <c r="G273" i="6"/>
  <c r="G293" i="6" s="1"/>
  <c r="G311" i="6" s="1"/>
  <c r="E390" i="6"/>
  <c r="E410" i="6" s="1"/>
  <c r="E428" i="6" s="1"/>
  <c r="M273" i="6"/>
  <c r="M293" i="6" s="1"/>
  <c r="M311" i="6" s="1"/>
  <c r="S215" i="6"/>
  <c r="S234" i="6" s="1"/>
  <c r="S252" i="6" s="1"/>
  <c r="G215" i="6"/>
  <c r="G234" i="6" s="1"/>
  <c r="G252" i="6" s="1"/>
  <c r="I273" i="6"/>
  <c r="I293" i="6" s="1"/>
  <c r="I311" i="6" s="1"/>
  <c r="I332" i="6"/>
  <c r="I352" i="6" s="1"/>
  <c r="I370" i="6" s="1"/>
  <c r="S273" i="6"/>
  <c r="E215" i="6"/>
  <c r="E234" i="6" s="1"/>
  <c r="E252" i="6" s="1"/>
  <c r="G390" i="6"/>
  <c r="G410" i="6" s="1"/>
  <c r="G428" i="6" s="1"/>
  <c r="Q215" i="6"/>
  <c r="D215" i="6"/>
  <c r="D234" i="6" s="1"/>
  <c r="D252" i="6" s="1"/>
  <c r="O215" i="6"/>
  <c r="O234" i="6" s="1"/>
  <c r="O252" i="6" s="1"/>
  <c r="I215" i="6"/>
  <c r="O332" i="6"/>
  <c r="O352" i="6" s="1"/>
  <c r="O370" i="6" s="1"/>
  <c r="K215" i="6"/>
  <c r="K234" i="6" s="1"/>
  <c r="K252" i="6" s="1"/>
  <c r="P273" i="6"/>
  <c r="P293" i="6" s="1"/>
  <c r="P311" i="6" s="1"/>
  <c r="D273" i="6"/>
  <c r="D293" i="6" s="1"/>
  <c r="D311" i="6" s="1"/>
  <c r="G237" i="6"/>
  <c r="G255" i="6" s="1"/>
  <c r="F315" i="2"/>
  <c r="F333" i="2"/>
  <c r="F18" i="2"/>
  <c r="F74" i="2"/>
  <c r="F311" i="2"/>
  <c r="L153" i="6"/>
  <c r="G153" i="6"/>
  <c r="D237" i="6"/>
  <c r="D255" i="6" s="1"/>
  <c r="K153" i="6"/>
  <c r="K292" i="6" s="1"/>
  <c r="K310" i="6" s="1"/>
  <c r="J161" i="6"/>
  <c r="J241" i="6" s="1"/>
  <c r="J259" i="6" s="1"/>
  <c r="Q155" i="6"/>
  <c r="Q470" i="6" s="1"/>
  <c r="Q488" i="6" s="1"/>
  <c r="Q161" i="6"/>
  <c r="P155" i="6"/>
  <c r="C396" i="6"/>
  <c r="C338" i="6"/>
  <c r="C279" i="6"/>
  <c r="C221" i="6"/>
  <c r="D396" i="6"/>
  <c r="D416" i="6" s="1"/>
  <c r="D434" i="6" s="1"/>
  <c r="Q338" i="6"/>
  <c r="Q358" i="6" s="1"/>
  <c r="Q376" i="6" s="1"/>
  <c r="E338" i="6"/>
  <c r="E358" i="6" s="1"/>
  <c r="E376" i="6" s="1"/>
  <c r="E475" i="6"/>
  <c r="E493" i="6" s="1"/>
  <c r="N279" i="6"/>
  <c r="J279" i="6"/>
  <c r="J299" i="6" s="1"/>
  <c r="J317" i="6" s="1"/>
  <c r="M475" i="6"/>
  <c r="M493" i="6" s="1"/>
  <c r="G396" i="6"/>
  <c r="G416" i="6" s="1"/>
  <c r="G434" i="6" s="1"/>
  <c r="F279" i="6"/>
  <c r="F299" i="6" s="1"/>
  <c r="F317" i="6" s="1"/>
  <c r="K338" i="6"/>
  <c r="K358" i="6" s="1"/>
  <c r="K376" i="6" s="1"/>
  <c r="R338" i="6"/>
  <c r="R358" i="6" s="1"/>
  <c r="R376" i="6" s="1"/>
  <c r="J338" i="6"/>
  <c r="J358" i="6" s="1"/>
  <c r="J376" i="6" s="1"/>
  <c r="L396" i="6"/>
  <c r="L416" i="6" s="1"/>
  <c r="L434" i="6" s="1"/>
  <c r="I338" i="6"/>
  <c r="R396" i="6"/>
  <c r="R416" i="6" s="1"/>
  <c r="R434" i="6" s="1"/>
  <c r="J396" i="6"/>
  <c r="J416" i="6" s="1"/>
  <c r="J434" i="6" s="1"/>
  <c r="L475" i="6"/>
  <c r="L493" i="6" s="1"/>
  <c r="D475" i="6"/>
  <c r="D493" i="6" s="1"/>
  <c r="Q396" i="6"/>
  <c r="Q416" i="6" s="1"/>
  <c r="Q434" i="6" s="1"/>
  <c r="P338" i="6"/>
  <c r="H396" i="6"/>
  <c r="H416" i="6" s="1"/>
  <c r="H434" i="6" s="1"/>
  <c r="F475" i="6"/>
  <c r="F493" i="6" s="1"/>
  <c r="R221" i="6"/>
  <c r="K396" i="6"/>
  <c r="K416" i="6" s="1"/>
  <c r="K434" i="6" s="1"/>
  <c r="M396" i="6"/>
  <c r="M416" i="6" s="1"/>
  <c r="M434" i="6" s="1"/>
  <c r="N338" i="6"/>
  <c r="N358" i="6" s="1"/>
  <c r="N376" i="6" s="1"/>
  <c r="E396" i="6"/>
  <c r="E416" i="6" s="1"/>
  <c r="E434" i="6" s="1"/>
  <c r="G338" i="6"/>
  <c r="G358" i="6" s="1"/>
  <c r="G376" i="6" s="1"/>
  <c r="G475" i="6"/>
  <c r="G493" i="6" s="1"/>
  <c r="F338" i="6"/>
  <c r="F358" i="6" s="1"/>
  <c r="F376" i="6" s="1"/>
  <c r="N221" i="6"/>
  <c r="J221" i="6"/>
  <c r="J240" i="6" s="1"/>
  <c r="J258" i="6" s="1"/>
  <c r="F221" i="6"/>
  <c r="F240" i="6" s="1"/>
  <c r="F258" i="6" s="1"/>
  <c r="O396" i="6"/>
  <c r="O416" i="6" s="1"/>
  <c r="O434" i="6" s="1"/>
  <c r="E279" i="6"/>
  <c r="E299" i="6" s="1"/>
  <c r="E317" i="6" s="1"/>
  <c r="O221" i="6"/>
  <c r="M279" i="6"/>
  <c r="M299" i="6" s="1"/>
  <c r="M317" i="6" s="1"/>
  <c r="I279" i="6"/>
  <c r="S396" i="6"/>
  <c r="S416" i="6" s="1"/>
  <c r="S434" i="6" s="1"/>
  <c r="P396" i="6"/>
  <c r="I396" i="6"/>
  <c r="S221" i="6"/>
  <c r="K221" i="6"/>
  <c r="M338" i="6"/>
  <c r="M358" i="6" s="1"/>
  <c r="M376" i="6" s="1"/>
  <c r="L338" i="6"/>
  <c r="L358" i="6" s="1"/>
  <c r="L376" i="6" s="1"/>
  <c r="R279" i="6"/>
  <c r="R299" i="6" s="1"/>
  <c r="R317" i="6" s="1"/>
  <c r="Q279" i="6"/>
  <c r="H221" i="6"/>
  <c r="M221" i="6"/>
  <c r="M240" i="6" s="1"/>
  <c r="M258" i="6" s="1"/>
  <c r="P221" i="6"/>
  <c r="S279" i="6"/>
  <c r="S299" i="6" s="1"/>
  <c r="S317" i="6" s="1"/>
  <c r="K475" i="6"/>
  <c r="K493" i="6" s="1"/>
  <c r="J475" i="6"/>
  <c r="J493" i="6" s="1"/>
  <c r="S338" i="6"/>
  <c r="S358" i="6" s="1"/>
  <c r="S376" i="6" s="1"/>
  <c r="F396" i="6"/>
  <c r="F416" i="6" s="1"/>
  <c r="F434" i="6" s="1"/>
  <c r="H279" i="6"/>
  <c r="I221" i="6"/>
  <c r="E221" i="6"/>
  <c r="E240" i="6" s="1"/>
  <c r="E258" i="6" s="1"/>
  <c r="P279" i="6"/>
  <c r="L279" i="6"/>
  <c r="L299" i="6" s="1"/>
  <c r="L317" i="6" s="1"/>
  <c r="L221" i="6"/>
  <c r="L240" i="6" s="1"/>
  <c r="L258" i="6" s="1"/>
  <c r="D279" i="6"/>
  <c r="D299" i="6" s="1"/>
  <c r="D317" i="6" s="1"/>
  <c r="D221" i="6"/>
  <c r="D338" i="6"/>
  <c r="D358" i="6" s="1"/>
  <c r="D376" i="6" s="1"/>
  <c r="Q221" i="6"/>
  <c r="Q240" i="6" s="1"/>
  <c r="Q258" i="6" s="1"/>
  <c r="G279" i="6"/>
  <c r="G299" i="6" s="1"/>
  <c r="G317" i="6" s="1"/>
  <c r="N475" i="6"/>
  <c r="N493" i="6" s="1"/>
  <c r="K279" i="6"/>
  <c r="K299" i="6" s="1"/>
  <c r="K317" i="6" s="1"/>
  <c r="G221" i="6"/>
  <c r="N396" i="6"/>
  <c r="N416" i="6" s="1"/>
  <c r="N434" i="6" s="1"/>
  <c r="H338" i="6"/>
  <c r="O338" i="6"/>
  <c r="O358" i="6" s="1"/>
  <c r="O376" i="6" s="1"/>
  <c r="O279" i="6"/>
  <c r="O299" i="6" s="1"/>
  <c r="O317" i="6" s="1"/>
  <c r="G240" i="6"/>
  <c r="G258" i="6" s="1"/>
  <c r="F118" i="2"/>
  <c r="F310" i="2"/>
  <c r="F45" i="2"/>
  <c r="F110" i="2"/>
  <c r="F56" i="2"/>
  <c r="F138" i="2"/>
  <c r="F77" i="2"/>
  <c r="F24" i="2"/>
  <c r="F42" i="2"/>
  <c r="F70" i="2"/>
  <c r="F88" i="2"/>
  <c r="F106" i="2"/>
  <c r="F134" i="2"/>
  <c r="F224" i="2"/>
  <c r="F99" i="2"/>
  <c r="F244" i="2"/>
  <c r="F262" i="2"/>
  <c r="F280" i="2"/>
  <c r="F308" i="2"/>
  <c r="F326" i="2"/>
  <c r="F331" i="2"/>
  <c r="F16" i="2"/>
  <c r="G155" i="6"/>
  <c r="G470" i="6" s="1"/>
  <c r="G488" i="6" s="1"/>
  <c r="F155" i="6"/>
  <c r="F235" i="6" s="1"/>
  <c r="F253" i="6" s="1"/>
  <c r="D155" i="6"/>
  <c r="F234" i="6"/>
  <c r="F252" i="6" s="1"/>
  <c r="M155" i="6"/>
  <c r="J237" i="6"/>
  <c r="J255" i="6" s="1"/>
  <c r="I155" i="6"/>
  <c r="I161" i="6"/>
  <c r="I241" i="6" s="1"/>
  <c r="I259" i="6" s="1"/>
  <c r="C391" i="6"/>
  <c r="C411" i="6" s="1"/>
  <c r="C429" i="6" s="1"/>
  <c r="C274" i="6"/>
  <c r="C216" i="6"/>
  <c r="C333" i="6"/>
  <c r="S333" i="6"/>
  <c r="S353" i="6" s="1"/>
  <c r="S371" i="6" s="1"/>
  <c r="Q333" i="6"/>
  <c r="H333" i="6"/>
  <c r="O333" i="6"/>
  <c r="O353" i="6" s="1"/>
  <c r="O371" i="6" s="1"/>
  <c r="G391" i="6"/>
  <c r="F333" i="6"/>
  <c r="M470" i="6"/>
  <c r="M488" i="6" s="1"/>
  <c r="M391" i="6"/>
  <c r="M411" i="6" s="1"/>
  <c r="M429" i="6" s="1"/>
  <c r="R391" i="6"/>
  <c r="R411" i="6" s="1"/>
  <c r="R429" i="6" s="1"/>
  <c r="L391" i="6"/>
  <c r="D391" i="6"/>
  <c r="E470" i="6"/>
  <c r="E488" i="6" s="1"/>
  <c r="S391" i="6"/>
  <c r="J391" i="6"/>
  <c r="N333" i="6"/>
  <c r="N391" i="6"/>
  <c r="N411" i="6" s="1"/>
  <c r="N429" i="6" s="1"/>
  <c r="Q391" i="6"/>
  <c r="E333" i="6"/>
  <c r="E353" i="6" s="1"/>
  <c r="E371" i="6" s="1"/>
  <c r="I333" i="6"/>
  <c r="I353" i="6" s="1"/>
  <c r="I371" i="6" s="1"/>
  <c r="I391" i="6"/>
  <c r="I411" i="6" s="1"/>
  <c r="I429" i="6" s="1"/>
  <c r="O391" i="6"/>
  <c r="R274" i="6"/>
  <c r="K391" i="6"/>
  <c r="K411" i="6" s="1"/>
  <c r="K429" i="6" s="1"/>
  <c r="R333" i="6"/>
  <c r="R353" i="6" s="1"/>
  <c r="R371" i="6" s="1"/>
  <c r="P391" i="6"/>
  <c r="N274" i="6"/>
  <c r="N294" i="6" s="1"/>
  <c r="N312" i="6" s="1"/>
  <c r="J274" i="6"/>
  <c r="F274" i="6"/>
  <c r="M333" i="6"/>
  <c r="M353" i="6" s="1"/>
  <c r="M371" i="6" s="1"/>
  <c r="J333" i="6"/>
  <c r="H391" i="6"/>
  <c r="Q274" i="6"/>
  <c r="H274" i="6"/>
  <c r="H294" i="6" s="1"/>
  <c r="H312" i="6" s="1"/>
  <c r="P274" i="6"/>
  <c r="L274" i="6"/>
  <c r="D274" i="6"/>
  <c r="D294" i="6" s="1"/>
  <c r="D312" i="6" s="1"/>
  <c r="S274" i="6"/>
  <c r="M274" i="6"/>
  <c r="M294" i="6" s="1"/>
  <c r="M312" i="6" s="1"/>
  <c r="D333" i="6"/>
  <c r="N216" i="6"/>
  <c r="N235" i="6" s="1"/>
  <c r="N253" i="6" s="1"/>
  <c r="J216" i="6"/>
  <c r="I274" i="6"/>
  <c r="I294" i="6" s="1"/>
  <c r="I312" i="6" s="1"/>
  <c r="L216" i="6"/>
  <c r="K333" i="6"/>
  <c r="K353" i="6" s="1"/>
  <c r="K371" i="6" s="1"/>
  <c r="K470" i="6"/>
  <c r="K488" i="6" s="1"/>
  <c r="F391" i="6"/>
  <c r="S216" i="6"/>
  <c r="G216" i="6"/>
  <c r="P333" i="6"/>
  <c r="P353" i="6" s="1"/>
  <c r="P371" i="6" s="1"/>
  <c r="I470" i="6"/>
  <c r="I488" i="6" s="1"/>
  <c r="G333" i="6"/>
  <c r="G353" i="6" s="1"/>
  <c r="G371" i="6" s="1"/>
  <c r="F216" i="6"/>
  <c r="Q216" i="6"/>
  <c r="M216" i="6"/>
  <c r="I216" i="6"/>
  <c r="P216" i="6"/>
  <c r="P235" i="6" s="1"/>
  <c r="P253" i="6" s="1"/>
  <c r="L333" i="6"/>
  <c r="L353" i="6" s="1"/>
  <c r="L371" i="6" s="1"/>
  <c r="O216" i="6"/>
  <c r="E274" i="6"/>
  <c r="E294" i="6" s="1"/>
  <c r="E312" i="6" s="1"/>
  <c r="E216" i="6"/>
  <c r="E235" i="6" s="1"/>
  <c r="E253" i="6" s="1"/>
  <c r="H216" i="6"/>
  <c r="D216" i="6"/>
  <c r="G274" i="6"/>
  <c r="O274" i="6"/>
  <c r="K216" i="6"/>
  <c r="K235" i="6" s="1"/>
  <c r="K253" i="6" s="1"/>
  <c r="R216" i="6"/>
  <c r="K274" i="6"/>
  <c r="K294" i="6" s="1"/>
  <c r="K312" i="6" s="1"/>
  <c r="E391" i="6"/>
  <c r="E411" i="6" s="1"/>
  <c r="E429" i="6" s="1"/>
  <c r="M156" i="6"/>
  <c r="C275" i="6"/>
  <c r="C334" i="6"/>
  <c r="C392" i="6"/>
  <c r="C217" i="6"/>
  <c r="J334" i="6"/>
  <c r="N392" i="6"/>
  <c r="E334" i="6"/>
  <c r="G392" i="6"/>
  <c r="G412" i="6" s="1"/>
  <c r="G430" i="6" s="1"/>
  <c r="R275" i="6"/>
  <c r="L392" i="6"/>
  <c r="D392" i="6"/>
  <c r="H392" i="6"/>
  <c r="I392" i="6"/>
  <c r="O471" i="6"/>
  <c r="O489" i="6" s="1"/>
  <c r="Q334" i="6"/>
  <c r="R217" i="6"/>
  <c r="S392" i="6"/>
  <c r="S412" i="6" s="1"/>
  <c r="S430" i="6" s="1"/>
  <c r="M334" i="6"/>
  <c r="J392" i="6"/>
  <c r="J412" i="6" s="1"/>
  <c r="J430" i="6" s="1"/>
  <c r="P334" i="6"/>
  <c r="I334" i="6"/>
  <c r="G334" i="6"/>
  <c r="G354" i="6" s="1"/>
  <c r="G372" i="6" s="1"/>
  <c r="F334" i="6"/>
  <c r="N217" i="6"/>
  <c r="J217" i="6"/>
  <c r="F217" i="6"/>
  <c r="R334" i="6"/>
  <c r="D334" i="6"/>
  <c r="Q392" i="6"/>
  <c r="P392" i="6"/>
  <c r="O334" i="6"/>
  <c r="O354" i="6" s="1"/>
  <c r="O372" i="6" s="1"/>
  <c r="G471" i="6"/>
  <c r="G489" i="6" s="1"/>
  <c r="M275" i="6"/>
  <c r="I275" i="6"/>
  <c r="G275" i="6"/>
  <c r="G295" i="6" s="1"/>
  <c r="G313" i="6" s="1"/>
  <c r="G217" i="6"/>
  <c r="G236" i="6" s="1"/>
  <c r="G254" i="6" s="1"/>
  <c r="S471" i="6"/>
  <c r="S489" i="6" s="1"/>
  <c r="L334" i="6"/>
  <c r="F275" i="6"/>
  <c r="K334" i="6"/>
  <c r="K354" i="6" s="1"/>
  <c r="K372" i="6" s="1"/>
  <c r="M392" i="6"/>
  <c r="Q217" i="6"/>
  <c r="I217" i="6"/>
  <c r="R392" i="6"/>
  <c r="K471" i="6"/>
  <c r="K489" i="6" s="1"/>
  <c r="H275" i="6"/>
  <c r="P275" i="6"/>
  <c r="L275" i="6"/>
  <c r="L217" i="6"/>
  <c r="D275" i="6"/>
  <c r="D217" i="6"/>
  <c r="N275" i="6"/>
  <c r="E392" i="6"/>
  <c r="M217" i="6"/>
  <c r="S334" i="6"/>
  <c r="S354" i="6" s="1"/>
  <c r="S372" i="6" s="1"/>
  <c r="H334" i="6"/>
  <c r="O392" i="6"/>
  <c r="O412" i="6" s="1"/>
  <c r="O430" i="6" s="1"/>
  <c r="Q275" i="6"/>
  <c r="K275" i="6"/>
  <c r="P217" i="6"/>
  <c r="K392" i="6"/>
  <c r="H217" i="6"/>
  <c r="E217" i="6"/>
  <c r="O217" i="6"/>
  <c r="S275" i="6"/>
  <c r="N334" i="6"/>
  <c r="F392" i="6"/>
  <c r="J275" i="6"/>
  <c r="E275" i="6"/>
  <c r="E295" i="6" s="1"/>
  <c r="E313" i="6" s="1"/>
  <c r="O275" i="6"/>
  <c r="O295" i="6" s="1"/>
  <c r="O313" i="6" s="1"/>
  <c r="S217" i="6"/>
  <c r="K217" i="6"/>
  <c r="F54" i="2"/>
  <c r="F292" i="2"/>
  <c r="D240" i="6"/>
  <c r="D258" i="6" s="1"/>
  <c r="F161" i="6"/>
  <c r="D161" i="6"/>
  <c r="D241" i="6" s="1"/>
  <c r="D259" i="6" s="1"/>
  <c r="E156" i="6"/>
  <c r="E161" i="6"/>
  <c r="E241" i="6" s="1"/>
  <c r="E259" i="6" s="1"/>
  <c r="S155" i="6"/>
  <c r="K240" i="6"/>
  <c r="K258" i="6" s="1"/>
  <c r="J153" i="6"/>
  <c r="J468" i="6" s="1"/>
  <c r="J486" i="6" s="1"/>
  <c r="C161" i="6"/>
  <c r="I242" i="6"/>
  <c r="I260" i="6" s="1"/>
  <c r="H237" i="6"/>
  <c r="H255" i="6" s="1"/>
  <c r="C278" i="6"/>
  <c r="C337" i="6"/>
  <c r="C357" i="6" s="1"/>
  <c r="C375" i="6" s="1"/>
  <c r="C220" i="6"/>
  <c r="C239" i="6" s="1"/>
  <c r="C257" i="6" s="1"/>
  <c r="C474" i="6"/>
  <c r="C492" i="6" s="1"/>
  <c r="C395" i="6"/>
  <c r="C415" i="6" s="1"/>
  <c r="C433" i="6" s="1"/>
  <c r="J395" i="6"/>
  <c r="J415" i="6" s="1"/>
  <c r="J433" i="6" s="1"/>
  <c r="N337" i="6"/>
  <c r="N357" i="6" s="1"/>
  <c r="N375" i="6" s="1"/>
  <c r="N395" i="6"/>
  <c r="N415" i="6" s="1"/>
  <c r="N433" i="6" s="1"/>
  <c r="L395" i="6"/>
  <c r="L415" i="6" s="1"/>
  <c r="L433" i="6" s="1"/>
  <c r="D395" i="6"/>
  <c r="D415" i="6" s="1"/>
  <c r="D433" i="6" s="1"/>
  <c r="H395" i="6"/>
  <c r="I474" i="6"/>
  <c r="I492" i="6" s="1"/>
  <c r="O474" i="6"/>
  <c r="O492" i="6" s="1"/>
  <c r="G474" i="6"/>
  <c r="G492" i="6" s="1"/>
  <c r="N220" i="6"/>
  <c r="N239" i="6" s="1"/>
  <c r="N257" i="6" s="1"/>
  <c r="J220" i="6"/>
  <c r="S395" i="6"/>
  <c r="S415" i="6" s="1"/>
  <c r="S433" i="6" s="1"/>
  <c r="K474" i="6"/>
  <c r="K492" i="6" s="1"/>
  <c r="M474" i="6"/>
  <c r="M492" i="6" s="1"/>
  <c r="Q395" i="6"/>
  <c r="Q415" i="6" s="1"/>
  <c r="Q433" i="6" s="1"/>
  <c r="E474" i="6"/>
  <c r="E492" i="6" s="1"/>
  <c r="F337" i="6"/>
  <c r="F357" i="6" s="1"/>
  <c r="F375" i="6" s="1"/>
  <c r="K395" i="6"/>
  <c r="K415" i="6" s="1"/>
  <c r="K433" i="6" s="1"/>
  <c r="J474" i="6"/>
  <c r="J492" i="6" s="1"/>
  <c r="G395" i="6"/>
  <c r="G415" i="6" s="1"/>
  <c r="G433" i="6" s="1"/>
  <c r="L337" i="6"/>
  <c r="L357" i="6" s="1"/>
  <c r="L375" i="6" s="1"/>
  <c r="L474" i="6"/>
  <c r="L492" i="6" s="1"/>
  <c r="Q474" i="6"/>
  <c r="Q492" i="6" s="1"/>
  <c r="E337" i="6"/>
  <c r="E357" i="6" s="1"/>
  <c r="E375" i="6" s="1"/>
  <c r="I395" i="6"/>
  <c r="I415" i="6" s="1"/>
  <c r="I433" i="6" s="1"/>
  <c r="R278" i="6"/>
  <c r="R298" i="6" s="1"/>
  <c r="R316" i="6" s="1"/>
  <c r="S474" i="6"/>
  <c r="S492" i="6" s="1"/>
  <c r="K337" i="6"/>
  <c r="K357" i="6" s="1"/>
  <c r="K375" i="6" s="1"/>
  <c r="M337" i="6"/>
  <c r="M357" i="6" s="1"/>
  <c r="M375" i="6" s="1"/>
  <c r="J337" i="6"/>
  <c r="J357" i="6" s="1"/>
  <c r="J375" i="6" s="1"/>
  <c r="N474" i="6"/>
  <c r="N492" i="6" s="1"/>
  <c r="H337" i="6"/>
  <c r="I337" i="6"/>
  <c r="I357" i="6" s="1"/>
  <c r="I375" i="6" s="1"/>
  <c r="F474" i="6"/>
  <c r="F492" i="6" s="1"/>
  <c r="N278" i="6"/>
  <c r="N298" i="6" s="1"/>
  <c r="N316" i="6" s="1"/>
  <c r="J278" i="6"/>
  <c r="J298" i="6" s="1"/>
  <c r="J316" i="6" s="1"/>
  <c r="F278" i="6"/>
  <c r="F298" i="6" s="1"/>
  <c r="F316" i="6" s="1"/>
  <c r="R474" i="6"/>
  <c r="R492" i="6" s="1"/>
  <c r="F395" i="6"/>
  <c r="F415" i="6" s="1"/>
  <c r="F433" i="6" s="1"/>
  <c r="R220" i="6"/>
  <c r="R239" i="6" s="1"/>
  <c r="R257" i="6" s="1"/>
  <c r="G278" i="6"/>
  <c r="G298" i="6" s="1"/>
  <c r="G316" i="6" s="1"/>
  <c r="S337" i="6"/>
  <c r="S357" i="6" s="1"/>
  <c r="S375" i="6" s="1"/>
  <c r="E395" i="6"/>
  <c r="E415" i="6" s="1"/>
  <c r="E433" i="6" s="1"/>
  <c r="O395" i="6"/>
  <c r="O415" i="6" s="1"/>
  <c r="O433" i="6" s="1"/>
  <c r="O337" i="6"/>
  <c r="O357" i="6" s="1"/>
  <c r="O375" i="6" s="1"/>
  <c r="Q278" i="6"/>
  <c r="R337" i="6"/>
  <c r="R357" i="6" s="1"/>
  <c r="R375" i="6" s="1"/>
  <c r="D474" i="6"/>
  <c r="D492" i="6" s="1"/>
  <c r="M278" i="6"/>
  <c r="M298" i="6" s="1"/>
  <c r="M316" i="6" s="1"/>
  <c r="I278" i="6"/>
  <c r="I298" i="6" s="1"/>
  <c r="I316" i="6" s="1"/>
  <c r="E278" i="6"/>
  <c r="E298" i="6" s="1"/>
  <c r="E316" i="6" s="1"/>
  <c r="E220" i="6"/>
  <c r="E239" i="6" s="1"/>
  <c r="E257" i="6" s="1"/>
  <c r="O278" i="6"/>
  <c r="O298" i="6" s="1"/>
  <c r="O316" i="6" s="1"/>
  <c r="O220" i="6"/>
  <c r="O239" i="6" s="1"/>
  <c r="O257" i="6" s="1"/>
  <c r="K278" i="6"/>
  <c r="K298" i="6" s="1"/>
  <c r="K316" i="6" s="1"/>
  <c r="K220" i="6"/>
  <c r="K239" i="6" s="1"/>
  <c r="K257" i="6" s="1"/>
  <c r="M395" i="6"/>
  <c r="M415" i="6" s="1"/>
  <c r="M433" i="6" s="1"/>
  <c r="D337" i="6"/>
  <c r="D357" i="6" s="1"/>
  <c r="D375" i="6" s="1"/>
  <c r="Q220" i="6"/>
  <c r="Q337" i="6"/>
  <c r="Q357" i="6" s="1"/>
  <c r="Q375" i="6" s="1"/>
  <c r="S220" i="6"/>
  <c r="S239" i="6" s="1"/>
  <c r="S257" i="6" s="1"/>
  <c r="G220" i="6"/>
  <c r="P337" i="6"/>
  <c r="P357" i="6" s="1"/>
  <c r="P375" i="6" s="1"/>
  <c r="F220" i="6"/>
  <c r="G337" i="6"/>
  <c r="G357" i="6" s="1"/>
  <c r="G375" i="6" s="1"/>
  <c r="D220" i="6"/>
  <c r="R395" i="6"/>
  <c r="R415" i="6" s="1"/>
  <c r="R433" i="6" s="1"/>
  <c r="L220" i="6"/>
  <c r="L239" i="6" s="1"/>
  <c r="L257" i="6" s="1"/>
  <c r="P278" i="6"/>
  <c r="P298" i="6" s="1"/>
  <c r="P316" i="6" s="1"/>
  <c r="D278" i="6"/>
  <c r="D298" i="6" s="1"/>
  <c r="D316" i="6" s="1"/>
  <c r="P220" i="6"/>
  <c r="P239" i="6" s="1"/>
  <c r="P257" i="6" s="1"/>
  <c r="H220" i="6"/>
  <c r="P395" i="6"/>
  <c r="P415" i="6" s="1"/>
  <c r="P433" i="6" s="1"/>
  <c r="H278" i="6"/>
  <c r="M220" i="6"/>
  <c r="L278" i="6"/>
  <c r="L298" i="6" s="1"/>
  <c r="L316" i="6" s="1"/>
  <c r="S278" i="6"/>
  <c r="I220" i="6"/>
  <c r="C398" i="6"/>
  <c r="C418" i="6" s="1"/>
  <c r="C436" i="6" s="1"/>
  <c r="C223" i="6"/>
  <c r="C242" i="6" s="1"/>
  <c r="C260" i="6" s="1"/>
  <c r="C281" i="6"/>
  <c r="C477" i="6"/>
  <c r="C495" i="6" s="1"/>
  <c r="C340" i="6"/>
  <c r="C360" i="6" s="1"/>
  <c r="C378" i="6" s="1"/>
  <c r="M477" i="6"/>
  <c r="M495" i="6" s="1"/>
  <c r="J340" i="6"/>
  <c r="J360" i="6" s="1"/>
  <c r="J378" i="6" s="1"/>
  <c r="P398" i="6"/>
  <c r="P418" i="6" s="1"/>
  <c r="P436" i="6" s="1"/>
  <c r="O398" i="6"/>
  <c r="O418" i="6" s="1"/>
  <c r="O436" i="6" s="1"/>
  <c r="S477" i="6"/>
  <c r="S495" i="6" s="1"/>
  <c r="R340" i="6"/>
  <c r="R360" i="6" s="1"/>
  <c r="R378" i="6" s="1"/>
  <c r="Q477" i="6"/>
  <c r="Q495" i="6" s="1"/>
  <c r="P340" i="6"/>
  <c r="R281" i="6"/>
  <c r="R301" i="6" s="1"/>
  <c r="R319" i="6" s="1"/>
  <c r="R398" i="6"/>
  <c r="R418" i="6" s="1"/>
  <c r="R436" i="6" s="1"/>
  <c r="E477" i="6"/>
  <c r="E495" i="6" s="1"/>
  <c r="G477" i="6"/>
  <c r="G495" i="6" s="1"/>
  <c r="N281" i="6"/>
  <c r="N301" i="6" s="1"/>
  <c r="N319" i="6" s="1"/>
  <c r="J281" i="6"/>
  <c r="J301" i="6" s="1"/>
  <c r="J319" i="6" s="1"/>
  <c r="F281" i="6"/>
  <c r="F301" i="6" s="1"/>
  <c r="F319" i="6" s="1"/>
  <c r="M398" i="6"/>
  <c r="M418" i="6" s="1"/>
  <c r="M436" i="6" s="1"/>
  <c r="N398" i="6"/>
  <c r="N418" i="6" s="1"/>
  <c r="N436" i="6" s="1"/>
  <c r="D477" i="6"/>
  <c r="D495" i="6" s="1"/>
  <c r="H477" i="6"/>
  <c r="H495" i="6" s="1"/>
  <c r="E340" i="6"/>
  <c r="E360" i="6" s="1"/>
  <c r="E378" i="6" s="1"/>
  <c r="E398" i="6"/>
  <c r="E418" i="6" s="1"/>
  <c r="E436" i="6" s="1"/>
  <c r="O340" i="6"/>
  <c r="O360" i="6" s="1"/>
  <c r="O378" i="6" s="1"/>
  <c r="F340" i="6"/>
  <c r="F360" i="6" s="1"/>
  <c r="F378" i="6" s="1"/>
  <c r="R223" i="6"/>
  <c r="R242" i="6" s="1"/>
  <c r="R260" i="6" s="1"/>
  <c r="J223" i="6"/>
  <c r="J242" i="6" s="1"/>
  <c r="J260" i="6" s="1"/>
  <c r="S340" i="6"/>
  <c r="S360" i="6" s="1"/>
  <c r="S378" i="6" s="1"/>
  <c r="S398" i="6"/>
  <c r="S418" i="6" s="1"/>
  <c r="S436" i="6" s="1"/>
  <c r="K340" i="6"/>
  <c r="K360" i="6" s="1"/>
  <c r="K378" i="6" s="1"/>
  <c r="R477" i="6"/>
  <c r="R495" i="6" s="1"/>
  <c r="H398" i="6"/>
  <c r="H418" i="6" s="1"/>
  <c r="H436" i="6" s="1"/>
  <c r="O477" i="6"/>
  <c r="O495" i="6" s="1"/>
  <c r="F477" i="6"/>
  <c r="F495" i="6" s="1"/>
  <c r="N223" i="6"/>
  <c r="F223" i="6"/>
  <c r="F242" i="6" s="1"/>
  <c r="F260" i="6" s="1"/>
  <c r="G340" i="6"/>
  <c r="G360" i="6" s="1"/>
  <c r="G378" i="6" s="1"/>
  <c r="H281" i="6"/>
  <c r="H301" i="6" s="1"/>
  <c r="H319" i="6" s="1"/>
  <c r="M281" i="6"/>
  <c r="M301" i="6" s="1"/>
  <c r="M319" i="6" s="1"/>
  <c r="I281" i="6"/>
  <c r="I301" i="6" s="1"/>
  <c r="I319" i="6" s="1"/>
  <c r="E223" i="6"/>
  <c r="E242" i="6" s="1"/>
  <c r="E260" i="6" s="1"/>
  <c r="S223" i="6"/>
  <c r="S242" i="6" s="1"/>
  <c r="S260" i="6" s="1"/>
  <c r="I223" i="6"/>
  <c r="L340" i="6"/>
  <c r="L360" i="6" s="1"/>
  <c r="L378" i="6" s="1"/>
  <c r="I398" i="6"/>
  <c r="I418" i="6" s="1"/>
  <c r="I436" i="6" s="1"/>
  <c r="F398" i="6"/>
  <c r="F418" i="6" s="1"/>
  <c r="F436" i="6" s="1"/>
  <c r="Q223" i="6"/>
  <c r="Q242" i="6" s="1"/>
  <c r="Q260" i="6" s="1"/>
  <c r="L477" i="6"/>
  <c r="L495" i="6" s="1"/>
  <c r="H340" i="6"/>
  <c r="H360" i="6" s="1"/>
  <c r="H378" i="6" s="1"/>
  <c r="E281" i="6"/>
  <c r="E301" i="6" s="1"/>
  <c r="E319" i="6" s="1"/>
  <c r="P281" i="6"/>
  <c r="O281" i="6"/>
  <c r="O301" i="6" s="1"/>
  <c r="O319" i="6" s="1"/>
  <c r="K281" i="6"/>
  <c r="K301" i="6" s="1"/>
  <c r="K319" i="6" s="1"/>
  <c r="J398" i="6"/>
  <c r="J418" i="6" s="1"/>
  <c r="J436" i="6" s="1"/>
  <c r="N340" i="6"/>
  <c r="N360" i="6" s="1"/>
  <c r="N378" i="6" s="1"/>
  <c r="Q340" i="6"/>
  <c r="Q360" i="6" s="1"/>
  <c r="Q378" i="6" s="1"/>
  <c r="O223" i="6"/>
  <c r="O242" i="6" s="1"/>
  <c r="O260" i="6" s="1"/>
  <c r="G223" i="6"/>
  <c r="G242" i="6" s="1"/>
  <c r="G260" i="6" s="1"/>
  <c r="K398" i="6"/>
  <c r="K418" i="6" s="1"/>
  <c r="K436" i="6" s="1"/>
  <c r="I477" i="6"/>
  <c r="I495" i="6" s="1"/>
  <c r="M340" i="6"/>
  <c r="M360" i="6" s="1"/>
  <c r="M378" i="6" s="1"/>
  <c r="L398" i="6"/>
  <c r="L418" i="6" s="1"/>
  <c r="L436" i="6" s="1"/>
  <c r="I340" i="6"/>
  <c r="I360" i="6" s="1"/>
  <c r="I378" i="6" s="1"/>
  <c r="D223" i="6"/>
  <c r="D242" i="6" s="1"/>
  <c r="D260" i="6" s="1"/>
  <c r="G398" i="6"/>
  <c r="G418" i="6" s="1"/>
  <c r="G436" i="6" s="1"/>
  <c r="D398" i="6"/>
  <c r="D418" i="6" s="1"/>
  <c r="D436" i="6" s="1"/>
  <c r="L223" i="6"/>
  <c r="L242" i="6" s="1"/>
  <c r="L260" i="6" s="1"/>
  <c r="D340" i="6"/>
  <c r="D360" i="6" s="1"/>
  <c r="D378" i="6" s="1"/>
  <c r="Q281" i="6"/>
  <c r="L281" i="6"/>
  <c r="L301" i="6" s="1"/>
  <c r="L319" i="6" s="1"/>
  <c r="H223" i="6"/>
  <c r="H242" i="6" s="1"/>
  <c r="H260" i="6" s="1"/>
  <c r="G281" i="6"/>
  <c r="G301" i="6" s="1"/>
  <c r="G319" i="6" s="1"/>
  <c r="D281" i="6"/>
  <c r="D301" i="6" s="1"/>
  <c r="D319" i="6" s="1"/>
  <c r="Q398" i="6"/>
  <c r="Q418" i="6" s="1"/>
  <c r="Q436" i="6" s="1"/>
  <c r="S281" i="6"/>
  <c r="S301" i="6" s="1"/>
  <c r="S319" i="6" s="1"/>
  <c r="K223" i="6"/>
  <c r="K242" i="6" s="1"/>
  <c r="K260" i="6" s="1"/>
  <c r="P223" i="6"/>
  <c r="M223" i="6"/>
  <c r="M242" i="6" s="1"/>
  <c r="M260" i="6" s="1"/>
  <c r="J477" i="6"/>
  <c r="J495" i="6" s="1"/>
  <c r="O236" i="6"/>
  <c r="O254" i="6" s="1"/>
  <c r="R233" i="6"/>
  <c r="R251" i="6" s="1"/>
  <c r="I239" i="6"/>
  <c r="I257" i="6" s="1"/>
  <c r="O233" i="6"/>
  <c r="O251" i="6" s="1"/>
  <c r="F239" i="6"/>
  <c r="F257" i="6" s="1"/>
  <c r="N233" i="6"/>
  <c r="N251" i="6" s="1"/>
  <c r="N292" i="6"/>
  <c r="N310" i="6" s="1"/>
  <c r="C298" i="6"/>
  <c r="C316" i="6" s="1"/>
  <c r="C297" i="6"/>
  <c r="C315" i="6" s="1"/>
  <c r="N299" i="6"/>
  <c r="N317" i="6" s="1"/>
  <c r="N240" i="6"/>
  <c r="N258" i="6" s="1"/>
  <c r="S294" i="6"/>
  <c r="S312" i="6" s="1"/>
  <c r="S235" i="6"/>
  <c r="S253" i="6" s="1"/>
  <c r="J292" i="6"/>
  <c r="J310" i="6" s="1"/>
  <c r="C241" i="6"/>
  <c r="C259" i="6" s="1"/>
  <c r="Q299" i="6"/>
  <c r="Q317" i="6" s="1"/>
  <c r="P242" i="6"/>
  <c r="P260" i="6" s="1"/>
  <c r="S296" i="6"/>
  <c r="S314" i="6" s="1"/>
  <c r="R235" i="6"/>
  <c r="R253" i="6" s="1"/>
  <c r="R294" i="6"/>
  <c r="R312" i="6" s="1"/>
  <c r="Q293" i="6"/>
  <c r="Q311" i="6" s="1"/>
  <c r="Q234" i="6"/>
  <c r="Q252" i="6" s="1"/>
  <c r="Q301" i="6"/>
  <c r="Q319" i="6" s="1"/>
  <c r="T121" i="6"/>
  <c r="T124" i="6" s="1"/>
  <c r="N234" i="6"/>
  <c r="N252" i="6" s="1"/>
  <c r="N293" i="6"/>
  <c r="N311" i="6" s="1"/>
  <c r="N242" i="6"/>
  <c r="N260" i="6" s="1"/>
  <c r="O300" i="6"/>
  <c r="O318" i="6" s="1"/>
  <c r="D239" i="6"/>
  <c r="D257" i="6" s="1"/>
  <c r="O240" i="6"/>
  <c r="O258" i="6" s="1"/>
  <c r="G233" i="6"/>
  <c r="G251" i="6" s="1"/>
  <c r="G292" i="6"/>
  <c r="G310" i="6" s="1"/>
  <c r="C237" i="6"/>
  <c r="C255" i="6" s="1"/>
  <c r="K233" i="6"/>
  <c r="K251" i="6" s="1"/>
  <c r="S298" i="6"/>
  <c r="S316" i="6" s="1"/>
  <c r="S241" i="6"/>
  <c r="S259" i="6" s="1"/>
  <c r="C301" i="6"/>
  <c r="C319" i="6" s="1"/>
  <c r="R234" i="6"/>
  <c r="R252" i="6" s="1"/>
  <c r="R237" i="6"/>
  <c r="R255" i="6" s="1"/>
  <c r="R296" i="6"/>
  <c r="R314" i="6" s="1"/>
  <c r="J239" i="6"/>
  <c r="J257" i="6" s="1"/>
  <c r="Q233" i="6"/>
  <c r="Q251" i="6" s="1"/>
  <c r="Q297" i="6"/>
  <c r="Q315" i="6" s="1"/>
  <c r="Q238" i="6"/>
  <c r="Q256" i="6" s="1"/>
  <c r="Q300" i="6"/>
  <c r="Q318" i="6" s="1"/>
  <c r="Q241" i="6"/>
  <c r="Q259" i="6" s="1"/>
  <c r="P292" i="6"/>
  <c r="P310" i="6" s="1"/>
  <c r="P294" i="6"/>
  <c r="P312" i="6" s="1"/>
  <c r="G239" i="6"/>
  <c r="G257" i="6" s="1"/>
  <c r="O296" i="6"/>
  <c r="O314" i="6" s="1"/>
  <c r="O237" i="6"/>
  <c r="O255" i="6" s="1"/>
  <c r="N237" i="6"/>
  <c r="N255" i="6" s="1"/>
  <c r="F292" i="6"/>
  <c r="F310" i="6" s="1"/>
  <c r="E233" i="6"/>
  <c r="E251" i="6" s="1"/>
  <c r="M239" i="6"/>
  <c r="M257" i="6" s="1"/>
  <c r="C235" i="6"/>
  <c r="C253" i="6" s="1"/>
  <c r="S240" i="6"/>
  <c r="S258" i="6" s="1"/>
  <c r="Q237" i="6"/>
  <c r="Q255" i="6" s="1"/>
  <c r="Q296" i="6"/>
  <c r="Q314" i="6" s="1"/>
  <c r="P237" i="6"/>
  <c r="P255" i="6" s="1"/>
  <c r="P296" i="6"/>
  <c r="P314" i="6" s="1"/>
  <c r="O293" i="6"/>
  <c r="O311" i="6" s="1"/>
  <c r="N241" i="6"/>
  <c r="N259" i="6" s="1"/>
  <c r="N300" i="6"/>
  <c r="N318" i="6" s="1"/>
  <c r="D292" i="6"/>
  <c r="D310" i="6" s="1"/>
  <c r="D233" i="6"/>
  <c r="D251" i="6" s="1"/>
  <c r="M292" i="6"/>
  <c r="M310" i="6" s="1"/>
  <c r="M233" i="6"/>
  <c r="M251" i="6" s="1"/>
  <c r="S293" i="6"/>
  <c r="S311" i="6" s="1"/>
  <c r="S295" i="6"/>
  <c r="S313" i="6" s="1"/>
  <c r="S236" i="6"/>
  <c r="S254" i="6" s="1"/>
  <c r="C293" i="6"/>
  <c r="C311" i="6" s="1"/>
  <c r="R240" i="6"/>
  <c r="R258" i="6" s="1"/>
  <c r="I292" i="6"/>
  <c r="I310" i="6" s="1"/>
  <c r="Q239" i="6"/>
  <c r="Q257" i="6" s="1"/>
  <c r="Q298" i="6"/>
  <c r="Q316" i="6" s="1"/>
  <c r="H233" i="6"/>
  <c r="H251" i="6" s="1"/>
  <c r="P241" i="6"/>
  <c r="P259" i="6" s="1"/>
  <c r="P300" i="6"/>
  <c r="P318" i="6" s="1"/>
  <c r="C143" i="6"/>
  <c r="O143" i="6"/>
  <c r="M143" i="6"/>
  <c r="H143" i="6"/>
  <c r="I143" i="6"/>
  <c r="D143" i="6"/>
  <c r="K143" i="6"/>
  <c r="S143" i="6"/>
  <c r="E143" i="6"/>
  <c r="L143" i="6"/>
  <c r="G143" i="6"/>
  <c r="N143" i="6"/>
  <c r="F143" i="6"/>
  <c r="Q143" i="6"/>
  <c r="R143" i="6"/>
  <c r="P143" i="6"/>
  <c r="J143" i="6"/>
  <c r="H164" i="6"/>
  <c r="G164" i="6"/>
  <c r="O164" i="6"/>
  <c r="E164" i="6"/>
  <c r="P164" i="6"/>
  <c r="I164" i="6"/>
  <c r="Q164" i="6"/>
  <c r="J164" i="6"/>
  <c r="L164" i="6"/>
  <c r="D164" i="6"/>
  <c r="R164" i="6"/>
  <c r="C164" i="6"/>
  <c r="K164" i="6"/>
  <c r="S164" i="6"/>
  <c r="N164" i="6"/>
  <c r="M164" i="6"/>
  <c r="F164" i="6"/>
  <c r="C142" i="6"/>
  <c r="E142" i="6"/>
  <c r="K142" i="6"/>
  <c r="L142" i="6"/>
  <c r="O142" i="6"/>
  <c r="H142" i="6"/>
  <c r="I142" i="6"/>
  <c r="Q142" i="6"/>
  <c r="J142" i="6"/>
  <c r="D142" i="6"/>
  <c r="G142" i="6"/>
  <c r="N142" i="6"/>
  <c r="F142" i="6"/>
  <c r="M142" i="6"/>
  <c r="R142" i="6"/>
  <c r="P142" i="6"/>
  <c r="S142" i="6"/>
  <c r="E163" i="6"/>
  <c r="M163" i="6"/>
  <c r="N163" i="6"/>
  <c r="H163" i="6"/>
  <c r="D163" i="6"/>
  <c r="P163" i="6"/>
  <c r="I163" i="6"/>
  <c r="O163" i="6"/>
  <c r="G163" i="6"/>
  <c r="Q163" i="6"/>
  <c r="J163" i="6"/>
  <c r="J243" i="6" s="1"/>
  <c r="J261" i="6" s="1"/>
  <c r="L163" i="6"/>
  <c r="L243" i="6" s="1"/>
  <c r="L261" i="6" s="1"/>
  <c r="R163" i="6"/>
  <c r="C163" i="6"/>
  <c r="K163" i="6"/>
  <c r="S163" i="6"/>
  <c r="F163" i="6"/>
  <c r="F243" i="6" s="1"/>
  <c r="F261" i="6" s="1"/>
  <c r="E164" i="2"/>
  <c r="E18" i="3" s="1"/>
  <c r="D18" i="3"/>
  <c r="C137" i="6"/>
  <c r="I137" i="6"/>
  <c r="P137" i="6"/>
  <c r="H137" i="6"/>
  <c r="N137" i="6"/>
  <c r="J137" i="6"/>
  <c r="J178" i="6" s="1"/>
  <c r="J197" i="6" s="1"/>
  <c r="E137" i="6"/>
  <c r="D137" i="6"/>
  <c r="F137" i="6"/>
  <c r="Q137" i="6"/>
  <c r="Q178" i="6" s="1"/>
  <c r="Q197" i="6" s="1"/>
  <c r="O137" i="6"/>
  <c r="R137" i="6"/>
  <c r="S137" i="6"/>
  <c r="M137" i="6"/>
  <c r="K137" i="6"/>
  <c r="G137" i="6"/>
  <c r="G178" i="6" s="1"/>
  <c r="G197" i="6" s="1"/>
  <c r="L137" i="6"/>
  <c r="F20" i="2"/>
  <c r="F68" i="2"/>
  <c r="F304" i="2"/>
  <c r="E194" i="2"/>
  <c r="E19" i="3" s="1"/>
  <c r="D19" i="3"/>
  <c r="F336" i="2"/>
  <c r="N158" i="6"/>
  <c r="F156" i="6"/>
  <c r="F236" i="6" s="1"/>
  <c r="F254" i="6" s="1"/>
  <c r="R158" i="6"/>
  <c r="C139" i="6"/>
  <c r="L139" i="6"/>
  <c r="L180" i="6" s="1"/>
  <c r="L199" i="6" s="1"/>
  <c r="S139" i="6"/>
  <c r="S180" i="6" s="1"/>
  <c r="S199" i="6" s="1"/>
  <c r="K139" i="6"/>
  <c r="K180" i="6" s="1"/>
  <c r="K199" i="6" s="1"/>
  <c r="N139" i="6"/>
  <c r="N180" i="6" s="1"/>
  <c r="N199" i="6" s="1"/>
  <c r="J139" i="6"/>
  <c r="J180" i="6" s="1"/>
  <c r="J199" i="6" s="1"/>
  <c r="O139" i="6"/>
  <c r="O180" i="6" s="1"/>
  <c r="O199" i="6" s="1"/>
  <c r="F139" i="6"/>
  <c r="F180" i="6" s="1"/>
  <c r="F199" i="6" s="1"/>
  <c r="P139" i="6"/>
  <c r="G139" i="6"/>
  <c r="G180" i="6" s="1"/>
  <c r="G199" i="6" s="1"/>
  <c r="H139" i="6"/>
  <c r="D139" i="6"/>
  <c r="D180" i="6" s="1"/>
  <c r="D199" i="6" s="1"/>
  <c r="R139" i="6"/>
  <c r="R180" i="6" s="1"/>
  <c r="R199" i="6" s="1"/>
  <c r="Q139" i="6"/>
  <c r="Q180" i="6" s="1"/>
  <c r="Q199" i="6" s="1"/>
  <c r="I139" i="6"/>
  <c r="E139" i="6"/>
  <c r="E180" i="6" s="1"/>
  <c r="E199" i="6" s="1"/>
  <c r="M139" i="6"/>
  <c r="M180" i="6" s="1"/>
  <c r="M199" i="6" s="1"/>
  <c r="E44" i="2"/>
  <c r="E14" i="3" s="1"/>
  <c r="D14" i="3"/>
  <c r="F52" i="2"/>
  <c r="F124" i="2"/>
  <c r="E133" i="2"/>
  <c r="E17" i="3" s="1"/>
  <c r="D17" i="3"/>
  <c r="F250" i="2"/>
  <c r="F282" i="2"/>
  <c r="F298" i="2"/>
  <c r="F312" i="2"/>
  <c r="F313" i="2"/>
  <c r="F36" i="2"/>
  <c r="F84" i="2"/>
  <c r="F108" i="2"/>
  <c r="F274" i="2"/>
  <c r="I158" i="6"/>
  <c r="I238" i="6" s="1"/>
  <c r="I256" i="6" s="1"/>
  <c r="P158" i="6"/>
  <c r="P473" i="6" s="1"/>
  <c r="P491" i="6" s="1"/>
  <c r="C135" i="6"/>
  <c r="Q135" i="6"/>
  <c r="I135" i="6"/>
  <c r="H135" i="6"/>
  <c r="N135" i="6"/>
  <c r="M135" i="6"/>
  <c r="J135" i="6"/>
  <c r="P135" i="6"/>
  <c r="F135" i="6"/>
  <c r="F176" i="6" s="1"/>
  <c r="F195" i="6" s="1"/>
  <c r="L135" i="6"/>
  <c r="E135" i="6"/>
  <c r="E176" i="6" s="1"/>
  <c r="E195" i="6" s="1"/>
  <c r="D135" i="6"/>
  <c r="O135" i="6"/>
  <c r="O176" i="6" s="1"/>
  <c r="O195" i="6" s="1"/>
  <c r="R135" i="6"/>
  <c r="K135" i="6"/>
  <c r="G135" i="6"/>
  <c r="G176" i="6" s="1"/>
  <c r="G195" i="6" s="1"/>
  <c r="S135" i="6"/>
  <c r="S176" i="6" s="1"/>
  <c r="S195" i="6" s="1"/>
  <c r="F93" i="2"/>
  <c r="F101" i="2"/>
  <c r="F109" i="2"/>
  <c r="F117" i="2"/>
  <c r="F125" i="2"/>
  <c r="F133" i="2"/>
  <c r="F141" i="2"/>
  <c r="F348" i="2"/>
  <c r="F356" i="2"/>
  <c r="F364" i="2"/>
  <c r="F372" i="2"/>
  <c r="F14" i="2"/>
  <c r="F158" i="6"/>
  <c r="F238" i="6" s="1"/>
  <c r="F256" i="6" s="1"/>
  <c r="O158" i="6"/>
  <c r="K156" i="6"/>
  <c r="H158" i="6"/>
  <c r="H238" i="6" s="1"/>
  <c r="H256" i="6" s="1"/>
  <c r="C141" i="6"/>
  <c r="C182" i="6" s="1"/>
  <c r="C201" i="6" s="1"/>
  <c r="S141" i="6"/>
  <c r="S182" i="6" s="1"/>
  <c r="S201" i="6" s="1"/>
  <c r="O141" i="6"/>
  <c r="O182" i="6" s="1"/>
  <c r="O201" i="6" s="1"/>
  <c r="H141" i="6"/>
  <c r="H182" i="6" s="1"/>
  <c r="H201" i="6" s="1"/>
  <c r="I141" i="6"/>
  <c r="I182" i="6" s="1"/>
  <c r="I201" i="6" s="1"/>
  <c r="K141" i="6"/>
  <c r="K182" i="6" s="1"/>
  <c r="K201" i="6" s="1"/>
  <c r="M141" i="6"/>
  <c r="M182" i="6" s="1"/>
  <c r="M201" i="6" s="1"/>
  <c r="L141" i="6"/>
  <c r="L182" i="6" s="1"/>
  <c r="L201" i="6" s="1"/>
  <c r="G141" i="6"/>
  <c r="G182" i="6" s="1"/>
  <c r="G201" i="6" s="1"/>
  <c r="N141" i="6"/>
  <c r="N182" i="6" s="1"/>
  <c r="N201" i="6" s="1"/>
  <c r="J141" i="6"/>
  <c r="J182" i="6" s="1"/>
  <c r="J201" i="6" s="1"/>
  <c r="F141" i="6"/>
  <c r="F182" i="6" s="1"/>
  <c r="F201" i="6" s="1"/>
  <c r="Q141" i="6"/>
  <c r="Q182" i="6" s="1"/>
  <c r="Q201" i="6" s="1"/>
  <c r="P141" i="6"/>
  <c r="P182" i="6" s="1"/>
  <c r="P201" i="6" s="1"/>
  <c r="D141" i="6"/>
  <c r="D182" i="6" s="1"/>
  <c r="D201" i="6" s="1"/>
  <c r="R141" i="6"/>
  <c r="R182" i="6" s="1"/>
  <c r="R201" i="6" s="1"/>
  <c r="E141" i="6"/>
  <c r="E182" i="6" s="1"/>
  <c r="E201" i="6" s="1"/>
  <c r="F44" i="2"/>
  <c r="F92" i="2"/>
  <c r="F132" i="2"/>
  <c r="F242" i="2"/>
  <c r="F266" i="2"/>
  <c r="F290" i="2"/>
  <c r="F328" i="2"/>
  <c r="F329" i="2"/>
  <c r="F65" i="2"/>
  <c r="F33" i="2"/>
  <c r="E103" i="2"/>
  <c r="E16" i="3" s="1"/>
  <c r="D16" i="3"/>
  <c r="N156" i="6"/>
  <c r="C156" i="6"/>
  <c r="M158" i="6"/>
  <c r="M238" i="6" s="1"/>
  <c r="M256" i="6" s="1"/>
  <c r="R156" i="6"/>
  <c r="R471" i="6" s="1"/>
  <c r="R489" i="6" s="1"/>
  <c r="C138" i="6"/>
  <c r="C179" i="6" s="1"/>
  <c r="C198" i="6" s="1"/>
  <c r="E138" i="6"/>
  <c r="E179" i="6" s="1"/>
  <c r="E198" i="6" s="1"/>
  <c r="D138" i="6"/>
  <c r="D179" i="6" s="1"/>
  <c r="D198" i="6" s="1"/>
  <c r="F138" i="6"/>
  <c r="F179" i="6" s="1"/>
  <c r="F198" i="6" s="1"/>
  <c r="L138" i="6"/>
  <c r="L179" i="6" s="1"/>
  <c r="L198" i="6" s="1"/>
  <c r="O138" i="6"/>
  <c r="O179" i="6" s="1"/>
  <c r="O198" i="6" s="1"/>
  <c r="J138" i="6"/>
  <c r="J179" i="6" s="1"/>
  <c r="J198" i="6" s="1"/>
  <c r="K138" i="6"/>
  <c r="K179" i="6" s="1"/>
  <c r="K198" i="6" s="1"/>
  <c r="I138" i="6"/>
  <c r="I179" i="6" s="1"/>
  <c r="I198" i="6" s="1"/>
  <c r="G138" i="6"/>
  <c r="G179" i="6" s="1"/>
  <c r="G198" i="6" s="1"/>
  <c r="R138" i="6"/>
  <c r="R179" i="6" s="1"/>
  <c r="R198" i="6" s="1"/>
  <c r="S138" i="6"/>
  <c r="S179" i="6" s="1"/>
  <c r="S198" i="6" s="1"/>
  <c r="M138" i="6"/>
  <c r="M179" i="6" s="1"/>
  <c r="M198" i="6" s="1"/>
  <c r="H138" i="6"/>
  <c r="Q138" i="6"/>
  <c r="Q179" i="6" s="1"/>
  <c r="Q198" i="6" s="1"/>
  <c r="P138" i="6"/>
  <c r="P179" i="6" s="1"/>
  <c r="P198" i="6" s="1"/>
  <c r="N138" i="6"/>
  <c r="N179" i="6" s="1"/>
  <c r="N198" i="6" s="1"/>
  <c r="C140" i="6"/>
  <c r="C181" i="6" s="1"/>
  <c r="C200" i="6" s="1"/>
  <c r="Q140" i="6"/>
  <c r="Q181" i="6" s="1"/>
  <c r="Q200" i="6" s="1"/>
  <c r="K140" i="6"/>
  <c r="K181" i="6" s="1"/>
  <c r="K200" i="6" s="1"/>
  <c r="G140" i="6"/>
  <c r="G181" i="6" s="1"/>
  <c r="G200" i="6" s="1"/>
  <c r="R140" i="6"/>
  <c r="P140" i="6"/>
  <c r="P181" i="6" s="1"/>
  <c r="P200" i="6" s="1"/>
  <c r="I140" i="6"/>
  <c r="I181" i="6" s="1"/>
  <c r="I200" i="6" s="1"/>
  <c r="M140" i="6"/>
  <c r="M181" i="6" s="1"/>
  <c r="M200" i="6" s="1"/>
  <c r="H140" i="6"/>
  <c r="H181" i="6" s="1"/>
  <c r="H200" i="6" s="1"/>
  <c r="D140" i="6"/>
  <c r="N140" i="6"/>
  <c r="N181" i="6" s="1"/>
  <c r="N200" i="6" s="1"/>
  <c r="L140" i="6"/>
  <c r="L181" i="6" s="1"/>
  <c r="L200" i="6" s="1"/>
  <c r="S140" i="6"/>
  <c r="S181" i="6" s="1"/>
  <c r="S200" i="6" s="1"/>
  <c r="O140" i="6"/>
  <c r="O181" i="6" s="1"/>
  <c r="O200" i="6" s="1"/>
  <c r="J140" i="6"/>
  <c r="J181" i="6" s="1"/>
  <c r="J200" i="6" s="1"/>
  <c r="F140" i="6"/>
  <c r="F181" i="6" s="1"/>
  <c r="F200" i="6" s="1"/>
  <c r="E140" i="6"/>
  <c r="E181" i="6" s="1"/>
  <c r="E200" i="6" s="1"/>
  <c r="F60" i="2"/>
  <c r="F116" i="2"/>
  <c r="F258" i="2"/>
  <c r="E225" i="2"/>
  <c r="E20" i="3" s="1"/>
  <c r="D20" i="3"/>
  <c r="F320" i="2"/>
  <c r="F321" i="2"/>
  <c r="F81" i="2"/>
  <c r="F49" i="2"/>
  <c r="F79" i="2"/>
  <c r="F63" i="2"/>
  <c r="F47" i="2"/>
  <c r="F31" i="2"/>
  <c r="E72" i="2"/>
  <c r="E15" i="3" s="1"/>
  <c r="D15" i="3"/>
  <c r="F95" i="2"/>
  <c r="F103" i="2"/>
  <c r="F111" i="2"/>
  <c r="F119" i="2"/>
  <c r="F127" i="2"/>
  <c r="F135" i="2"/>
  <c r="F143" i="2"/>
  <c r="E286" i="2"/>
  <c r="E22" i="3" s="1"/>
  <c r="D22" i="3"/>
  <c r="F303" i="2"/>
  <c r="E317" i="2"/>
  <c r="E23" i="3" s="1"/>
  <c r="D23" i="3"/>
  <c r="F350" i="2"/>
  <c r="F358" i="2"/>
  <c r="F366" i="2"/>
  <c r="F374" i="2"/>
  <c r="E347" i="2"/>
  <c r="E24" i="3" s="1"/>
  <c r="D24" i="3"/>
  <c r="L158" i="6"/>
  <c r="E158" i="6"/>
  <c r="E238" i="6" s="1"/>
  <c r="E256" i="6" s="1"/>
  <c r="J156" i="6"/>
  <c r="Q156" i="6"/>
  <c r="H159" i="6"/>
  <c r="H474" i="6" s="1"/>
  <c r="H492" i="6" s="1"/>
  <c r="C134" i="6"/>
  <c r="M134" i="6"/>
  <c r="M175" i="6" s="1"/>
  <c r="M194" i="6" s="1"/>
  <c r="E134" i="6"/>
  <c r="E175" i="6" s="1"/>
  <c r="E194" i="6" s="1"/>
  <c r="D134" i="6"/>
  <c r="D175" i="6" s="1"/>
  <c r="D194" i="6" s="1"/>
  <c r="N134" i="6"/>
  <c r="N175" i="6" s="1"/>
  <c r="N194" i="6" s="1"/>
  <c r="S134" i="6"/>
  <c r="K134" i="6"/>
  <c r="K175" i="6" s="1"/>
  <c r="K194" i="6" s="1"/>
  <c r="R134" i="6"/>
  <c r="R175" i="6" s="1"/>
  <c r="R194" i="6" s="1"/>
  <c r="L134" i="6"/>
  <c r="L175" i="6" s="1"/>
  <c r="L194" i="6" s="1"/>
  <c r="J134" i="6"/>
  <c r="I134" i="6"/>
  <c r="I175" i="6" s="1"/>
  <c r="I194" i="6" s="1"/>
  <c r="H134" i="6"/>
  <c r="F134" i="6"/>
  <c r="F175" i="6" s="1"/>
  <c r="F194" i="6" s="1"/>
  <c r="Q134" i="6"/>
  <c r="P134" i="6"/>
  <c r="O134" i="6"/>
  <c r="O175" i="6" s="1"/>
  <c r="O194" i="6" s="1"/>
  <c r="G134" i="6"/>
  <c r="Q132" i="6"/>
  <c r="Q173" i="6" s="1"/>
  <c r="Q192" i="6" s="1"/>
  <c r="O132" i="6"/>
  <c r="O173" i="6" s="1"/>
  <c r="O192" i="6" s="1"/>
  <c r="P132" i="6"/>
  <c r="P173" i="6" s="1"/>
  <c r="P192" i="6" s="1"/>
  <c r="S132" i="6"/>
  <c r="I132" i="6"/>
  <c r="I173" i="6" s="1"/>
  <c r="I192" i="6" s="1"/>
  <c r="H132" i="6"/>
  <c r="H173" i="6" s="1"/>
  <c r="H192" i="6" s="1"/>
  <c r="L132" i="6"/>
  <c r="L173" i="6" s="1"/>
  <c r="L192" i="6" s="1"/>
  <c r="M132" i="6"/>
  <c r="M173" i="6" s="1"/>
  <c r="M192" i="6" s="1"/>
  <c r="E132" i="6"/>
  <c r="E173" i="6" s="1"/>
  <c r="E192" i="6" s="1"/>
  <c r="N132" i="6"/>
  <c r="N173" i="6" s="1"/>
  <c r="N192" i="6" s="1"/>
  <c r="J132" i="6"/>
  <c r="F132" i="6"/>
  <c r="D132" i="6"/>
  <c r="D173" i="6" s="1"/>
  <c r="D192" i="6" s="1"/>
  <c r="K132" i="6"/>
  <c r="G132" i="6"/>
  <c r="G173" i="6" s="1"/>
  <c r="G192" i="6" s="1"/>
  <c r="R132" i="6"/>
  <c r="R173" i="6" s="1"/>
  <c r="R192" i="6" s="1"/>
  <c r="F305" i="2"/>
  <c r="D158" i="6"/>
  <c r="S158" i="6"/>
  <c r="I156" i="6"/>
  <c r="I236" i="6" s="1"/>
  <c r="I254" i="6" s="1"/>
  <c r="I160" i="6"/>
  <c r="P156" i="6"/>
  <c r="P471" i="6" s="1"/>
  <c r="P489" i="6" s="1"/>
  <c r="P160" i="6"/>
  <c r="C133" i="6"/>
  <c r="C174" i="6" s="1"/>
  <c r="C193" i="6" s="1"/>
  <c r="O133" i="6"/>
  <c r="O174" i="6" s="1"/>
  <c r="O193" i="6" s="1"/>
  <c r="G133" i="6"/>
  <c r="G174" i="6" s="1"/>
  <c r="G193" i="6" s="1"/>
  <c r="Q133" i="6"/>
  <c r="Q174" i="6" s="1"/>
  <c r="Q193" i="6" s="1"/>
  <c r="K133" i="6"/>
  <c r="K174" i="6" s="1"/>
  <c r="K193" i="6" s="1"/>
  <c r="R133" i="6"/>
  <c r="R174" i="6" s="1"/>
  <c r="R193" i="6" s="1"/>
  <c r="P133" i="6"/>
  <c r="P174" i="6" s="1"/>
  <c r="P193" i="6" s="1"/>
  <c r="H133" i="6"/>
  <c r="H174" i="6" s="1"/>
  <c r="H193" i="6" s="1"/>
  <c r="D133" i="6"/>
  <c r="D174" i="6" s="1"/>
  <c r="D193" i="6" s="1"/>
  <c r="M133" i="6"/>
  <c r="M174" i="6" s="1"/>
  <c r="M193" i="6" s="1"/>
  <c r="N133" i="6"/>
  <c r="N174" i="6" s="1"/>
  <c r="N193" i="6" s="1"/>
  <c r="S133" i="6"/>
  <c r="S174" i="6" s="1"/>
  <c r="S193" i="6" s="1"/>
  <c r="I133" i="6"/>
  <c r="I174" i="6" s="1"/>
  <c r="I193" i="6" s="1"/>
  <c r="E133" i="6"/>
  <c r="E174" i="6" s="1"/>
  <c r="E193" i="6" s="1"/>
  <c r="J133" i="6"/>
  <c r="J174" i="6" s="1"/>
  <c r="J193" i="6" s="1"/>
  <c r="F133" i="6"/>
  <c r="F174" i="6" s="1"/>
  <c r="F193" i="6" s="1"/>
  <c r="L133" i="6"/>
  <c r="L174" i="6" s="1"/>
  <c r="L193" i="6" s="1"/>
  <c r="F28" i="2"/>
  <c r="F76" i="2"/>
  <c r="F100" i="2"/>
  <c r="F140" i="2"/>
  <c r="E13" i="2"/>
  <c r="E13" i="3" s="1"/>
  <c r="D13" i="3"/>
  <c r="F228" i="2"/>
  <c r="F97" i="2"/>
  <c r="F105" i="2"/>
  <c r="F113" i="2"/>
  <c r="F121" i="2"/>
  <c r="F129" i="2"/>
  <c r="F137" i="2"/>
  <c r="F145" i="2"/>
  <c r="E256" i="2"/>
  <c r="E21" i="3" s="1"/>
  <c r="D21" i="3"/>
  <c r="F352" i="2"/>
  <c r="F360" i="2"/>
  <c r="F368" i="2"/>
  <c r="F376" i="2"/>
  <c r="D156" i="6"/>
  <c r="D236" i="6" s="1"/>
  <c r="D254" i="6" s="1"/>
  <c r="L156" i="6"/>
  <c r="L471" i="6" s="1"/>
  <c r="L489" i="6" s="1"/>
  <c r="K158" i="6"/>
  <c r="K238" i="6" s="1"/>
  <c r="K256" i="6" s="1"/>
  <c r="C160" i="6"/>
  <c r="H156" i="6"/>
  <c r="H160" i="6"/>
  <c r="C136" i="6"/>
  <c r="C177" i="6" s="1"/>
  <c r="C196" i="6" s="1"/>
  <c r="Q136" i="6"/>
  <c r="Q177" i="6" s="1"/>
  <c r="Q196" i="6" s="1"/>
  <c r="M136" i="6"/>
  <c r="M177" i="6" s="1"/>
  <c r="M196" i="6" s="1"/>
  <c r="R136" i="6"/>
  <c r="R177" i="6" s="1"/>
  <c r="R196" i="6" s="1"/>
  <c r="J136" i="6"/>
  <c r="J177" i="6" s="1"/>
  <c r="J196" i="6" s="1"/>
  <c r="E136" i="6"/>
  <c r="E177" i="6" s="1"/>
  <c r="E196" i="6" s="1"/>
  <c r="L136" i="6"/>
  <c r="L177" i="6" s="1"/>
  <c r="L196" i="6" s="1"/>
  <c r="O136" i="6"/>
  <c r="O177" i="6" s="1"/>
  <c r="O196" i="6" s="1"/>
  <c r="S136" i="6"/>
  <c r="S177" i="6" s="1"/>
  <c r="S196" i="6" s="1"/>
  <c r="K136" i="6"/>
  <c r="K177" i="6" s="1"/>
  <c r="K196" i="6" s="1"/>
  <c r="G136" i="6"/>
  <c r="G177" i="6" s="1"/>
  <c r="G196" i="6" s="1"/>
  <c r="F136" i="6"/>
  <c r="F177" i="6" s="1"/>
  <c r="F196" i="6" s="1"/>
  <c r="D136" i="6"/>
  <c r="D177" i="6" s="1"/>
  <c r="D196" i="6" s="1"/>
  <c r="H136" i="6"/>
  <c r="H177" i="6" s="1"/>
  <c r="H196" i="6" s="1"/>
  <c r="I136" i="6"/>
  <c r="I177" i="6" s="1"/>
  <c r="I196" i="6" s="1"/>
  <c r="P136" i="6"/>
  <c r="P177" i="6" s="1"/>
  <c r="P196" i="6" s="1"/>
  <c r="N136" i="6"/>
  <c r="N177" i="6" s="1"/>
  <c r="N196" i="6" s="1"/>
  <c r="F149" i="2"/>
  <c r="F157" i="2"/>
  <c r="F169" i="2"/>
  <c r="F177" i="2"/>
  <c r="F185" i="2"/>
  <c r="F193" i="2"/>
  <c r="F201" i="2"/>
  <c r="F213" i="2"/>
  <c r="F153" i="2"/>
  <c r="F161" i="2"/>
  <c r="F165" i="2"/>
  <c r="F173" i="2"/>
  <c r="F181" i="2"/>
  <c r="F189" i="2"/>
  <c r="F197" i="2"/>
  <c r="F205" i="2"/>
  <c r="F209" i="2"/>
  <c r="F217" i="2"/>
  <c r="F17" i="2"/>
  <c r="F15" i="2"/>
  <c r="F13" i="2"/>
  <c r="F222" i="2"/>
  <c r="F226" i="2"/>
  <c r="F230" i="2"/>
  <c r="F234" i="2"/>
  <c r="F238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174" i="2"/>
  <c r="F176" i="2"/>
  <c r="F178" i="2"/>
  <c r="F180" i="2"/>
  <c r="F182" i="2"/>
  <c r="F184" i="2"/>
  <c r="F186" i="2"/>
  <c r="F188" i="2"/>
  <c r="F190" i="2"/>
  <c r="F192" i="2"/>
  <c r="F194" i="2"/>
  <c r="F196" i="2"/>
  <c r="F198" i="2"/>
  <c r="F200" i="2"/>
  <c r="F202" i="2"/>
  <c r="F204" i="2"/>
  <c r="F206" i="2"/>
  <c r="F208" i="2"/>
  <c r="F210" i="2"/>
  <c r="F212" i="2"/>
  <c r="F214" i="2"/>
  <c r="F216" i="2"/>
  <c r="F218" i="2"/>
  <c r="F220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38" i="2"/>
  <c r="F342" i="2"/>
  <c r="F346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S173" i="6" l="1"/>
  <c r="S192" i="6" s="1"/>
  <c r="G302" i="6"/>
  <c r="G320" i="6" s="1"/>
  <c r="H356" i="6"/>
  <c r="H374" i="6" s="1"/>
  <c r="J173" i="6"/>
  <c r="J192" i="6" s="1"/>
  <c r="H175" i="6"/>
  <c r="H194" i="6" s="1"/>
  <c r="L238" i="6"/>
  <c r="L256" i="6" s="1"/>
  <c r="D243" i="6"/>
  <c r="D261" i="6" s="1"/>
  <c r="P184" i="6"/>
  <c r="P203" i="6" s="1"/>
  <c r="T436" i="6"/>
  <c r="M236" i="6"/>
  <c r="M254" i="6" s="1"/>
  <c r="H235" i="6"/>
  <c r="H253" i="6" s="1"/>
  <c r="Q235" i="6"/>
  <c r="Q253" i="6" s="1"/>
  <c r="H353" i="6"/>
  <c r="H371" i="6" s="1"/>
  <c r="H299" i="6"/>
  <c r="H317" i="6" s="1"/>
  <c r="P416" i="6"/>
  <c r="P434" i="6" s="1"/>
  <c r="C352" i="6"/>
  <c r="C370" i="6" s="1"/>
  <c r="J235" i="6"/>
  <c r="J253" i="6" s="1"/>
  <c r="E292" i="6"/>
  <c r="E310" i="6" s="1"/>
  <c r="C233" i="6"/>
  <c r="C251" i="6" s="1"/>
  <c r="H420" i="6"/>
  <c r="H438" i="6" s="1"/>
  <c r="L362" i="6"/>
  <c r="L380" i="6" s="1"/>
  <c r="Q420" i="6"/>
  <c r="Q438" i="6" s="1"/>
  <c r="G238" i="6"/>
  <c r="G256" i="6" s="1"/>
  <c r="Q356" i="6"/>
  <c r="Q374" i="6" s="1"/>
  <c r="F173" i="6"/>
  <c r="F192" i="6" s="1"/>
  <c r="Q294" i="6"/>
  <c r="Q312" i="6" s="1"/>
  <c r="D238" i="6"/>
  <c r="D256" i="6" s="1"/>
  <c r="C178" i="6"/>
  <c r="C197" i="6" s="1"/>
  <c r="F412" i="6"/>
  <c r="F430" i="6" s="1"/>
  <c r="K295" i="6"/>
  <c r="K313" i="6" s="1"/>
  <c r="P354" i="6"/>
  <c r="P372" i="6" s="1"/>
  <c r="H411" i="6"/>
  <c r="H429" i="6" s="1"/>
  <c r="K361" i="6"/>
  <c r="K379" i="6" s="1"/>
  <c r="N351" i="6"/>
  <c r="N369" i="6" s="1"/>
  <c r="C300" i="6"/>
  <c r="C318" i="6" s="1"/>
  <c r="H414" i="6"/>
  <c r="H432" i="6" s="1"/>
  <c r="J351" i="6"/>
  <c r="J369" i="6" s="1"/>
  <c r="G175" i="6"/>
  <c r="G194" i="6" s="1"/>
  <c r="C175" i="6"/>
  <c r="C194" i="6" s="1"/>
  <c r="M243" i="6"/>
  <c r="M261" i="6" s="1"/>
  <c r="J233" i="6"/>
  <c r="J251" i="6" s="1"/>
  <c r="H415" i="6"/>
  <c r="H433" i="6" s="1"/>
  <c r="C353" i="6"/>
  <c r="C371" i="6" s="1"/>
  <c r="L235" i="6"/>
  <c r="L253" i="6" s="1"/>
  <c r="J409" i="6"/>
  <c r="J427" i="6" s="1"/>
  <c r="G243" i="6"/>
  <c r="G261" i="6" s="1"/>
  <c r="E243" i="6"/>
  <c r="E261" i="6" s="1"/>
  <c r="I358" i="6"/>
  <c r="I376" i="6" s="1"/>
  <c r="E361" i="6"/>
  <c r="E379" i="6" s="1"/>
  <c r="J478" i="6"/>
  <c r="J496" i="6" s="1"/>
  <c r="L292" i="6"/>
  <c r="L310" i="6" s="1"/>
  <c r="O351" i="6"/>
  <c r="O369" i="6" s="1"/>
  <c r="N420" i="6"/>
  <c r="N438" i="6" s="1"/>
  <c r="E476" i="6"/>
  <c r="E494" i="6" s="1"/>
  <c r="L473" i="6"/>
  <c r="L491" i="6" s="1"/>
  <c r="C468" i="6"/>
  <c r="C486" i="6" s="1"/>
  <c r="C412" i="6"/>
  <c r="C430" i="6" s="1"/>
  <c r="O294" i="6"/>
  <c r="O312" i="6" s="1"/>
  <c r="D235" i="6"/>
  <c r="D253" i="6" s="1"/>
  <c r="J419" i="6"/>
  <c r="J437" i="6" s="1"/>
  <c r="R419" i="6"/>
  <c r="R437" i="6" s="1"/>
  <c r="E300" i="6"/>
  <c r="E318" i="6" s="1"/>
  <c r="C414" i="6"/>
  <c r="C432" i="6" s="1"/>
  <c r="I240" i="6"/>
  <c r="I258" i="6" s="1"/>
  <c r="Q175" i="6"/>
  <c r="Q194" i="6" s="1"/>
  <c r="S175" i="6"/>
  <c r="S194" i="6" s="1"/>
  <c r="J236" i="6"/>
  <c r="J254" i="6" s="1"/>
  <c r="R181" i="6"/>
  <c r="R200" i="6" s="1"/>
  <c r="K236" i="6"/>
  <c r="K254" i="6" s="1"/>
  <c r="C294" i="6"/>
  <c r="C312" i="6" s="1"/>
  <c r="L354" i="6"/>
  <c r="L372" i="6" s="1"/>
  <c r="P412" i="6"/>
  <c r="P430" i="6" s="1"/>
  <c r="C354" i="6"/>
  <c r="C372" i="6" s="1"/>
  <c r="G294" i="6"/>
  <c r="G312" i="6" s="1"/>
  <c r="S411" i="6"/>
  <c r="S429" i="6" s="1"/>
  <c r="G411" i="6"/>
  <c r="G429" i="6" s="1"/>
  <c r="R361" i="6"/>
  <c r="R379" i="6" s="1"/>
  <c r="N356" i="6"/>
  <c r="N374" i="6" s="1"/>
  <c r="F23" i="3"/>
  <c r="B16" i="5" s="1"/>
  <c r="T201" i="6"/>
  <c r="K173" i="6"/>
  <c r="K192" i="6" s="1"/>
  <c r="P175" i="6"/>
  <c r="P194" i="6" s="1"/>
  <c r="P477" i="6"/>
  <c r="P495" i="6" s="1"/>
  <c r="T433" i="6"/>
  <c r="K412" i="6"/>
  <c r="K430" i="6" s="1"/>
  <c r="F295" i="6"/>
  <c r="F313" i="6" s="1"/>
  <c r="J471" i="6"/>
  <c r="J489" i="6" s="1"/>
  <c r="F471" i="6"/>
  <c r="F489" i="6" s="1"/>
  <c r="L470" i="6"/>
  <c r="L488" i="6" s="1"/>
  <c r="D470" i="6"/>
  <c r="D488" i="6" s="1"/>
  <c r="P470" i="6"/>
  <c r="P488" i="6" s="1"/>
  <c r="D411" i="6"/>
  <c r="D429" i="6" s="1"/>
  <c r="H475" i="6"/>
  <c r="H493" i="6" s="1"/>
  <c r="H361" i="6"/>
  <c r="H379" i="6" s="1"/>
  <c r="Q361" i="6"/>
  <c r="Q379" i="6" s="1"/>
  <c r="J302" i="6"/>
  <c r="J320" i="6" s="1"/>
  <c r="D302" i="6"/>
  <c r="D320" i="6" s="1"/>
  <c r="D419" i="6"/>
  <c r="D437" i="6" s="1"/>
  <c r="G361" i="6"/>
  <c r="G379" i="6" s="1"/>
  <c r="N419" i="6"/>
  <c r="N437" i="6" s="1"/>
  <c r="Q478" i="6"/>
  <c r="Q496" i="6" s="1"/>
  <c r="K419" i="6"/>
  <c r="K437" i="6" s="1"/>
  <c r="M361" i="6"/>
  <c r="M379" i="6" s="1"/>
  <c r="T431" i="6"/>
  <c r="O468" i="6"/>
  <c r="O486" i="6" s="1"/>
  <c r="C351" i="6"/>
  <c r="C369" i="6" s="1"/>
  <c r="R420" i="6"/>
  <c r="R438" i="6" s="1"/>
  <c r="R362" i="6"/>
  <c r="R380" i="6" s="1"/>
  <c r="H362" i="6"/>
  <c r="H380" i="6" s="1"/>
  <c r="L420" i="6"/>
  <c r="L438" i="6" s="1"/>
  <c r="E479" i="6"/>
  <c r="E497" i="6" s="1"/>
  <c r="I362" i="6"/>
  <c r="I380" i="6" s="1"/>
  <c r="J417" i="6"/>
  <c r="J435" i="6" s="1"/>
  <c r="R476" i="6"/>
  <c r="R494" i="6" s="1"/>
  <c r="F359" i="6"/>
  <c r="F377" i="6" s="1"/>
  <c r="I417" i="6"/>
  <c r="I435" i="6" s="1"/>
  <c r="H417" i="6"/>
  <c r="H435" i="6" s="1"/>
  <c r="R359" i="6"/>
  <c r="R377" i="6" s="1"/>
  <c r="K297" i="6"/>
  <c r="K315" i="6" s="1"/>
  <c r="I356" i="6"/>
  <c r="I374" i="6" s="1"/>
  <c r="K473" i="6"/>
  <c r="K491" i="6" s="1"/>
  <c r="J356" i="6"/>
  <c r="J374" i="6" s="1"/>
  <c r="P356" i="6"/>
  <c r="P374" i="6" s="1"/>
  <c r="G473" i="6"/>
  <c r="G491" i="6" s="1"/>
  <c r="G356" i="6"/>
  <c r="G374" i="6" s="1"/>
  <c r="J297" i="6"/>
  <c r="J315" i="6" s="1"/>
  <c r="C473" i="6"/>
  <c r="C491" i="6" s="1"/>
  <c r="M412" i="6"/>
  <c r="M430" i="6" s="1"/>
  <c r="L236" i="6"/>
  <c r="L254" i="6" s="1"/>
  <c r="B13" i="5"/>
  <c r="K243" i="6"/>
  <c r="K261" i="6" s="1"/>
  <c r="I243" i="6"/>
  <c r="I261" i="6" s="1"/>
  <c r="P360" i="6"/>
  <c r="P378" i="6" s="1"/>
  <c r="T378" i="6" s="1"/>
  <c r="T492" i="6"/>
  <c r="J295" i="6"/>
  <c r="J313" i="6" s="1"/>
  <c r="E412" i="6"/>
  <c r="E430" i="6" s="1"/>
  <c r="H295" i="6"/>
  <c r="H313" i="6" s="1"/>
  <c r="Q471" i="6"/>
  <c r="Q489" i="6" s="1"/>
  <c r="M354" i="6"/>
  <c r="M372" i="6" s="1"/>
  <c r="E354" i="6"/>
  <c r="E372" i="6" s="1"/>
  <c r="C471" i="6"/>
  <c r="C489" i="6" s="1"/>
  <c r="F411" i="6"/>
  <c r="F429" i="6" s="1"/>
  <c r="Q411" i="6"/>
  <c r="Q429" i="6" s="1"/>
  <c r="L411" i="6"/>
  <c r="L429" i="6" s="1"/>
  <c r="Q353" i="6"/>
  <c r="Q371" i="6" s="1"/>
  <c r="I235" i="6"/>
  <c r="I253" i="6" s="1"/>
  <c r="G235" i="6"/>
  <c r="G253" i="6" s="1"/>
  <c r="I416" i="6"/>
  <c r="I434" i="6" s="1"/>
  <c r="T428" i="6"/>
  <c r="N478" i="6"/>
  <c r="N496" i="6" s="1"/>
  <c r="P419" i="6"/>
  <c r="P437" i="6" s="1"/>
  <c r="L302" i="6"/>
  <c r="L320" i="6" s="1"/>
  <c r="N361" i="6"/>
  <c r="N379" i="6" s="1"/>
  <c r="G419" i="6"/>
  <c r="G437" i="6" s="1"/>
  <c r="J361" i="6"/>
  <c r="J379" i="6" s="1"/>
  <c r="L478" i="6"/>
  <c r="L496" i="6" s="1"/>
  <c r="S478" i="6"/>
  <c r="S496" i="6" s="1"/>
  <c r="S361" i="6"/>
  <c r="S379" i="6" s="1"/>
  <c r="N409" i="6"/>
  <c r="N427" i="6" s="1"/>
  <c r="G409" i="6"/>
  <c r="G427" i="6" s="1"/>
  <c r="F409" i="6"/>
  <c r="F427" i="6" s="1"/>
  <c r="R479" i="6"/>
  <c r="R497" i="6" s="1"/>
  <c r="E303" i="6"/>
  <c r="E321" i="6" s="1"/>
  <c r="P479" i="6"/>
  <c r="P497" i="6" s="1"/>
  <c r="L479" i="6"/>
  <c r="L497" i="6" s="1"/>
  <c r="P420" i="6"/>
  <c r="P438" i="6" s="1"/>
  <c r="I479" i="6"/>
  <c r="I497" i="6" s="1"/>
  <c r="C362" i="6"/>
  <c r="C380" i="6" s="1"/>
  <c r="R417" i="6"/>
  <c r="R435" i="6" s="1"/>
  <c r="I300" i="6"/>
  <c r="I318" i="6" s="1"/>
  <c r="D300" i="6"/>
  <c r="D318" i="6" s="1"/>
  <c r="H359" i="6"/>
  <c r="H377" i="6" s="1"/>
  <c r="I297" i="6"/>
  <c r="I315" i="6" s="1"/>
  <c r="F356" i="6"/>
  <c r="F374" i="6" s="1"/>
  <c r="S414" i="6"/>
  <c r="S432" i="6" s="1"/>
  <c r="L356" i="6"/>
  <c r="L374" i="6" s="1"/>
  <c r="Q414" i="6"/>
  <c r="Q432" i="6" s="1"/>
  <c r="O473" i="6"/>
  <c r="O491" i="6" s="1"/>
  <c r="M176" i="6"/>
  <c r="M195" i="6" s="1"/>
  <c r="M183" i="6"/>
  <c r="M202" i="6" s="1"/>
  <c r="N354" i="6"/>
  <c r="N372" i="6" s="1"/>
  <c r="R412" i="6"/>
  <c r="R430" i="6" s="1"/>
  <c r="Q412" i="6"/>
  <c r="Q430" i="6" s="1"/>
  <c r="F354" i="6"/>
  <c r="F372" i="6" s="1"/>
  <c r="H412" i="6"/>
  <c r="H430" i="6" s="1"/>
  <c r="N412" i="6"/>
  <c r="N430" i="6" s="1"/>
  <c r="D353" i="6"/>
  <c r="D371" i="6" s="1"/>
  <c r="S470" i="6"/>
  <c r="S488" i="6" s="1"/>
  <c r="N353" i="6"/>
  <c r="N371" i="6" s="1"/>
  <c r="H358" i="6"/>
  <c r="H376" i="6" s="1"/>
  <c r="C475" i="6"/>
  <c r="C493" i="6" s="1"/>
  <c r="E419" i="6"/>
  <c r="E437" i="6" s="1"/>
  <c r="K302" i="6"/>
  <c r="K320" i="6" s="1"/>
  <c r="I478" i="6"/>
  <c r="I496" i="6" s="1"/>
  <c r="H302" i="6"/>
  <c r="H320" i="6" s="1"/>
  <c r="I302" i="6"/>
  <c r="I320" i="6" s="1"/>
  <c r="P478" i="6"/>
  <c r="P496" i="6" s="1"/>
  <c r="K478" i="6"/>
  <c r="K496" i="6" s="1"/>
  <c r="C361" i="6"/>
  <c r="C379" i="6" s="1"/>
  <c r="F351" i="6"/>
  <c r="F369" i="6" s="1"/>
  <c r="K409" i="6"/>
  <c r="K427" i="6" s="1"/>
  <c r="E409" i="6"/>
  <c r="E427" i="6" s="1"/>
  <c r="S468" i="6"/>
  <c r="S486" i="6" s="1"/>
  <c r="C173" i="6"/>
  <c r="C192" i="6" s="1"/>
  <c r="T192" i="6" s="1"/>
  <c r="P362" i="6"/>
  <c r="P380" i="6" s="1"/>
  <c r="M362" i="6"/>
  <c r="M380" i="6" s="1"/>
  <c r="S420" i="6"/>
  <c r="S438" i="6" s="1"/>
  <c r="N479" i="6"/>
  <c r="N497" i="6" s="1"/>
  <c r="Q362" i="6"/>
  <c r="Q380" i="6" s="1"/>
  <c r="F300" i="6"/>
  <c r="F318" i="6" s="1"/>
  <c r="Q476" i="6"/>
  <c r="Q494" i="6" s="1"/>
  <c r="C359" i="6"/>
  <c r="C377" i="6" s="1"/>
  <c r="E356" i="6"/>
  <c r="E374" i="6" s="1"/>
  <c r="K414" i="6"/>
  <c r="K432" i="6" s="1"/>
  <c r="L414" i="6"/>
  <c r="L432" i="6" s="1"/>
  <c r="D297" i="6"/>
  <c r="D315" i="6" s="1"/>
  <c r="K356" i="6"/>
  <c r="K374" i="6" s="1"/>
  <c r="N414" i="6"/>
  <c r="N432" i="6" s="1"/>
  <c r="M473" i="6"/>
  <c r="M491" i="6" s="1"/>
  <c r="Q473" i="6"/>
  <c r="Q491" i="6" s="1"/>
  <c r="J414" i="6"/>
  <c r="J432" i="6" s="1"/>
  <c r="C356" i="6"/>
  <c r="C374" i="6" s="1"/>
  <c r="N471" i="6"/>
  <c r="N489" i="6" s="1"/>
  <c r="I412" i="6"/>
  <c r="I430" i="6" s="1"/>
  <c r="H240" i="6"/>
  <c r="H258" i="6" s="1"/>
  <c r="F15" i="3"/>
  <c r="C8" i="5" s="1"/>
  <c r="D181" i="6"/>
  <c r="D200" i="6" s="1"/>
  <c r="H243" i="6"/>
  <c r="H261" i="6" s="1"/>
  <c r="T495" i="6"/>
  <c r="H298" i="6"/>
  <c r="H316" i="6" s="1"/>
  <c r="D354" i="6"/>
  <c r="D372" i="6" s="1"/>
  <c r="I471" i="6"/>
  <c r="I489" i="6" s="1"/>
  <c r="D412" i="6"/>
  <c r="D430" i="6" s="1"/>
  <c r="J354" i="6"/>
  <c r="J372" i="6" s="1"/>
  <c r="J353" i="6"/>
  <c r="J371" i="6" s="1"/>
  <c r="F294" i="6"/>
  <c r="F312" i="6" s="1"/>
  <c r="O411" i="6"/>
  <c r="O429" i="6" s="1"/>
  <c r="J411" i="6"/>
  <c r="J429" i="6" s="1"/>
  <c r="M235" i="6"/>
  <c r="M253" i="6" s="1"/>
  <c r="T253" i="6" s="1"/>
  <c r="I299" i="6"/>
  <c r="I317" i="6" s="1"/>
  <c r="C358" i="6"/>
  <c r="C376" i="6" s="1"/>
  <c r="T487" i="6"/>
  <c r="F302" i="6"/>
  <c r="F320" i="6" s="1"/>
  <c r="Q419" i="6"/>
  <c r="Q437" i="6" s="1"/>
  <c r="M302" i="6"/>
  <c r="M320" i="6" s="1"/>
  <c r="D478" i="6"/>
  <c r="D496" i="6" s="1"/>
  <c r="F478" i="6"/>
  <c r="F496" i="6" s="1"/>
  <c r="H478" i="6"/>
  <c r="H496" i="6" s="1"/>
  <c r="C478" i="6"/>
  <c r="C496" i="6" s="1"/>
  <c r="T490" i="6"/>
  <c r="G468" i="6"/>
  <c r="G486" i="6" s="1"/>
  <c r="F468" i="6"/>
  <c r="F486" i="6" s="1"/>
  <c r="S409" i="6"/>
  <c r="S427" i="6" s="1"/>
  <c r="L409" i="6"/>
  <c r="L427" i="6" s="1"/>
  <c r="C409" i="6"/>
  <c r="C427" i="6" s="1"/>
  <c r="O362" i="6"/>
  <c r="O380" i="6" s="1"/>
  <c r="D362" i="6"/>
  <c r="D380" i="6" s="1"/>
  <c r="K420" i="6"/>
  <c r="K438" i="6" s="1"/>
  <c r="S479" i="6"/>
  <c r="S497" i="6" s="1"/>
  <c r="J420" i="6"/>
  <c r="J438" i="6" s="1"/>
  <c r="S362" i="6"/>
  <c r="S380" i="6" s="1"/>
  <c r="J476" i="6"/>
  <c r="J494" i="6" s="1"/>
  <c r="J300" i="6"/>
  <c r="J318" i="6" s="1"/>
  <c r="F417" i="6"/>
  <c r="F435" i="6" s="1"/>
  <c r="H300" i="6"/>
  <c r="H318" i="6" s="1"/>
  <c r="F476" i="6"/>
  <c r="F494" i="6" s="1"/>
  <c r="J359" i="6"/>
  <c r="J377" i="6" s="1"/>
  <c r="C476" i="6"/>
  <c r="C494" i="6" s="1"/>
  <c r="G297" i="6"/>
  <c r="G315" i="6" s="1"/>
  <c r="N473" i="6"/>
  <c r="N491" i="6" s="1"/>
  <c r="S473" i="6"/>
  <c r="S491" i="6" s="1"/>
  <c r="J473" i="6"/>
  <c r="J491" i="6" s="1"/>
  <c r="R473" i="6"/>
  <c r="R491" i="6" s="1"/>
  <c r="T370" i="6"/>
  <c r="E362" i="6"/>
  <c r="E380" i="6" s="1"/>
  <c r="M420" i="6"/>
  <c r="M438" i="6" s="1"/>
  <c r="E16" i="5"/>
  <c r="A16" i="5"/>
  <c r="F21" i="3"/>
  <c r="B14" i="5" s="1"/>
  <c r="H236" i="6"/>
  <c r="H254" i="6" s="1"/>
  <c r="J175" i="6"/>
  <c r="J194" i="6" s="1"/>
  <c r="A10" i="5"/>
  <c r="E236" i="6"/>
  <c r="E254" i="6" s="1"/>
  <c r="H354" i="6"/>
  <c r="H372" i="6" s="1"/>
  <c r="D295" i="6"/>
  <c r="D313" i="6" s="1"/>
  <c r="D471" i="6"/>
  <c r="D489" i="6" s="1"/>
  <c r="I354" i="6"/>
  <c r="I372" i="6" s="1"/>
  <c r="E471" i="6"/>
  <c r="E489" i="6" s="1"/>
  <c r="L412" i="6"/>
  <c r="L430" i="6" s="1"/>
  <c r="O470" i="6"/>
  <c r="O488" i="6" s="1"/>
  <c r="J294" i="6"/>
  <c r="J312" i="6" s="1"/>
  <c r="J470" i="6"/>
  <c r="J488" i="6" s="1"/>
  <c r="F353" i="6"/>
  <c r="F371" i="6" s="1"/>
  <c r="C416" i="6"/>
  <c r="C434" i="6" s="1"/>
  <c r="T434" i="6" s="1"/>
  <c r="L419" i="6"/>
  <c r="L437" i="6" s="1"/>
  <c r="M419" i="6"/>
  <c r="M437" i="6" s="1"/>
  <c r="O361" i="6"/>
  <c r="O379" i="6" s="1"/>
  <c r="E478" i="6"/>
  <c r="E496" i="6" s="1"/>
  <c r="D361" i="6"/>
  <c r="D379" i="6" s="1"/>
  <c r="G478" i="6"/>
  <c r="G496" i="6" s="1"/>
  <c r="L361" i="6"/>
  <c r="L379" i="6" s="1"/>
  <c r="C419" i="6"/>
  <c r="C437" i="6" s="1"/>
  <c r="O409" i="6"/>
  <c r="O427" i="6" s="1"/>
  <c r="E468" i="6"/>
  <c r="E486" i="6" s="1"/>
  <c r="S351" i="6"/>
  <c r="S369" i="6" s="1"/>
  <c r="L351" i="6"/>
  <c r="L369" i="6" s="1"/>
  <c r="L468" i="6"/>
  <c r="L486" i="6" s="1"/>
  <c r="D420" i="6"/>
  <c r="D438" i="6" s="1"/>
  <c r="F479" i="6"/>
  <c r="F497" i="6" s="1"/>
  <c r="N362" i="6"/>
  <c r="N380" i="6" s="1"/>
  <c r="G420" i="6"/>
  <c r="G438" i="6" s="1"/>
  <c r="K479" i="6"/>
  <c r="K497" i="6" s="1"/>
  <c r="C420" i="6"/>
  <c r="C438" i="6" s="1"/>
  <c r="I476" i="6"/>
  <c r="I494" i="6" s="1"/>
  <c r="E417" i="6"/>
  <c r="E435" i="6" s="1"/>
  <c r="D359" i="6"/>
  <c r="D377" i="6" s="1"/>
  <c r="C417" i="6"/>
  <c r="C435" i="6" s="1"/>
  <c r="E473" i="6"/>
  <c r="E491" i="6" s="1"/>
  <c r="M297" i="6"/>
  <c r="M315" i="6" s="1"/>
  <c r="P414" i="6"/>
  <c r="P432" i="6" s="1"/>
  <c r="R414" i="6"/>
  <c r="R432" i="6" s="1"/>
  <c r="M356" i="6"/>
  <c r="M374" i="6" s="1"/>
  <c r="O356" i="6"/>
  <c r="O374" i="6" s="1"/>
  <c r="O419" i="6"/>
  <c r="O437" i="6" s="1"/>
  <c r="O478" i="6"/>
  <c r="O496" i="6" s="1"/>
  <c r="K468" i="6"/>
  <c r="K486" i="6" s="1"/>
  <c r="K351" i="6"/>
  <c r="K369" i="6" s="1"/>
  <c r="O479" i="6"/>
  <c r="O497" i="6" s="1"/>
  <c r="Q479" i="6"/>
  <c r="Q497" i="6" s="1"/>
  <c r="I420" i="6"/>
  <c r="I438" i="6" s="1"/>
  <c r="J362" i="6"/>
  <c r="J380" i="6" s="1"/>
  <c r="E420" i="6"/>
  <c r="E438" i="6" s="1"/>
  <c r="F362" i="6"/>
  <c r="F380" i="6" s="1"/>
  <c r="G362" i="6"/>
  <c r="G380" i="6" s="1"/>
  <c r="Q359" i="6"/>
  <c r="Q377" i="6" s="1"/>
  <c r="H476" i="6"/>
  <c r="H494" i="6" s="1"/>
  <c r="D417" i="6"/>
  <c r="D435" i="6" s="1"/>
  <c r="L297" i="6"/>
  <c r="L315" i="6" s="1"/>
  <c r="I473" i="6"/>
  <c r="I491" i="6" s="1"/>
  <c r="G414" i="6"/>
  <c r="G432" i="6" s="1"/>
  <c r="E414" i="6"/>
  <c r="E432" i="6" s="1"/>
  <c r="H297" i="6"/>
  <c r="H315" i="6" s="1"/>
  <c r="M414" i="6"/>
  <c r="M432" i="6" s="1"/>
  <c r="F414" i="6"/>
  <c r="F432" i="6" s="1"/>
  <c r="S356" i="6"/>
  <c r="S374" i="6" s="1"/>
  <c r="I414" i="6"/>
  <c r="I432" i="6" s="1"/>
  <c r="F22" i="3"/>
  <c r="E15" i="5" s="1"/>
  <c r="M471" i="6"/>
  <c r="M489" i="6" s="1"/>
  <c r="I295" i="6"/>
  <c r="I313" i="6" s="1"/>
  <c r="H357" i="6"/>
  <c r="H375" i="6" s="1"/>
  <c r="T375" i="6" s="1"/>
  <c r="F241" i="6"/>
  <c r="F259" i="6" s="1"/>
  <c r="L295" i="6"/>
  <c r="L313" i="6" s="1"/>
  <c r="M295" i="6"/>
  <c r="M313" i="6" s="1"/>
  <c r="R354" i="6"/>
  <c r="R372" i="6" s="1"/>
  <c r="Q354" i="6"/>
  <c r="Q372" i="6" s="1"/>
  <c r="L294" i="6"/>
  <c r="L312" i="6" s="1"/>
  <c r="P411" i="6"/>
  <c r="P429" i="6" s="1"/>
  <c r="P358" i="6"/>
  <c r="P376" i="6" s="1"/>
  <c r="P475" i="6"/>
  <c r="P493" i="6" s="1"/>
  <c r="I475" i="6"/>
  <c r="I493" i="6" s="1"/>
  <c r="F361" i="6"/>
  <c r="F379" i="6" s="1"/>
  <c r="E302" i="6"/>
  <c r="E320" i="6" s="1"/>
  <c r="I361" i="6"/>
  <c r="I379" i="6" s="1"/>
  <c r="F419" i="6"/>
  <c r="F437" i="6" s="1"/>
  <c r="M478" i="6"/>
  <c r="M496" i="6" s="1"/>
  <c r="P361" i="6"/>
  <c r="P379" i="6" s="1"/>
  <c r="I419" i="6"/>
  <c r="I437" i="6" s="1"/>
  <c r="R478" i="6"/>
  <c r="R496" i="6" s="1"/>
  <c r="T373" i="6"/>
  <c r="G351" i="6"/>
  <c r="G369" i="6" s="1"/>
  <c r="C292" i="6"/>
  <c r="C310" i="6" s="1"/>
  <c r="T310" i="6" s="1"/>
  <c r="F420" i="6"/>
  <c r="F438" i="6" s="1"/>
  <c r="M479" i="6"/>
  <c r="M497" i="6" s="1"/>
  <c r="H479" i="6"/>
  <c r="H497" i="6" s="1"/>
  <c r="J479" i="6"/>
  <c r="J497" i="6" s="1"/>
  <c r="K362" i="6"/>
  <c r="K380" i="6" s="1"/>
  <c r="D479" i="6"/>
  <c r="D497" i="6" s="1"/>
  <c r="O420" i="6"/>
  <c r="O438" i="6" s="1"/>
  <c r="G479" i="6"/>
  <c r="G497" i="6" s="1"/>
  <c r="C479" i="6"/>
  <c r="I359" i="6"/>
  <c r="I377" i="6" s="1"/>
  <c r="D476" i="6"/>
  <c r="D494" i="6" s="1"/>
  <c r="E359" i="6"/>
  <c r="E377" i="6" s="1"/>
  <c r="Q417" i="6"/>
  <c r="Q435" i="6" s="1"/>
  <c r="O414" i="6"/>
  <c r="O432" i="6" s="1"/>
  <c r="D356" i="6"/>
  <c r="D374" i="6" s="1"/>
  <c r="D414" i="6"/>
  <c r="D432" i="6" s="1"/>
  <c r="T432" i="6" s="1"/>
  <c r="E297" i="6"/>
  <c r="E315" i="6" s="1"/>
  <c r="F473" i="6"/>
  <c r="F491" i="6" s="1"/>
  <c r="F297" i="6"/>
  <c r="F315" i="6" s="1"/>
  <c r="H473" i="6"/>
  <c r="H491" i="6" s="1"/>
  <c r="T311" i="6"/>
  <c r="T319" i="6"/>
  <c r="T314" i="6"/>
  <c r="T316" i="6"/>
  <c r="T260" i="6"/>
  <c r="T251" i="6"/>
  <c r="R297" i="6"/>
  <c r="R315" i="6" s="1"/>
  <c r="R238" i="6"/>
  <c r="R256" i="6" s="1"/>
  <c r="R244" i="6"/>
  <c r="R262" i="6" s="1"/>
  <c r="R303" i="6"/>
  <c r="R321" i="6" s="1"/>
  <c r="O244" i="6"/>
  <c r="O262" i="6" s="1"/>
  <c r="O303" i="6"/>
  <c r="O321" i="6" s="1"/>
  <c r="Q295" i="6"/>
  <c r="Q313" i="6" s="1"/>
  <c r="Q236" i="6"/>
  <c r="Q254" i="6" s="1"/>
  <c r="L178" i="6"/>
  <c r="L197" i="6" s="1"/>
  <c r="F178" i="6"/>
  <c r="F197" i="6" s="1"/>
  <c r="S302" i="6"/>
  <c r="S320" i="6" s="1"/>
  <c r="S243" i="6"/>
  <c r="S261" i="6" s="1"/>
  <c r="O243" i="6"/>
  <c r="O261" i="6" s="1"/>
  <c r="O302" i="6"/>
  <c r="O320" i="6" s="1"/>
  <c r="F183" i="6"/>
  <c r="F202" i="6" s="1"/>
  <c r="O183" i="6"/>
  <c r="O202" i="6" s="1"/>
  <c r="S303" i="6"/>
  <c r="S321" i="6" s="1"/>
  <c r="S244" i="6"/>
  <c r="S262" i="6" s="1"/>
  <c r="D244" i="6"/>
  <c r="D262" i="6" s="1"/>
  <c r="D303" i="6"/>
  <c r="D321" i="6" s="1"/>
  <c r="I244" i="6"/>
  <c r="I262" i="6" s="1"/>
  <c r="I303" i="6"/>
  <c r="I321" i="6" s="1"/>
  <c r="G303" i="6"/>
  <c r="G321" i="6" s="1"/>
  <c r="G244" i="6"/>
  <c r="G262" i="6" s="1"/>
  <c r="R184" i="6"/>
  <c r="R203" i="6" s="1"/>
  <c r="K184" i="6"/>
  <c r="K203" i="6" s="1"/>
  <c r="T252" i="6"/>
  <c r="T255" i="6"/>
  <c r="R295" i="6"/>
  <c r="R313" i="6" s="1"/>
  <c r="R236" i="6"/>
  <c r="R254" i="6" s="1"/>
  <c r="N303" i="6"/>
  <c r="N321" i="6" s="1"/>
  <c r="N244" i="6"/>
  <c r="N262" i="6" s="1"/>
  <c r="Q303" i="6"/>
  <c r="Q321" i="6" s="1"/>
  <c r="Q244" i="6"/>
  <c r="Q262" i="6" s="1"/>
  <c r="C299" i="6"/>
  <c r="C317" i="6" s="1"/>
  <c r="C240" i="6"/>
  <c r="C258" i="6" s="1"/>
  <c r="T193" i="6"/>
  <c r="T200" i="6"/>
  <c r="C236" i="6"/>
  <c r="C254" i="6" s="1"/>
  <c r="C295" i="6"/>
  <c r="C313" i="6" s="1"/>
  <c r="H176" i="6"/>
  <c r="H195" i="6" s="1"/>
  <c r="P297" i="6"/>
  <c r="P315" i="6" s="1"/>
  <c r="P238" i="6"/>
  <c r="P256" i="6" s="1"/>
  <c r="N238" i="6"/>
  <c r="N256" i="6" s="1"/>
  <c r="N297" i="6"/>
  <c r="N315" i="6" s="1"/>
  <c r="N243" i="6"/>
  <c r="N261" i="6" s="1"/>
  <c r="N302" i="6"/>
  <c r="N320" i="6" s="1"/>
  <c r="F303" i="6"/>
  <c r="F321" i="6" s="1"/>
  <c r="F244" i="6"/>
  <c r="F262" i="6" s="1"/>
  <c r="K303" i="6"/>
  <c r="K321" i="6" s="1"/>
  <c r="K244" i="6"/>
  <c r="K262" i="6" s="1"/>
  <c r="L244" i="6"/>
  <c r="L262" i="6" s="1"/>
  <c r="L303" i="6"/>
  <c r="L321" i="6" s="1"/>
  <c r="P244" i="6"/>
  <c r="P262" i="6" s="1"/>
  <c r="P303" i="6"/>
  <c r="P321" i="6" s="1"/>
  <c r="H303" i="6"/>
  <c r="H321" i="6" s="1"/>
  <c r="H244" i="6"/>
  <c r="H262" i="6" s="1"/>
  <c r="P236" i="6"/>
  <c r="P254" i="6" s="1"/>
  <c r="P295" i="6"/>
  <c r="P313" i="6" s="1"/>
  <c r="H239" i="6"/>
  <c r="H257" i="6" s="1"/>
  <c r="T257" i="6" s="1"/>
  <c r="R302" i="6"/>
  <c r="R320" i="6" s="1"/>
  <c r="R243" i="6"/>
  <c r="R261" i="6" s="1"/>
  <c r="T196" i="6"/>
  <c r="P299" i="6"/>
  <c r="P317" i="6" s="1"/>
  <c r="P240" i="6"/>
  <c r="P258" i="6" s="1"/>
  <c r="S297" i="6"/>
  <c r="S315" i="6" s="1"/>
  <c r="S238" i="6"/>
  <c r="S256" i="6" s="1"/>
  <c r="T194" i="6"/>
  <c r="N295" i="6"/>
  <c r="N313" i="6" s="1"/>
  <c r="N236" i="6"/>
  <c r="N254" i="6" s="1"/>
  <c r="O238" i="6"/>
  <c r="O256" i="6" s="1"/>
  <c r="O297" i="6"/>
  <c r="O315" i="6" s="1"/>
  <c r="C243" i="6"/>
  <c r="C261" i="6" s="1"/>
  <c r="C302" i="6"/>
  <c r="C320" i="6" s="1"/>
  <c r="Q243" i="6"/>
  <c r="Q261" i="6" s="1"/>
  <c r="Q302" i="6"/>
  <c r="Q320" i="6" s="1"/>
  <c r="P243" i="6"/>
  <c r="P261" i="6" s="1"/>
  <c r="P302" i="6"/>
  <c r="P320" i="6" s="1"/>
  <c r="G183" i="6"/>
  <c r="G202" i="6" s="1"/>
  <c r="I183" i="6"/>
  <c r="I202" i="6" s="1"/>
  <c r="M244" i="6"/>
  <c r="M262" i="6" s="1"/>
  <c r="M303" i="6"/>
  <c r="M321" i="6" s="1"/>
  <c r="C244" i="6"/>
  <c r="C262" i="6" s="1"/>
  <c r="C303" i="6"/>
  <c r="C321" i="6" s="1"/>
  <c r="J303" i="6"/>
  <c r="J321" i="6" s="1"/>
  <c r="J244" i="6"/>
  <c r="J262" i="6" s="1"/>
  <c r="E244" i="6"/>
  <c r="E262" i="6" s="1"/>
  <c r="T259" i="6"/>
  <c r="K4" i="6"/>
  <c r="L4" i="6"/>
  <c r="L15" i="6"/>
  <c r="K15" i="6"/>
  <c r="F16" i="3"/>
  <c r="E9" i="5" s="1"/>
  <c r="N176" i="6"/>
  <c r="N195" i="6" s="1"/>
  <c r="L8" i="6"/>
  <c r="K8" i="6"/>
  <c r="I180" i="6"/>
  <c r="I199" i="6" s="1"/>
  <c r="I178" i="6"/>
  <c r="I197" i="6" s="1"/>
  <c r="H183" i="6"/>
  <c r="H202" i="6" s="1"/>
  <c r="S184" i="6"/>
  <c r="S203" i="6" s="1"/>
  <c r="K6" i="6"/>
  <c r="L6" i="6"/>
  <c r="F14" i="3"/>
  <c r="E7" i="5" s="1"/>
  <c r="I176" i="6"/>
  <c r="I195" i="6" s="1"/>
  <c r="D178" i="6"/>
  <c r="D197" i="6" s="1"/>
  <c r="L9" i="6"/>
  <c r="K9" i="6"/>
  <c r="N183" i="6"/>
  <c r="N202" i="6" s="1"/>
  <c r="L183" i="6"/>
  <c r="L202" i="6" s="1"/>
  <c r="Q184" i="6"/>
  <c r="Q203" i="6" s="1"/>
  <c r="D184" i="6"/>
  <c r="D203" i="6" s="1"/>
  <c r="L176" i="6"/>
  <c r="L195" i="6" s="1"/>
  <c r="Q176" i="6"/>
  <c r="Q195" i="6" s="1"/>
  <c r="K178" i="6"/>
  <c r="K197" i="6" s="1"/>
  <c r="E178" i="6"/>
  <c r="E197" i="6" s="1"/>
  <c r="K183" i="6"/>
  <c r="K202" i="6" s="1"/>
  <c r="F184" i="6"/>
  <c r="F203" i="6" s="1"/>
  <c r="I184" i="6"/>
  <c r="I203" i="6" s="1"/>
  <c r="F18" i="3"/>
  <c r="B11" i="5" s="1"/>
  <c r="L11" i="6"/>
  <c r="K11" i="6"/>
  <c r="C176" i="6"/>
  <c r="C195" i="6" s="1"/>
  <c r="K5" i="6"/>
  <c r="L5" i="6"/>
  <c r="H180" i="6"/>
  <c r="H199" i="6" s="1"/>
  <c r="L10" i="6"/>
  <c r="K10" i="6"/>
  <c r="M178" i="6"/>
  <c r="M197" i="6" s="1"/>
  <c r="D183" i="6"/>
  <c r="D202" i="6" s="1"/>
  <c r="E183" i="6"/>
  <c r="E202" i="6" s="1"/>
  <c r="N184" i="6"/>
  <c r="N203" i="6" s="1"/>
  <c r="H184" i="6"/>
  <c r="H203" i="6" s="1"/>
  <c r="D176" i="6"/>
  <c r="D195" i="6" s="1"/>
  <c r="F20" i="3"/>
  <c r="C13" i="5" s="1"/>
  <c r="F19" i="3"/>
  <c r="D12" i="5" s="1"/>
  <c r="H179" i="6"/>
  <c r="H198" i="6" s="1"/>
  <c r="T198" i="6" s="1"/>
  <c r="P176" i="6"/>
  <c r="P195" i="6" s="1"/>
  <c r="S178" i="6"/>
  <c r="S197" i="6" s="1"/>
  <c r="N178" i="6"/>
  <c r="N197" i="6" s="1"/>
  <c r="S183" i="6"/>
  <c r="S202" i="6" s="1"/>
  <c r="J183" i="6"/>
  <c r="J202" i="6" s="1"/>
  <c r="C183" i="6"/>
  <c r="C202" i="6" s="1"/>
  <c r="G184" i="6"/>
  <c r="G203" i="6" s="1"/>
  <c r="M184" i="6"/>
  <c r="M203" i="6" s="1"/>
  <c r="K13" i="6"/>
  <c r="L13" i="6"/>
  <c r="F24" i="3"/>
  <c r="E17" i="5" s="1"/>
  <c r="F13" i="3"/>
  <c r="E6" i="5" s="1"/>
  <c r="K12" i="6"/>
  <c r="L12" i="6"/>
  <c r="K14" i="6"/>
  <c r="L14" i="6"/>
  <c r="F17" i="3"/>
  <c r="C10" i="5" s="1"/>
  <c r="K176" i="6"/>
  <c r="K195" i="6" s="1"/>
  <c r="J176" i="6"/>
  <c r="J195" i="6" s="1"/>
  <c r="P180" i="6"/>
  <c r="P199" i="6" s="1"/>
  <c r="C180" i="6"/>
  <c r="C199" i="6" s="1"/>
  <c r="R178" i="6"/>
  <c r="R197" i="6" s="1"/>
  <c r="H178" i="6"/>
  <c r="H197" i="6" s="1"/>
  <c r="P183" i="6"/>
  <c r="P202" i="6" s="1"/>
  <c r="Q183" i="6"/>
  <c r="Q202" i="6" s="1"/>
  <c r="L184" i="6"/>
  <c r="L203" i="6" s="1"/>
  <c r="O184" i="6"/>
  <c r="O203" i="6" s="1"/>
  <c r="L7" i="6"/>
  <c r="K7" i="6"/>
  <c r="R176" i="6"/>
  <c r="R195" i="6" s="1"/>
  <c r="O178" i="6"/>
  <c r="O197" i="6" s="1"/>
  <c r="P178" i="6"/>
  <c r="P197" i="6" s="1"/>
  <c r="R183" i="6"/>
  <c r="R202" i="6" s="1"/>
  <c r="J184" i="6"/>
  <c r="J203" i="6" s="1"/>
  <c r="E184" i="6"/>
  <c r="E203" i="6" s="1"/>
  <c r="C184" i="6"/>
  <c r="C203" i="6" s="1"/>
  <c r="A15" i="5" l="1"/>
  <c r="T203" i="6"/>
  <c r="D10" i="5"/>
  <c r="C16" i="5"/>
  <c r="B8" i="5"/>
  <c r="T312" i="6"/>
  <c r="V308" i="6" s="1"/>
  <c r="D8" i="5"/>
  <c r="U24" i="5" s="1"/>
  <c r="C9" i="5"/>
  <c r="T372" i="6"/>
  <c r="A11" i="5"/>
  <c r="D9" i="5"/>
  <c r="T429" i="6"/>
  <c r="T371" i="6"/>
  <c r="D16" i="5"/>
  <c r="K32" i="5" s="1"/>
  <c r="T430" i="6"/>
  <c r="T318" i="6"/>
  <c r="E11" i="5"/>
  <c r="C497" i="6"/>
  <c r="T497" i="6" s="1"/>
  <c r="D13" i="5"/>
  <c r="D15" i="5"/>
  <c r="P31" i="5" s="1"/>
  <c r="T488" i="6"/>
  <c r="T489" i="6"/>
  <c r="T494" i="6"/>
  <c r="T435" i="6"/>
  <c r="T379" i="6"/>
  <c r="T493" i="6"/>
  <c r="E13" i="5"/>
  <c r="B6" i="5"/>
  <c r="S22" i="5" s="1"/>
  <c r="D11" i="5"/>
  <c r="T491" i="6"/>
  <c r="E14" i="5"/>
  <c r="D6" i="5"/>
  <c r="C17" i="5"/>
  <c r="D17" i="5"/>
  <c r="T496" i="6"/>
  <c r="T376" i="6"/>
  <c r="B9" i="5"/>
  <c r="I25" i="5" s="1"/>
  <c r="T374" i="6"/>
  <c r="T486" i="6"/>
  <c r="C7" i="5"/>
  <c r="A13" i="5"/>
  <c r="B12" i="5"/>
  <c r="N28" i="5" s="1"/>
  <c r="A8" i="5"/>
  <c r="C11" i="5"/>
  <c r="O27" i="5" s="1"/>
  <c r="A14" i="5"/>
  <c r="H30" i="5" s="1"/>
  <c r="T197" i="6"/>
  <c r="B17" i="5"/>
  <c r="A9" i="5"/>
  <c r="T380" i="6"/>
  <c r="D7" i="5"/>
  <c r="E12" i="5"/>
  <c r="E8" i="5"/>
  <c r="Q24" i="5" s="1"/>
  <c r="C14" i="5"/>
  <c r="E10" i="5"/>
  <c r="A17" i="5"/>
  <c r="T427" i="6"/>
  <c r="T377" i="6"/>
  <c r="B7" i="5"/>
  <c r="C12" i="5"/>
  <c r="C15" i="5"/>
  <c r="T31" i="5" s="1"/>
  <c r="D14" i="5"/>
  <c r="U30" i="5" s="1"/>
  <c r="C6" i="5"/>
  <c r="T22" i="5" s="1"/>
  <c r="T437" i="6"/>
  <c r="T438" i="6"/>
  <c r="B10" i="5"/>
  <c r="A7" i="5"/>
  <c r="A6" i="5"/>
  <c r="A12" i="5"/>
  <c r="B15" i="5"/>
  <c r="I31" i="5" s="1"/>
  <c r="T369" i="6"/>
  <c r="T317" i="6"/>
  <c r="T315" i="6"/>
  <c r="T320" i="6"/>
  <c r="T321" i="6"/>
  <c r="T256" i="6"/>
  <c r="T313" i="6"/>
  <c r="T202" i="6"/>
  <c r="T261" i="6"/>
  <c r="T258" i="6"/>
  <c r="T254" i="6"/>
  <c r="T199" i="6"/>
  <c r="T195" i="6"/>
  <c r="V192" i="6" s="1"/>
  <c r="T262" i="6"/>
  <c r="J27" i="5"/>
  <c r="J29" i="5"/>
  <c r="O29" i="5"/>
  <c r="T29" i="5"/>
  <c r="I28" i="5"/>
  <c r="S28" i="5"/>
  <c r="O26" i="5"/>
  <c r="T26" i="5"/>
  <c r="J26" i="5"/>
  <c r="N30" i="5"/>
  <c r="I30" i="5"/>
  <c r="S30" i="5"/>
  <c r="Q28" i="5"/>
  <c r="V28" i="5"/>
  <c r="L28" i="5"/>
  <c r="Q23" i="5"/>
  <c r="V23" i="5"/>
  <c r="L23" i="5"/>
  <c r="J31" i="6"/>
  <c r="D31" i="6"/>
  <c r="N31" i="6"/>
  <c r="L31" i="6"/>
  <c r="R31" i="6"/>
  <c r="G31" i="6"/>
  <c r="E31" i="6"/>
  <c r="K31" i="6"/>
  <c r="H31" i="6"/>
  <c r="O31" i="6"/>
  <c r="I31" i="6"/>
  <c r="S31" i="6"/>
  <c r="M31" i="6"/>
  <c r="C31" i="6"/>
  <c r="F31" i="6"/>
  <c r="P31" i="6"/>
  <c r="Q31" i="6"/>
  <c r="V25" i="5"/>
  <c r="Q25" i="5"/>
  <c r="L25" i="5"/>
  <c r="U25" i="5"/>
  <c r="K25" i="5"/>
  <c r="P25" i="5"/>
  <c r="R30" i="5"/>
  <c r="M30" i="5"/>
  <c r="Q34" i="6"/>
  <c r="C34" i="6"/>
  <c r="F34" i="6"/>
  <c r="D34" i="6"/>
  <c r="J34" i="6"/>
  <c r="L34" i="6"/>
  <c r="I34" i="6"/>
  <c r="N34" i="6"/>
  <c r="G34" i="6"/>
  <c r="R34" i="6"/>
  <c r="H34" i="6"/>
  <c r="E34" i="6"/>
  <c r="K34" i="6"/>
  <c r="P34" i="6"/>
  <c r="S34" i="6"/>
  <c r="M34" i="6"/>
  <c r="O34" i="6"/>
  <c r="N24" i="5"/>
  <c r="I24" i="5"/>
  <c r="S24" i="5"/>
  <c r="H31" i="5"/>
  <c r="M31" i="5"/>
  <c r="R31" i="5"/>
  <c r="R25" i="5"/>
  <c r="H25" i="5"/>
  <c r="M25" i="5"/>
  <c r="O32" i="5"/>
  <c r="T32" i="5"/>
  <c r="J32" i="5"/>
  <c r="N26" i="5"/>
  <c r="I26" i="5"/>
  <c r="S26" i="5"/>
  <c r="V22" i="5"/>
  <c r="L22" i="5"/>
  <c r="Q22" i="5"/>
  <c r="N30" i="6"/>
  <c r="P30" i="6"/>
  <c r="C30" i="6"/>
  <c r="R30" i="6"/>
  <c r="Q30" i="6"/>
  <c r="G30" i="6"/>
  <c r="E30" i="6"/>
  <c r="F30" i="6"/>
  <c r="K30" i="6"/>
  <c r="M30" i="6"/>
  <c r="O30" i="6"/>
  <c r="H30" i="6"/>
  <c r="S30" i="6"/>
  <c r="I30" i="6"/>
  <c r="J30" i="6"/>
  <c r="D30" i="6"/>
  <c r="L30" i="6"/>
  <c r="O31" i="5"/>
  <c r="Q29" i="6"/>
  <c r="P29" i="6"/>
  <c r="F29" i="6"/>
  <c r="D29" i="6"/>
  <c r="J29" i="6"/>
  <c r="L29" i="6"/>
  <c r="N29" i="6"/>
  <c r="S29" i="6"/>
  <c r="I29" i="6"/>
  <c r="K29" i="6"/>
  <c r="G29" i="6"/>
  <c r="E29" i="6"/>
  <c r="R29" i="6"/>
  <c r="H29" i="6"/>
  <c r="O29" i="6"/>
  <c r="M29" i="6"/>
  <c r="C29" i="6"/>
  <c r="L27" i="5"/>
  <c r="Q27" i="5"/>
  <c r="V27" i="5"/>
  <c r="L32" i="5"/>
  <c r="Q32" i="5"/>
  <c r="V32" i="5"/>
  <c r="N35" i="6"/>
  <c r="L35" i="6"/>
  <c r="R35" i="6"/>
  <c r="G35" i="6"/>
  <c r="E35" i="6"/>
  <c r="K35" i="6"/>
  <c r="H35" i="6"/>
  <c r="P35" i="6"/>
  <c r="I35" i="6"/>
  <c r="S35" i="6"/>
  <c r="M35" i="6"/>
  <c r="C35" i="6"/>
  <c r="F35" i="6"/>
  <c r="Q35" i="6"/>
  <c r="O35" i="6"/>
  <c r="J35" i="6"/>
  <c r="D35" i="6"/>
  <c r="K23" i="5"/>
  <c r="P23" i="5"/>
  <c r="U23" i="5"/>
  <c r="K26" i="6"/>
  <c r="H26" i="6"/>
  <c r="O26" i="6"/>
  <c r="L26" i="6"/>
  <c r="S26" i="6"/>
  <c r="P26" i="6"/>
  <c r="J26" i="6"/>
  <c r="E26" i="6"/>
  <c r="D26" i="6"/>
  <c r="M26" i="6"/>
  <c r="I26" i="6"/>
  <c r="C26" i="6"/>
  <c r="Q26" i="6"/>
  <c r="G26" i="6"/>
  <c r="R26" i="6"/>
  <c r="N26" i="6"/>
  <c r="F26" i="6"/>
  <c r="K24" i="5"/>
  <c r="P24" i="5"/>
  <c r="Q31" i="5"/>
  <c r="V31" i="5"/>
  <c r="L31" i="5"/>
  <c r="R36" i="6"/>
  <c r="H36" i="6"/>
  <c r="E36" i="6"/>
  <c r="K36" i="6"/>
  <c r="P36" i="6"/>
  <c r="I36" i="6"/>
  <c r="S36" i="6"/>
  <c r="J36" i="6"/>
  <c r="M36" i="6"/>
  <c r="G36" i="6"/>
  <c r="Q36" i="6"/>
  <c r="D36" i="6"/>
  <c r="F36" i="6"/>
  <c r="L36" i="6"/>
  <c r="N36" i="6"/>
  <c r="O36" i="6"/>
  <c r="C36" i="6"/>
  <c r="H27" i="6"/>
  <c r="S27" i="6"/>
  <c r="K27" i="6"/>
  <c r="L27" i="6"/>
  <c r="D27" i="6"/>
  <c r="I27" i="6"/>
  <c r="P27" i="6"/>
  <c r="Q27" i="6"/>
  <c r="E27" i="6"/>
  <c r="F27" i="6"/>
  <c r="C27" i="6"/>
  <c r="M27" i="6"/>
  <c r="J27" i="6"/>
  <c r="G27" i="6"/>
  <c r="N27" i="6"/>
  <c r="R27" i="6"/>
  <c r="O27" i="6"/>
  <c r="M32" i="5"/>
  <c r="H32" i="5"/>
  <c r="R32" i="5"/>
  <c r="N32" i="5"/>
  <c r="I32" i="5"/>
  <c r="S32" i="5"/>
  <c r="N23" i="5"/>
  <c r="I23" i="5"/>
  <c r="S23" i="5"/>
  <c r="M24" i="5"/>
  <c r="H24" i="5"/>
  <c r="R24" i="5"/>
  <c r="T30" i="5"/>
  <c r="J30" i="5"/>
  <c r="O30" i="5"/>
  <c r="E33" i="6"/>
  <c r="K33" i="6"/>
  <c r="P33" i="6"/>
  <c r="I33" i="6"/>
  <c r="S33" i="6"/>
  <c r="M33" i="6"/>
  <c r="O33" i="6"/>
  <c r="Q33" i="6"/>
  <c r="H33" i="6"/>
  <c r="F33" i="6"/>
  <c r="D33" i="6"/>
  <c r="J33" i="6"/>
  <c r="L33" i="6"/>
  <c r="R33" i="6"/>
  <c r="C33" i="6"/>
  <c r="N33" i="6"/>
  <c r="G33" i="6"/>
  <c r="T23" i="5"/>
  <c r="O23" i="5"/>
  <c r="J23" i="5"/>
  <c r="J32" i="6"/>
  <c r="L32" i="6"/>
  <c r="N32" i="6"/>
  <c r="C32" i="6"/>
  <c r="Q32" i="6"/>
  <c r="R32" i="6"/>
  <c r="G32" i="6"/>
  <c r="E32" i="6"/>
  <c r="K32" i="6"/>
  <c r="H32" i="6"/>
  <c r="I32" i="6"/>
  <c r="S32" i="6"/>
  <c r="P32" i="6"/>
  <c r="M32" i="6"/>
  <c r="O32" i="6"/>
  <c r="F32" i="6"/>
  <c r="D32" i="6"/>
  <c r="O24" i="5"/>
  <c r="T24" i="5"/>
  <c r="J24" i="5"/>
  <c r="U28" i="5"/>
  <c r="K28" i="5"/>
  <c r="P28" i="5"/>
  <c r="M26" i="5"/>
  <c r="H26" i="5"/>
  <c r="R26" i="5"/>
  <c r="P28" i="6"/>
  <c r="L28" i="6"/>
  <c r="I28" i="6"/>
  <c r="E28" i="6"/>
  <c r="F28" i="6"/>
  <c r="Q28" i="6"/>
  <c r="M28" i="6"/>
  <c r="C28" i="6"/>
  <c r="J28" i="6"/>
  <c r="G28" i="6"/>
  <c r="N28" i="6"/>
  <c r="K28" i="6"/>
  <c r="R28" i="6"/>
  <c r="O28" i="6"/>
  <c r="H28" i="6"/>
  <c r="D28" i="6"/>
  <c r="S28" i="6"/>
  <c r="L30" i="5"/>
  <c r="Q30" i="5"/>
  <c r="V30" i="5"/>
  <c r="H23" i="5"/>
  <c r="M23" i="5"/>
  <c r="R23" i="5"/>
  <c r="N25" i="6"/>
  <c r="O25" i="6"/>
  <c r="R25" i="6"/>
  <c r="S25" i="6"/>
  <c r="G25" i="6"/>
  <c r="D25" i="6"/>
  <c r="C25" i="6"/>
  <c r="L25" i="6"/>
  <c r="H25" i="6"/>
  <c r="I25" i="6"/>
  <c r="P25" i="6"/>
  <c r="F25" i="6"/>
  <c r="Q25" i="6"/>
  <c r="E25" i="6"/>
  <c r="J25" i="6"/>
  <c r="K25" i="6"/>
  <c r="M25" i="6"/>
  <c r="T27" i="5" l="1"/>
  <c r="U32" i="5"/>
  <c r="L24" i="5"/>
  <c r="P32" i="5"/>
  <c r="N31" i="5"/>
  <c r="S31" i="5"/>
  <c r="K31" i="5"/>
  <c r="P30" i="5"/>
  <c r="U31" i="5"/>
  <c r="K30" i="5"/>
  <c r="I22" i="5"/>
  <c r="S25" i="5"/>
  <c r="J31" i="5"/>
  <c r="N22" i="5"/>
  <c r="O22" i="5"/>
  <c r="T204" i="6"/>
  <c r="J22" i="5"/>
  <c r="V24" i="5"/>
  <c r="N25" i="5"/>
  <c r="V368" i="6"/>
  <c r="T381" i="6"/>
  <c r="T439" i="6"/>
  <c r="V486" i="6"/>
  <c r="T498" i="6"/>
  <c r="T322" i="6"/>
  <c r="T263" i="6"/>
  <c r="Q29" i="5"/>
  <c r="L29" i="5"/>
  <c r="V29" i="5"/>
  <c r="H22" i="5"/>
  <c r="M22" i="5"/>
  <c r="R22" i="5"/>
  <c r="U22" i="5"/>
  <c r="K22" i="5"/>
  <c r="P22" i="5"/>
  <c r="R27" i="5"/>
  <c r="H27" i="5"/>
  <c r="M27" i="5"/>
  <c r="L26" i="5"/>
  <c r="Q26" i="5"/>
  <c r="V26" i="5"/>
  <c r="K26" i="5"/>
  <c r="U26" i="5"/>
  <c r="P26" i="5"/>
  <c r="S27" i="5"/>
  <c r="N27" i="5"/>
  <c r="I27" i="5"/>
  <c r="T25" i="5"/>
  <c r="J25" i="5"/>
  <c r="O25" i="5"/>
  <c r="H29" i="5"/>
  <c r="M29" i="5"/>
  <c r="R29" i="5"/>
  <c r="P27" i="5"/>
  <c r="K27" i="5"/>
  <c r="U27" i="5"/>
  <c r="H28" i="5"/>
  <c r="M28" i="5"/>
  <c r="R28" i="5"/>
  <c r="P29" i="5"/>
  <c r="K29" i="5"/>
  <c r="U29" i="5"/>
  <c r="O28" i="5"/>
  <c r="T28" i="5"/>
  <c r="J28" i="5"/>
  <c r="I29" i="5"/>
  <c r="N29" i="5"/>
  <c r="S29" i="5"/>
</calcChain>
</file>

<file path=xl/sharedStrings.xml><?xml version="1.0" encoding="utf-8"?>
<sst xmlns="http://schemas.openxmlformats.org/spreadsheetml/2006/main" count="503" uniqueCount="124">
  <si>
    <t>Dan</t>
  </si>
  <si>
    <t>Trajanje sunačnog dana, So[h]</t>
  </si>
  <si>
    <t>Dnevna ekstraterstička ozračenost horizontalne plohe, Ho[kWh/m2]</t>
  </si>
  <si>
    <t>Geografska duljina, λ</t>
  </si>
  <si>
    <t>Deklinacija Sunca, δ[rad]</t>
  </si>
  <si>
    <t>Nadmorska visina, h[km]</t>
  </si>
  <si>
    <t>Azimut plohe, α</t>
  </si>
  <si>
    <t>Solarna konstanta, Eo[kW/m2]</t>
  </si>
  <si>
    <r>
      <t xml:space="preserve">Geografska širina, </t>
    </r>
    <r>
      <rPr>
        <b/>
        <sz val="11"/>
        <color theme="1"/>
        <rFont val="Calibri"/>
        <family val="2"/>
        <charset val="238"/>
      </rPr>
      <t>φ</t>
    </r>
  </si>
  <si>
    <r>
      <t xml:space="preserve">Nagib plohe, </t>
    </r>
    <r>
      <rPr>
        <b/>
        <sz val="11"/>
        <color theme="1"/>
        <rFont val="Calibri"/>
        <family val="2"/>
        <charset val="238"/>
      </rPr>
      <t>β</t>
    </r>
  </si>
  <si>
    <r>
      <t xml:space="preserve">Deklinacija Sunca, </t>
    </r>
    <r>
      <rPr>
        <b/>
        <sz val="11"/>
        <color theme="1"/>
        <rFont val="Calibri"/>
        <family val="2"/>
        <charset val="238"/>
      </rPr>
      <t>δ</t>
    </r>
    <r>
      <rPr>
        <b/>
        <sz val="11"/>
        <color theme="1"/>
        <rFont val="Calibri"/>
        <family val="2"/>
        <charset val="238"/>
        <scheme val="minor"/>
      </rPr>
      <t>(°)</t>
    </r>
  </si>
  <si>
    <r>
      <t xml:space="preserve">Kut izlaska/zalaska Sunca, </t>
    </r>
    <r>
      <rPr>
        <b/>
        <sz val="11"/>
        <color theme="1"/>
        <rFont val="Calibri"/>
        <family val="2"/>
        <charset val="238"/>
      </rPr>
      <t>ωs[rad]</t>
    </r>
  </si>
  <si>
    <t>Mjesec</t>
  </si>
  <si>
    <t>Prosjek</t>
  </si>
  <si>
    <t>God</t>
  </si>
  <si>
    <t>sij</t>
  </si>
  <si>
    <t>velj</t>
  </si>
  <si>
    <t>ožu</t>
  </si>
  <si>
    <t>tra</t>
  </si>
  <si>
    <t>svi</t>
  </si>
  <si>
    <t>lip</t>
  </si>
  <si>
    <t>srp</t>
  </si>
  <si>
    <t>kol</t>
  </si>
  <si>
    <t>ruj</t>
  </si>
  <si>
    <t>lis</t>
  </si>
  <si>
    <t>stu</t>
  </si>
  <si>
    <t>pro</t>
  </si>
  <si>
    <t>Trajanje sijanja sunca [h]</t>
  </si>
  <si>
    <t>a</t>
  </si>
  <si>
    <t>b</t>
  </si>
  <si>
    <t>model 1</t>
  </si>
  <si>
    <t>model 2</t>
  </si>
  <si>
    <t>c</t>
  </si>
  <si>
    <t>d</t>
  </si>
  <si>
    <t>Month</t>
  </si>
  <si>
    <t>Hh</t>
  </si>
  <si>
    <t>Hopt</t>
  </si>
  <si>
    <t>H(90)</t>
  </si>
  <si>
    <t>Iopt</t>
  </si>
  <si>
    <t>T24h</t>
  </si>
  <si>
    <t>NDD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</si>
  <si>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</si>
  <si>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</si>
  <si>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</si>
  <si>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</si>
  <si>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</si>
  <si>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</si>
  <si>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</si>
  <si>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</si>
  <si>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</si>
  <si>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</si>
  <si>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</si>
  <si>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</si>
  <si>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</si>
  <si>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Hh/1000</t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</si>
  <si>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Page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</si>
  <si>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Rietveld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</si>
  <si>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GMC Model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</si>
  <si>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DL nezavisni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</si>
  <si>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DL zavisni</t>
    </r>
  </si>
  <si>
    <t>MBE2</t>
  </si>
  <si>
    <t>MBE3</t>
  </si>
  <si>
    <t>MBE4</t>
  </si>
  <si>
    <t>MBE5</t>
  </si>
  <si>
    <t>MBE1</t>
  </si>
  <si>
    <t>RMSE1</t>
  </si>
  <si>
    <t>RMSE2</t>
  </si>
  <si>
    <t>RMSE3</t>
  </si>
  <si>
    <t>RMSE4</t>
  </si>
  <si>
    <t>RMSE5</t>
  </si>
  <si>
    <t>PE1</t>
  </si>
  <si>
    <t>PE2</t>
  </si>
  <si>
    <t>PE3</t>
  </si>
  <si>
    <t>PE4</t>
  </si>
  <si>
    <t>PE5</t>
  </si>
  <si>
    <t>ω</t>
  </si>
  <si>
    <t>Visina sunca</t>
  </si>
  <si>
    <t>siječanj</t>
  </si>
  <si>
    <t>veljača</t>
  </si>
  <si>
    <t>ožujak</t>
  </si>
  <si>
    <t>travanj</t>
  </si>
  <si>
    <t>svibanj</t>
  </si>
  <si>
    <t>lipanj</t>
  </si>
  <si>
    <t>srpanj</t>
  </si>
  <si>
    <t>kolovoz</t>
  </si>
  <si>
    <t>rujan</t>
  </si>
  <si>
    <t>listopad</t>
  </si>
  <si>
    <t>studeni</t>
  </si>
  <si>
    <t>prosinac</t>
  </si>
  <si>
    <t>Kt</t>
  </si>
  <si>
    <t>A</t>
  </si>
  <si>
    <t>B</t>
  </si>
  <si>
    <t>MJESEC</t>
  </si>
  <si>
    <t>PVGIS, Hh[kWh/m^2]</t>
  </si>
  <si>
    <t>Dnevna ekstrateristička ozračenost horizontalne plohe, H0 [kWh/m^2]</t>
  </si>
  <si>
    <t>Kut izlaska /zalaska Sunca, ωs [rad]</t>
  </si>
  <si>
    <t>Kut izlaska /zalaska Sunca, ωs [°]</t>
  </si>
  <si>
    <r>
      <t>H</t>
    </r>
    <r>
      <rPr>
        <b/>
        <sz val="8"/>
        <color theme="1"/>
        <rFont val="Calibri"/>
        <family val="2"/>
        <charset val="238"/>
        <scheme val="minor"/>
      </rPr>
      <t>d</t>
    </r>
  </si>
  <si>
    <t>MJESEC/SAT</t>
  </si>
  <si>
    <r>
      <rPr>
        <b/>
        <sz val="14"/>
        <color theme="1"/>
        <rFont val="Calibri"/>
        <family val="2"/>
        <charset val="238"/>
        <scheme val="minor"/>
      </rPr>
      <t>r</t>
    </r>
    <r>
      <rPr>
        <b/>
        <sz val="10"/>
        <color theme="1"/>
        <rFont val="Calibri"/>
        <family val="2"/>
        <charset val="238"/>
        <scheme val="minor"/>
      </rPr>
      <t>t</t>
    </r>
  </si>
  <si>
    <r>
      <rPr>
        <b/>
        <sz val="14"/>
        <color theme="1"/>
        <rFont val="Calibri"/>
        <family val="2"/>
        <charset val="238"/>
        <scheme val="minor"/>
      </rPr>
      <t>r</t>
    </r>
    <r>
      <rPr>
        <b/>
        <sz val="10"/>
        <color theme="1"/>
        <rFont val="Calibri"/>
        <family val="2"/>
        <charset val="238"/>
        <scheme val="minor"/>
      </rPr>
      <t>d</t>
    </r>
  </si>
  <si>
    <t>SAT</t>
  </si>
  <si>
    <t>0,2</t>
  </si>
  <si>
    <t>ρ</t>
  </si>
  <si>
    <r>
      <rPr>
        <b/>
        <sz val="14"/>
        <color theme="1"/>
        <rFont val="Calibri"/>
        <family val="2"/>
        <charset val="238"/>
        <scheme val="minor"/>
      </rPr>
      <t>R</t>
    </r>
    <r>
      <rPr>
        <b/>
        <sz val="10"/>
        <color theme="1"/>
        <rFont val="Calibri"/>
        <family val="2"/>
        <charset val="238"/>
        <scheme val="minor"/>
      </rPr>
      <t>b</t>
    </r>
    <r>
      <rPr>
        <b/>
        <sz val="11"/>
        <color theme="1"/>
        <rFont val="Calibri"/>
        <family val="2"/>
        <charset val="238"/>
        <scheme val="minor"/>
      </rPr>
      <t>, nagibni koeficijent</t>
    </r>
  </si>
  <si>
    <r>
      <t>H</t>
    </r>
    <r>
      <rPr>
        <b/>
        <sz val="10"/>
        <color theme="1"/>
        <rFont val="Calibri"/>
        <family val="2"/>
        <charset val="238"/>
        <scheme val="minor"/>
      </rPr>
      <t>d</t>
    </r>
    <r>
      <rPr>
        <b/>
        <sz val="14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(Raspršena dnevna ozračenost)</t>
    </r>
  </si>
  <si>
    <r>
      <t xml:space="preserve">H </t>
    </r>
    <r>
      <rPr>
        <b/>
        <sz val="11"/>
        <color theme="1"/>
        <rFont val="Calibri"/>
        <family val="2"/>
        <charset val="238"/>
        <scheme val="minor"/>
      </rPr>
      <t>(ukupna dnevna ozračenost)</t>
    </r>
  </si>
  <si>
    <r>
      <t>H</t>
    </r>
    <r>
      <rPr>
        <b/>
        <sz val="10"/>
        <color theme="1"/>
        <rFont val="Calibri"/>
        <family val="2"/>
        <charset val="238"/>
        <scheme val="minor"/>
      </rPr>
      <t>b</t>
    </r>
    <r>
      <rPr>
        <b/>
        <sz val="14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(Izravna ozračenost)</t>
    </r>
  </si>
  <si>
    <r>
      <t>cos</t>
    </r>
    <r>
      <rPr>
        <b/>
        <sz val="14"/>
        <color theme="1"/>
        <rFont val="Calibri"/>
        <family val="2"/>
        <charset val="238"/>
      </rPr>
      <t>Ѳ</t>
    </r>
    <r>
      <rPr>
        <b/>
        <sz val="14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(kut upada)</t>
    </r>
  </si>
  <si>
    <r>
      <t xml:space="preserve">sinϒ  </t>
    </r>
    <r>
      <rPr>
        <b/>
        <sz val="11"/>
        <color theme="1"/>
        <rFont val="Calibri"/>
        <family val="2"/>
        <charset val="238"/>
        <scheme val="minor"/>
      </rPr>
      <t>(visina sunca)</t>
    </r>
  </si>
  <si>
    <r>
      <t>H</t>
    </r>
    <r>
      <rPr>
        <b/>
        <sz val="10"/>
        <color theme="1"/>
        <rFont val="Calibri"/>
        <family val="2"/>
        <charset val="238"/>
      </rPr>
      <t>β</t>
    </r>
    <r>
      <rPr>
        <b/>
        <sz val="11"/>
        <color theme="1"/>
        <rFont val="Calibri"/>
        <family val="2"/>
        <charset val="238"/>
        <scheme val="minor"/>
      </rPr>
      <t xml:space="preserve"> (ozračenost nagnute plohe)</t>
    </r>
  </si>
  <si>
    <t>suma=</t>
  </si>
  <si>
    <t>sat</t>
  </si>
  <si>
    <t>Nagib plohe, β</t>
  </si>
  <si>
    <t>β=10°,α=10°</t>
  </si>
  <si>
    <r>
      <t>R</t>
    </r>
    <r>
      <rPr>
        <b/>
        <sz val="10"/>
        <color theme="1"/>
        <rFont val="Calibri"/>
        <family val="2"/>
        <charset val="238"/>
        <scheme val="minor"/>
      </rPr>
      <t>b</t>
    </r>
  </si>
  <si>
    <t>β=10°,α=0°</t>
  </si>
  <si>
    <r>
      <t>cos</t>
    </r>
    <r>
      <rPr>
        <b/>
        <sz val="14"/>
        <rFont val="Calibri"/>
        <family val="2"/>
        <charset val="238"/>
      </rPr>
      <t>Ѳ</t>
    </r>
    <r>
      <rPr>
        <b/>
        <sz val="14"/>
        <rFont val="Calibri"/>
        <family val="2"/>
        <charset val="238"/>
        <scheme val="minor"/>
      </rPr>
      <t xml:space="preserve"> </t>
    </r>
    <r>
      <rPr>
        <b/>
        <sz val="11"/>
        <rFont val="Calibri"/>
        <family val="2"/>
        <charset val="238"/>
        <scheme val="minor"/>
      </rPr>
      <t>(kut upada)</t>
    </r>
  </si>
  <si>
    <t>β=45°,α=0°</t>
  </si>
  <si>
    <t>(°)</t>
  </si>
  <si>
    <t>β=33°,α=0°</t>
  </si>
  <si>
    <t>suma</t>
  </si>
  <si>
    <t>broj dana</t>
  </si>
  <si>
    <t>β=60°,α=0°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</si>
</sst>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  <font>
      <b/>
      <sz val="14"/>
      <name val="Calibri"/>
      <family val="2"/>
      <charset val="238"/>
      <scheme val="minor"/>
    </font>
    <font>
      <b/>
      <sz val="14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2" xfId="0" applyNumberFormat="1" applyBorder="1"/>
    <xf numFmtId="164" fontId="0" fillId="0" borderId="3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165" fontId="0" fillId="0" borderId="0" xfId="0" applyNumberFormat="1"/>
    <xf numFmtId="0" fontId="5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/>
    </xf>
    <xf numFmtId="0" fontId="5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wrapText="1"/>
    </xf>
    <xf numFmtId="0" fontId="0" fillId="2" borderId="0" xfId="0" applyFill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3" borderId="0" xfId="0" applyFont="1" applyFill="1"/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5" fillId="4" borderId="1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4" xfId="0" applyFill="1" applyBorder="1"/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0" fontId="0" fillId="4" borderId="0" xfId="0" applyFill="1"/>
    <xf numFmtId="0" fontId="5" fillId="4" borderId="11" xfId="0" applyFont="1" applyFill="1" applyBorder="1"/>
    <xf numFmtId="0" fontId="5" fillId="4" borderId="11" xfId="0" applyFont="1" applyFill="1" applyBorder="1" applyAlignment="1">
      <alignment horizontal="center" wrapText="1"/>
    </xf>
    <xf numFmtId="0" fontId="5" fillId="6" borderId="1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4" xfId="0" applyFill="1" applyBorder="1"/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2" xfId="0" applyFont="1" applyFill="1" applyBorder="1"/>
    <xf numFmtId="0" fontId="1" fillId="6" borderId="3" xfId="0" applyFont="1" applyFill="1" applyBorder="1"/>
    <xf numFmtId="0" fontId="5" fillId="6" borderId="11" xfId="0" applyFont="1" applyFill="1" applyBorder="1"/>
    <xf numFmtId="0" fontId="0" fillId="6" borderId="0" xfId="0" applyFill="1"/>
    <xf numFmtId="0" fontId="5" fillId="6" borderId="11" xfId="0" applyFont="1" applyFill="1" applyBorder="1" applyAlignment="1">
      <alignment horizontal="center" wrapText="1"/>
    </xf>
    <xf numFmtId="0" fontId="0" fillId="7" borderId="0" xfId="0" applyFill="1"/>
    <xf numFmtId="0" fontId="5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4" xfId="0" applyFill="1" applyBorder="1"/>
    <xf numFmtId="0" fontId="1" fillId="9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left"/>
    </xf>
    <xf numFmtId="0" fontId="1" fillId="9" borderId="6" xfId="0" applyFont="1" applyFill="1" applyBorder="1" applyAlignment="1">
      <alignment horizontal="left"/>
    </xf>
    <xf numFmtId="0" fontId="0" fillId="9" borderId="0" xfId="0" applyFill="1"/>
    <xf numFmtId="0" fontId="1" fillId="10" borderId="1" xfId="0" applyFont="1" applyFill="1" applyBorder="1" applyAlignment="1">
      <alignment horizontal="center" vertical="center"/>
    </xf>
    <xf numFmtId="0" fontId="0" fillId="10" borderId="4" xfId="0" applyFill="1" applyBorder="1"/>
    <xf numFmtId="0" fontId="1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0" fillId="10" borderId="0" xfId="0" applyFill="1"/>
    <xf numFmtId="0" fontId="5" fillId="10" borderId="11" xfId="0" applyFont="1" applyFill="1" applyBorder="1"/>
    <xf numFmtId="0" fontId="5" fillId="10" borderId="11" xfId="0" applyFont="1" applyFill="1" applyBorder="1" applyAlignment="1">
      <alignment horizontal="center" wrapText="1"/>
    </xf>
    <xf numFmtId="0" fontId="0" fillId="7" borderId="14" xfId="0" applyFill="1" applyBorder="1"/>
    <xf numFmtId="0" fontId="5" fillId="9" borderId="12" xfId="0" applyFont="1" applyFill="1" applyBorder="1"/>
    <xf numFmtId="0" fontId="0" fillId="7" borderId="0" xfId="0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0" fillId="0" borderId="15" xfId="0" applyBorder="1"/>
    <xf numFmtId="2" fontId="0" fillId="0" borderId="15" xfId="0" applyNumberFormat="1" applyBorder="1"/>
    <xf numFmtId="0" fontId="9" fillId="11" borderId="1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12" fillId="11" borderId="4" xfId="0" applyFont="1" applyFill="1" applyBorder="1"/>
    <xf numFmtId="0" fontId="11" fillId="11" borderId="4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left"/>
    </xf>
    <xf numFmtId="0" fontId="5" fillId="11" borderId="1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4" xfId="0" applyFill="1" applyBorder="1"/>
    <xf numFmtId="0" fontId="1" fillId="1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5" fillId="11" borderId="11" xfId="0" applyFont="1" applyFill="1" applyBorder="1" applyAlignment="1">
      <alignment horizontal="center" wrapText="1"/>
    </xf>
    <xf numFmtId="0" fontId="1" fillId="11" borderId="2" xfId="0" applyFont="1" applyFill="1" applyBorder="1"/>
    <xf numFmtId="0" fontId="1" fillId="11" borderId="3" xfId="0" applyFont="1" applyFill="1" applyBorder="1"/>
    <xf numFmtId="0" fontId="0" fillId="11" borderId="0" xfId="0" applyFill="1"/>
    <xf numFmtId="0" fontId="9" fillId="10" borderId="1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2" fillId="10" borderId="4" xfId="0" applyFont="1" applyFill="1" applyBorder="1"/>
    <xf numFmtId="0" fontId="11" fillId="10" borderId="4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left"/>
    </xf>
    <xf numFmtId="0" fontId="11" fillId="10" borderId="6" xfId="0" applyFont="1" applyFill="1" applyBorder="1" applyAlignment="1">
      <alignment horizontal="left"/>
    </xf>
    <xf numFmtId="0" fontId="0" fillId="0" borderId="14" xfId="0" applyBorder="1"/>
    <xf numFmtId="0" fontId="1" fillId="9" borderId="1" xfId="0" applyFont="1" applyFill="1" applyBorder="1" applyAlignment="1">
      <alignment horizontal="left"/>
    </xf>
    <xf numFmtId="0" fontId="0" fillId="0" borderId="3" xfId="0" applyBorder="1"/>
    <xf numFmtId="0" fontId="0" fillId="9" borderId="6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0" xfId="0" applyFill="1" applyBorder="1"/>
    <xf numFmtId="0" fontId="5" fillId="9" borderId="14" xfId="0" applyFont="1" applyFill="1" applyBorder="1" applyAlignment="1">
      <alignment horizontal="center" wrapText="1"/>
    </xf>
    <xf numFmtId="0" fontId="1" fillId="10" borderId="2" xfId="0" applyFont="1" applyFill="1" applyBorder="1"/>
    <xf numFmtId="0" fontId="1" fillId="10" borderId="3" xfId="0" applyFont="1" applyFill="1" applyBorder="1"/>
    <xf numFmtId="0" fontId="0" fillId="8" borderId="11" xfId="0" applyFill="1" applyBorder="1"/>
    <xf numFmtId="0" fontId="0" fillId="9" borderId="1" xfId="0" applyFill="1" applyBorder="1"/>
    <xf numFmtId="0" fontId="0" fillId="0" borderId="1" xfId="0" applyBorder="1"/>
  </cellXfs>
  <cellStyles count="1">
    <cellStyle name="Normalno" xfId="0" builtinId="0"/>
  </cellStyles>
  <dxfs count="0"/>
  <tableStyles count="0" defaultTableStyle="TableStyleMedium2" defaultPivotStyle="PivotStyleLight16"/>
  <colors>
    <mruColors>
      <color rgb="FF5DFFE0"/>
      <color rgb="FF6EEE90"/>
      <color rgb="FFFF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baseline="0">
                <a:effectLst/>
              </a:rPr>
              <a:t>Deklinacija Sunca po mjesecima u godini</a:t>
            </a:r>
            <a:endParaRPr lang="hr-HR" i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678258967629052E-2"/>
          <c:y val="0.1462846310877807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Mjesečno!$A$13:$A$24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Mjesečno!$B$13:$B$24</c:f>
              <c:numCache>
                <c:formatCode>General</c:formatCode>
                <c:ptCount val="12"/>
                <c:pt idx="0">
                  <c:v>-20.84717209968564</c:v>
                </c:pt>
                <c:pt idx="1">
                  <c:v>-13.325256870401512</c:v>
                </c:pt>
                <c:pt idx="2">
                  <c:v>-2.3891786097638605</c:v>
                </c:pt>
                <c:pt idx="3">
                  <c:v>9.4931977885356673</c:v>
                </c:pt>
                <c:pt idx="4">
                  <c:v>18.80581802988068</c:v>
                </c:pt>
                <c:pt idx="5">
                  <c:v>23.077058817057942</c:v>
                </c:pt>
                <c:pt idx="6">
                  <c:v>21.101467367035646</c:v>
                </c:pt>
                <c:pt idx="7">
                  <c:v>13.296041319315988</c:v>
                </c:pt>
                <c:pt idx="8">
                  <c:v>1.9935726345046716</c:v>
                </c:pt>
                <c:pt idx="9">
                  <c:v>-9.8485451407365421</c:v>
                </c:pt>
                <c:pt idx="10">
                  <c:v>-19.050509052579564</c:v>
                </c:pt>
                <c:pt idx="11">
                  <c:v>-23.095605487153325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3FD-9AD7-5B3F1A208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5616"/>
        <c:axId val="49617152"/>
      </c:lineChart>
      <c:catAx>
        <c:axId val="496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617152"/>
        <c:crosses val="autoZero"/>
        <c:auto val="1"/>
        <c:lblAlgn val="ctr"/>
        <c:lblOffset val="100"/>
        <c:noMultiLvlLbl val="0"/>
      </c:catAx>
      <c:valAx>
        <c:axId val="496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6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baseline="0">
                <a:effectLst/>
              </a:rPr>
              <a:t>Usporedba ukupnog i raspršenog ozračenja na horizontalnu plohu</a:t>
            </a:r>
            <a:endParaRPr lang="hr-HR" i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Sheet2!$T$69:$T$80</c:f>
              <c:numCache>
                <c:formatCode>General</c:formatCode>
                <c:ptCount val="12"/>
                <c:pt idx="0">
                  <c:v>1.5378894389359516</c:v>
                </c:pt>
                <c:pt idx="1">
                  <c:v>2.4021971171809686</c:v>
                </c:pt>
                <c:pt idx="2">
                  <c:v>3.9547973372987184</c:v>
                </c:pt>
                <c:pt idx="3">
                  <c:v>4.9490502453104375</c:v>
                </c:pt>
                <c:pt idx="4">
                  <c:v>6.0844503360371416</c:v>
                </c:pt>
                <c:pt idx="5">
                  <c:v>6.7985371362487967</c:v>
                </c:pt>
                <c:pt idx="6">
                  <c:v>7.2012721443345029</c:v>
                </c:pt>
                <c:pt idx="7">
                  <c:v>6.230460858870682</c:v>
                </c:pt>
                <c:pt idx="8">
                  <c:v>4.5020299049555232</c:v>
                </c:pt>
                <c:pt idx="9">
                  <c:v>3.0284744551217346</c:v>
                </c:pt>
                <c:pt idx="10">
                  <c:v>1.7345513031290578</c:v>
                </c:pt>
                <c:pt idx="11">
                  <c:v>1.3265223219396292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4-42B2-979C-B039F0ED50FA}"/>
            </c:ext>
          </c:extLst>
        </c:ser>
        <c:ser>
          <c:idx val="1"/>
          <c:order val="1"/>
          <c:tx>
            <c:v>H 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Sheet2!$T$91:$T$102</c:f>
              <c:numCache>
                <c:formatCode>General</c:formatCode>
                <c:ptCount val="12"/>
                <c:pt idx="0">
                  <c:v>0.7098548754133891</c:v>
                </c:pt>
                <c:pt idx="1">
                  <c:v>0.97383141471619172</c:v>
                </c:pt>
                <c:pt idx="2">
                  <c:v>1.4746600920353385</c:v>
                </c:pt>
                <c:pt idx="3">
                  <c:v>1.9685869488148895</c:v>
                </c:pt>
                <c:pt idx="4">
                  <c:v>2.2758617651097293</c:v>
                </c:pt>
                <c:pt idx="5">
                  <c:v>2.3697508973546664</c:v>
                </c:pt>
                <c:pt idx="6">
                  <c:v>2.1663537958585759</c:v>
                </c:pt>
                <c:pt idx="7">
                  <c:v>1.9207272284784296</c:v>
                </c:pt>
                <c:pt idx="8">
                  <c:v>1.6084778775248985</c:v>
                </c:pt>
                <c:pt idx="9">
                  <c:v>1.0660581094844468</c:v>
                </c:pt>
                <c:pt idx="10">
                  <c:v>0.76818072399681303</c:v>
                </c:pt>
                <c:pt idx="11">
                  <c:v>0.62547343971333647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4-42B2-979C-B039F0ED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37792"/>
        <c:axId val="628092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Sheet2!$B$69:$B$80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B4-42B2-979C-B039F0ED50FA}"/>
                  </c:ext>
                </c:extLst>
              </c15:ser>
            </c15:filteredBarSeries>
          </c:ext>
        </c:extLst>
      </c:barChart>
      <c:catAx>
        <c:axId val="62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809216"/>
        <c:crosses val="autoZero"/>
        <c:auto val="1"/>
        <c:lblAlgn val="ctr"/>
        <c:lblOffset val="100"/>
        <c:noMultiLvlLbl val="0"/>
      </c:catAx>
      <c:valAx>
        <c:axId val="62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7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baseline="0">
                <a:effectLst/>
              </a:rPr>
              <a:t>Usporedba ukupne i izravne ozračenosti na horizontalnu plohu</a:t>
            </a:r>
            <a:endParaRPr lang="hr-HR" i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Sheet2!$T$69:$T$80</c:f>
              <c:numCache>
                <c:formatCode>General</c:formatCode>
                <c:ptCount val="12"/>
                <c:pt idx="0">
                  <c:v>1.5378894389359516</c:v>
                </c:pt>
                <c:pt idx="1">
                  <c:v>2.4021971171809686</c:v>
                </c:pt>
                <c:pt idx="2">
                  <c:v>3.9547973372987184</c:v>
                </c:pt>
                <c:pt idx="3">
                  <c:v>4.9490502453104375</c:v>
                </c:pt>
                <c:pt idx="4">
                  <c:v>6.0844503360371416</c:v>
                </c:pt>
                <c:pt idx="5">
                  <c:v>6.7985371362487967</c:v>
                </c:pt>
                <c:pt idx="6">
                  <c:v>7.2012721443345029</c:v>
                </c:pt>
                <c:pt idx="7">
                  <c:v>6.230460858870682</c:v>
                </c:pt>
                <c:pt idx="8">
                  <c:v>4.5020299049555232</c:v>
                </c:pt>
                <c:pt idx="9">
                  <c:v>3.0284744551217346</c:v>
                </c:pt>
                <c:pt idx="10">
                  <c:v>1.7345513031290578</c:v>
                </c:pt>
                <c:pt idx="11">
                  <c:v>1.3265223219396292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4748-A25B-A335DF646FCA}"/>
            </c:ext>
          </c:extLst>
        </c:ser>
        <c:ser>
          <c:idx val="1"/>
          <c:order val="1"/>
          <c:tx>
            <c:v>Hb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Sheet2!$T$112:$T$123</c:f>
              <c:numCache>
                <c:formatCode>General</c:formatCode>
                <c:ptCount val="12"/>
                <c:pt idx="0">
                  <c:v>0.82803456352256277</c:v>
                </c:pt>
                <c:pt idx="1">
                  <c:v>1.4283657024647765</c:v>
                </c:pt>
                <c:pt idx="2">
                  <c:v>2.4801372452633803</c:v>
                </c:pt>
                <c:pt idx="3">
                  <c:v>2.9804632964955475</c:v>
                </c:pt>
                <c:pt idx="4">
                  <c:v>3.8085885709274119</c:v>
                </c:pt>
                <c:pt idx="5">
                  <c:v>4.4287862388941317</c:v>
                </c:pt>
                <c:pt idx="6">
                  <c:v>5.0349183484759283</c:v>
                </c:pt>
                <c:pt idx="7">
                  <c:v>4.3097336303922509</c:v>
                </c:pt>
                <c:pt idx="8">
                  <c:v>2.8935520274306259</c:v>
                </c:pt>
                <c:pt idx="9">
                  <c:v>1.9624163456372872</c:v>
                </c:pt>
                <c:pt idx="10">
                  <c:v>0.96637057913224478</c:v>
                </c:pt>
                <c:pt idx="11">
                  <c:v>0.70104888222629258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B-4748-A25B-A335DF64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9808"/>
        <c:axId val="628416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Sheet2!$B$112:$B$123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DB-4748-A25B-A335DF646FCA}"/>
                  </c:ext>
                </c:extLst>
              </c15:ser>
            </c15:filteredBarSeries>
          </c:ext>
        </c:extLst>
      </c:barChart>
      <c:catAx>
        <c:axId val="628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841600"/>
        <c:crosses val="autoZero"/>
        <c:auto val="1"/>
        <c:lblAlgn val="ctr"/>
        <c:lblOffset val="100"/>
        <c:noMultiLvlLbl val="0"/>
      </c:catAx>
      <c:valAx>
        <c:axId val="628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8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Serija1-10°</c:v>
          </c:tx>
          <c:invertIfNegative val="0"/>
          <c:val>
            <c:numRef>
              <c:f>Sheet2!$T$310:$T$321</c:f>
              <c:numCache>
                <c:formatCode>General</c:formatCode>
                <c:ptCount val="12"/>
                <c:pt idx="0">
                  <c:v>1.7706722119873868</c:v>
                </c:pt>
                <c:pt idx="1">
                  <c:v>2.7805551849000927</c:v>
                </c:pt>
                <c:pt idx="2">
                  <c:v>4.3790235652733704</c:v>
                </c:pt>
                <c:pt idx="3">
                  <c:v>5.137189128824251</c:v>
                </c:pt>
                <c:pt idx="4">
                  <c:v>5.9980017757577579</c:v>
                </c:pt>
                <c:pt idx="5">
                  <c:v>6.5386453672953362</c:v>
                </c:pt>
                <c:pt idx="6">
                  <c:v>6.9775139120480363</c:v>
                </c:pt>
                <c:pt idx="7">
                  <c:v>6.3727993877007139</c:v>
                </c:pt>
                <c:pt idx="8">
                  <c:v>4.8817414361817582</c:v>
                </c:pt>
                <c:pt idx="9">
                  <c:v>3.4944316900190975</c:v>
                </c:pt>
                <c:pt idx="10">
                  <c:v>1.9999810069908697</c:v>
                </c:pt>
                <c:pt idx="11">
                  <c:v>1.5261280631412499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B-4AD5-B63A-7FF17043D79E}"/>
            </c:ext>
          </c:extLst>
        </c:ser>
        <c:ser>
          <c:idx val="1"/>
          <c:order val="1"/>
          <c:tx>
            <c:v>Serija2-33°</c:v>
          </c:tx>
          <c:invertIfNegative val="0"/>
          <c:val>
            <c:numRef>
              <c:f>Sheet2!$T$369:$T$380</c:f>
              <c:numCache>
                <c:formatCode>General</c:formatCode>
                <c:ptCount val="12"/>
                <c:pt idx="0">
                  <c:v>2.3660708008402165</c:v>
                </c:pt>
                <c:pt idx="1">
                  <c:v>3.5248932832156825</c:v>
                </c:pt>
                <c:pt idx="2">
                  <c:v>4.9697112710930051</c:v>
                </c:pt>
                <c:pt idx="3">
                  <c:v>5.2167973569217025</c:v>
                </c:pt>
                <c:pt idx="4">
                  <c:v>5.7155471699229459</c:v>
                </c:pt>
                <c:pt idx="5">
                  <c:v>6.0412736396388533</c:v>
                </c:pt>
                <c:pt idx="6">
                  <c:v>6.5504416464358268</c:v>
                </c:pt>
                <c:pt idx="7">
                  <c:v>6.3366752861224036</c:v>
                </c:pt>
                <c:pt idx="8">
                  <c:v>5.3275179344780135</c:v>
                </c:pt>
                <c:pt idx="9">
                  <c:v>4.3261300316714113</c:v>
                </c:pt>
                <c:pt idx="10">
                  <c:v>2.6312663952893831</c:v>
                </c:pt>
                <c:pt idx="11">
                  <c:v>2.092001463371008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B-4AD5-B63A-7FF17043D79E}"/>
            </c:ext>
          </c:extLst>
        </c:ser>
        <c:ser>
          <c:idx val="2"/>
          <c:order val="2"/>
          <c:tx>
            <c:v>Serija3-45°</c:v>
          </c:tx>
          <c:invertIfNegative val="0"/>
          <c:val>
            <c:numRef>
              <c:f>Sheet2!$T$427:$T$438</c:f>
              <c:numCache>
                <c:formatCode>General</c:formatCode>
                <c:ptCount val="12"/>
                <c:pt idx="0">
                  <c:v>2.5901965554547481</c:v>
                </c:pt>
                <c:pt idx="1">
                  <c:v>3.7739356201918799</c:v>
                </c:pt>
                <c:pt idx="2">
                  <c:v>5.0828499854288882</c:v>
                </c:pt>
                <c:pt idx="3">
                  <c:v>5.0861962514020371</c:v>
                </c:pt>
                <c:pt idx="4">
                  <c:v>5.3853692632757735</c:v>
                </c:pt>
                <c:pt idx="5">
                  <c:v>5.5957120618231135</c:v>
                </c:pt>
                <c:pt idx="6">
                  <c:v>6.0746720855890946</c:v>
                </c:pt>
                <c:pt idx="7">
                  <c:v>6.0614512416436304</c:v>
                </c:pt>
                <c:pt idx="8">
                  <c:v>5.3505934593102182</c:v>
                </c:pt>
                <c:pt idx="9">
                  <c:v>4.5750595408286285</c:v>
                </c:pt>
                <c:pt idx="10">
                  <c:v>2.8618568254019694</c:v>
                </c:pt>
                <c:pt idx="11">
                  <c:v>2.3111662665121746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B-4AD5-B63A-7FF17043D79E}"/>
            </c:ext>
          </c:extLst>
        </c:ser>
        <c:ser>
          <c:idx val="3"/>
          <c:order val="3"/>
          <c:tx>
            <c:v>Serija4-60°</c:v>
          </c:tx>
          <c:invertIfNegative val="0"/>
          <c:val>
            <c:numRef>
              <c:f>Sheet2!$T$486:$T$497</c:f>
              <c:numCache>
                <c:formatCode>General</c:formatCode>
                <c:ptCount val="12"/>
                <c:pt idx="0">
                  <c:v>2.6838696051497171</c:v>
                </c:pt>
                <c:pt idx="1">
                  <c:v>3.8263863132579319</c:v>
                </c:pt>
                <c:pt idx="2">
                  <c:v>4.8834371053819385</c:v>
                </c:pt>
                <c:pt idx="3">
                  <c:v>4.5961750241348378</c:v>
                </c:pt>
                <c:pt idx="4">
                  <c:v>4.6708592067300705</c:v>
                </c:pt>
                <c:pt idx="5">
                  <c:v>4.7616588542069627</c:v>
                </c:pt>
                <c:pt idx="6">
                  <c:v>5.2180152542058416</c:v>
                </c:pt>
                <c:pt idx="7">
                  <c:v>5.4115886108507159</c:v>
                </c:pt>
                <c:pt idx="8">
                  <c:v>5.0349600640225916</c:v>
                </c:pt>
                <c:pt idx="9">
                  <c:v>4.5896867720464876</c:v>
                </c:pt>
                <c:pt idx="10">
                  <c:v>2.9471947576889748</c:v>
                </c:pt>
                <c:pt idx="11">
                  <c:v>2.4179297069042969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B-4AD5-B63A-7FF17043D79E}"/>
            </c:ext>
          </c:extLst>
        </c:ser>
        <c:ser>
          <c:idx val="4"/>
          <c:order val="4"/>
          <c:invertIfNegative val="0"/>
          <c:val>
            <c:numRef>
              <c:f>Sheet2!$B$486:$B$497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B-4AD5-B63A-7FF17043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51136"/>
        <c:axId val="76256768"/>
      </c:barChart>
      <c:catAx>
        <c:axId val="762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6256768"/>
        <c:crosses val="autoZero"/>
        <c:auto val="1"/>
        <c:lblAlgn val="ctr"/>
        <c:lblOffset val="100"/>
        <c:noMultiLvlLbl val="0"/>
      </c:catAx>
      <c:valAx>
        <c:axId val="762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51136"/>
        <c:crosses val="autoZero"/>
        <c:crossBetween val="between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baseline="0">
                <a:effectLst/>
              </a:rPr>
              <a:t>Prosječno trajanje sunčanog dana</a:t>
            </a:r>
            <a:endParaRPr lang="hr-HR" i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Mjesečno!$E$13:$E$24</c:f>
              <c:numCache>
                <c:formatCode>General</c:formatCode>
                <c:ptCount val="12"/>
                <c:pt idx="0">
                  <c:v>9.1157741756697686</c:v>
                </c:pt>
                <c:pt idx="1">
                  <c:v>10.22896958220748</c:v>
                </c:pt>
                <c:pt idx="2">
                  <c:v>11.690032596732683</c:v>
                </c:pt>
                <c:pt idx="3">
                  <c:v>13.246231923800943</c:v>
                </c:pt>
                <c:pt idx="4">
                  <c:v>14.568994894013613</c:v>
                </c:pt>
                <c:pt idx="5">
                  <c:v>15.243376461296887</c:v>
                </c:pt>
                <c:pt idx="6">
                  <c:v>14.924355146178751</c:v>
                </c:pt>
                <c:pt idx="7">
                  <c:v>13.768298401162001</c:v>
                </c:pt>
                <c:pt idx="8">
                  <c:v>12.25848676499391</c:v>
                </c:pt>
                <c:pt idx="9">
                  <c:v>10.705426705574094</c:v>
                </c:pt>
                <c:pt idx="10">
                  <c:v>9.3941973341016549</c:v>
                </c:pt>
                <c:pt idx="11">
                  <c:v>8.753572183004211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2-4D4B-9354-D8EE4481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33920"/>
        <c:axId val="49648000"/>
      </c:barChart>
      <c:catAx>
        <c:axId val="4963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648000"/>
        <c:crosses val="autoZero"/>
        <c:auto val="1"/>
        <c:lblAlgn val="ctr"/>
        <c:lblOffset val="100"/>
        <c:noMultiLvlLbl val="0"/>
      </c:catAx>
      <c:valAx>
        <c:axId val="49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6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baseline="0">
                <a:effectLst/>
              </a:rPr>
              <a:t>Prosjek trajanja sunčanog dana po mjesecu u godini</a:t>
            </a:r>
            <a:endParaRPr lang="hr-HR" i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Mjesečno!$G$13:$G$24</c:f>
              <c:numCache>
                <c:formatCode>General</c:formatCode>
                <c:ptCount val="12"/>
                <c:pt idx="0">
                  <c:v>4.0020527859237536</c:v>
                </c:pt>
                <c:pt idx="1">
                  <c:v>5.2545454545454549</c:v>
                </c:pt>
                <c:pt idx="2">
                  <c:v>5.8416422287390031</c:v>
                </c:pt>
                <c:pt idx="3">
                  <c:v>6.4866666666666664</c:v>
                </c:pt>
                <c:pt idx="4">
                  <c:v>8.4900293255131967</c:v>
                </c:pt>
                <c:pt idx="5">
                  <c:v>9.6939393939393952</c:v>
                </c:pt>
                <c:pt idx="6">
                  <c:v>10.621114369501466</c:v>
                </c:pt>
                <c:pt idx="7">
                  <c:v>10.049266862170089</c:v>
                </c:pt>
                <c:pt idx="8">
                  <c:v>7.4500000000000011</c:v>
                </c:pt>
                <c:pt idx="9">
                  <c:v>5.8047800586510272</c:v>
                </c:pt>
                <c:pt idx="10">
                  <c:v>3.9754545454545451</c:v>
                </c:pt>
                <c:pt idx="11">
                  <c:v>3.6604105571847501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A-44B9-9F45-EF3BAE69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20576"/>
        <c:axId val="124922112"/>
      </c:barChart>
      <c:catAx>
        <c:axId val="1249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4922112"/>
        <c:crosses val="autoZero"/>
        <c:auto val="1"/>
        <c:lblAlgn val="ctr"/>
        <c:lblOffset val="100"/>
        <c:noMultiLvlLbl val="0"/>
      </c:catAx>
      <c:valAx>
        <c:axId val="1249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49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 sz="1400"/>
              <a:t>Usporedba mjerenih i izračunatih vrijednosti ozračenosti horizontalne plohe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055420095156958E-2"/>
          <c:y val="0.31312593377194259"/>
          <c:w val="0.74783610438129566"/>
          <c:h val="0.58858160341573817"/>
        </c:manualLayout>
      </c:layout>
      <c:barChart>
        <c:barDir val="col"/>
        <c:grouping val="clustered"/>
        <c:varyColors val="0"/>
        <c:ser>
          <c:idx val="0"/>
          <c:order val="0"/>
          <c:tx>
            <c:v>Hpage</c:v>
          </c:tx>
          <c:invertIfNegative val="0"/>
          <c:val>
            <c:numRef>
              <c:f>Sheet1!$A$6:$A$17</c:f>
              <c:numCache>
                <c:formatCode>General</c:formatCode>
                <c:ptCount val="12"/>
                <c:pt idx="0">
                  <c:v>1.5578073887504011</c:v>
                </c:pt>
                <c:pt idx="1">
                  <c:v>2.3653649364861273</c:v>
                </c:pt>
                <c:pt idx="2">
                  <c:v>3.3178893699300347</c:v>
                </c:pt>
                <c:pt idx="3">
                  <c:v>4.3072725081415193</c:v>
                </c:pt>
                <c:pt idx="4">
                  <c:v>5.5391018898520308</c:v>
                </c:pt>
                <c:pt idx="5">
                  <c:v>6.1790368644587241</c:v>
                </c:pt>
                <c:pt idx="6">
                  <c:v>6.3938009367869428</c:v>
                </c:pt>
                <c:pt idx="7">
                  <c:v>5.709727623449945</c:v>
                </c:pt>
                <c:pt idx="8">
                  <c:v>4.0686415952240003</c:v>
                </c:pt>
                <c:pt idx="9">
                  <c:v>2.7329183891261439</c:v>
                </c:pt>
                <c:pt idx="10">
                  <c:v>1.6662619974956112</c:v>
                </c:pt>
                <c:pt idx="11">
                  <c:v>1.3402730125427806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A-4450-966E-33AEA149D663}"/>
            </c:ext>
          </c:extLst>
        </c:ser>
        <c:ser>
          <c:idx val="1"/>
          <c:order val="1"/>
          <c:tx>
            <c:v>Hh</c:v>
          </c:tx>
          <c:invertIfNegative val="0"/>
          <c:val>
            <c:numRef>
              <c:f>Sheet1!$P$6:$P$17</c:f>
              <c:numCache>
                <c:formatCode>General</c:formatCode>
                <c:ptCount val="12"/>
                <c:pt idx="0">
                  <c:v>1.53</c:v>
                </c:pt>
                <c:pt idx="1">
                  <c:v>2.41</c:v>
                </c:pt>
                <c:pt idx="2">
                  <c:v>3.96</c:v>
                </c:pt>
                <c:pt idx="3">
                  <c:v>4.9400000000000004</c:v>
                </c:pt>
                <c:pt idx="4">
                  <c:v>6.08</c:v>
                </c:pt>
                <c:pt idx="5">
                  <c:v>6.79</c:v>
                </c:pt>
                <c:pt idx="6">
                  <c:v>7.19</c:v>
                </c:pt>
                <c:pt idx="7">
                  <c:v>6.24</c:v>
                </c:pt>
                <c:pt idx="8">
                  <c:v>4.51</c:v>
                </c:pt>
                <c:pt idx="9">
                  <c:v>3.02</c:v>
                </c:pt>
                <c:pt idx="10">
                  <c:v>1.73</c:v>
                </c:pt>
                <c:pt idx="11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A-4450-966E-33AEA149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3296"/>
        <c:axId val="50984832"/>
      </c:barChart>
      <c:catAx>
        <c:axId val="509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0984832"/>
        <c:crosses val="autoZero"/>
        <c:auto val="1"/>
        <c:lblAlgn val="ctr"/>
        <c:lblOffset val="100"/>
        <c:noMultiLvlLbl val="0"/>
      </c:catAx>
      <c:valAx>
        <c:axId val="509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Ovisnost H nagnute plohe(33°) o H ravno položene plohe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9901124759828"/>
          <c:y val="0.31188578504819475"/>
          <c:w val="0.75062812462651374"/>
          <c:h val="0.59754799469809783"/>
        </c:manualLayout>
      </c:layout>
      <c:barChart>
        <c:barDir val="col"/>
        <c:grouping val="clustered"/>
        <c:varyColors val="0"/>
        <c:ser>
          <c:idx val="0"/>
          <c:order val="0"/>
          <c:tx>
            <c:v>H</c:v>
          </c:tx>
          <c:invertIfNegative val="0"/>
          <c:val>
            <c:numRef>
              <c:f>Sheet2!$T$69:$T$80</c:f>
              <c:numCache>
                <c:formatCode>General</c:formatCode>
                <c:ptCount val="12"/>
                <c:pt idx="0">
                  <c:v>1.5378894389359516</c:v>
                </c:pt>
                <c:pt idx="1">
                  <c:v>2.4021971171809686</c:v>
                </c:pt>
                <c:pt idx="2">
                  <c:v>3.9547973372987184</c:v>
                </c:pt>
                <c:pt idx="3">
                  <c:v>4.9490502453104375</c:v>
                </c:pt>
                <c:pt idx="4">
                  <c:v>6.0844503360371416</c:v>
                </c:pt>
                <c:pt idx="5">
                  <c:v>6.7985371362487967</c:v>
                </c:pt>
                <c:pt idx="6">
                  <c:v>7.2012721443345029</c:v>
                </c:pt>
                <c:pt idx="7">
                  <c:v>6.230460858870682</c:v>
                </c:pt>
                <c:pt idx="8">
                  <c:v>4.5020299049555232</c:v>
                </c:pt>
                <c:pt idx="9">
                  <c:v>3.0284744551217346</c:v>
                </c:pt>
                <c:pt idx="10">
                  <c:v>1.7345513031290578</c:v>
                </c:pt>
                <c:pt idx="11">
                  <c:v>1.3265223219396292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ADD-9C50-71762829DF3F}"/>
            </c:ext>
          </c:extLst>
        </c:ser>
        <c:ser>
          <c:idx val="1"/>
          <c:order val="1"/>
          <c:tx>
            <c:v>H β(33°)</c:v>
          </c:tx>
          <c:invertIfNegative val="0"/>
          <c:val>
            <c:numRef>
              <c:f>Sheet2!$T$369:$T$380</c:f>
              <c:numCache>
                <c:formatCode>General</c:formatCode>
                <c:ptCount val="12"/>
                <c:pt idx="0">
                  <c:v>2.3660708008402165</c:v>
                </c:pt>
                <c:pt idx="1">
                  <c:v>3.5248932832156825</c:v>
                </c:pt>
                <c:pt idx="2">
                  <c:v>4.9697112710930051</c:v>
                </c:pt>
                <c:pt idx="3">
                  <c:v>5.2167973569217025</c:v>
                </c:pt>
                <c:pt idx="4">
                  <c:v>5.7155471699229459</c:v>
                </c:pt>
                <c:pt idx="5">
                  <c:v>6.0412736396388533</c:v>
                </c:pt>
                <c:pt idx="6">
                  <c:v>6.5504416464358268</c:v>
                </c:pt>
                <c:pt idx="7">
                  <c:v>6.3366752861224036</c:v>
                </c:pt>
                <c:pt idx="8">
                  <c:v>5.3275179344780135</c:v>
                </c:pt>
                <c:pt idx="9">
                  <c:v>4.3261300316714113</c:v>
                </c:pt>
                <c:pt idx="10">
                  <c:v>2.6312663952893831</c:v>
                </c:pt>
                <c:pt idx="11">
                  <c:v>2.092001463371008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2-4ADD-9C50-71762829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98688"/>
        <c:axId val="513002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Sheet2!$B$369:$B$380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AE2-4ADD-9C50-71762829DF3F}"/>
                  </c:ext>
                </c:extLst>
              </c15:ser>
            </c15:filteredBarSeries>
          </c:ext>
        </c:extLst>
      </c:barChart>
      <c:catAx>
        <c:axId val="512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1300224"/>
        <c:crosses val="autoZero"/>
        <c:auto val="1"/>
        <c:lblAlgn val="ctr"/>
        <c:lblOffset val="100"/>
        <c:noMultiLvlLbl val="0"/>
      </c:catAx>
      <c:valAx>
        <c:axId val="513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Dnevni</a:t>
            </a:r>
            <a:r>
              <a:rPr lang="hr-HR" baseline="0"/>
              <a:t> sunčev hod</a:t>
            </a:r>
            <a:endParaRPr lang="hr-H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Sheet2!$B$69</c:f>
              <c:strCache>
                <c:ptCount val="1"/>
                <c:pt idx="0">
                  <c:v>siječanj</c:v>
                </c:pt>
              </c:strCache>
            </c:strRef>
          </c:tx>
          <c:marker>
            <c:symbol val="none"/>
          </c:marker>
          <c:val>
            <c:numRef>
              <c:f>Sheet2!$C$69:$S$69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5.3879411245587365E-2</c:v>
                </c:pt>
                <c:pt idx="4">
                  <c:v>0.13846761701141638</c:v>
                </c:pt>
                <c:pt idx="5">
                  <c:v>0.20337443016025453</c:v>
                </c:pt>
                <c:pt idx="6">
                  <c:v>0.24417655863958873</c:v>
                </c:pt>
                <c:pt idx="7">
                  <c:v>0.25809340482225784</c:v>
                </c:pt>
                <c:pt idx="8">
                  <c:v>0.24417655863958873</c:v>
                </c:pt>
                <c:pt idx="9">
                  <c:v>0.20337443016025453</c:v>
                </c:pt>
                <c:pt idx="10">
                  <c:v>0.13846761701141638</c:v>
                </c:pt>
                <c:pt idx="11">
                  <c:v>5.3879411245587365E-2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B-4B0C-867F-057F8D055C50}"/>
            </c:ext>
          </c:extLst>
        </c:ser>
        <c:ser>
          <c:idx val="1"/>
          <c:order val="1"/>
          <c:tx>
            <c:strRef>
              <c:f>Sheet2!$B$73</c:f>
              <c:strCache>
                <c:ptCount val="1"/>
                <c:pt idx="0">
                  <c:v>svibanj</c:v>
                </c:pt>
              </c:strCache>
            </c:strRef>
          </c:tx>
          <c:marker>
            <c:symbol val="none"/>
          </c:marker>
          <c:val>
            <c:numRef>
              <c:f>Sheet2!$C$73:$S$73</c:f>
              <c:numCache>
                <c:formatCode>General</c:formatCode>
                <c:ptCount val="17"/>
                <c:pt idx="0">
                  <c:v>3.5997073080005791E-2</c:v>
                </c:pt>
                <c:pt idx="1">
                  <c:v>0.16692482045028678</c:v>
                </c:pt>
                <c:pt idx="2">
                  <c:v>0.29785256782056763</c:v>
                </c:pt>
                <c:pt idx="3">
                  <c:v>0.41985780557589669</c:v>
                </c:pt>
                <c:pt idx="4">
                  <c:v>0.5246260783864366</c:v>
                </c:pt>
                <c:pt idx="5">
                  <c:v>0.6050176015979063</c:v>
                </c:pt>
                <c:pt idx="6">
                  <c:v>0.65555382575671761</c:v>
                </c:pt>
                <c:pt idx="7">
                  <c:v>0.6727907907015066</c:v>
                </c:pt>
                <c:pt idx="8">
                  <c:v>0.65555382575671761</c:v>
                </c:pt>
                <c:pt idx="9">
                  <c:v>0.6050176015979063</c:v>
                </c:pt>
                <c:pt idx="10">
                  <c:v>0.5246260783864366</c:v>
                </c:pt>
                <c:pt idx="11">
                  <c:v>0.41985780557589669</c:v>
                </c:pt>
                <c:pt idx="12">
                  <c:v>0.29785256782056763</c:v>
                </c:pt>
                <c:pt idx="13">
                  <c:v>0.16692482045028678</c:v>
                </c:pt>
                <c:pt idx="14">
                  <c:v>3.5997073080005791E-2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B-4B0C-867F-057F8D055C50}"/>
            </c:ext>
          </c:extLst>
        </c:ser>
        <c:ser>
          <c:idx val="2"/>
          <c:order val="2"/>
          <c:tx>
            <c:strRef>
              <c:f>Sheet2!$B$77</c:f>
              <c:strCache>
                <c:ptCount val="1"/>
                <c:pt idx="0">
                  <c:v>rujan</c:v>
                </c:pt>
              </c:strCache>
            </c:strRef>
          </c:tx>
          <c:marker>
            <c:symbol val="none"/>
          </c:marker>
          <c:val>
            <c:numRef>
              <c:f>Sheet2!$C$77:$S$77</c:f>
              <c:numCache>
                <c:formatCode>General</c:formatCode>
                <c:ptCount val="17"/>
                <c:pt idx="0">
                  <c:v>0</c:v>
                </c:pt>
                <c:pt idx="1">
                  <c:v>1.8953420079067324E-2</c:v>
                </c:pt>
                <c:pt idx="2">
                  <c:v>0.16396068144585599</c:v>
                </c:pt>
                <c:pt idx="3">
                  <c:v>0.29908593758632795</c:v>
                </c:pt>
                <c:pt idx="4">
                  <c:v>0.41512062559955371</c:v>
                </c:pt>
                <c:pt idx="5">
                  <c:v>0.50415717325382059</c:v>
                </c:pt>
                <c:pt idx="6">
                  <c:v>0.5601278869663423</c:v>
                </c:pt>
                <c:pt idx="7">
                  <c:v>0.57921845509358838</c:v>
                </c:pt>
                <c:pt idx="8">
                  <c:v>0.5601278869663423</c:v>
                </c:pt>
                <c:pt idx="9">
                  <c:v>0.50415717325382059</c:v>
                </c:pt>
                <c:pt idx="10">
                  <c:v>0.41512062559955371</c:v>
                </c:pt>
                <c:pt idx="11">
                  <c:v>0.29908593758632795</c:v>
                </c:pt>
                <c:pt idx="12">
                  <c:v>0.16396068144585599</c:v>
                </c:pt>
                <c:pt idx="13">
                  <c:v>1.8953420079067324E-2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B-4B0C-867F-057F8D055C50}"/>
            </c:ext>
          </c:extLst>
        </c:ser>
        <c:ser>
          <c:idx val="3"/>
          <c:order val="3"/>
          <c:tx>
            <c:strRef>
              <c:f>Sheet2!$B$80</c:f>
              <c:strCache>
                <c:ptCount val="1"/>
                <c:pt idx="0">
                  <c:v>prosinac</c:v>
                </c:pt>
              </c:strCache>
            </c:strRef>
          </c:tx>
          <c:marker>
            <c:symbol val="none"/>
          </c:marker>
          <c:val>
            <c:numRef>
              <c:f>Sheet2!$C$80:$S$80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3.4553269914564831E-2</c:v>
                </c:pt>
                <c:pt idx="4">
                  <c:v>0.1161344779860886</c:v>
                </c:pt>
                <c:pt idx="5">
                  <c:v>0.17873394065129578</c:v>
                </c:pt>
                <c:pt idx="6">
                  <c:v>0.21808560798005588</c:v>
                </c:pt>
                <c:pt idx="7">
                  <c:v>0.23150772887561888</c:v>
                </c:pt>
                <c:pt idx="8">
                  <c:v>0.21808560798005588</c:v>
                </c:pt>
                <c:pt idx="9">
                  <c:v>0.17873394065129578</c:v>
                </c:pt>
                <c:pt idx="10">
                  <c:v>0.1161344779860886</c:v>
                </c:pt>
                <c:pt idx="11">
                  <c:v>3.4553269914564831E-2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B-4B0C-867F-057F8D05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1088"/>
        <c:axId val="62602624"/>
      </c:lineChart>
      <c:catAx>
        <c:axId val="626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2602624"/>
        <c:crosses val="autoZero"/>
        <c:auto val="1"/>
        <c:lblAlgn val="ctr"/>
        <c:lblOffset val="100"/>
        <c:noMultiLvlLbl val="0"/>
      </c:catAx>
      <c:valAx>
        <c:axId val="626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Visina sunca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Sheet2!$B$153</c:f>
              <c:strCache>
                <c:ptCount val="1"/>
                <c:pt idx="0">
                  <c:v>siječanj</c:v>
                </c:pt>
              </c:strCache>
            </c:strRef>
          </c:tx>
          <c:marker>
            <c:symbol val="none"/>
          </c:marker>
          <c:val>
            <c:numRef>
              <c:f>Sheet2!$C$153:$S$153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0.11214140046036797</c:v>
                </c:pt>
                <c:pt idx="4">
                  <c:v>0.26104620132039746</c:v>
                </c:pt>
                <c:pt idx="5">
                  <c:v>0.3753048736599307</c:v>
                </c:pt>
                <c:pt idx="6">
                  <c:v>0.44713087778041249</c:v>
                </c:pt>
                <c:pt idx="7">
                  <c:v>0.47162939019911598</c:v>
                </c:pt>
                <c:pt idx="8">
                  <c:v>0.44713087778041249</c:v>
                </c:pt>
                <c:pt idx="9">
                  <c:v>0.3753048736599307</c:v>
                </c:pt>
                <c:pt idx="10">
                  <c:v>0.26104620132039746</c:v>
                </c:pt>
                <c:pt idx="11">
                  <c:v>0.11214140046036797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3-41CC-82DA-EC9BA4AB518A}"/>
            </c:ext>
          </c:extLst>
        </c:ser>
        <c:ser>
          <c:idx val="1"/>
          <c:order val="1"/>
          <c:tx>
            <c:strRef>
              <c:f>Sheet2!$B$157</c:f>
              <c:strCache>
                <c:ptCount val="1"/>
                <c:pt idx="0">
                  <c:v>svibanj</c:v>
                </c:pt>
              </c:strCache>
            </c:strRef>
          </c:tx>
          <c:marker>
            <c:symbol val="none"/>
          </c:marker>
          <c:val>
            <c:numRef>
              <c:f>Sheet2!$C$157:$S$157</c:f>
              <c:numCache>
                <c:formatCode>General</c:formatCode>
                <c:ptCount val="17"/>
                <c:pt idx="0">
                  <c:v>3.7968045464804867E-2</c:v>
                </c:pt>
                <c:pt idx="1">
                  <c:v>0.22405272192482009</c:v>
                </c:pt>
                <c:pt idx="2">
                  <c:v>0.41013739838483509</c:v>
                </c:pt>
                <c:pt idx="3">
                  <c:v>0.58354071166356813</c:v>
                </c:pt>
                <c:pt idx="4">
                  <c:v>0.73244551252359769</c:v>
                </c:pt>
                <c:pt idx="5">
                  <c:v>0.84670418486313093</c:v>
                </c:pt>
                <c:pt idx="6">
                  <c:v>0.91853018898361272</c:v>
                </c:pt>
                <c:pt idx="7">
                  <c:v>0.94302870140231621</c:v>
                </c:pt>
                <c:pt idx="8">
                  <c:v>0.91853018898361272</c:v>
                </c:pt>
                <c:pt idx="9">
                  <c:v>0.84670418486313093</c:v>
                </c:pt>
                <c:pt idx="10">
                  <c:v>0.73244551252359769</c:v>
                </c:pt>
                <c:pt idx="11">
                  <c:v>0.58354071166356813</c:v>
                </c:pt>
                <c:pt idx="12">
                  <c:v>0.41013739838483509</c:v>
                </c:pt>
                <c:pt idx="13">
                  <c:v>0.22405272192482009</c:v>
                </c:pt>
                <c:pt idx="14">
                  <c:v>3.7968045464804867E-2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3-41CC-82DA-EC9BA4AB518A}"/>
            </c:ext>
          </c:extLst>
        </c:ser>
        <c:ser>
          <c:idx val="2"/>
          <c:order val="2"/>
          <c:tx>
            <c:strRef>
              <c:f>Sheet2!$B$161</c:f>
              <c:strCache>
                <c:ptCount val="1"/>
                <c:pt idx="0">
                  <c:v>rujan</c:v>
                </c:pt>
              </c:strCache>
            </c:strRef>
          </c:tx>
          <c:marker>
            <c:symbol val="none"/>
          </c:marker>
          <c:val>
            <c:numRef>
              <c:f>Sheet2!$C$161:$S$161</c:f>
              <c:numCache>
                <c:formatCode>General</c:formatCode>
                <c:ptCount val="17"/>
                <c:pt idx="0">
                  <c:v>0</c:v>
                </c:pt>
                <c:pt idx="1">
                  <c:v>2.4178448158251462E-2</c:v>
                </c:pt>
                <c:pt idx="2">
                  <c:v>0.21026312461826652</c:v>
                </c:pt>
                <c:pt idx="3">
                  <c:v>0.38366643789699956</c:v>
                </c:pt>
                <c:pt idx="4">
                  <c:v>0.53257123875702905</c:v>
                </c:pt>
                <c:pt idx="5">
                  <c:v>0.64682991109656229</c:v>
                </c:pt>
                <c:pt idx="6">
                  <c:v>0.71865591521704408</c:v>
                </c:pt>
                <c:pt idx="7">
                  <c:v>0.74315442763574757</c:v>
                </c:pt>
                <c:pt idx="8">
                  <c:v>0.71865591521704408</c:v>
                </c:pt>
                <c:pt idx="9">
                  <c:v>0.64682991109656229</c:v>
                </c:pt>
                <c:pt idx="10">
                  <c:v>0.53257123875702905</c:v>
                </c:pt>
                <c:pt idx="11">
                  <c:v>0.38366643789699956</c:v>
                </c:pt>
                <c:pt idx="12">
                  <c:v>0.21026312461826652</c:v>
                </c:pt>
                <c:pt idx="13">
                  <c:v>2.4178448158251462E-2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3-41CC-82DA-EC9BA4AB518A}"/>
            </c:ext>
          </c:extLst>
        </c:ser>
        <c:ser>
          <c:idx val="3"/>
          <c:order val="3"/>
          <c:tx>
            <c:strRef>
              <c:f>Sheet2!$B$164</c:f>
              <c:strCache>
                <c:ptCount val="1"/>
                <c:pt idx="0">
                  <c:v>prosinac</c:v>
                </c:pt>
              </c:strCache>
            </c:strRef>
          </c:tx>
          <c:marker>
            <c:symbol val="none"/>
          </c:marker>
          <c:val>
            <c:numRef>
              <c:f>Sheet2!$C$164:$S$164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8.6849027939782109E-2</c:v>
                </c:pt>
                <c:pt idx="4">
                  <c:v>0.2357538287998116</c:v>
                </c:pt>
                <c:pt idx="5">
                  <c:v>0.35001250113934484</c:v>
                </c:pt>
                <c:pt idx="6">
                  <c:v>0.42183850525982663</c:v>
                </c:pt>
                <c:pt idx="7">
                  <c:v>0.44633701767853012</c:v>
                </c:pt>
                <c:pt idx="8">
                  <c:v>0.42183850525982663</c:v>
                </c:pt>
                <c:pt idx="9">
                  <c:v>0.35001250113934484</c:v>
                </c:pt>
                <c:pt idx="10">
                  <c:v>0.2357538287998116</c:v>
                </c:pt>
                <c:pt idx="11">
                  <c:v>8.6849027939782109E-2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3-41CC-82DA-EC9BA4AB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5392"/>
        <c:axId val="62649472"/>
      </c:lineChart>
      <c:catAx>
        <c:axId val="626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2649472"/>
        <c:crosses val="autoZero"/>
        <c:auto val="1"/>
        <c:lblAlgn val="ctr"/>
        <c:lblOffset val="100"/>
        <c:noMultiLvlLbl val="0"/>
      </c:catAx>
      <c:valAx>
        <c:axId val="626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Ukupna ozračenost s obzirom na nagib plohe</a:t>
            </a:r>
          </a:p>
        </c:rich>
      </c:tx>
      <c:layout>
        <c:manualLayout>
          <c:xMode val="edge"/>
          <c:yMode val="edge"/>
          <c:x val="0.14910858072351524"/>
          <c:y val="4.74477588966415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H(10°)</c:v>
          </c:tx>
          <c:invertIfNegative val="0"/>
          <c:val>
            <c:numRef>
              <c:f>Sheet2!$T$427:$T$438</c:f>
              <c:numCache>
                <c:formatCode>General</c:formatCode>
                <c:ptCount val="12"/>
                <c:pt idx="0">
                  <c:v>2.5901965554547481</c:v>
                </c:pt>
                <c:pt idx="1">
                  <c:v>3.7739356201918799</c:v>
                </c:pt>
                <c:pt idx="2">
                  <c:v>5.0828499854288882</c:v>
                </c:pt>
                <c:pt idx="3">
                  <c:v>5.0861962514020371</c:v>
                </c:pt>
                <c:pt idx="4">
                  <c:v>5.3853692632757735</c:v>
                </c:pt>
                <c:pt idx="5">
                  <c:v>5.5957120618231135</c:v>
                </c:pt>
                <c:pt idx="6">
                  <c:v>6.0746720855890946</c:v>
                </c:pt>
                <c:pt idx="7">
                  <c:v>6.0614512416436304</c:v>
                </c:pt>
                <c:pt idx="8">
                  <c:v>5.3505934593102182</c:v>
                </c:pt>
                <c:pt idx="9">
                  <c:v>4.5750595408286285</c:v>
                </c:pt>
                <c:pt idx="10">
                  <c:v>2.8618568254019694</c:v>
                </c:pt>
                <c:pt idx="11">
                  <c:v>2.3111662665121746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7-49F1-8E4A-D2D32EE5D06A}"/>
            </c:ext>
          </c:extLst>
        </c:ser>
        <c:ser>
          <c:idx val="1"/>
          <c:order val="1"/>
          <c:tx>
            <c:v>H(33°)</c:v>
          </c:tx>
          <c:invertIfNegative val="0"/>
          <c:val>
            <c:numRef>
              <c:f>Sheet2!$T$369:$T$380</c:f>
              <c:numCache>
                <c:formatCode>General</c:formatCode>
                <c:ptCount val="12"/>
                <c:pt idx="0">
                  <c:v>2.3660708008402165</c:v>
                </c:pt>
                <c:pt idx="1">
                  <c:v>3.5248932832156825</c:v>
                </c:pt>
                <c:pt idx="2">
                  <c:v>4.9697112710930051</c:v>
                </c:pt>
                <c:pt idx="3">
                  <c:v>5.2167973569217025</c:v>
                </c:pt>
                <c:pt idx="4">
                  <c:v>5.7155471699229459</c:v>
                </c:pt>
                <c:pt idx="5">
                  <c:v>6.0412736396388533</c:v>
                </c:pt>
                <c:pt idx="6">
                  <c:v>6.5504416464358268</c:v>
                </c:pt>
                <c:pt idx="7">
                  <c:v>6.3366752861224036</c:v>
                </c:pt>
                <c:pt idx="8">
                  <c:v>5.3275179344780135</c:v>
                </c:pt>
                <c:pt idx="9">
                  <c:v>4.3261300316714113</c:v>
                </c:pt>
                <c:pt idx="10">
                  <c:v>2.6312663952893831</c:v>
                </c:pt>
                <c:pt idx="11">
                  <c:v>2.092001463371008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7-49F1-8E4A-D2D32EE5D06A}"/>
            </c:ext>
          </c:extLst>
        </c:ser>
        <c:ser>
          <c:idx val="2"/>
          <c:order val="2"/>
          <c:tx>
            <c:v>H(45°)</c:v>
          </c:tx>
          <c:invertIfNegative val="0"/>
          <c:val>
            <c:numRef>
              <c:f>Sheet2!$T$310:$T$321</c:f>
              <c:numCache>
                <c:formatCode>General</c:formatCode>
                <c:ptCount val="12"/>
                <c:pt idx="0">
                  <c:v>1.7706722119873868</c:v>
                </c:pt>
                <c:pt idx="1">
                  <c:v>2.7805551849000927</c:v>
                </c:pt>
                <c:pt idx="2">
                  <c:v>4.3790235652733704</c:v>
                </c:pt>
                <c:pt idx="3">
                  <c:v>5.137189128824251</c:v>
                </c:pt>
                <c:pt idx="4">
                  <c:v>5.9980017757577579</c:v>
                </c:pt>
                <c:pt idx="5">
                  <c:v>6.5386453672953362</c:v>
                </c:pt>
                <c:pt idx="6">
                  <c:v>6.9775139120480363</c:v>
                </c:pt>
                <c:pt idx="7">
                  <c:v>6.3727993877007139</c:v>
                </c:pt>
                <c:pt idx="8">
                  <c:v>4.8817414361817582</c:v>
                </c:pt>
                <c:pt idx="9">
                  <c:v>3.4944316900190975</c:v>
                </c:pt>
                <c:pt idx="10">
                  <c:v>1.9999810069908697</c:v>
                </c:pt>
                <c:pt idx="11">
                  <c:v>1.5261280631412499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7-49F1-8E4A-D2D32EE5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68800"/>
        <c:axId val="626703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Sheet2!$B$310:$B$321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07-49F1-8E4A-D2D32EE5D06A}"/>
                  </c:ext>
                </c:extLst>
              </c15:ser>
            </c15:filteredBarSeries>
          </c:ext>
        </c:extLst>
      </c:barChart>
      <c:catAx>
        <c:axId val="626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62670336"/>
        <c:crosses val="autoZero"/>
        <c:auto val="1"/>
        <c:lblAlgn val="ctr"/>
        <c:lblOffset val="100"/>
        <c:noMultiLvlLbl val="0"/>
      </c:catAx>
      <c:valAx>
        <c:axId val="626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800" b="1" i="0" baseline="0">
                <a:effectLst/>
              </a:rPr>
              <a:t>Ovisnost ozračenog o izravnom zračenju</a:t>
            </a:r>
            <a:endParaRPr lang="hr-H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Sheet2!$T$91:$T$102</c:f>
              <c:numCache>
                <c:formatCode>General</c:formatCode>
                <c:ptCount val="12"/>
                <c:pt idx="0">
                  <c:v>0.7098548754133891</c:v>
                </c:pt>
                <c:pt idx="1">
                  <c:v>0.97383141471619172</c:v>
                </c:pt>
                <c:pt idx="2">
                  <c:v>1.4746600920353385</c:v>
                </c:pt>
                <c:pt idx="3">
                  <c:v>1.9685869488148895</c:v>
                </c:pt>
                <c:pt idx="4">
                  <c:v>2.2758617651097293</c:v>
                </c:pt>
                <c:pt idx="5">
                  <c:v>2.3697508973546664</c:v>
                </c:pt>
                <c:pt idx="6">
                  <c:v>2.1663537958585759</c:v>
                </c:pt>
                <c:pt idx="7">
                  <c:v>1.9207272284784296</c:v>
                </c:pt>
                <c:pt idx="8">
                  <c:v>1.6084778775248985</c:v>
                </c:pt>
                <c:pt idx="9">
                  <c:v>1.0660581094844468</c:v>
                </c:pt>
                <c:pt idx="10">
                  <c:v>0.76818072399681303</c:v>
                </c:pt>
                <c:pt idx="11">
                  <c:v>0.62547343971333647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D-44F5-BA7A-A253DE22D809}"/>
            </c:ext>
          </c:extLst>
        </c:ser>
        <c:ser>
          <c:idx val="1"/>
          <c:order val="1"/>
          <c:tx>
            <c:v>Hd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Sheet2!$T$69:$T$80</c:f>
              <c:numCache>
                <c:formatCode>General</c:formatCode>
                <c:ptCount val="12"/>
                <c:pt idx="0">
                  <c:v>1.5378894389359516</c:v>
                </c:pt>
                <c:pt idx="1">
                  <c:v>2.4021971171809686</c:v>
                </c:pt>
                <c:pt idx="2">
                  <c:v>3.9547973372987184</c:v>
                </c:pt>
                <c:pt idx="3">
                  <c:v>4.9490502453104375</c:v>
                </c:pt>
                <c:pt idx="4">
                  <c:v>6.0844503360371416</c:v>
                </c:pt>
                <c:pt idx="5">
                  <c:v>6.7985371362487967</c:v>
                </c:pt>
                <c:pt idx="6">
                  <c:v>7.2012721443345029</c:v>
                </c:pt>
                <c:pt idx="7">
                  <c:v>6.230460858870682</c:v>
                </c:pt>
                <c:pt idx="8">
                  <c:v>4.5020299049555232</c:v>
                </c:pt>
                <c:pt idx="9">
                  <c:v>3.0284744551217346</c:v>
                </c:pt>
                <c:pt idx="10">
                  <c:v>1.7345513031290578</c:v>
                </c:pt>
                <c:pt idx="11">
                  <c:v>1.3265223219396292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D-44F5-BA7A-A253DE22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7952"/>
        <c:axId val="62719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Sheet2!$B$69:$B$80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CFD-44F5-BA7A-A253DE22D809}"/>
                  </c:ext>
                </c:extLst>
              </c15:ser>
            </c15:filteredBarSeries>
          </c:ext>
        </c:extLst>
      </c:barChart>
      <c:catAx>
        <c:axId val="6271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719488"/>
        <c:crosses val="autoZero"/>
        <c:auto val="1"/>
        <c:lblAlgn val="ctr"/>
        <c:lblOffset val="100"/>
        <c:noMultiLvlLbl val="0"/>
      </c:catAx>
      <c:valAx>
        <c:axId val="62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7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832555</xdr:colOff>
      <xdr:row>27</xdr:row>
      <xdr:rowOff>113594</xdr:rowOff>
    </xdr:from>
    <xdr:to>
      <xdr:col>4</xdr:col>
      <xdr:colOff>1213555</xdr:colOff>
      <xdr:row>42</xdr:row>
      <xdr:rowOff>105127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884465</xdr:colOff>
      <xdr:row>28</xdr:row>
      <xdr:rowOff>2721</xdr:rowOff>
    </xdr:from>
    <xdr:to>
      <xdr:col>7</xdr:col>
      <xdr:colOff>1356179</xdr:colOff>
      <xdr:row>43</xdr:row>
      <xdr:rowOff>24492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1156607</xdr:colOff>
      <xdr:row>11</xdr:row>
      <xdr:rowOff>338365</xdr:rowOff>
    </xdr:from>
    <xdr:to>
      <xdr:col>14</xdr:col>
      <xdr:colOff>303893</xdr:colOff>
      <xdr:row>26</xdr:row>
      <xdr:rowOff>169636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240758</xdr:colOff>
      <xdr:row>34</xdr:row>
      <xdr:rowOff>76335</xdr:rowOff>
    </xdr:from>
    <xdr:to>
      <xdr:col>14</xdr:col>
      <xdr:colOff>406400</xdr:colOff>
      <xdr:row>55</xdr:row>
      <xdr:rowOff>12700</xdr:rowOff>
    </xdr:to>
    <xdr:graphicFrame macro="">
      <xdr:nvGraphicFramePr>
        <xdr:cNvPr id="2" name="Chart 1" descr="Usporedba mjernih i izracunatih vrijednosti ozracenosti horizontalne plohe&#10;" title="Usporedba mjernih i izracunatih vrijednosti ozracenosti horizontalne ploh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125976</xdr:colOff>
      <xdr:row>364</xdr:row>
      <xdr:rowOff>302957</xdr:rowOff>
    </xdr:from>
    <xdr:to>
      <xdr:col>30</xdr:col>
      <xdr:colOff>396363</xdr:colOff>
      <xdr:row>379</xdr:row>
      <xdr:rowOff>35028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79887</xdr:colOff>
      <xdr:row>80</xdr:row>
      <xdr:rowOff>116417</xdr:rowOff>
    </xdr:from>
    <xdr:to>
      <xdr:col>28</xdr:col>
      <xdr:colOff>550334</xdr:colOff>
      <xdr:row>95</xdr:row>
      <xdr:rowOff>127204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602226</xdr:colOff>
      <xdr:row>149</xdr:row>
      <xdr:rowOff>87876</xdr:rowOff>
    </xdr:from>
    <xdr:to>
      <xdr:col>27</xdr:col>
      <xdr:colOff>181282</xdr:colOff>
      <xdr:row>164</xdr:row>
      <xdr:rowOff>65753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694062</xdr:colOff>
      <xdr:row>389</xdr:row>
      <xdr:rowOff>30179</xdr:rowOff>
    </xdr:from>
    <xdr:to>
      <xdr:col>29</xdr:col>
      <xdr:colOff>63499</xdr:colOff>
      <xdr:row>404</xdr:row>
      <xdr:rowOff>148167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492125</xdr:colOff>
      <xdr:row>54</xdr:row>
      <xdr:rowOff>14816</xdr:rowOff>
    </xdr:from>
    <xdr:to>
      <xdr:col>31</xdr:col>
      <xdr:colOff>582084</xdr:colOff>
      <xdr:row>70</xdr:row>
      <xdr:rowOff>126999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657342</xdr:colOff>
      <xdr:row>34</xdr:row>
      <xdr:rowOff>130527</xdr:rowOff>
    </xdr:from>
    <xdr:to>
      <xdr:col>32</xdr:col>
      <xdr:colOff>295746</xdr:colOff>
      <xdr:row>54</xdr:row>
      <xdr:rowOff>14698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132291</xdr:colOff>
      <xdr:row>100</xdr:row>
      <xdr:rowOff>25401</xdr:rowOff>
    </xdr:from>
    <xdr:to>
      <xdr:col>29</xdr:col>
      <xdr:colOff>126999</xdr:colOff>
      <xdr:row>114</xdr:row>
      <xdr:rowOff>127000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112889</xdr:colOff>
      <xdr:row>477</xdr:row>
      <xdr:rowOff>74790</xdr:rowOff>
    </xdr:from>
    <xdr:to>
      <xdr:col>36</xdr:col>
      <xdr:colOff>141111</xdr:colOff>
      <xdr:row>497</xdr:row>
      <xdr:rowOff>11760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77"/>
  <sheetViews>
    <sheetView workbookViewId="0">
      <selection activeCell="E7" sqref="E7"/>
    </sheetView>
  </sheetViews>
  <sheetFormatPr defaultRowHeight="14.5" x14ac:dyDescent="0.35"/>
  <cols>
    <col min="1" max="1" width="28.26953125" customWidth="1"/>
    <col min="2" max="2" width="22.54296875" customWidth="1"/>
    <col min="3" max="3" width="22.453125" customWidth="1"/>
    <col min="4" max="4" width="37.54296875" customWidth="1"/>
    <col min="5" max="5" width="28.1796875" customWidth="1"/>
    <col min="6" max="6" width="35.453125" customWidth="1"/>
    <col min="10" max="10" width="14.54296875" customWidth="1"/>
  </cols>
  <sheetData>
    <row r="1" spans="1:10" x14ac:dyDescent="0.35">
      <c r="A1" s="89" t="s">
        <v>8</v>
      </c>
      <c r="B1" s="2">
        <v>44.03</v>
      </c>
      <c r="C1" s="4">
        <f>RADIANS(B1)</f>
        <v>0.76846846965310334</v>
      </c>
    </row>
    <row r="2" spans="1:10" x14ac:dyDescent="0.35">
      <c r="A2" s="90" t="s">
        <v>3</v>
      </c>
      <c r="B2" s="5">
        <v>16.12</v>
      </c>
      <c r="C2" s="7">
        <f>RADIANS(B2)</f>
        <v>0.28134707542148596</v>
      </c>
    </row>
    <row r="3" spans="1:10" x14ac:dyDescent="0.35">
      <c r="A3" s="90" t="s">
        <v>5</v>
      </c>
      <c r="B3" s="5">
        <v>0.255</v>
      </c>
      <c r="C3" s="7"/>
    </row>
    <row r="4" spans="1:10" x14ac:dyDescent="0.35">
      <c r="A4" s="90" t="s">
        <v>7</v>
      </c>
      <c r="B4" s="5">
        <v>1.361</v>
      </c>
      <c r="C4" s="7"/>
    </row>
    <row r="5" spans="1:10" x14ac:dyDescent="0.35">
      <c r="A5" s="90" t="s">
        <v>9</v>
      </c>
      <c r="B5" s="5"/>
      <c r="C5" s="7">
        <v>0</v>
      </c>
    </row>
    <row r="6" spans="1:10" x14ac:dyDescent="0.35">
      <c r="A6" s="90" t="s">
        <v>6</v>
      </c>
      <c r="B6" s="5"/>
      <c r="C6" s="7">
        <v>0</v>
      </c>
    </row>
    <row r="7" spans="1:10" x14ac:dyDescent="0.35">
      <c r="A7" s="91" t="s">
        <v>103</v>
      </c>
      <c r="B7" s="8" t="s">
        <v>102</v>
      </c>
      <c r="C7" s="37"/>
    </row>
    <row r="12" spans="1:10" s="1" customFormat="1" ht="29" x14ac:dyDescent="0.35">
      <c r="A12" s="84" t="s">
        <v>0</v>
      </c>
      <c r="B12" s="84" t="s">
        <v>10</v>
      </c>
      <c r="C12" s="84" t="s">
        <v>4</v>
      </c>
      <c r="D12" s="84" t="s">
        <v>11</v>
      </c>
      <c r="E12" s="84" t="s">
        <v>1</v>
      </c>
      <c r="F12" s="85" t="s">
        <v>2</v>
      </c>
      <c r="H12" s="87" t="s">
        <v>112</v>
      </c>
      <c r="I12" s="86" t="s">
        <v>75</v>
      </c>
      <c r="J12" s="87" t="s">
        <v>76</v>
      </c>
    </row>
    <row r="13" spans="1:10" s="1" customFormat="1" x14ac:dyDescent="0.35">
      <c r="A13" s="2">
        <v>1</v>
      </c>
      <c r="B13" s="3">
        <f>23.45*SIN((284+A13)*2*PI()/365)</f>
        <v>-23.011636727869238</v>
      </c>
      <c r="C13" s="3">
        <f>RADIANS(B13)</f>
        <v>-0.40162882717417259</v>
      </c>
      <c r="D13" s="3">
        <f>ACOS(-(TAN($C$1)*TAN(C13)))</f>
        <v>1.1477150053468748</v>
      </c>
      <c r="E13" s="3">
        <f>(2*(DEGREES(D13))/15)</f>
        <v>8.7678967853614171</v>
      </c>
      <c r="F13" s="4">
        <f>(24/PI())*$B$4*(1+0.033*COS(A13*2*PI()/365))*(COS($C$1)*COS(C13)*SIN(D13)+D13*SIN($C$1)*SIN(C13))</f>
        <v>3.1316529471233272</v>
      </c>
      <c r="H13" s="88">
        <v>1</v>
      </c>
      <c r="I13" s="1">
        <f>(H13-12)*15</f>
        <v>-165</v>
      </c>
      <c r="J13" s="1">
        <f>90-$C$1+B13</f>
        <v>66.219894802477654</v>
      </c>
    </row>
    <row r="14" spans="1:10" s="1" customFormat="1" x14ac:dyDescent="0.35">
      <c r="A14" s="5">
        <v>2</v>
      </c>
      <c r="B14" s="6">
        <f t="shared" ref="B14:B77" si="0">23.45*SIN((284+A14)*2*PI()/365)</f>
        <v>-22.930543608307651</v>
      </c>
      <c r="C14" s="6">
        <f t="shared" ref="C14:C77" si="1">RADIANS(B14)</f>
        <v>-0.40021348523710948</v>
      </c>
      <c r="D14" s="6">
        <f t="shared" ref="D14:D77" si="2">ACOS(-(TAN($C$1)*TAN(C14)))</f>
        <v>1.1494844212045223</v>
      </c>
      <c r="E14" s="6">
        <f t="shared" ref="E14:E77" si="3">(2*(DEGREES(D14))/15)</f>
        <v>8.7814141268076487</v>
      </c>
      <c r="F14" s="7">
        <f t="shared" ref="F14:F77" si="4">(24/PI())*$B$4*(1+0.033*COS(A14*2*PI()/365))*(COS($C$1)*COS(C14)*SIN(D14)+D14*SIN($C$1)*SIN(C14))</f>
        <v>3.1466721831011202</v>
      </c>
      <c r="H14" s="88">
        <v>2</v>
      </c>
      <c r="I14" s="1">
        <f t="shared" ref="I14:I36" si="5">(H14-12)*15</f>
        <v>-150</v>
      </c>
      <c r="J14" s="1">
        <f t="shared" ref="J14:J77" si="6">90-$C$1+B14</f>
        <v>66.300987922039241</v>
      </c>
    </row>
    <row r="15" spans="1:10" s="1" customFormat="1" x14ac:dyDescent="0.35">
      <c r="A15" s="5">
        <v>3</v>
      </c>
      <c r="B15" s="6">
        <f t="shared" si="0"/>
        <v>-22.842655673793264</v>
      </c>
      <c r="C15" s="6">
        <f t="shared" si="1"/>
        <v>-0.39867955140705624</v>
      </c>
      <c r="D15" s="6">
        <f t="shared" si="2"/>
        <v>1.1513981262237585</v>
      </c>
      <c r="E15" s="6">
        <f t="shared" si="3"/>
        <v>8.7960337562523456</v>
      </c>
      <c r="F15" s="7">
        <f t="shared" si="4"/>
        <v>3.1629390177025889</v>
      </c>
      <c r="H15" s="88">
        <v>3</v>
      </c>
      <c r="I15" s="1">
        <f t="shared" si="5"/>
        <v>-135</v>
      </c>
      <c r="J15" s="1">
        <f t="shared" si="6"/>
        <v>66.388875856553639</v>
      </c>
    </row>
    <row r="16" spans="1:10" s="1" customFormat="1" x14ac:dyDescent="0.35">
      <c r="A16" s="5">
        <v>4</v>
      </c>
      <c r="B16" s="6">
        <f t="shared" si="0"/>
        <v>-22.747998967417839</v>
      </c>
      <c r="C16" s="6">
        <f t="shared" si="1"/>
        <v>-0.39702748022171158</v>
      </c>
      <c r="D16" s="6">
        <f t="shared" si="2"/>
        <v>1.1534546323780843</v>
      </c>
      <c r="E16" s="6">
        <f t="shared" si="3"/>
        <v>8.8117443060104197</v>
      </c>
      <c r="F16" s="7">
        <f t="shared" si="4"/>
        <v>3.1804517578561029</v>
      </c>
      <c r="H16" s="88">
        <v>4</v>
      </c>
      <c r="I16" s="1">
        <f t="shared" si="5"/>
        <v>-120</v>
      </c>
      <c r="J16" s="1">
        <f t="shared" si="6"/>
        <v>66.483532562929057</v>
      </c>
    </row>
    <row r="17" spans="1:10" s="1" customFormat="1" x14ac:dyDescent="0.35">
      <c r="A17" s="5">
        <v>5</v>
      </c>
      <c r="B17" s="6">
        <f t="shared" si="0"/>
        <v>-22.646601538006347</v>
      </c>
      <c r="C17" s="6">
        <f t="shared" si="1"/>
        <v>-0.3952577612254225</v>
      </c>
      <c r="D17" s="6">
        <f t="shared" si="2"/>
        <v>1.1556523555923857</v>
      </c>
      <c r="E17" s="6">
        <f t="shared" si="3"/>
        <v>8.8285336746394041</v>
      </c>
      <c r="F17" s="7">
        <f t="shared" si="4"/>
        <v>3.1992084921331987</v>
      </c>
      <c r="H17" s="88">
        <v>5</v>
      </c>
      <c r="I17" s="1">
        <f t="shared" si="5"/>
        <v>-105</v>
      </c>
      <c r="J17" s="1">
        <f t="shared" si="6"/>
        <v>66.584929992340548</v>
      </c>
    </row>
    <row r="18" spans="1:10" s="1" customFormat="1" x14ac:dyDescent="0.35">
      <c r="A18" s="5">
        <v>6</v>
      </c>
      <c r="B18" s="6">
        <f t="shared" si="0"/>
        <v>-22.538493431805453</v>
      </c>
      <c r="C18" s="6">
        <f t="shared" si="1"/>
        <v>-0.39337091882412117</v>
      </c>
      <c r="D18" s="6">
        <f t="shared" si="2"/>
        <v>1.1579896200211572</v>
      </c>
      <c r="E18" s="6">
        <f t="shared" si="3"/>
        <v>8.8463890596226928</v>
      </c>
      <c r="F18" s="7">
        <f t="shared" si="4"/>
        <v>3.2192070777198216</v>
      </c>
      <c r="H18" s="88">
        <v>6</v>
      </c>
      <c r="I18" s="1">
        <f t="shared" si="5"/>
        <v>-90</v>
      </c>
      <c r="J18" s="1">
        <f t="shared" si="6"/>
        <v>66.69303809854145</v>
      </c>
    </row>
    <row r="19" spans="1:10" s="1" customFormat="1" x14ac:dyDescent="0.35">
      <c r="A19" s="5">
        <v>7</v>
      </c>
      <c r="B19" s="6">
        <f t="shared" si="0"/>
        <v>-22.423706683580193</v>
      </c>
      <c r="C19" s="6">
        <f t="shared" si="1"/>
        <v>-0.39136751212993265</v>
      </c>
      <c r="D19" s="6">
        <f t="shared" si="2"/>
        <v>1.160464662503025</v>
      </c>
      <c r="E19" s="6">
        <f t="shared" si="3"/>
        <v>8.8652969913995765</v>
      </c>
      <c r="F19" s="7">
        <f t="shared" si="4"/>
        <v>3.240445126844024</v>
      </c>
      <c r="H19" s="88">
        <v>7</v>
      </c>
      <c r="I19" s="1">
        <f t="shared" si="5"/>
        <v>-75</v>
      </c>
      <c r="J19" s="1">
        <f t="shared" si="6"/>
        <v>66.807824846766707</v>
      </c>
    </row>
    <row r="20" spans="1:10" s="1" customFormat="1" x14ac:dyDescent="0.35">
      <c r="A20" s="5">
        <v>8</v>
      </c>
      <c r="B20" s="6">
        <f t="shared" si="0"/>
        <v>-22.302275307121352</v>
      </c>
      <c r="C20" s="6">
        <f t="shared" si="1"/>
        <v>-0.38924813479549714</v>
      </c>
      <c r="D20" s="6">
        <f t="shared" si="2"/>
        <v>1.1630756371679178</v>
      </c>
      <c r="E20" s="6">
        <f t="shared" si="3"/>
        <v>8.8852433685614347</v>
      </c>
      <c r="F20" s="7">
        <f t="shared" si="4"/>
        <v>3.2629199927305885</v>
      </c>
      <c r="H20" s="88">
        <v>8</v>
      </c>
      <c r="I20" s="1">
        <f t="shared" si="5"/>
        <v>-60</v>
      </c>
      <c r="J20" s="1">
        <f t="shared" si="6"/>
        <v>66.929256223225551</v>
      </c>
    </row>
    <row r="21" spans="1:10" s="1" customFormat="1" x14ac:dyDescent="0.35">
      <c r="A21" s="5">
        <v>9</v>
      </c>
      <c r="B21" s="6">
        <f t="shared" si="0"/>
        <v>-22.1742352851665</v>
      </c>
      <c r="C21" s="6">
        <f t="shared" si="1"/>
        <v>-0.38701341483805918</v>
      </c>
      <c r="D21" s="6">
        <f t="shared" si="2"/>
        <v>1.1658206201730419</v>
      </c>
      <c r="E21" s="6">
        <f t="shared" si="3"/>
        <v>8.9062134940319329</v>
      </c>
      <c r="F21" s="7">
        <f t="shared" si="4"/>
        <v>3.2866287551549989</v>
      </c>
      <c r="H21" s="88">
        <v>9</v>
      </c>
      <c r="I21" s="1">
        <f t="shared" si="5"/>
        <v>-45</v>
      </c>
      <c r="J21" s="1">
        <f t="shared" si="6"/>
        <v>67.057296245180396</v>
      </c>
    </row>
    <row r="22" spans="1:10" s="1" customFormat="1" x14ac:dyDescent="0.35">
      <c r="A22" s="5">
        <v>10</v>
      </c>
      <c r="B22" s="6">
        <f t="shared" si="0"/>
        <v>-22.039624558737444</v>
      </c>
      <c r="C22" s="6">
        <f t="shared" si="1"/>
        <v>-0.38466401445337078</v>
      </c>
      <c r="D22" s="6">
        <f t="shared" si="2"/>
        <v>1.1686976145438117</v>
      </c>
      <c r="E22" s="6">
        <f t="shared" si="3"/>
        <v>8.9281921120490022</v>
      </c>
      <c r="F22" s="7">
        <f t="shared" si="4"/>
        <v>3.311568205670727</v>
      </c>
      <c r="H22" s="88">
        <v>10</v>
      </c>
      <c r="I22" s="1">
        <f t="shared" si="5"/>
        <v>-30</v>
      </c>
      <c r="J22" s="1">
        <f t="shared" si="6"/>
        <v>67.191906971609455</v>
      </c>
    </row>
    <row r="23" spans="1:10" s="1" customFormat="1" x14ac:dyDescent="0.35">
      <c r="A23" s="5">
        <v>11</v>
      </c>
      <c r="B23" s="6">
        <f t="shared" si="0"/>
        <v>-21.898483015897597</v>
      </c>
      <c r="C23" s="6">
        <f t="shared" si="1"/>
        <v>-0.38220062981947084</v>
      </c>
      <c r="D23" s="6">
        <f t="shared" si="2"/>
        <v>1.1717045550960568</v>
      </c>
      <c r="E23" s="6">
        <f t="shared" si="3"/>
        <v>8.9511634457677189</v>
      </c>
      <c r="F23" s="7">
        <f t="shared" si="4"/>
        <v>3.3377348325847818</v>
      </c>
      <c r="H23" s="88">
        <v>11</v>
      </c>
      <c r="I23" s="1">
        <f t="shared" si="5"/>
        <v>-15</v>
      </c>
      <c r="J23" s="1">
        <f t="shared" si="6"/>
        <v>67.333048514449303</v>
      </c>
    </row>
    <row r="24" spans="1:10" s="1" customFormat="1" x14ac:dyDescent="0.35">
      <c r="A24" s="5">
        <v>12</v>
      </c>
      <c r="B24" s="6">
        <f t="shared" si="0"/>
        <v>-21.750852479932156</v>
      </c>
      <c r="C24" s="6">
        <f t="shared" si="1"/>
        <v>-0.37962399089039001</v>
      </c>
      <c r="D24" s="6">
        <f t="shared" si="2"/>
        <v>1.1748393134162021</v>
      </c>
      <c r="E24" s="6">
        <f t="shared" si="3"/>
        <v>8.9751112353060964</v>
      </c>
      <c r="F24" s="7">
        <f t="shared" si="4"/>
        <v>3.3651248057573282</v>
      </c>
      <c r="H24" s="88">
        <v>12</v>
      </c>
      <c r="I24" s="1">
        <f t="shared" si="5"/>
        <v>0</v>
      </c>
      <c r="J24" s="1">
        <f t="shared" si="6"/>
        <v>67.48067905041475</v>
      </c>
    </row>
    <row r="25" spans="1:10" s="1" customFormat="1" x14ac:dyDescent="0.35">
      <c r="A25" s="5">
        <v>13</v>
      </c>
      <c r="B25" s="6">
        <f t="shared" si="0"/>
        <v>-21.596776696955082</v>
      </c>
      <c r="C25" s="6">
        <f t="shared" si="1"/>
        <v>-0.37693486117985181</v>
      </c>
      <c r="D25" s="6">
        <f t="shared" si="2"/>
        <v>1.1780997028766125</v>
      </c>
      <c r="E25" s="6">
        <f t="shared" si="3"/>
        <v>9.000018776059493</v>
      </c>
      <c r="F25" s="7">
        <f t="shared" si="4"/>
        <v>3.3937339613011264</v>
      </c>
      <c r="H25" s="88">
        <v>13</v>
      </c>
      <c r="I25" s="1">
        <f t="shared" si="5"/>
        <v>15</v>
      </c>
      <c r="J25" s="1">
        <f t="shared" si="6"/>
        <v>67.63475483339181</v>
      </c>
    </row>
    <row r="26" spans="1:10" s="1" customFormat="1" x14ac:dyDescent="0.35">
      <c r="A26" s="5">
        <v>14</v>
      </c>
      <c r="B26" s="6">
        <f t="shared" si="0"/>
        <v>-21.436301322946075</v>
      </c>
      <c r="C26" s="6">
        <f t="shared" si="1"/>
        <v>-0.37413403753502533</v>
      </c>
      <c r="D26" s="6">
        <f t="shared" si="2"/>
        <v>1.1814834836639876</v>
      </c>
      <c r="E26" s="6">
        <f t="shared" si="3"/>
        <v>9.0258689571146977</v>
      </c>
      <c r="F26" s="7">
        <f t="shared" si="4"/>
        <v>3.4235577862566062</v>
      </c>
      <c r="H26" s="88">
        <v>14</v>
      </c>
      <c r="I26" s="1">
        <f t="shared" si="5"/>
        <v>30</v>
      </c>
      <c r="J26" s="1">
        <f t="shared" si="6"/>
        <v>67.79523020740082</v>
      </c>
    </row>
    <row r="27" spans="1:10" s="1" customFormat="1" x14ac:dyDescent="0.35">
      <c r="A27" s="5">
        <v>15</v>
      </c>
      <c r="B27" s="6">
        <f t="shared" si="0"/>
        <v>-21.269473910221816</v>
      </c>
      <c r="C27" s="6">
        <f t="shared" si="1"/>
        <v>-0.37122234990040348</v>
      </c>
      <c r="D27" s="6">
        <f t="shared" si="2"/>
        <v>1.1849883677994697</v>
      </c>
      <c r="E27" s="6">
        <f t="shared" si="3"/>
        <v>9.0526442996007628</v>
      </c>
      <c r="F27" s="7">
        <f t="shared" si="4"/>
        <v>3.4545914033177065</v>
      </c>
      <c r="H27" s="88">
        <v>15</v>
      </c>
      <c r="I27" s="1">
        <f t="shared" si="5"/>
        <v>45</v>
      </c>
      <c r="J27" s="1">
        <f t="shared" si="6"/>
        <v>67.96205762012508</v>
      </c>
    </row>
    <row r="28" spans="1:10" s="1" customFormat="1" x14ac:dyDescent="0.35">
      <c r="A28" s="5">
        <v>16</v>
      </c>
      <c r="B28" s="6">
        <f t="shared" si="0"/>
        <v>-21.096343893345107</v>
      </c>
      <c r="C28" s="6">
        <f t="shared" si="1"/>
        <v>-0.3682006610718716</v>
      </c>
      <c r="D28" s="6">
        <f t="shared" si="2"/>
        <v>1.1886120241300733</v>
      </c>
      <c r="E28" s="6">
        <f t="shared" si="3"/>
        <v>9.0803269948206893</v>
      </c>
      <c r="F28" s="7">
        <f t="shared" si="4"/>
        <v>3.4868295556826205</v>
      </c>
      <c r="H28" s="88">
        <v>16</v>
      </c>
      <c r="I28" s="1">
        <f t="shared" si="5"/>
        <v>60</v>
      </c>
      <c r="J28" s="1">
        <f t="shared" si="6"/>
        <v>68.135187637001792</v>
      </c>
    </row>
    <row r="29" spans="1:10" s="1" customFormat="1" x14ac:dyDescent="0.35">
      <c r="A29" s="5">
        <v>17</v>
      </c>
      <c r="B29" s="6">
        <f t="shared" si="0"/>
        <v>-20.916962574476418</v>
      </c>
      <c r="C29" s="6">
        <f t="shared" si="1"/>
        <v>-0.36506986644104311</v>
      </c>
      <c r="D29" s="6">
        <f t="shared" si="2"/>
        <v>1.1923520832720553</v>
      </c>
      <c r="E29" s="6">
        <f t="shared" si="3"/>
        <v>9.1088989420160065</v>
      </c>
      <c r="F29" s="7">
        <f t="shared" si="4"/>
        <v>3.5202665921024372</v>
      </c>
      <c r="H29" s="88">
        <v>17</v>
      </c>
      <c r="I29" s="1">
        <f t="shared" si="5"/>
        <v>75</v>
      </c>
      <c r="J29" s="1">
        <f t="shared" si="6"/>
        <v>68.314568955870485</v>
      </c>
    </row>
    <row r="30" spans="1:10" s="1" customFormat="1" x14ac:dyDescent="0.35">
      <c r="A30" s="5">
        <v>18</v>
      </c>
      <c r="B30" s="6">
        <f t="shared" si="0"/>
        <v>-20.73138310817188</v>
      </c>
      <c r="C30" s="6">
        <f t="shared" si="1"/>
        <v>-0.36183089372993504</v>
      </c>
      <c r="D30" s="6">
        <f t="shared" si="2"/>
        <v>1.1962061424879686</v>
      </c>
      <c r="E30" s="6">
        <f t="shared" si="3"/>
        <v>9.1383417856247195</v>
      </c>
      <c r="F30" s="7">
        <f t="shared" si="4"/>
        <v>3.5548964521988942</v>
      </c>
      <c r="H30" s="88">
        <v>18</v>
      </c>
      <c r="I30" s="1">
        <f t="shared" si="5"/>
        <v>90</v>
      </c>
      <c r="J30" s="1">
        <f t="shared" si="6"/>
        <v>68.500148422175016</v>
      </c>
    </row>
    <row r="31" spans="1:10" s="1" customFormat="1" x14ac:dyDescent="0.35">
      <c r="A31" s="5">
        <v>19</v>
      </c>
      <c r="B31" s="6">
        <f t="shared" si="0"/>
        <v>-20.539660485632506</v>
      </c>
      <c r="C31" s="6">
        <f t="shared" si="1"/>
        <v>-0.3584847027160647</v>
      </c>
      <c r="D31" s="6">
        <f t="shared" si="2"/>
        <v>1.2001717704803236</v>
      </c>
      <c r="E31" s="6">
        <f t="shared" si="3"/>
        <v>9.1686369519021689</v>
      </c>
      <c r="F31" s="7">
        <f t="shared" si="4"/>
        <v>3.5907126521206045</v>
      </c>
      <c r="H31" s="88">
        <v>19</v>
      </c>
      <c r="I31" s="1">
        <f t="shared" si="5"/>
        <v>105</v>
      </c>
      <c r="J31" s="1">
        <f t="shared" si="6"/>
        <v>68.691871044714389</v>
      </c>
    </row>
    <row r="32" spans="1:10" s="1" customFormat="1" x14ac:dyDescent="0.35">
      <c r="A32" s="5">
        <v>20</v>
      </c>
      <c r="B32" s="6">
        <f t="shared" si="0"/>
        <v>-20.341851518409051</v>
      </c>
      <c r="C32" s="6">
        <f t="shared" si="1"/>
        <v>-0.35503228494804584</v>
      </c>
      <c r="D32" s="6">
        <f t="shared" si="2"/>
        <v>1.2042465120860317</v>
      </c>
      <c r="E32" s="6">
        <f t="shared" si="3"/>
        <v>9.1997656847839604</v>
      </c>
      <c r="F32" s="7">
        <f t="shared" si="4"/>
        <v>3.627708270604932</v>
      </c>
      <c r="H32" s="88">
        <v>20</v>
      </c>
      <c r="I32" s="1">
        <f t="shared" si="5"/>
        <v>120</v>
      </c>
      <c r="J32" s="1">
        <f t="shared" si="6"/>
        <v>68.889680011937855</v>
      </c>
    </row>
    <row r="33" spans="1:10" s="1" customFormat="1" x14ac:dyDescent="0.35">
      <c r="A33" s="5">
        <v>21</v>
      </c>
      <c r="B33" s="6">
        <f t="shared" si="0"/>
        <v>-20.13801482156758</v>
      </c>
      <c r="C33" s="6">
        <f t="shared" si="1"/>
        <v>-0.35147466345177264</v>
      </c>
      <c r="D33" s="6">
        <f t="shared" si="2"/>
        <v>1.2084278928570731</v>
      </c>
      <c r="E33" s="6">
        <f t="shared" si="3"/>
        <v>9.2317090808796713</v>
      </c>
      <c r="F33" s="7">
        <f t="shared" si="4"/>
        <v>3.6658759355101282</v>
      </c>
      <c r="H33" s="88">
        <v>21</v>
      </c>
      <c r="I33" s="1">
        <f t="shared" si="5"/>
        <v>135</v>
      </c>
      <c r="J33" s="1">
        <f t="shared" si="6"/>
        <v>69.093516708779319</v>
      </c>
    </row>
    <row r="34" spans="1:10" s="1" customFormat="1" x14ac:dyDescent="0.35">
      <c r="A34" s="5">
        <v>22</v>
      </c>
      <c r="B34" s="6">
        <f t="shared" si="0"/>
        <v>-19.928210796320524</v>
      </c>
      <c r="C34" s="6">
        <f t="shared" si="1"/>
        <v>-0.3478128924272742</v>
      </c>
      <c r="D34" s="6">
        <f t="shared" si="2"/>
        <v>1.212713423514165</v>
      </c>
      <c r="E34" s="6">
        <f t="shared" si="3"/>
        <v>9.2644481234963756</v>
      </c>
      <c r="F34" s="7">
        <f t="shared" si="4"/>
        <v>3.7052078108797954</v>
      </c>
      <c r="H34" s="88">
        <v>22</v>
      </c>
      <c r="I34" s="1">
        <f t="shared" si="5"/>
        <v>150</v>
      </c>
      <c r="J34" s="1">
        <f t="shared" si="6"/>
        <v>69.303320734026371</v>
      </c>
    </row>
    <row r="35" spans="1:10" s="1" customFormat="1" x14ac:dyDescent="0.35">
      <c r="A35" s="5">
        <v>23</v>
      </c>
      <c r="B35" s="6">
        <f t="shared" si="0"/>
        <v>-19.712501612128516</v>
      </c>
      <c r="C35" s="6">
        <f t="shared" si="1"/>
        <v>-0.34404805693633278</v>
      </c>
      <c r="D35" s="6">
        <f t="shared" si="2"/>
        <v>1.2171006042615014</v>
      </c>
      <c r="E35" s="6">
        <f t="shared" si="3"/>
        <v>9.297963715600833</v>
      </c>
      <c r="F35" s="7">
        <f t="shared" si="4"/>
        <v>3.7456955845987108</v>
      </c>
      <c r="H35" s="88">
        <v>23</v>
      </c>
      <c r="I35" s="1">
        <f t="shared" si="5"/>
        <v>165</v>
      </c>
      <c r="J35" s="1">
        <f t="shared" si="6"/>
        <v>69.519029918218379</v>
      </c>
    </row>
    <row r="36" spans="1:10" s="1" customFormat="1" x14ac:dyDescent="0.35">
      <c r="A36" s="5">
        <v>24</v>
      </c>
      <c r="B36" s="6">
        <f t="shared" si="0"/>
        <v>-19.490951188278192</v>
      </c>
      <c r="C36" s="6">
        <f t="shared" si="1"/>
        <v>-0.34018127258095565</v>
      </c>
      <c r="D36" s="6">
        <f t="shared" si="2"/>
        <v>1.2215869289519805</v>
      </c>
      <c r="E36" s="6">
        <f t="shared" si="3"/>
        <v>9.3322367116394709</v>
      </c>
      <c r="F36" s="7">
        <f t="shared" si="4"/>
        <v>3.7873304566960533</v>
      </c>
      <c r="H36" s="88">
        <v>24</v>
      </c>
      <c r="I36" s="1">
        <f t="shared" si="5"/>
        <v>180</v>
      </c>
      <c r="J36" s="1">
        <f t="shared" si="6"/>
        <v>69.740580342068711</v>
      </c>
    </row>
    <row r="37" spans="1:10" s="1" customFormat="1" x14ac:dyDescent="0.35">
      <c r="A37" s="5">
        <v>25</v>
      </c>
      <c r="B37" s="6">
        <f t="shared" si="0"/>
        <v>-19.26362517494162</v>
      </c>
      <c r="C37" s="6">
        <f t="shared" si="1"/>
        <v>-0.33621368517279993</v>
      </c>
      <c r="D37" s="6">
        <f t="shared" si="2"/>
        <v>1.226169889093629</v>
      </c>
      <c r="E37" s="6">
        <f t="shared" si="3"/>
        <v>9.3672479481452235</v>
      </c>
      <c r="F37" s="7">
        <f t="shared" si="4"/>
        <v>3.8301031283488318</v>
      </c>
      <c r="J37" s="1">
        <f t="shared" si="6"/>
        <v>69.967906355405276</v>
      </c>
    </row>
    <row r="38" spans="1:10" s="1" customFormat="1" x14ac:dyDescent="0.35">
      <c r="A38" s="5">
        <v>26</v>
      </c>
      <c r="B38" s="6">
        <f t="shared" si="0"/>
        <v>-19.030590933722618</v>
      </c>
      <c r="C38" s="6">
        <f t="shared" si="1"/>
        <v>-0.33214647039364165</v>
      </c>
      <c r="D38" s="6">
        <f t="shared" si="2"/>
        <v>1.2308469776892299</v>
      </c>
      <c r="E38" s="6">
        <f t="shared" si="3"/>
        <v>9.4029782730701168</v>
      </c>
      <c r="F38" s="7">
        <f t="shared" si="4"/>
        <v>3.8740037916349661</v>
      </c>
      <c r="J38" s="1">
        <f t="shared" si="6"/>
        <v>70.200940596624278</v>
      </c>
    </row>
    <row r="39" spans="1:10" s="1" customFormat="1" x14ac:dyDescent="0.35">
      <c r="A39" s="5">
        <v>27</v>
      </c>
      <c r="B39" s="6">
        <f t="shared" si="0"/>
        <v>-18.791917517696174</v>
      </c>
      <c r="C39" s="6">
        <f t="shared" si="1"/>
        <v>-0.32798083344699802</v>
      </c>
      <c r="D39" s="6">
        <f t="shared" si="2"/>
        <v>1.2356156929024076</v>
      </c>
      <c r="E39" s="6">
        <f t="shared" si="3"/>
        <v>9.4394085737921039</v>
      </c>
      <c r="F39" s="7">
        <f t="shared" si="4"/>
        <v>3.9190221200819741</v>
      </c>
      <c r="J39" s="1">
        <f t="shared" si="6"/>
        <v>70.439614012650722</v>
      </c>
    </row>
    <row r="40" spans="1:10" s="1" customFormat="1" x14ac:dyDescent="0.35">
      <c r="A40" s="5">
        <v>28</v>
      </c>
      <c r="B40" s="6">
        <f t="shared" si="0"/>
        <v>-18.547675650946431</v>
      </c>
      <c r="C40" s="6">
        <f t="shared" si="1"/>
        <v>-0.32371800870099776</v>
      </c>
      <c r="D40" s="6">
        <f t="shared" si="2"/>
        <v>1.2404735415446422</v>
      </c>
      <c r="E40" s="6">
        <f t="shared" si="3"/>
        <v>9.4765198037538916</v>
      </c>
      <c r="F40" s="7">
        <f t="shared" si="4"/>
        <v>3.9651472600537581</v>
      </c>
      <c r="J40" s="1">
        <f t="shared" si="6"/>
        <v>70.683855879400468</v>
      </c>
    </row>
    <row r="41" spans="1:10" s="1" customFormat="1" x14ac:dyDescent="0.35">
      <c r="A41" s="5">
        <v>29</v>
      </c>
      <c r="B41" s="6">
        <f t="shared" si="0"/>
        <v>-18.297937707609698</v>
      </c>
      <c r="C41" s="6">
        <f t="shared" si="1"/>
        <v>-0.31935925932261272</v>
      </c>
      <c r="D41" s="6">
        <f t="shared" si="2"/>
        <v>1.245418042378845</v>
      </c>
      <c r="E41" s="6">
        <f t="shared" si="3"/>
        <v>9.51429300770039</v>
      </c>
      <c r="F41" s="7">
        <f t="shared" si="4"/>
        <v>4.0123678230142765</v>
      </c>
      <c r="J41" s="1">
        <f t="shared" si="6"/>
        <v>70.933593822737208</v>
      </c>
    </row>
    <row r="42" spans="1:10" s="1" customFormat="1" x14ac:dyDescent="0.35">
      <c r="A42" s="5">
        <v>30</v>
      </c>
      <c r="B42" s="6">
        <f t="shared" si="0"/>
        <v>-18.042777690428348</v>
      </c>
      <c r="C42" s="6">
        <f t="shared" si="1"/>
        <v>-0.31490587690335287</v>
      </c>
      <c r="D42" s="6">
        <f t="shared" si="2"/>
        <v>1.2504467292362424</v>
      </c>
      <c r="E42" s="6">
        <f t="shared" si="3"/>
        <v>9.5527093454899603</v>
      </c>
      <c r="F42" s="7">
        <f t="shared" si="4"/>
        <v>4.0606718787033333</v>
      </c>
      <c r="J42" s="1">
        <f t="shared" si="6"/>
        <v>71.188753839918547</v>
      </c>
    </row>
    <row r="43" spans="1:10" s="1" customFormat="1" x14ac:dyDescent="0.35">
      <c r="A43" s="8">
        <v>31</v>
      </c>
      <c r="B43" s="9">
        <f t="shared" si="0"/>
        <v>-17.782271208822291</v>
      </c>
      <c r="C43" s="9">
        <f t="shared" si="1"/>
        <v>-0.31035918107654109</v>
      </c>
      <c r="D43" s="9">
        <f t="shared" si="2"/>
        <v>1.2555571539443642</v>
      </c>
      <c r="E43" s="9">
        <f t="shared" si="3"/>
        <v>9.5917501144625934</v>
      </c>
      <c r="F43" s="10">
        <f t="shared" si="4"/>
        <v>4.1100469492559739</v>
      </c>
      <c r="J43" s="1">
        <f t="shared" si="6"/>
        <v>71.449260321524605</v>
      </c>
    </row>
    <row r="44" spans="1:10" s="1" customFormat="1" x14ac:dyDescent="0.35">
      <c r="A44" s="2">
        <v>32</v>
      </c>
      <c r="B44" s="3">
        <f t="shared" si="0"/>
        <v>-17.516495456484215</v>
      </c>
      <c r="C44" s="3">
        <f t="shared" si="1"/>
        <v>-0.30572051912627668</v>
      </c>
      <c r="D44" s="3">
        <f t="shared" si="2"/>
        <v>1.2607468890649225</v>
      </c>
      <c r="E44" s="3">
        <f t="shared" si="3"/>
        <v>9.6313967703557672</v>
      </c>
      <c r="F44" s="4">
        <f t="shared" si="4"/>
        <v>4.1604800042933343</v>
      </c>
      <c r="J44" s="1">
        <f t="shared" si="6"/>
        <v>71.715036073862677</v>
      </c>
    </row>
    <row r="45" spans="1:10" s="1" customFormat="1" x14ac:dyDescent="0.35">
      <c r="A45" s="5">
        <v>33</v>
      </c>
      <c r="B45" s="6">
        <f t="shared" si="0"/>
        <v>-17.245529188505468</v>
      </c>
      <c r="C45" s="6">
        <f t="shared" si="1"/>
        <v>-0.30099126558820627</v>
      </c>
      <c r="D45" s="6">
        <f t="shared" si="2"/>
        <v>1.2660135304412883</v>
      </c>
      <c r="E45" s="6">
        <f t="shared" si="3"/>
        <v>9.6716309467657311</v>
      </c>
      <c r="F45" s="7">
        <f t="shared" si="4"/>
        <v>4.2119574570091336</v>
      </c>
      <c r="J45" s="1">
        <f t="shared" si="6"/>
        <v>71.986002341841427</v>
      </c>
    </row>
    <row r="46" spans="1:10" s="1" customFormat="1" x14ac:dyDescent="0.35">
      <c r="A46" s="5">
        <v>34</v>
      </c>
      <c r="B46" s="6">
        <f t="shared" si="0"/>
        <v>-16.969452698039142</v>
      </c>
      <c r="C46" s="6">
        <f t="shared" si="1"/>
        <v>-0.2961728218422181</v>
      </c>
      <c r="D46" s="6">
        <f t="shared" si="2"/>
        <v>1.2713546995561293</v>
      </c>
      <c r="E46" s="6">
        <f t="shared" si="3"/>
        <v>9.7124344731585346</v>
      </c>
      <c r="F46" s="7">
        <f t="shared" si="4"/>
        <v>4.2644651612722715</v>
      </c>
      <c r="J46" s="1">
        <f t="shared" si="6"/>
        <v>72.262078832307765</v>
      </c>
    </row>
    <row r="47" spans="1:10" s="1" customFormat="1" x14ac:dyDescent="0.35">
      <c r="A47" s="5">
        <v>35</v>
      </c>
      <c r="B47" s="6">
        <f t="shared" si="0"/>
        <v>-16.688347792507624</v>
      </c>
      <c r="C47" s="6">
        <f t="shared" si="1"/>
        <v>-0.29126661569718554</v>
      </c>
      <c r="D47" s="6">
        <f t="shared" si="2"/>
        <v>1.2767680457005537</v>
      </c>
      <c r="E47" s="6">
        <f t="shared" si="3"/>
        <v>9.7537893914410585</v>
      </c>
      <c r="F47" s="7">
        <f t="shared" si="4"/>
        <v>4.3179884097624495</v>
      </c>
      <c r="J47" s="1">
        <f t="shared" si="6"/>
        <v>72.543183737839271</v>
      </c>
    </row>
    <row r="48" spans="1:10" s="1" customFormat="1" x14ac:dyDescent="0.35">
      <c r="A48" s="5">
        <v>36</v>
      </c>
      <c r="B48" s="6">
        <f t="shared" si="0"/>
        <v>-16.402297769361123</v>
      </c>
      <c r="C48" s="6">
        <f t="shared" si="1"/>
        <v>-0.28627410096787309</v>
      </c>
      <c r="D48" s="6">
        <f t="shared" si="2"/>
        <v>1.282251247956832</v>
      </c>
      <c r="E48" s="6">
        <f t="shared" si="3"/>
        <v>9.7956779711079047</v>
      </c>
      <c r="F48" s="7">
        <f t="shared" si="4"/>
        <v>4.3725119331521771</v>
      </c>
      <c r="J48" s="1">
        <f t="shared" si="6"/>
        <v>72.829233760985773</v>
      </c>
    </row>
    <row r="49" spans="1:10" s="1" customFormat="1" x14ac:dyDescent="0.35">
      <c r="A49" s="5">
        <v>37</v>
      </c>
      <c r="B49" s="6">
        <f t="shared" si="0"/>
        <v>-16.111387391395002</v>
      </c>
      <c r="C49" s="6">
        <f t="shared" si="1"/>
        <v>-0.2811967570441431</v>
      </c>
      <c r="D49" s="6">
        <f t="shared" si="2"/>
        <v>1.2878020169973998</v>
      </c>
      <c r="E49" s="6">
        <f t="shared" si="3"/>
        <v>9.8380827229847618</v>
      </c>
      <c r="F49" s="7">
        <f t="shared" si="4"/>
        <v>4.428019900344883</v>
      </c>
      <c r="J49" s="1">
        <f t="shared" si="6"/>
        <v>73.1201441389519</v>
      </c>
    </row>
    <row r="50" spans="1:10" s="1" customFormat="1" x14ac:dyDescent="0.35">
      <c r="A50" s="5">
        <v>38</v>
      </c>
      <c r="B50" s="6">
        <f t="shared" si="0"/>
        <v>-15.815702861632575</v>
      </c>
      <c r="C50" s="6">
        <f t="shared" si="1"/>
        <v>-0.2760360884525776</v>
      </c>
      <c r="D50" s="6">
        <f t="shared" si="2"/>
        <v>1.2934180967034448</v>
      </c>
      <c r="E50" s="6">
        <f t="shared" si="3"/>
        <v>9.8809864115934882</v>
      </c>
      <c r="F50" s="7">
        <f t="shared" si="4"/>
        <v>4.4844959197756067</v>
      </c>
      <c r="J50" s="1">
        <f t="shared" si="6"/>
        <v>73.415828668714326</v>
      </c>
    </row>
    <row r="51" spans="1:10" s="1" customFormat="1" x14ac:dyDescent="0.35">
      <c r="A51" s="5">
        <v>39</v>
      </c>
      <c r="B51" s="6">
        <f t="shared" si="0"/>
        <v>-15.515331797781442</v>
      </c>
      <c r="C51" s="6">
        <f t="shared" si="1"/>
        <v>-0.27079362441065719</v>
      </c>
      <c r="D51" s="6">
        <f t="shared" si="2"/>
        <v>1.2990972656068716</v>
      </c>
      <c r="E51" s="6">
        <f t="shared" si="3"/>
        <v>9.924372066167928</v>
      </c>
      <c r="F51" s="7">
        <f t="shared" si="4"/>
        <v>4.5419230417771326</v>
      </c>
      <c r="J51" s="1">
        <f t="shared" si="6"/>
        <v>73.716199732565457</v>
      </c>
    </row>
    <row r="52" spans="1:10" s="1" customFormat="1" x14ac:dyDescent="0.35">
      <c r="A52" s="5">
        <v>40</v>
      </c>
      <c r="B52" s="6">
        <f t="shared" si="0"/>
        <v>-15.210363206270323</v>
      </c>
      <c r="C52" s="6">
        <f t="shared" si="1"/>
        <v>-0.26547091837361853</v>
      </c>
      <c r="D52" s="6">
        <f t="shared" si="2"/>
        <v>1.3048373381599143</v>
      </c>
      <c r="E52" s="6">
        <f t="shared" si="3"/>
        <v>9.9682229903530253</v>
      </c>
      <c r="F52" s="7">
        <f t="shared" si="4"/>
        <v>4.6002837620113484</v>
      </c>
      <c r="J52" s="1">
        <f t="shared" si="6"/>
        <v>74.021168324076569</v>
      </c>
    </row>
    <row r="53" spans="1:10" s="1" customFormat="1" x14ac:dyDescent="0.35">
      <c r="A53" s="5">
        <v>41</v>
      </c>
      <c r="B53" s="6">
        <f t="shared" si="0"/>
        <v>-14.900887455874663</v>
      </c>
      <c r="C53" s="6">
        <f t="shared" si="1"/>
        <v>-0.26006954757413414</v>
      </c>
      <c r="D53" s="6">
        <f t="shared" si="2"/>
        <v>1.3106361658370289</v>
      </c>
      <c r="E53" s="6">
        <f t="shared" si="3"/>
        <v>10.012522770622667</v>
      </c>
      <c r="F53" s="7">
        <f t="shared" si="4"/>
        <v>4.6595600259622358</v>
      </c>
      <c r="J53" s="1">
        <f t="shared" si="6"/>
        <v>74.330644074472232</v>
      </c>
    </row>
    <row r="54" spans="1:10" s="1" customFormat="1" x14ac:dyDescent="0.35">
      <c r="A54" s="5">
        <v>42</v>
      </c>
      <c r="B54" s="6">
        <f t="shared" si="0"/>
        <v>-14.586996250938356</v>
      </c>
      <c r="C54" s="6">
        <f t="shared" si="1"/>
        <v>-0.25459111255494332</v>
      </c>
      <c r="D54" s="6">
        <f t="shared" si="2"/>
        <v>1.3164916380740495</v>
      </c>
      <c r="E54" s="6">
        <f t="shared" si="3"/>
        <v>10.057255283454309</v>
      </c>
      <c r="F54" s="7">
        <f t="shared" si="4"/>
        <v>4.7197332344838827</v>
      </c>
      <c r="J54" s="1">
        <f t="shared" si="6"/>
        <v>74.644535279408544</v>
      </c>
    </row>
    <row r="55" spans="1:10" s="1" customFormat="1" x14ac:dyDescent="0.35">
      <c r="A55" s="5">
        <v>43</v>
      </c>
      <c r="B55" s="6">
        <f t="shared" si="0"/>
        <v>-14.268782604199714</v>
      </c>
      <c r="C55" s="6">
        <f t="shared" si="1"/>
        <v>-0.24903723669457589</v>
      </c>
      <c r="D55" s="6">
        <f t="shared" si="2"/>
        <v>1.3224016830498491</v>
      </c>
      <c r="E55" s="6">
        <f t="shared" si="3"/>
        <v>10.102404701300417</v>
      </c>
      <c r="F55" s="7">
        <f t="shared" si="4"/>
        <v>4.7807842503938511</v>
      </c>
      <c r="J55" s="1">
        <f t="shared" si="6"/>
        <v>74.962748926147185</v>
      </c>
    </row>
    <row r="56" spans="1:10" s="1" customFormat="1" x14ac:dyDescent="0.35">
      <c r="A56" s="5">
        <v>44</v>
      </c>
      <c r="B56" s="6">
        <f t="shared" si="0"/>
        <v>-13.946340809229916</v>
      </c>
      <c r="C56" s="6">
        <f t="shared" si="1"/>
        <v>-0.24340956572631242</v>
      </c>
      <c r="D56" s="6">
        <f t="shared" si="2"/>
        <v>1.3283642683159771</v>
      </c>
      <c r="E56" s="6">
        <f t="shared" si="3"/>
        <v>10.147955497398554</v>
      </c>
      <c r="F56" s="7">
        <f t="shared" si="4"/>
        <v>4.8426934060992348</v>
      </c>
      <c r="J56" s="1">
        <f t="shared" si="6"/>
        <v>75.285190721116976</v>
      </c>
    </row>
    <row r="57" spans="1:10" s="1" customFormat="1" x14ac:dyDescent="0.35">
      <c r="A57" s="5">
        <v>45</v>
      </c>
      <c r="B57" s="6">
        <f t="shared" si="0"/>
        <v>-13.619766412491639</v>
      </c>
      <c r="C57" s="6">
        <f t="shared" si="1"/>
        <v>-0.23770976725051526</v>
      </c>
      <c r="D57" s="6">
        <f t="shared" si="2"/>
        <v>1.3343774012799154</v>
      </c>
      <c r="E57" s="6">
        <f t="shared" si="3"/>
        <v>10.193892449463174</v>
      </c>
      <c r="F57" s="7">
        <f t="shared" si="4"/>
        <v>4.9054405122401326</v>
      </c>
      <c r="J57" s="1">
        <f t="shared" si="6"/>
        <v>75.611765117855256</v>
      </c>
    </row>
    <row r="58" spans="1:10" s="1" customFormat="1" x14ac:dyDescent="0.35">
      <c r="A58" s="5">
        <v>46</v>
      </c>
      <c r="B58" s="6">
        <f t="shared" si="0"/>
        <v>-13.289156185026727</v>
      </c>
      <c r="C58" s="6">
        <f t="shared" si="1"/>
        <v>-0.23193953024048514</v>
      </c>
      <c r="D58" s="6">
        <f t="shared" si="2"/>
        <v>1.340439129547718</v>
      </c>
      <c r="E58" s="6">
        <f t="shared" si="3"/>
        <v>10.240200642303206</v>
      </c>
      <c r="F58" s="7">
        <f t="shared" si="4"/>
        <v>4.9690048673321856</v>
      </c>
      <c r="J58" s="1">
        <f t="shared" si="6"/>
        <v>75.942375345320173</v>
      </c>
    </row>
    <row r="59" spans="1:10" s="1" customFormat="1" x14ac:dyDescent="0.35">
      <c r="A59" s="5">
        <v>47</v>
      </c>
      <c r="B59" s="6">
        <f t="shared" si="0"/>
        <v>-12.954608093780696</v>
      </c>
      <c r="C59" s="6">
        <f t="shared" si="1"/>
        <v>-0.22610056454197949</v>
      </c>
      <c r="D59" s="6">
        <f t="shared" si="2"/>
        <v>1.3465475411318886</v>
      </c>
      <c r="E59" s="6">
        <f t="shared" si="3"/>
        <v>10.286865469410111</v>
      </c>
      <c r="F59" s="7">
        <f t="shared" si="4"/>
        <v>5.033365268387672</v>
      </c>
      <c r="J59" s="1">
        <f t="shared" si="6"/>
        <v>76.276923436566207</v>
      </c>
    </row>
    <row r="60" spans="1:10" s="1" customFormat="1" x14ac:dyDescent="0.35">
      <c r="A60" s="5">
        <v>48</v>
      </c>
      <c r="B60" s="6">
        <f t="shared" si="0"/>
        <v>-12.616221272573116</v>
      </c>
      <c r="C60" s="6">
        <f t="shared" si="1"/>
        <v>-0.22019460036654984</v>
      </c>
      <c r="D60" s="6">
        <f t="shared" si="2"/>
        <v>1.3527007645303917</v>
      </c>
      <c r="E60" s="6">
        <f t="shared" si="3"/>
        <v>10.333872633561494</v>
      </c>
      <c r="F60" s="7">
        <f t="shared" si="4"/>
        <v>5.0985000224916739</v>
      </c>
      <c r="J60" s="1">
        <f t="shared" si="6"/>
        <v>76.615310257773785</v>
      </c>
    </row>
    <row r="61" spans="1:10" s="1" customFormat="1" x14ac:dyDescent="0.35">
      <c r="A61" s="5">
        <v>49</v>
      </c>
      <c r="B61" s="6">
        <f t="shared" si="0"/>
        <v>-12.274095992722152</v>
      </c>
      <c r="C61" s="6">
        <f t="shared" si="1"/>
        <v>-0.21422338777884353</v>
      </c>
      <c r="D61" s="6">
        <f t="shared" si="2"/>
        <v>1.3588969686827042</v>
      </c>
      <c r="E61" s="6">
        <f t="shared" si="3"/>
        <v>10.381208146485355</v>
      </c>
      <c r="F61" s="7">
        <f t="shared" si="4"/>
        <v>5.1643869593078247</v>
      </c>
      <c r="J61" s="1">
        <f t="shared" si="6"/>
        <v>76.957435537624747</v>
      </c>
    </row>
    <row r="62" spans="1:10" s="1" customFormat="1" x14ac:dyDescent="0.35">
      <c r="A62" s="5">
        <v>50</v>
      </c>
      <c r="B62" s="6">
        <f t="shared" si="0"/>
        <v>-11.928333633331844</v>
      </c>
      <c r="C62" s="6">
        <f t="shared" si="1"/>
        <v>-0.20818869617801872</v>
      </c>
      <c r="D62" s="6">
        <f t="shared" si="2"/>
        <v>1.3651343628088004</v>
      </c>
      <c r="E62" s="6">
        <f t="shared" si="3"/>
        <v>10.428858327630021</v>
      </c>
      <c r="F62" s="7">
        <f t="shared" si="4"/>
        <v>5.2310034444856726</v>
      </c>
      <c r="J62" s="1">
        <f t="shared" si="6"/>
        <v>77.303197897015053</v>
      </c>
    </row>
    <row r="63" spans="1:10" s="1" customFormat="1" x14ac:dyDescent="0.35">
      <c r="A63" s="5">
        <v>51</v>
      </c>
      <c r="B63" s="6">
        <f t="shared" si="0"/>
        <v>-11.579036651251469</v>
      </c>
      <c r="C63" s="6">
        <f t="shared" si="1"/>
        <v>-0.20209231377343653</v>
      </c>
      <c r="D63" s="6">
        <f t="shared" si="2"/>
        <v>1.3714111961368922</v>
      </c>
      <c r="E63" s="6">
        <f t="shared" si="3"/>
        <v>10.476809802084251</v>
      </c>
      <c r="F63" s="7">
        <f t="shared" si="4"/>
        <v>5.2983263939394618</v>
      </c>
      <c r="J63" s="1">
        <f t="shared" si="6"/>
        <v>77.652494879095428</v>
      </c>
    </row>
    <row r="64" spans="1:10" s="1" customFormat="1" x14ac:dyDescent="0.35">
      <c r="A64" s="5">
        <v>52</v>
      </c>
      <c r="B64" s="6">
        <f t="shared" si="0"/>
        <v>-11.226308550715235</v>
      </c>
      <c r="C64" s="6">
        <f t="shared" si="1"/>
        <v>-0.19593604705477366</v>
      </c>
      <c r="D64" s="6">
        <f t="shared" si="2"/>
        <v>1.3777257575257</v>
      </c>
      <c r="E64" s="6">
        <f t="shared" si="3"/>
        <v>10.525049497691578</v>
      </c>
      <c r="F64" s="7">
        <f t="shared" si="4"/>
        <v>5.3663322889663343</v>
      </c>
      <c r="J64" s="1">
        <f t="shared" si="6"/>
        <v>78.005222979631668</v>
      </c>
    </row>
    <row r="65" spans="1:10" s="1" customFormat="1" x14ac:dyDescent="0.35">
      <c r="A65" s="5">
        <v>53</v>
      </c>
      <c r="B65" s="6">
        <f t="shared" si="0"/>
        <v>-10.87025385267186</v>
      </c>
      <c r="C65" s="6">
        <f t="shared" si="1"/>
        <v>-0.18972172025672257</v>
      </c>
      <c r="D65" s="6">
        <f t="shared" si="2"/>
        <v>1.3840763749869056</v>
      </c>
      <c r="E65" s="6">
        <f t="shared" si="3"/>
        <v>10.573564641402132</v>
      </c>
      <c r="F65" s="7">
        <f t="shared" si="4"/>
        <v>5.4349971921696723</v>
      </c>
      <c r="J65" s="1">
        <f t="shared" si="6"/>
        <v>78.361277677675034</v>
      </c>
    </row>
    <row r="66" spans="1:10" s="1" customFormat="1" x14ac:dyDescent="0.35">
      <c r="A66" s="5">
        <v>54</v>
      </c>
      <c r="B66" s="6">
        <f t="shared" si="0"/>
        <v>-10.51097806381263</v>
      </c>
      <c r="C66" s="6">
        <f t="shared" si="1"/>
        <v>-0.18345117481842904</v>
      </c>
      <c r="D66" s="6">
        <f t="shared" si="2"/>
        <v>1.3904614151133392</v>
      </c>
      <c r="E66" s="6">
        <f t="shared" si="3"/>
        <v>10.622342754904309</v>
      </c>
      <c r="F66" s="7">
        <f t="shared" si="4"/>
        <v>5.5042967641517997</v>
      </c>
      <c r="J66" s="1">
        <f t="shared" si="6"/>
        <v>78.72055346653427</v>
      </c>
    </row>
    <row r="67" spans="1:10" s="1" customFormat="1" x14ac:dyDescent="0.35">
      <c r="A67" s="5">
        <v>55</v>
      </c>
      <c r="B67" s="6">
        <f t="shared" si="0"/>
        <v>-10.148587645307623</v>
      </c>
      <c r="C67" s="6">
        <f t="shared" si="1"/>
        <v>-0.1771262688378365</v>
      </c>
      <c r="D67" s="6">
        <f t="shared" si="2"/>
        <v>1.3968792824183036</v>
      </c>
      <c r="E67" s="6">
        <f t="shared" si="3"/>
        <v>10.671371649577569</v>
      </c>
      <c r="F67" s="7">
        <f t="shared" si="4"/>
        <v>5.5742062809382666</v>
      </c>
      <c r="J67" s="1">
        <f t="shared" si="6"/>
        <v>79.082943885039271</v>
      </c>
    </row>
    <row r="68" spans="1:10" s="1" customFormat="1" x14ac:dyDescent="0.35">
      <c r="A68" s="5">
        <v>56</v>
      </c>
      <c r="B68" s="6">
        <f t="shared" si="0"/>
        <v>-9.7831899812588325</v>
      </c>
      <c r="C68" s="6">
        <f t="shared" si="1"/>
        <v>-0.17074887652108897</v>
      </c>
      <c r="D68" s="6">
        <f t="shared" si="2"/>
        <v>1.4033284185913109</v>
      </c>
      <c r="E68" s="6">
        <f t="shared" si="3"/>
        <v>10.720639420806698</v>
      </c>
      <c r="F68" s="7">
        <f t="shared" si="4"/>
        <v>5.6447006520945573</v>
      </c>
      <c r="J68" s="1">
        <f t="shared" si="6"/>
        <v>79.44834154908807</v>
      </c>
    </row>
    <row r="69" spans="1:10" s="1" customFormat="1" x14ac:dyDescent="0.35">
      <c r="A69" s="5">
        <v>57</v>
      </c>
      <c r="B69" s="6">
        <f t="shared" si="0"/>
        <v>-9.4148933468800831</v>
      </c>
      <c r="C69" s="6">
        <f t="shared" si="1"/>
        <v>-0.16432088762716604</v>
      </c>
      <c r="D69" s="6">
        <f t="shared" si="2"/>
        <v>1.4098073016753174</v>
      </c>
      <c r="E69" s="6">
        <f t="shared" si="3"/>
        <v>10.770134441696337</v>
      </c>
      <c r="F69" s="7">
        <f t="shared" si="4"/>
        <v>5.7157544394943951</v>
      </c>
      <c r="J69" s="1">
        <f t="shared" si="6"/>
        <v>79.816638183466821</v>
      </c>
    </row>
    <row r="70" spans="1:10" s="1" customFormat="1" x14ac:dyDescent="0.35">
      <c r="A70" s="5">
        <v>58</v>
      </c>
      <c r="B70" s="6">
        <f t="shared" si="0"/>
        <v>-9.0438068764125941</v>
      </c>
      <c r="C70" s="6">
        <f t="shared" si="1"/>
        <v>-0.15784420690790366</v>
      </c>
      <c r="D70" s="6">
        <f t="shared" si="2"/>
        <v>1.4163144451704115</v>
      </c>
      <c r="E70" s="6">
        <f t="shared" si="3"/>
        <v>10.819845356223656</v>
      </c>
      <c r="F70" s="7">
        <f t="shared" si="4"/>
        <v>5.7873418766976457</v>
      </c>
      <c r="J70" s="1">
        <f t="shared" si="6"/>
        <v>80.18772465393431</v>
      </c>
    </row>
    <row r="71" spans="1:10" s="1" customFormat="1" x14ac:dyDescent="0.35">
      <c r="A71" s="8">
        <v>59</v>
      </c>
      <c r="B71" s="9">
        <f t="shared" si="0"/>
        <v>-8.6700405307862862</v>
      </c>
      <c r="C71" s="9">
        <f t="shared" si="1"/>
        <v>-0.15132075354357749</v>
      </c>
      <c r="D71" s="9">
        <f t="shared" si="2"/>
        <v>1.4228483970686943</v>
      </c>
      <c r="E71" s="9">
        <f t="shared" si="3"/>
        <v>10.869761071865403</v>
      </c>
      <c r="F71" s="10">
        <f t="shared" si="4"/>
        <v>5.8594368888943258</v>
      </c>
      <c r="J71" s="1">
        <f t="shared" si="6"/>
        <v>80.561490999560618</v>
      </c>
    </row>
    <row r="72" spans="1:10" s="1" customFormat="1" x14ac:dyDescent="0.35">
      <c r="A72" s="2">
        <v>60</v>
      </c>
      <c r="B72" s="3">
        <f t="shared" si="0"/>
        <v>-8.2937050650359243</v>
      </c>
      <c r="C72" s="3">
        <f t="shared" si="1"/>
        <v>-0.14475246057420732</v>
      </c>
      <c r="D72" s="3">
        <f t="shared" si="2"/>
        <v>1.4294077388249431</v>
      </c>
      <c r="E72" s="3">
        <f t="shared" si="3"/>
        <v>10.919870751734333</v>
      </c>
      <c r="F72" s="4">
        <f t="shared" si="4"/>
        <v>5.9320131133703544</v>
      </c>
      <c r="J72" s="1">
        <f t="shared" si="6"/>
        <v>80.937826465310977</v>
      </c>
    </row>
    <row r="73" spans="1:10" s="1" customFormat="1" x14ac:dyDescent="0.35">
      <c r="A73" s="5">
        <v>61</v>
      </c>
      <c r="B73" s="6">
        <f t="shared" si="0"/>
        <v>-7.9149119954819609</v>
      </c>
      <c r="C73" s="6">
        <f t="shared" si="1"/>
        <v>-0.13814127432675477</v>
      </c>
      <c r="D73" s="6">
        <f t="shared" si="2"/>
        <v>1.4359910842674468</v>
      </c>
      <c r="E73" s="6">
        <f t="shared" si="3"/>
        <v>10.97016380625862</v>
      </c>
      <c r="F73" s="7">
        <f t="shared" si="4"/>
        <v>6.0050439204494719</v>
      </c>
      <c r="J73" s="1">
        <f t="shared" si="6"/>
        <v>81.316619534864941</v>
      </c>
    </row>
    <row r="74" spans="1:10" s="1" customFormat="1" x14ac:dyDescent="0.35">
      <c r="A74" s="5">
        <v>62</v>
      </c>
      <c r="B74" s="6">
        <f t="shared" si="0"/>
        <v>-7.5337735666859622</v>
      </c>
      <c r="C74" s="6">
        <f t="shared" si="1"/>
        <v>-0.13148915383838664</v>
      </c>
      <c r="D74" s="6">
        <f t="shared" si="2"/>
        <v>1.4425970784532158</v>
      </c>
      <c r="E74" s="6">
        <f t="shared" si="3"/>
        <v>11.020629884436291</v>
      </c>
      <c r="F74" s="7">
        <f t="shared" si="4"/>
        <v>6.0785024348648946</v>
      </c>
      <c r="J74" s="1">
        <f t="shared" si="6"/>
        <v>81.697757963660933</v>
      </c>
    </row>
    <row r="75" spans="1:10" s="1" customFormat="1" x14ac:dyDescent="0.35">
      <c r="A75" s="5">
        <v>63</v>
      </c>
      <c r="B75" s="6">
        <f t="shared" si="0"/>
        <v>-7.1504027181899863</v>
      </c>
      <c r="C75" s="6">
        <f t="shared" si="1"/>
        <v>-0.1247980702759675</v>
      </c>
      <c r="D75" s="6">
        <f t="shared" si="2"/>
        <v>1.4492243964715938</v>
      </c>
      <c r="E75" s="6">
        <f t="shared" si="3"/>
        <v>11.071258864695498</v>
      </c>
      <c r="F75" s="7">
        <f t="shared" si="4"/>
        <v>6.152361557513605</v>
      </c>
      <c r="J75" s="1">
        <f t="shared" si="6"/>
        <v>82.081128812156919</v>
      </c>
    </row>
    <row r="76" spans="1:10" s="1" customFormat="1" x14ac:dyDescent="0.35">
      <c r="A76" s="5">
        <v>64</v>
      </c>
      <c r="B76" s="6">
        <f t="shared" si="0"/>
        <v>-6.7649130510502999</v>
      </c>
      <c r="C76" s="6">
        <f t="shared" si="1"/>
        <v>-0.11807000635196298</v>
      </c>
      <c r="D76" s="6">
        <f t="shared" si="2"/>
        <v>1.4558717422001008</v>
      </c>
      <c r="E76" s="6">
        <f t="shared" si="3"/>
        <v>11.122040845389868</v>
      </c>
      <c r="F76" s="7">
        <f t="shared" si="4"/>
        <v>6.2265939875453418</v>
      </c>
      <c r="J76" s="1">
        <f t="shared" si="6"/>
        <v>82.466618479296599</v>
      </c>
    </row>
    <row r="77" spans="1:10" s="1" customFormat="1" x14ac:dyDescent="0.35">
      <c r="A77" s="5">
        <v>65</v>
      </c>
      <c r="B77" s="6">
        <f t="shared" si="0"/>
        <v>-6.3774187941747673</v>
      </c>
      <c r="C77" s="6">
        <f t="shared" si="1"/>
        <v>-0.11130695573691626</v>
      </c>
      <c r="D77" s="6">
        <f t="shared" si="2"/>
        <v>1.4625378470161681</v>
      </c>
      <c r="E77" s="6">
        <f t="shared" si="3"/>
        <v>11.172966134956864</v>
      </c>
      <c r="F77" s="7">
        <f t="shared" si="4"/>
        <v>6.3011722447379999</v>
      </c>
      <c r="J77" s="1">
        <f t="shared" si="6"/>
        <v>82.854112736172127</v>
      </c>
    </row>
    <row r="78" spans="1:10" s="1" customFormat="1" x14ac:dyDescent="0.35">
      <c r="A78" s="5">
        <v>66</v>
      </c>
      <c r="B78" s="6">
        <f t="shared" ref="B78:B141" si="7">23.45*SIN((284+A78)*2*PI()/365)</f>
        <v>-5.9880347704746111</v>
      </c>
      <c r="C78" s="6">
        <f t="shared" ref="C78:C141" si="8">RADIANS(B78)</f>
        <v>-0.1045109224686849</v>
      </c>
      <c r="D78" s="6">
        <f t="shared" ref="D78:D141" si="9">ACOS(-(TAN($C$1)*TAN(C78)))</f>
        <v>1.4692214684682257</v>
      </c>
      <c r="E78" s="6">
        <f t="shared" ref="E78:E141" si="10">(2*(DEGREES(D78))/15)</f>
        <v>11.224025241765666</v>
      </c>
      <c r="F78" s="7">
        <f t="shared" ref="F78:F141" si="11">(24/PI())*$B$4*(1+0.033*COS(A78*2*PI()/365))*(COS($C$1)*COS(C78)*SIN(D78)+D78*SIN($C$1)*SIN(C78))</f>
        <v>6.3760686921105183</v>
      </c>
      <c r="J78" s="1">
        <f t="shared" ref="J78:J141" si="12">90-$C$1+B78</f>
        <v>83.243496759872286</v>
      </c>
    </row>
    <row r="79" spans="1:10" s="1" customFormat="1" x14ac:dyDescent="0.35">
      <c r="A79" s="5">
        <v>67</v>
      </c>
      <c r="B79" s="6">
        <f t="shared" si="7"/>
        <v>-5.5968763628395264</v>
      </c>
      <c r="C79" s="6">
        <f t="shared" si="8"/>
        <v>-9.768392035859455E-2</v>
      </c>
      <c r="D79" s="6">
        <f t="shared" si="9"/>
        <v>1.475921388909466</v>
      </c>
      <c r="E79" s="6">
        <f t="shared" si="10"/>
        <v>11.275208863679865</v>
      </c>
      <c r="F79" s="7">
        <f t="shared" si="11"/>
        <v>6.4512555587243625</v>
      </c>
      <c r="J79" s="1">
        <f t="shared" si="12"/>
        <v>83.634655167507375</v>
      </c>
    </row>
    <row r="80" spans="1:10" s="1" customFormat="1" x14ac:dyDescent="0.35">
      <c r="A80" s="5">
        <v>68</v>
      </c>
      <c r="B80" s="6">
        <f t="shared" si="7"/>
        <v>-5.20405947994771</v>
      </c>
      <c r="C80" s="6">
        <f t="shared" si="8"/>
        <v>-9.0827972394711368E-2</v>
      </c>
      <c r="D80" s="6">
        <f t="shared" si="9"/>
        <v>1.4826364140973847</v>
      </c>
      <c r="E80" s="6">
        <f t="shared" si="10"/>
        <v>11.32650787735877</v>
      </c>
      <c r="F80" s="7">
        <f t="shared" si="11"/>
        <v>6.5267049626240503</v>
      </c>
      <c r="J80" s="1">
        <f t="shared" si="12"/>
        <v>84.027472050399183</v>
      </c>
    </row>
    <row r="81" spans="1:10" s="1" customFormat="1" x14ac:dyDescent="0.35">
      <c r="A81" s="5">
        <v>69</v>
      </c>
      <c r="B81" s="6">
        <f t="shared" si="7"/>
        <v>-4.8097005219191216</v>
      </c>
      <c r="C81" s="6">
        <f t="shared" si="8"/>
        <v>-8.3945110142378362E-2</v>
      </c>
      <c r="D81" s="6">
        <f t="shared" si="9"/>
        <v>1.4893653717621054</v>
      </c>
      <c r="E81" s="6">
        <f t="shared" si="10"/>
        <v>11.377913327320195</v>
      </c>
      <c r="F81" s="7">
        <f t="shared" si="11"/>
        <v>6.6023889338677009</v>
      </c>
      <c r="J81" s="1">
        <f t="shared" si="12"/>
        <v>84.421831008427773</v>
      </c>
    </row>
    <row r="82" spans="1:10" s="1" customFormat="1" x14ac:dyDescent="0.35">
      <c r="A82" s="5">
        <v>70</v>
      </c>
      <c r="B82" s="6">
        <f t="shared" si="7"/>
        <v>-4.4139163458240693</v>
      </c>
      <c r="C82" s="6">
        <f t="shared" si="8"/>
        <v>-7.7037373142226667E-2</v>
      </c>
      <c r="D82" s="6">
        <f t="shared" si="9"/>
        <v>1.496107110146266</v>
      </c>
      <c r="E82" s="6">
        <f t="shared" si="10"/>
        <v>11.429416414786029</v>
      </c>
      <c r="F82" s="7">
        <f t="shared" si="11"/>
        <v>6.6782794375980874</v>
      </c>
      <c r="J82" s="1">
        <f t="shared" si="12"/>
        <v>84.817615184522836</v>
      </c>
    </row>
    <row r="83" spans="1:10" s="1" customFormat="1" x14ac:dyDescent="0.35">
      <c r="A83" s="5">
        <v>71</v>
      </c>
      <c r="B83" s="6">
        <f t="shared" si="7"/>
        <v>-4.0168242310556543</v>
      </c>
      <c r="C83" s="6">
        <f t="shared" si="8"/>
        <v>-7.0106808305810633E-2</v>
      </c>
      <c r="D83" s="6">
        <f t="shared" si="9"/>
        <v>1.5028604965191721</v>
      </c>
      <c r="E83" s="6">
        <f t="shared" si="10"/>
        <v>11.481008486331188</v>
      </c>
      <c r="F83" s="7">
        <f t="shared" si="11"/>
        <v>6.7543483971053373</v>
      </c>
      <c r="J83" s="1">
        <f t="shared" si="12"/>
        <v>85.214707299291248</v>
      </c>
    </row>
    <row r="84" spans="1:10" s="1" customFormat="1" x14ac:dyDescent="0.35">
      <c r="A84" s="5">
        <v>72</v>
      </c>
      <c r="B84" s="6">
        <f t="shared" si="7"/>
        <v>-3.6185418445773894</v>
      </c>
      <c r="C84" s="6">
        <f t="shared" si="8"/>
        <v>-6.3155469309064363E-2</v>
      </c>
      <c r="D84" s="6">
        <f t="shared" si="9"/>
        <v>1.5096244156677234</v>
      </c>
      <c r="E84" s="6">
        <f t="shared" si="10"/>
        <v>11.532681022355149</v>
      </c>
      <c r="F84" s="7">
        <f t="shared" si="11"/>
        <v>6.8305677168323911</v>
      </c>
      <c r="J84" s="1">
        <f t="shared" si="12"/>
        <v>85.612989685769506</v>
      </c>
    </row>
    <row r="85" spans="1:10" s="1" customFormat="1" x14ac:dyDescent="0.35">
      <c r="A85" s="5">
        <v>73</v>
      </c>
      <c r="B85" s="6">
        <f t="shared" si="7"/>
        <v>-3.219187206056068</v>
      </c>
      <c r="C85" s="6">
        <f t="shared" si="8"/>
        <v>-5.6185415983755531E-2</v>
      </c>
      <c r="D85" s="6">
        <f t="shared" si="9"/>
        <v>1.5163977683665246</v>
      </c>
      <c r="E85" s="6">
        <f t="shared" si="10"/>
        <v>11.584425625394463</v>
      </c>
      <c r="F85" s="7">
        <f t="shared" si="11"/>
        <v>6.9069093052749357</v>
      </c>
      <c r="J85" s="1">
        <f t="shared" si="12"/>
        <v>86.012344324290837</v>
      </c>
    </row>
    <row r="86" spans="1:10" s="1" customFormat="1" x14ac:dyDescent="0.35">
      <c r="A86" s="5">
        <v>74</v>
      </c>
      <c r="B86" s="6">
        <f t="shared" si="7"/>
        <v>-2.818878652889822</v>
      </c>
      <c r="C86" s="6">
        <f t="shared" si="8"/>
        <v>-4.9198713707109765E-2</v>
      </c>
      <c r="D86" s="6">
        <f t="shared" si="9"/>
        <v>1.5231794698294672</v>
      </c>
      <c r="E86" s="6">
        <f t="shared" si="10"/>
        <v>11.636234008293705</v>
      </c>
      <c r="F86" s="7">
        <f t="shared" si="11"/>
        <v>6.9833450977280904</v>
      </c>
      <c r="J86" s="1">
        <f t="shared" si="12"/>
        <v>86.412652877457077</v>
      </c>
    </row>
    <row r="87" spans="1:10" s="1" customFormat="1" x14ac:dyDescent="0.35">
      <c r="A87" s="5">
        <v>75</v>
      </c>
      <c r="B87" s="6">
        <f t="shared" si="7"/>
        <v>-2.4177348051423611</v>
      </c>
      <c r="C87" s="6">
        <f t="shared" si="8"/>
        <v>-4.2197432789797734E-2</v>
      </c>
      <c r="D87" s="6">
        <f t="shared" si="9"/>
        <v>1.5299684481449443</v>
      </c>
      <c r="E87" s="6">
        <f t="shared" si="10"/>
        <v>11.688097982251394</v>
      </c>
      <c r="F87" s="7">
        <f t="shared" si="11"/>
        <v>7.059847078832683</v>
      </c>
      <c r="J87" s="1">
        <f t="shared" si="12"/>
        <v>86.81379672520454</v>
      </c>
    </row>
    <row r="88" spans="1:10" s="1" customFormat="1" x14ac:dyDescent="0.35">
      <c r="A88" s="5">
        <v>76</v>
      </c>
      <c r="B88" s="6">
        <f t="shared" si="7"/>
        <v>-2.0158745303931251</v>
      </c>
      <c r="C88" s="6">
        <f t="shared" si="8"/>
        <v>-3.5183647862454537E-2</v>
      </c>
      <c r="D88" s="6">
        <f t="shared" si="9"/>
        <v>1.5367636426967854</v>
      </c>
      <c r="E88" s="6">
        <f t="shared" si="10"/>
        <v>11.740009444756831</v>
      </c>
      <c r="F88" s="7">
        <f t="shared" si="11"/>
        <v>7.1363873048748596</v>
      </c>
      <c r="J88" s="1">
        <f t="shared" si="12"/>
        <v>87.215656999953779</v>
      </c>
    </row>
    <row r="89" spans="1:10" s="1" customFormat="1" x14ac:dyDescent="0.35">
      <c r="A89" s="5">
        <v>77</v>
      </c>
      <c r="B89" s="6">
        <f t="shared" si="7"/>
        <v>-1.613416908514419</v>
      </c>
      <c r="C89" s="6">
        <f t="shared" si="8"/>
        <v>-2.8159437260924746E-2</v>
      </c>
      <c r="D89" s="6">
        <f t="shared" si="9"/>
        <v>1.5435640025728787</v>
      </c>
      <c r="E89" s="6">
        <f t="shared" si="10"/>
        <v>11.791960367432866</v>
      </c>
      <c r="F89" s="7">
        <f t="shared" si="11"/>
        <v>7.2129379257935868</v>
      </c>
      <c r="J89" s="1">
        <f t="shared" si="12"/>
        <v>87.618114621832476</v>
      </c>
    </row>
    <row r="90" spans="1:10" s="1" customFormat="1" x14ac:dyDescent="0.35">
      <c r="A90" s="5">
        <v>78</v>
      </c>
      <c r="B90" s="6">
        <f t="shared" si="7"/>
        <v>-1.2104811963853104</v>
      </c>
      <c r="C90" s="6">
        <f t="shared" si="8"/>
        <v>-2.1126882410403749E-2</v>
      </c>
      <c r="D90" s="6">
        <f t="shared" si="9"/>
        <v>1.5503684849634021</v>
      </c>
      <c r="E90" s="6">
        <f t="shared" si="10"/>
        <v>11.843942783799276</v>
      </c>
      <c r="F90" s="7">
        <f t="shared" si="11"/>
        <v>7.2894712068517382</v>
      </c>
      <c r="J90" s="1">
        <f t="shared" si="12"/>
        <v>88.021050333961583</v>
      </c>
    </row>
    <row r="91" spans="1:10" s="1" customFormat="1" x14ac:dyDescent="0.35">
      <c r="A91" s="5">
        <v>79</v>
      </c>
      <c r="B91" s="6">
        <f t="shared" si="7"/>
        <v>-0.8071867925533891</v>
      </c>
      <c r="C91" s="6">
        <f t="shared" si="8"/>
        <v>-1.4088067208669086E-2</v>
      </c>
      <c r="D91" s="6">
        <f t="shared" si="9"/>
        <v>1.5571760535504864</v>
      </c>
      <c r="E91" s="6">
        <f t="shared" si="10"/>
        <v>11.895948776970711</v>
      </c>
      <c r="F91" s="7">
        <f t="shared" si="11"/>
        <v>7.36595954992743</v>
      </c>
      <c r="J91" s="1">
        <f t="shared" si="12"/>
        <v>88.424344737793504</v>
      </c>
    </row>
    <row r="92" spans="1:10" s="1" customFormat="1" x14ac:dyDescent="0.35">
      <c r="A92" s="5">
        <v>80</v>
      </c>
      <c r="B92" s="6">
        <f t="shared" si="7"/>
        <v>-0.40365320185433734</v>
      </c>
      <c r="C92" s="6">
        <f t="shared" si="8"/>
        <v>-7.0450774085754671E-3</v>
      </c>
      <c r="D92" s="6">
        <f t="shared" si="9"/>
        <v>1.5639856768911016</v>
      </c>
      <c r="E92" s="6">
        <f t="shared" si="10"/>
        <v>11.947970467302849</v>
      </c>
      <c r="F92" s="7">
        <f t="shared" si="11"/>
        <v>7.4423755143837367</v>
      </c>
      <c r="J92" s="1">
        <f t="shared" si="12"/>
        <v>88.827878328492559</v>
      </c>
    </row>
    <row r="93" spans="1:10" s="1" customFormat="1" x14ac:dyDescent="0.35">
      <c r="A93" s="5">
        <v>81</v>
      </c>
      <c r="B93" s="6">
        <f t="shared" si="7"/>
        <v>1.5081837688446508E-14</v>
      </c>
      <c r="C93" s="6">
        <f t="shared" si="8"/>
        <v>2.632277249147623E-16</v>
      </c>
      <c r="D93" s="6">
        <f t="shared" si="9"/>
        <v>1.5707963267948968</v>
      </c>
      <c r="E93" s="6">
        <f t="shared" si="10"/>
        <v>12.000000000000002</v>
      </c>
      <c r="F93" s="7">
        <f t="shared" si="11"/>
        <v>7.5186918374760481</v>
      </c>
      <c r="J93" s="1">
        <f t="shared" si="12"/>
        <v>89.231531530346913</v>
      </c>
    </row>
    <row r="94" spans="1:10" s="1" customFormat="1" x14ac:dyDescent="0.35">
      <c r="A94" s="5">
        <v>82</v>
      </c>
      <c r="B94" s="6">
        <f t="shared" si="7"/>
        <v>0.40365320185430503</v>
      </c>
      <c r="C94" s="6">
        <f t="shared" si="8"/>
        <v>7.0450774085749034E-3</v>
      </c>
      <c r="D94" s="6">
        <f t="shared" si="9"/>
        <v>1.5776069766986911</v>
      </c>
      <c r="E94" s="6">
        <f t="shared" si="10"/>
        <v>12.052029532697146</v>
      </c>
      <c r="F94" s="7">
        <f t="shared" si="11"/>
        <v>7.5948814542579157</v>
      </c>
      <c r="J94" s="1">
        <f t="shared" si="12"/>
        <v>89.635184732201211</v>
      </c>
    </row>
    <row r="95" spans="1:10" s="1" customFormat="1" x14ac:dyDescent="0.35">
      <c r="A95" s="5">
        <v>83</v>
      </c>
      <c r="B95" s="6">
        <f t="shared" si="7"/>
        <v>0.80718679255339854</v>
      </c>
      <c r="C95" s="6">
        <f t="shared" si="8"/>
        <v>1.4088067208669251E-2</v>
      </c>
      <c r="D95" s="6">
        <f t="shared" si="9"/>
        <v>1.5844166000393067</v>
      </c>
      <c r="E95" s="6">
        <f t="shared" si="10"/>
        <v>12.104051223029289</v>
      </c>
      <c r="F95" s="7">
        <f t="shared" si="11"/>
        <v>7.6709175169479291</v>
      </c>
      <c r="J95" s="1">
        <f t="shared" si="12"/>
        <v>90.038718322900294</v>
      </c>
    </row>
    <row r="96" spans="1:10" s="1" customFormat="1" x14ac:dyDescent="0.35">
      <c r="A96" s="5">
        <v>84</v>
      </c>
      <c r="B96" s="6">
        <f t="shared" si="7"/>
        <v>1.2104811963852782</v>
      </c>
      <c r="C96" s="6">
        <f t="shared" si="8"/>
        <v>2.1126882410403187E-2</v>
      </c>
      <c r="D96" s="6">
        <f t="shared" si="9"/>
        <v>1.5912241686263904</v>
      </c>
      <c r="E96" s="6">
        <f t="shared" si="10"/>
        <v>12.156057216200718</v>
      </c>
      <c r="F96" s="7">
        <f t="shared" si="11"/>
        <v>7.7467734137213693</v>
      </c>
      <c r="J96" s="1">
        <f t="shared" si="12"/>
        <v>90.442012726732173</v>
      </c>
    </row>
    <row r="97" spans="1:10" s="1" customFormat="1" x14ac:dyDescent="0.35">
      <c r="A97" s="5">
        <v>85</v>
      </c>
      <c r="B97" s="6">
        <f t="shared" si="7"/>
        <v>1.6134169085144077</v>
      </c>
      <c r="C97" s="6">
        <f t="shared" si="8"/>
        <v>2.8159437260924548E-2</v>
      </c>
      <c r="D97" s="6">
        <f t="shared" si="9"/>
        <v>1.5980286510169142</v>
      </c>
      <c r="E97" s="6">
        <f t="shared" si="10"/>
        <v>12.208039632567132</v>
      </c>
      <c r="F97" s="7">
        <f t="shared" si="11"/>
        <v>7.8224227868928793</v>
      </c>
      <c r="J97" s="1">
        <f t="shared" si="12"/>
        <v>90.844948438861309</v>
      </c>
    </row>
    <row r="98" spans="1:10" s="1" customFormat="1" x14ac:dyDescent="0.35">
      <c r="A98" s="5">
        <v>86</v>
      </c>
      <c r="B98" s="6">
        <f t="shared" si="7"/>
        <v>2.0158745303931136</v>
      </c>
      <c r="C98" s="6">
        <f t="shared" si="8"/>
        <v>3.5183647862454336E-2</v>
      </c>
      <c r="D98" s="6">
        <f t="shared" si="9"/>
        <v>1.6048290108930074</v>
      </c>
      <c r="E98" s="6">
        <f t="shared" si="10"/>
        <v>12.259990555243167</v>
      </c>
      <c r="F98" s="7">
        <f t="shared" si="11"/>
        <v>7.8978395504574062</v>
      </c>
      <c r="J98" s="1">
        <f t="shared" si="12"/>
        <v>91.247406060740019</v>
      </c>
    </row>
    <row r="99" spans="1:10" s="1" customFormat="1" x14ac:dyDescent="0.35">
      <c r="A99" s="5">
        <v>87</v>
      </c>
      <c r="B99" s="6">
        <f t="shared" si="7"/>
        <v>2.4177348051423495</v>
      </c>
      <c r="C99" s="6">
        <f t="shared" si="8"/>
        <v>4.2197432789797533E-2</v>
      </c>
      <c r="D99" s="6">
        <f t="shared" si="9"/>
        <v>1.6116242054448486</v>
      </c>
      <c r="E99" s="6">
        <f t="shared" si="10"/>
        <v>12.311902017748604</v>
      </c>
      <c r="F99" s="7">
        <f t="shared" si="11"/>
        <v>7.9729979069593995</v>
      </c>
      <c r="J99" s="1">
        <f t="shared" si="12"/>
        <v>91.649266335489244</v>
      </c>
    </row>
    <row r="100" spans="1:10" s="1" customFormat="1" x14ac:dyDescent="0.35">
      <c r="A100" s="5">
        <v>88</v>
      </c>
      <c r="B100" s="6">
        <f t="shared" si="7"/>
        <v>2.8188786528898104</v>
      </c>
      <c r="C100" s="6">
        <f t="shared" si="8"/>
        <v>4.9198713707109563E-2</v>
      </c>
      <c r="D100" s="6">
        <f t="shared" si="9"/>
        <v>1.6184131837603257</v>
      </c>
      <c r="E100" s="6">
        <f t="shared" si="10"/>
        <v>12.363765991706295</v>
      </c>
      <c r="F100" s="7">
        <f t="shared" si="11"/>
        <v>8.0478723636616252</v>
      </c>
      <c r="J100" s="1">
        <f t="shared" si="12"/>
        <v>92.050410183236707</v>
      </c>
    </row>
    <row r="101" spans="1:10" s="1" customFormat="1" x14ac:dyDescent="0.35">
      <c r="A101" s="5">
        <v>89</v>
      </c>
      <c r="B101" s="6">
        <f t="shared" si="7"/>
        <v>3.2191872060560569</v>
      </c>
      <c r="C101" s="6">
        <f t="shared" si="8"/>
        <v>5.6185415983755337E-2</v>
      </c>
      <c r="D101" s="6">
        <f t="shared" si="9"/>
        <v>1.6251948852232683</v>
      </c>
      <c r="E101" s="6">
        <f t="shared" si="10"/>
        <v>12.415574374605535</v>
      </c>
      <c r="F101" s="7">
        <f t="shared" si="11"/>
        <v>8.1224377479875347</v>
      </c>
      <c r="J101" s="1">
        <f t="shared" si="12"/>
        <v>92.450718736402962</v>
      </c>
    </row>
    <row r="102" spans="1:10" s="1" customFormat="1" x14ac:dyDescent="0.35">
      <c r="A102" s="8">
        <v>90</v>
      </c>
      <c r="B102" s="9">
        <f t="shared" si="7"/>
        <v>3.6185418445773991</v>
      </c>
      <c r="C102" s="9">
        <f t="shared" si="8"/>
        <v>6.315546930906453E-2</v>
      </c>
      <c r="D102" s="9">
        <f t="shared" si="9"/>
        <v>1.6319682379220699</v>
      </c>
      <c r="E102" s="9">
        <f t="shared" si="10"/>
        <v>12.467318977644853</v>
      </c>
      <c r="F102" s="10">
        <f t="shared" si="11"/>
        <v>8.1966692222129609</v>
      </c>
      <c r="J102" s="1">
        <f t="shared" si="12"/>
        <v>92.850073374924293</v>
      </c>
    </row>
    <row r="103" spans="1:10" s="1" customFormat="1" x14ac:dyDescent="0.35">
      <c r="A103" s="2">
        <v>91</v>
      </c>
      <c r="B103" s="3">
        <f t="shared" si="7"/>
        <v>4.0168242310556428</v>
      </c>
      <c r="C103" s="3">
        <f t="shared" si="8"/>
        <v>7.0106808305810425E-2</v>
      </c>
      <c r="D103" s="3">
        <f t="shared" si="9"/>
        <v>1.638732157070621</v>
      </c>
      <c r="E103" s="3">
        <f t="shared" si="10"/>
        <v>12.518991513668812</v>
      </c>
      <c r="F103" s="4">
        <f t="shared" si="11"/>
        <v>8.2705422973854255</v>
      </c>
      <c r="J103" s="1">
        <f t="shared" si="12"/>
        <v>93.248355761402536</v>
      </c>
    </row>
    <row r="104" spans="1:10" s="1" customFormat="1" x14ac:dyDescent="0.35">
      <c r="A104" s="5">
        <v>92</v>
      </c>
      <c r="B104" s="6">
        <f t="shared" si="7"/>
        <v>4.4139163458240791</v>
      </c>
      <c r="C104" s="6">
        <f t="shared" si="8"/>
        <v>7.7037373142226848E-2</v>
      </c>
      <c r="D104" s="6">
        <f t="shared" si="9"/>
        <v>1.6454855434435274</v>
      </c>
      <c r="E104" s="6">
        <f t="shared" si="10"/>
        <v>12.570583585213971</v>
      </c>
      <c r="F104" s="7">
        <f t="shared" si="11"/>
        <v>8.3440328464514284</v>
      </c>
      <c r="J104" s="1">
        <f t="shared" si="12"/>
        <v>93.645447876170977</v>
      </c>
    </row>
    <row r="105" spans="1:10" s="1" customFormat="1" x14ac:dyDescent="0.35">
      <c r="A105" s="5">
        <v>93</v>
      </c>
      <c r="B105" s="6">
        <f t="shared" si="7"/>
        <v>4.80970052191911</v>
      </c>
      <c r="C105" s="6">
        <f t="shared" si="8"/>
        <v>8.3945110142378168E-2</v>
      </c>
      <c r="D105" s="6">
        <f t="shared" si="9"/>
        <v>1.6522272818276877</v>
      </c>
      <c r="E105" s="6">
        <f t="shared" si="10"/>
        <v>12.622086672679805</v>
      </c>
      <c r="F105" s="7">
        <f t="shared" si="11"/>
        <v>8.4171171165745395</v>
      </c>
      <c r="J105" s="1">
        <f t="shared" si="12"/>
        <v>94.041232052266011</v>
      </c>
    </row>
    <row r="106" spans="1:10" s="1" customFormat="1" x14ac:dyDescent="0.35">
      <c r="A106" s="5">
        <v>94</v>
      </c>
      <c r="B106" s="6">
        <f t="shared" si="7"/>
        <v>5.2040594799476789</v>
      </c>
      <c r="C106" s="6">
        <f t="shared" si="8"/>
        <v>9.0827972394710826E-2</v>
      </c>
      <c r="D106" s="6">
        <f t="shared" si="9"/>
        <v>1.6589562394924078</v>
      </c>
      <c r="E106" s="6">
        <f t="shared" si="10"/>
        <v>12.673492122641225</v>
      </c>
      <c r="F106" s="7">
        <f t="shared" si="11"/>
        <v>8.4897717406296049</v>
      </c>
      <c r="J106" s="1">
        <f t="shared" si="12"/>
        <v>94.435591010294573</v>
      </c>
    </row>
    <row r="107" spans="1:10" s="1" customFormat="1" x14ac:dyDescent="0.35">
      <c r="A107" s="5">
        <v>95</v>
      </c>
      <c r="B107" s="6">
        <f t="shared" si="7"/>
        <v>5.5968763628395157</v>
      </c>
      <c r="C107" s="6">
        <f t="shared" si="8"/>
        <v>9.7683920358594356E-2</v>
      </c>
      <c r="D107" s="6">
        <f t="shared" si="9"/>
        <v>1.6656712646803271</v>
      </c>
      <c r="E107" s="6">
        <f t="shared" si="10"/>
        <v>12.724791136320135</v>
      </c>
      <c r="F107" s="7">
        <f t="shared" si="11"/>
        <v>8.5619737478605771</v>
      </c>
      <c r="J107" s="1">
        <f t="shared" si="12"/>
        <v>94.828407893186409</v>
      </c>
    </row>
    <row r="108" spans="1:10" s="1" customFormat="1" x14ac:dyDescent="0.35">
      <c r="A108" s="5">
        <v>96</v>
      </c>
      <c r="B108" s="6">
        <f t="shared" si="7"/>
        <v>5.9880347704745791</v>
      </c>
      <c r="C108" s="6">
        <f t="shared" si="8"/>
        <v>0.10451092246868433</v>
      </c>
      <c r="D108" s="6">
        <f t="shared" si="9"/>
        <v>1.672371185121567</v>
      </c>
      <c r="E108" s="6">
        <f t="shared" si="10"/>
        <v>12.77597475823433</v>
      </c>
      <c r="F108" s="7">
        <f t="shared" si="11"/>
        <v>8.6337005736923143</v>
      </c>
      <c r="J108" s="1">
        <f t="shared" si="12"/>
        <v>95.219566300821484</v>
      </c>
    </row>
    <row r="109" spans="1:10" s="1" customFormat="1" x14ac:dyDescent="0.35">
      <c r="A109" s="5">
        <v>97</v>
      </c>
      <c r="B109" s="6">
        <f t="shared" si="7"/>
        <v>6.3774187941747558</v>
      </c>
      <c r="C109" s="6">
        <f t="shared" si="8"/>
        <v>0.11130695573691606</v>
      </c>
      <c r="D109" s="6">
        <f t="shared" si="9"/>
        <v>1.6790548065736248</v>
      </c>
      <c r="E109" s="6">
        <f t="shared" si="10"/>
        <v>12.827033865043132</v>
      </c>
      <c r="F109" s="7">
        <f t="shared" si="11"/>
        <v>8.7049300686888014</v>
      </c>
      <c r="J109" s="1">
        <f t="shared" si="12"/>
        <v>95.608950324521658</v>
      </c>
    </row>
    <row r="110" spans="1:10" s="1" customFormat="1" x14ac:dyDescent="0.35">
      <c r="A110" s="5">
        <v>98</v>
      </c>
      <c r="B110" s="6">
        <f t="shared" si="7"/>
        <v>6.7649130510502697</v>
      </c>
      <c r="C110" s="6">
        <f t="shared" si="8"/>
        <v>0.11807000635196245</v>
      </c>
      <c r="D110" s="6">
        <f t="shared" si="9"/>
        <v>1.6857209113896916</v>
      </c>
      <c r="E110" s="6">
        <f t="shared" si="10"/>
        <v>12.877959154610126</v>
      </c>
      <c r="F110" s="7">
        <f t="shared" si="11"/>
        <v>8.7756405066531844</v>
      </c>
      <c r="J110" s="1">
        <f t="shared" si="12"/>
        <v>95.996444581397171</v>
      </c>
    </row>
    <row r="111" spans="1:10" s="1" customFormat="1" x14ac:dyDescent="0.35">
      <c r="A111" s="5">
        <v>99</v>
      </c>
      <c r="B111" s="6">
        <f t="shared" si="7"/>
        <v>7.1504027181899552</v>
      </c>
      <c r="C111" s="6">
        <f t="shared" si="8"/>
        <v>0.12479807027596695</v>
      </c>
      <c r="D111" s="6">
        <f t="shared" si="9"/>
        <v>1.6923682571181988</v>
      </c>
      <c r="E111" s="6">
        <f t="shared" si="10"/>
        <v>12.928741135304499</v>
      </c>
      <c r="F111" s="7">
        <f t="shared" si="11"/>
        <v>8.845810591867151</v>
      </c>
      <c r="J111" s="1">
        <f t="shared" si="12"/>
        <v>96.381934248536851</v>
      </c>
    </row>
    <row r="112" spans="1:10" s="1" customFormat="1" x14ac:dyDescent="0.35">
      <c r="A112" s="5">
        <v>100</v>
      </c>
      <c r="B112" s="6">
        <f t="shared" si="7"/>
        <v>7.5337735666859329</v>
      </c>
      <c r="C112" s="6">
        <f t="shared" si="8"/>
        <v>0.13148915383838611</v>
      </c>
      <c r="D112" s="6">
        <f t="shared" si="9"/>
        <v>1.6989955751365768</v>
      </c>
      <c r="E112" s="6">
        <f t="shared" si="10"/>
        <v>12.979370115563707</v>
      </c>
      <c r="F112" s="7">
        <f t="shared" si="11"/>
        <v>8.9154194654701282</v>
      </c>
      <c r="J112" s="1">
        <f t="shared" si="12"/>
        <v>96.765305097032837</v>
      </c>
    </row>
    <row r="113" spans="1:10" s="1" customFormat="1" x14ac:dyDescent="0.35">
      <c r="A113" s="5">
        <v>101</v>
      </c>
      <c r="B113" s="6">
        <f t="shared" si="7"/>
        <v>7.9149119954819698</v>
      </c>
      <c r="C113" s="6">
        <f t="shared" si="8"/>
        <v>0.13814127432675494</v>
      </c>
      <c r="D113" s="6">
        <f t="shared" si="9"/>
        <v>1.7056015693223463</v>
      </c>
      <c r="E113" s="6">
        <f t="shared" si="10"/>
        <v>13.02983619374138</v>
      </c>
      <c r="F113" s="7">
        <f t="shared" si="11"/>
        <v>8.9844467109809543</v>
      </c>
      <c r="J113" s="1">
        <f t="shared" si="12"/>
        <v>97.146443525828872</v>
      </c>
    </row>
    <row r="114" spans="1:10" s="1" customFormat="1" x14ac:dyDescent="0.35">
      <c r="A114" s="5">
        <v>102</v>
      </c>
      <c r="B114" s="6">
        <f t="shared" si="7"/>
        <v>8.2937050650359136</v>
      </c>
      <c r="C114" s="6">
        <f t="shared" si="8"/>
        <v>0.14475246057420713</v>
      </c>
      <c r="D114" s="6">
        <f t="shared" si="9"/>
        <v>1.7121849147648498</v>
      </c>
      <c r="E114" s="6">
        <f t="shared" si="10"/>
        <v>13.080129248265665</v>
      </c>
      <c r="F114" s="7">
        <f t="shared" si="11"/>
        <v>9.0528723589674698</v>
      </c>
      <c r="J114" s="1">
        <f t="shared" si="12"/>
        <v>97.525236595382808</v>
      </c>
    </row>
    <row r="115" spans="1:10" s="1" customFormat="1" x14ac:dyDescent="0.35">
      <c r="A115" s="5">
        <v>103</v>
      </c>
      <c r="B115" s="6">
        <f t="shared" si="7"/>
        <v>8.6700405307862933</v>
      </c>
      <c r="C115" s="6">
        <f t="shared" si="8"/>
        <v>0.1513207535435776</v>
      </c>
      <c r="D115" s="6">
        <f t="shared" si="9"/>
        <v>1.7187442565210991</v>
      </c>
      <c r="E115" s="6">
        <f t="shared" si="10"/>
        <v>13.130238928134599</v>
      </c>
      <c r="F115" s="7">
        <f t="shared" si="11"/>
        <v>9.1206768908719198</v>
      </c>
      <c r="J115" s="1">
        <f t="shared" si="12"/>
        <v>97.901572061133194</v>
      </c>
    </row>
    <row r="116" spans="1:10" s="1" customFormat="1" x14ac:dyDescent="0.35">
      <c r="A116" s="5">
        <v>104</v>
      </c>
      <c r="B116" s="6">
        <f t="shared" si="7"/>
        <v>9.0438068764125834</v>
      </c>
      <c r="C116" s="6">
        <f t="shared" si="8"/>
        <v>0.15784420690790349</v>
      </c>
      <c r="D116" s="6">
        <f t="shared" si="9"/>
        <v>1.7252782084193814</v>
      </c>
      <c r="E116" s="6">
        <f t="shared" si="10"/>
        <v>13.180154643776342</v>
      </c>
      <c r="F116" s="7">
        <f t="shared" si="11"/>
        <v>9.1878412420024205</v>
      </c>
      <c r="J116" s="1">
        <f t="shared" si="12"/>
        <v>98.275338406759488</v>
      </c>
    </row>
    <row r="117" spans="1:10" s="1" customFormat="1" x14ac:dyDescent="0.35">
      <c r="A117" s="5">
        <v>105</v>
      </c>
      <c r="B117" s="6">
        <f t="shared" si="7"/>
        <v>9.4148933468800724</v>
      </c>
      <c r="C117" s="6">
        <f t="shared" si="8"/>
        <v>0.16432088762716587</v>
      </c>
      <c r="D117" s="6">
        <f t="shared" si="9"/>
        <v>1.7317853519144755</v>
      </c>
      <c r="E117" s="6">
        <f t="shared" si="10"/>
        <v>13.229865558303661</v>
      </c>
      <c r="F117" s="7">
        <f t="shared" si="11"/>
        <v>9.25434680370339</v>
      </c>
      <c r="J117" s="1">
        <f t="shared" si="12"/>
        <v>98.646424877226977</v>
      </c>
    </row>
    <row r="118" spans="1:10" s="1" customFormat="1" x14ac:dyDescent="0.35">
      <c r="A118" s="5">
        <v>106</v>
      </c>
      <c r="B118" s="6">
        <f t="shared" si="7"/>
        <v>9.7831899812588219</v>
      </c>
      <c r="C118" s="6">
        <f t="shared" si="8"/>
        <v>0.17074887652108878</v>
      </c>
      <c r="D118" s="6">
        <f t="shared" si="9"/>
        <v>1.738264234998482</v>
      </c>
      <c r="E118" s="6">
        <f t="shared" si="10"/>
        <v>13.2793605791933</v>
      </c>
      <c r="F118" s="7">
        <f t="shared" si="11"/>
        <v>9.320175424720091</v>
      </c>
      <c r="J118" s="1">
        <f t="shared" si="12"/>
        <v>99.014721511605728</v>
      </c>
    </row>
    <row r="119" spans="1:10" s="1" customFormat="1" x14ac:dyDescent="0.35">
      <c r="A119" s="5">
        <v>107</v>
      </c>
      <c r="B119" s="6">
        <f t="shared" si="7"/>
        <v>10.148587645307613</v>
      </c>
      <c r="C119" s="6">
        <f t="shared" si="8"/>
        <v>0.1771262688378363</v>
      </c>
      <c r="D119" s="6">
        <f t="shared" si="9"/>
        <v>1.7447133711714893</v>
      </c>
      <c r="E119" s="6">
        <f t="shared" si="10"/>
        <v>13.328628350422429</v>
      </c>
      <c r="F119" s="7">
        <f t="shared" si="11"/>
        <v>9.3853094117749176</v>
      </c>
      <c r="J119" s="1">
        <f t="shared" si="12"/>
        <v>99.380119175654514</v>
      </c>
    </row>
    <row r="120" spans="1:10" s="1" customFormat="1" x14ac:dyDescent="0.35">
      <c r="A120" s="5">
        <v>108</v>
      </c>
      <c r="B120" s="6">
        <f t="shared" si="7"/>
        <v>10.510978063812619</v>
      </c>
      <c r="C120" s="6">
        <f t="shared" si="8"/>
        <v>0.18345117481842885</v>
      </c>
      <c r="D120" s="6">
        <f t="shared" si="9"/>
        <v>1.7511312384764539</v>
      </c>
      <c r="E120" s="6">
        <f t="shared" si="10"/>
        <v>13.377657245095691</v>
      </c>
      <c r="F120" s="7">
        <f t="shared" si="11"/>
        <v>9.4497315293751516</v>
      </c>
      <c r="J120" s="1">
        <f t="shared" si="12"/>
        <v>99.742509594159515</v>
      </c>
    </row>
    <row r="121" spans="1:10" s="1" customFormat="1" x14ac:dyDescent="0.35">
      <c r="A121" s="5">
        <v>109</v>
      </c>
      <c r="B121" s="6">
        <f t="shared" si="7"/>
        <v>10.870253852671851</v>
      </c>
      <c r="C121" s="6">
        <f t="shared" si="8"/>
        <v>0.1897217202567224</v>
      </c>
      <c r="D121" s="6">
        <f t="shared" si="9"/>
        <v>1.7575162786028873</v>
      </c>
      <c r="E121" s="6">
        <f t="shared" si="10"/>
        <v>13.426435358597866</v>
      </c>
      <c r="F121" s="7">
        <f t="shared" si="11"/>
        <v>9.5134249988744291</v>
      </c>
      <c r="J121" s="1">
        <f t="shared" si="12"/>
        <v>100.10178538301875</v>
      </c>
    </row>
    <row r="122" spans="1:10" s="1" customFormat="1" x14ac:dyDescent="0.35">
      <c r="A122" s="5">
        <v>110</v>
      </c>
      <c r="B122" s="6">
        <f t="shared" si="7"/>
        <v>11.226308550715224</v>
      </c>
      <c r="C122" s="6">
        <f t="shared" si="8"/>
        <v>0.19593604705477347</v>
      </c>
      <c r="D122" s="6">
        <f t="shared" si="9"/>
        <v>1.7638668960640929</v>
      </c>
      <c r="E122" s="6">
        <f t="shared" si="10"/>
        <v>13.47495050230842</v>
      </c>
      <c r="F122" s="7">
        <f t="shared" si="11"/>
        <v>9.5763734968119198</v>
      </c>
      <c r="J122" s="1">
        <f t="shared" si="12"/>
        <v>100.45784008106213</v>
      </c>
    </row>
    <row r="123" spans="1:10" s="1" customFormat="1" x14ac:dyDescent="0.35">
      <c r="A123" s="5">
        <v>111</v>
      </c>
      <c r="B123" s="6">
        <f t="shared" si="7"/>
        <v>11.57903665125146</v>
      </c>
      <c r="C123" s="6">
        <f t="shared" si="8"/>
        <v>0.20209231377343637</v>
      </c>
      <c r="D123" s="6">
        <f t="shared" si="9"/>
        <v>1.7701814574529007</v>
      </c>
      <c r="E123" s="6">
        <f t="shared" si="10"/>
        <v>13.523190197915747</v>
      </c>
      <c r="F123" s="7">
        <f t="shared" si="11"/>
        <v>9.6385611525556953</v>
      </c>
      <c r="J123" s="1">
        <f t="shared" si="12"/>
        <v>100.81056818159836</v>
      </c>
    </row>
    <row r="124" spans="1:10" s="1" customFormat="1" x14ac:dyDescent="0.35">
      <c r="A124" s="5">
        <v>112</v>
      </c>
      <c r="B124" s="6">
        <f t="shared" si="7"/>
        <v>11.928333633331851</v>
      </c>
      <c r="C124" s="6">
        <f t="shared" si="8"/>
        <v>0.20818869617801883</v>
      </c>
      <c r="D124" s="6">
        <f t="shared" si="9"/>
        <v>1.7764582907809927</v>
      </c>
      <c r="E124" s="6">
        <f t="shared" si="10"/>
        <v>13.571141672369979</v>
      </c>
      <c r="F124" s="7">
        <f t="shared" si="11"/>
        <v>9.6999725452782855</v>
      </c>
      <c r="J124" s="1">
        <f t="shared" si="12"/>
        <v>101.15986516367875</v>
      </c>
    </row>
    <row r="125" spans="1:10" s="1" customFormat="1" x14ac:dyDescent="0.35">
      <c r="A125" s="5">
        <v>113</v>
      </c>
      <c r="B125" s="6">
        <f t="shared" si="7"/>
        <v>12.274095992722144</v>
      </c>
      <c r="C125" s="6">
        <f t="shared" si="8"/>
        <v>0.21422338777884337</v>
      </c>
      <c r="D125" s="6">
        <f t="shared" si="9"/>
        <v>1.7826956849070887</v>
      </c>
      <c r="E125" s="6">
        <f t="shared" si="10"/>
        <v>13.618791853514644</v>
      </c>
      <c r="F125" s="7">
        <f t="shared" si="11"/>
        <v>9.7605927002946622</v>
      </c>
      <c r="J125" s="1">
        <f t="shared" si="12"/>
        <v>101.50562752306904</v>
      </c>
    </row>
    <row r="126" spans="1:10" s="1" customFormat="1" x14ac:dyDescent="0.35">
      <c r="A126" s="5">
        <v>114</v>
      </c>
      <c r="B126" s="6">
        <f t="shared" si="7"/>
        <v>12.616221272573123</v>
      </c>
      <c r="C126" s="6">
        <f t="shared" si="8"/>
        <v>0.22019460036654998</v>
      </c>
      <c r="D126" s="6">
        <f t="shared" si="9"/>
        <v>1.7888918890594017</v>
      </c>
      <c r="E126" s="6">
        <f t="shared" si="10"/>
        <v>13.666127366438506</v>
      </c>
      <c r="F126" s="7">
        <f t="shared" si="11"/>
        <v>9.8204070847943647</v>
      </c>
      <c r="J126" s="1">
        <f t="shared" si="12"/>
        <v>101.84775280292003</v>
      </c>
    </row>
    <row r="127" spans="1:10" s="1" customFormat="1" x14ac:dyDescent="0.35">
      <c r="A127" s="5">
        <v>115</v>
      </c>
      <c r="B127" s="6">
        <f t="shared" si="7"/>
        <v>12.954608093780667</v>
      </c>
      <c r="C127" s="6">
        <f t="shared" si="8"/>
        <v>0.22610056454197899</v>
      </c>
      <c r="D127" s="6">
        <f t="shared" si="9"/>
        <v>1.7950451124579041</v>
      </c>
      <c r="E127" s="6">
        <f t="shared" si="10"/>
        <v>13.713134530589885</v>
      </c>
      <c r="F127" s="7">
        <f t="shared" si="11"/>
        <v>9.8794016030011242</v>
      </c>
      <c r="J127" s="1">
        <f t="shared" si="12"/>
        <v>102.18613962412756</v>
      </c>
    </row>
    <row r="128" spans="1:10" s="1" customFormat="1" x14ac:dyDescent="0.35">
      <c r="A128" s="5">
        <v>116</v>
      </c>
      <c r="B128" s="6">
        <f t="shared" si="7"/>
        <v>13.2891561850267</v>
      </c>
      <c r="C128" s="6">
        <f t="shared" si="8"/>
        <v>0.23193953024048469</v>
      </c>
      <c r="D128" s="6">
        <f t="shared" si="9"/>
        <v>1.8011535240420746</v>
      </c>
      <c r="E128" s="6">
        <f t="shared" si="10"/>
        <v>13.759799357696791</v>
      </c>
      <c r="F128" s="7">
        <f t="shared" si="11"/>
        <v>9.9375625907950536</v>
      </c>
      <c r="J128" s="1">
        <f t="shared" si="12"/>
        <v>102.5206877153736</v>
      </c>
    </row>
    <row r="129" spans="1:10" s="1" customFormat="1" x14ac:dyDescent="0.35">
      <c r="A129" s="5">
        <v>117</v>
      </c>
      <c r="B129" s="6">
        <f t="shared" si="7"/>
        <v>13.619766412491613</v>
      </c>
      <c r="C129" s="6">
        <f t="shared" si="8"/>
        <v>0.23770976725051479</v>
      </c>
      <c r="D129" s="6">
        <f t="shared" si="9"/>
        <v>1.807215252309877</v>
      </c>
      <c r="E129" s="6">
        <f t="shared" si="10"/>
        <v>13.806107550536819</v>
      </c>
      <c r="F129" s="7">
        <f t="shared" si="11"/>
        <v>9.9948768098334462</v>
      </c>
      <c r="J129" s="1">
        <f t="shared" si="12"/>
        <v>102.85129794283851</v>
      </c>
    </row>
    <row r="130" spans="1:10" s="1" customFormat="1" x14ac:dyDescent="0.35">
      <c r="A130" s="5">
        <v>118</v>
      </c>
      <c r="B130" s="6">
        <f t="shared" si="7"/>
        <v>13.946340809229905</v>
      </c>
      <c r="C130" s="6">
        <f t="shared" si="8"/>
        <v>0.24340956572631223</v>
      </c>
      <c r="D130" s="6">
        <f t="shared" si="9"/>
        <v>1.813228385273816</v>
      </c>
      <c r="E130" s="6">
        <f t="shared" si="10"/>
        <v>13.852044502601446</v>
      </c>
      <c r="F130" s="7">
        <f t="shared" si="11"/>
        <v>10.051331441207815</v>
      </c>
      <c r="J130" s="1">
        <f t="shared" si="12"/>
        <v>103.17787233957681</v>
      </c>
    </row>
    <row r="131" spans="1:10" s="1" customFormat="1" x14ac:dyDescent="0.35">
      <c r="A131" s="5">
        <v>119</v>
      </c>
      <c r="B131" s="6">
        <f t="shared" si="7"/>
        <v>14.268782604199687</v>
      </c>
      <c r="C131" s="6">
        <f t="shared" si="8"/>
        <v>0.24903723669457542</v>
      </c>
      <c r="D131" s="6">
        <f t="shared" si="9"/>
        <v>1.8191909705399436</v>
      </c>
      <c r="E131" s="6">
        <f t="shared" si="10"/>
        <v>13.89759529869958</v>
      </c>
      <c r="F131" s="7">
        <f t="shared" si="11"/>
        <v>10.106914078675503</v>
      </c>
      <c r="J131" s="1">
        <f t="shared" si="12"/>
        <v>103.50031413454658</v>
      </c>
    </row>
    <row r="132" spans="1:10" s="1" customFormat="1" x14ac:dyDescent="0.35">
      <c r="A132" s="8">
        <v>120</v>
      </c>
      <c r="B132" s="9">
        <f t="shared" si="7"/>
        <v>14.586996250938345</v>
      </c>
      <c r="C132" s="9">
        <f t="shared" si="8"/>
        <v>0.2545911125549431</v>
      </c>
      <c r="D132" s="9">
        <f t="shared" si="9"/>
        <v>1.8251010155157434</v>
      </c>
      <c r="E132" s="9">
        <f t="shared" si="10"/>
        <v>13.94274471654569</v>
      </c>
      <c r="F132" s="10">
        <f t="shared" si="11"/>
        <v>10.161612721505467</v>
      </c>
      <c r="J132" s="1">
        <f t="shared" si="12"/>
        <v>103.81852778128524</v>
      </c>
    </row>
    <row r="133" spans="1:10" s="1" customFormat="1" x14ac:dyDescent="0.35">
      <c r="A133" s="2">
        <v>121</v>
      </c>
      <c r="B133" s="3">
        <f t="shared" si="7"/>
        <v>14.900887455874637</v>
      </c>
      <c r="C133" s="3">
        <f t="shared" si="8"/>
        <v>0.2600695475741337</v>
      </c>
      <c r="D133" s="3">
        <f t="shared" si="9"/>
        <v>1.8309564877527635</v>
      </c>
      <c r="E133" s="3">
        <f t="shared" si="10"/>
        <v>13.987477229377328</v>
      </c>
      <c r="F133" s="4">
        <f t="shared" si="11"/>
        <v>10.215415766978063</v>
      </c>
      <c r="J133" s="1">
        <f t="shared" si="12"/>
        <v>104.13241898622154</v>
      </c>
    </row>
    <row r="134" spans="1:10" s="1" customFormat="1" x14ac:dyDescent="0.35">
      <c r="A134" s="5">
        <v>122</v>
      </c>
      <c r="B134" s="6">
        <f t="shared" si="7"/>
        <v>15.210363206270316</v>
      </c>
      <c r="C134" s="6">
        <f t="shared" si="8"/>
        <v>0.26547091837361841</v>
      </c>
      <c r="D134" s="6">
        <f t="shared" si="9"/>
        <v>1.8367553154298788</v>
      </c>
      <c r="E134" s="6">
        <f t="shared" si="10"/>
        <v>14.031777009646975</v>
      </c>
      <c r="F134" s="7">
        <f t="shared" si="11"/>
        <v>10.268312002579881</v>
      </c>
      <c r="J134" s="1">
        <f t="shared" si="12"/>
        <v>104.44189473661721</v>
      </c>
    </row>
    <row r="135" spans="1:10" s="1" customFormat="1" x14ac:dyDescent="0.35">
      <c r="A135" s="5">
        <v>123</v>
      </c>
      <c r="B135" s="6">
        <f t="shared" si="7"/>
        <v>15.515331797781432</v>
      </c>
      <c r="C135" s="6">
        <f t="shared" si="8"/>
        <v>0.27079362441065702</v>
      </c>
      <c r="D135" s="6">
        <f t="shared" si="9"/>
        <v>1.8424953879829213</v>
      </c>
      <c r="E135" s="6">
        <f t="shared" si="10"/>
        <v>14.07562793383207</v>
      </c>
      <c r="F135" s="7">
        <f t="shared" si="11"/>
        <v>10.32029059793431</v>
      </c>
      <c r="J135" s="1">
        <f t="shared" si="12"/>
        <v>104.74686332812833</v>
      </c>
    </row>
    <row r="136" spans="1:10" s="1" customFormat="1" x14ac:dyDescent="0.35">
      <c r="A136" s="5">
        <v>124</v>
      </c>
      <c r="B136" s="6">
        <f t="shared" si="7"/>
        <v>15.815702861632568</v>
      </c>
      <c r="C136" s="6">
        <f t="shared" si="8"/>
        <v>0.27603608845257749</v>
      </c>
      <c r="D136" s="6">
        <f t="shared" si="9"/>
        <v>1.8481745568863481</v>
      </c>
      <c r="E136" s="6">
        <f t="shared" si="10"/>
        <v>14.11901358840651</v>
      </c>
      <c r="F136" s="7">
        <f t="shared" si="11"/>
        <v>10.37134109650939</v>
      </c>
      <c r="J136" s="1">
        <f t="shared" si="12"/>
        <v>105.04723439197947</v>
      </c>
    </row>
    <row r="137" spans="1:10" s="1" customFormat="1" x14ac:dyDescent="0.35">
      <c r="A137" s="5">
        <v>125</v>
      </c>
      <c r="B137" s="6">
        <f t="shared" si="7"/>
        <v>16.111387391394995</v>
      </c>
      <c r="C137" s="6">
        <f t="shared" si="8"/>
        <v>0.28119675704414299</v>
      </c>
      <c r="D137" s="6">
        <f t="shared" si="9"/>
        <v>1.8537906365923931</v>
      </c>
      <c r="E137" s="6">
        <f t="shared" si="10"/>
        <v>14.161917277015236</v>
      </c>
      <c r="F137" s="7">
        <f t="shared" si="11"/>
        <v>10.421453407144087</v>
      </c>
      <c r="J137" s="1">
        <f t="shared" si="12"/>
        <v>105.3429189217419</v>
      </c>
    </row>
    <row r="138" spans="1:10" s="1" customFormat="1" x14ac:dyDescent="0.35">
      <c r="A138" s="5">
        <v>126</v>
      </c>
      <c r="B138" s="6">
        <f t="shared" si="7"/>
        <v>16.402297769361116</v>
      </c>
      <c r="C138" s="6">
        <f t="shared" si="8"/>
        <v>0.28627410096787298</v>
      </c>
      <c r="D138" s="6">
        <f t="shared" si="9"/>
        <v>1.8593414056329611</v>
      </c>
      <c r="E138" s="6">
        <f t="shared" si="10"/>
        <v>14.204322028892095</v>
      </c>
      <c r="F138" s="7">
        <f t="shared" si="11"/>
        <v>10.470617795434082</v>
      </c>
      <c r="J138" s="1">
        <f t="shared" si="12"/>
        <v>105.63382929970801</v>
      </c>
    </row>
    <row r="139" spans="1:10" s="1" customFormat="1" x14ac:dyDescent="0.35">
      <c r="A139" s="5">
        <v>127</v>
      </c>
      <c r="B139" s="6">
        <f t="shared" si="7"/>
        <v>16.688347792507614</v>
      </c>
      <c r="C139" s="6">
        <f t="shared" si="8"/>
        <v>0.29126661569718532</v>
      </c>
      <c r="D139" s="6">
        <f t="shared" si="9"/>
        <v>1.8648246078892392</v>
      </c>
      <c r="E139" s="6">
        <f t="shared" si="10"/>
        <v>14.246210608558938</v>
      </c>
      <c r="F139" s="7">
        <f t="shared" si="11"/>
        <v>10.518824875017909</v>
      </c>
      <c r="J139" s="1">
        <f t="shared" si="12"/>
        <v>105.91987932285451</v>
      </c>
    </row>
    <row r="140" spans="1:10" s="1" customFormat="1" x14ac:dyDescent="0.35">
      <c r="A140" s="5">
        <v>128</v>
      </c>
      <c r="B140" s="6">
        <f t="shared" si="7"/>
        <v>16.969452698039134</v>
      </c>
      <c r="C140" s="6">
        <f t="shared" si="8"/>
        <v>0.29617282184221799</v>
      </c>
      <c r="D140" s="6">
        <f t="shared" si="9"/>
        <v>1.8702379540336636</v>
      </c>
      <c r="E140" s="6">
        <f t="shared" si="10"/>
        <v>14.287565526841464</v>
      </c>
      <c r="F140" s="7">
        <f t="shared" si="11"/>
        <v>10.566065598803526</v>
      </c>
      <c r="J140" s="1">
        <f t="shared" si="12"/>
        <v>106.20098422838603</v>
      </c>
    </row>
    <row r="141" spans="1:10" s="1" customFormat="1" x14ac:dyDescent="0.35">
      <c r="A141" s="5">
        <v>129</v>
      </c>
      <c r="B141" s="6">
        <f t="shared" si="7"/>
        <v>17.245529188505458</v>
      </c>
      <c r="C141" s="6">
        <f t="shared" si="8"/>
        <v>0.3009912655882061</v>
      </c>
      <c r="D141" s="6">
        <f t="shared" si="9"/>
        <v>1.8755791231485046</v>
      </c>
      <c r="E141" s="6">
        <f t="shared" si="10"/>
        <v>14.328369053234267</v>
      </c>
      <c r="F141" s="7">
        <f t="shared" si="11"/>
        <v>10.61233125017486</v>
      </c>
      <c r="J141" s="1">
        <f t="shared" si="12"/>
        <v>106.47706071885236</v>
      </c>
    </row>
    <row r="142" spans="1:10" s="1" customFormat="1" x14ac:dyDescent="0.35">
      <c r="A142" s="5">
        <v>130</v>
      </c>
      <c r="B142" s="6">
        <f t="shared" ref="B142:B205" si="13">23.45*SIN((284+A142)*2*PI()/365)</f>
        <v>17.516495456484208</v>
      </c>
      <c r="C142" s="6">
        <f t="shared" ref="C142:C205" si="14">RADIANS(B142)</f>
        <v>0.30572051912627657</v>
      </c>
      <c r="D142" s="6">
        <f t="shared" ref="D142:D205" si="15">ACOS(-(TAN($C$1)*TAN(C142)))</f>
        <v>1.8808457645248704</v>
      </c>
      <c r="E142" s="6">
        <f t="shared" ref="E142:E205" si="16">(2*(DEGREES(D142))/15)</f>
        <v>14.368603229644231</v>
      </c>
      <c r="F142" s="7">
        <f t="shared" ref="F142:F205" si="17">(24/PI())*$B$4*(1+0.033*COS(A142*2*PI()/365))*(COS($C$1)*COS(C142)*SIN(D142)+D142*SIN($C$1)*SIN(C142))</f>
        <v>10.657613434216742</v>
      </c>
      <c r="J142" s="1">
        <f t="shared" ref="J142:J205" si="18">90-$C$1+B142</f>
        <v>106.74802698683111</v>
      </c>
    </row>
    <row r="143" spans="1:10" s="1" customFormat="1" x14ac:dyDescent="0.35">
      <c r="A143" s="5">
        <v>131</v>
      </c>
      <c r="B143" s="6">
        <f t="shared" si="13"/>
        <v>17.782271208822284</v>
      </c>
      <c r="C143" s="6">
        <f t="shared" si="14"/>
        <v>0.31035918107654098</v>
      </c>
      <c r="D143" s="6">
        <f t="shared" si="15"/>
        <v>1.8860354996454287</v>
      </c>
      <c r="E143" s="6">
        <f t="shared" si="16"/>
        <v>14.408249885537405</v>
      </c>
      <c r="F143" s="7">
        <f t="shared" si="17"/>
        <v>10.701904068995665</v>
      </c>
      <c r="J143" s="1">
        <f t="shared" si="18"/>
        <v>107.01380273916918</v>
      </c>
    </row>
    <row r="144" spans="1:10" s="1" customFormat="1" x14ac:dyDescent="0.35">
      <c r="A144" s="5">
        <v>132</v>
      </c>
      <c r="B144" s="6">
        <f t="shared" si="13"/>
        <v>18.042777690428341</v>
      </c>
      <c r="C144" s="6">
        <f t="shared" si="14"/>
        <v>0.31490587690335275</v>
      </c>
      <c r="D144" s="6">
        <f t="shared" si="15"/>
        <v>1.8911459243535504</v>
      </c>
      <c r="E144" s="6">
        <f t="shared" si="16"/>
        <v>14.447290654510038</v>
      </c>
      <c r="F144" s="7">
        <f t="shared" si="17"/>
        <v>10.745195376932388</v>
      </c>
      <c r="J144" s="1">
        <f t="shared" si="18"/>
        <v>107.27430922077524</v>
      </c>
    </row>
    <row r="145" spans="1:10" s="1" customFormat="1" x14ac:dyDescent="0.35">
      <c r="A145" s="5">
        <v>133</v>
      </c>
      <c r="B145" s="6">
        <f t="shared" si="13"/>
        <v>18.297937707609677</v>
      </c>
      <c r="C145" s="6">
        <f t="shared" si="14"/>
        <v>0.31935925932261233</v>
      </c>
      <c r="D145" s="6">
        <f t="shared" si="15"/>
        <v>1.8961746112109477</v>
      </c>
      <c r="E145" s="6">
        <f t="shared" si="16"/>
        <v>14.485706992299608</v>
      </c>
      <c r="F145" s="7">
        <f t="shared" si="17"/>
        <v>10.787479876300962</v>
      </c>
      <c r="J145" s="1">
        <f t="shared" si="18"/>
        <v>107.52946923795658</v>
      </c>
    </row>
    <row r="146" spans="1:10" s="1" customFormat="1" x14ac:dyDescent="0.35">
      <c r="A146" s="5">
        <v>134</v>
      </c>
      <c r="B146" s="6">
        <f t="shared" si="13"/>
        <v>18.547675650946434</v>
      </c>
      <c r="C146" s="6">
        <f t="shared" si="14"/>
        <v>0.32371800870099782</v>
      </c>
      <c r="D146" s="6">
        <f t="shared" si="15"/>
        <v>1.9011191120451509</v>
      </c>
      <c r="E146" s="6">
        <f t="shared" si="16"/>
        <v>14.523480196246108</v>
      </c>
      <c r="F146" s="7">
        <f t="shared" si="17"/>
        <v>10.828750372887075</v>
      </c>
      <c r="J146" s="1">
        <f t="shared" si="18"/>
        <v>107.77920718129333</v>
      </c>
    </row>
    <row r="147" spans="1:10" s="1" customFormat="1" x14ac:dyDescent="0.35">
      <c r="A147" s="5">
        <v>135</v>
      </c>
      <c r="B147" s="6">
        <f t="shared" si="13"/>
        <v>18.791917517696152</v>
      </c>
      <c r="C147" s="6">
        <f t="shared" si="14"/>
        <v>0.32798083344699763</v>
      </c>
      <c r="D147" s="6">
        <f t="shared" si="15"/>
        <v>1.9059769606873851</v>
      </c>
      <c r="E147" s="6">
        <f t="shared" si="16"/>
        <v>14.560591426207891</v>
      </c>
      <c r="F147" s="7">
        <f t="shared" si="17"/>
        <v>10.86899995183667</v>
      </c>
      <c r="J147" s="1">
        <f t="shared" si="18"/>
        <v>108.02344904804305</v>
      </c>
    </row>
    <row r="148" spans="1:10" s="1" customFormat="1" x14ac:dyDescent="0.35">
      <c r="A148" s="5">
        <v>136</v>
      </c>
      <c r="B148" s="6">
        <f t="shared" si="13"/>
        <v>19.030590933722621</v>
      </c>
      <c r="C148" s="6">
        <f t="shared" si="14"/>
        <v>0.3321464703936417</v>
      </c>
      <c r="D148" s="6">
        <f t="shared" si="15"/>
        <v>1.9107456759005634</v>
      </c>
      <c r="E148" s="6">
        <f t="shared" si="16"/>
        <v>14.597021726929885</v>
      </c>
      <c r="F148" s="7">
        <f t="shared" si="17"/>
        <v>10.908221969723972</v>
      </c>
      <c r="J148" s="1">
        <f t="shared" si="18"/>
        <v>108.26212246406952</v>
      </c>
    </row>
    <row r="149" spans="1:10" s="1" customFormat="1" x14ac:dyDescent="0.35">
      <c r="A149" s="5">
        <v>137</v>
      </c>
      <c r="B149" s="6">
        <f t="shared" si="13"/>
        <v>19.263625174941602</v>
      </c>
      <c r="C149" s="6">
        <f t="shared" si="14"/>
        <v>0.33621368517279959</v>
      </c>
      <c r="D149" s="6">
        <f t="shared" si="15"/>
        <v>1.9154227644961637</v>
      </c>
      <c r="E149" s="6">
        <f t="shared" si="16"/>
        <v>14.632752051854773</v>
      </c>
      <c r="F149" s="7">
        <f t="shared" si="17"/>
        <v>10.946410046865624</v>
      </c>
      <c r="J149" s="1">
        <f t="shared" si="18"/>
        <v>108.49515670528851</v>
      </c>
    </row>
    <row r="150" spans="1:10" s="1" customFormat="1" x14ac:dyDescent="0.35">
      <c r="A150" s="5">
        <v>138</v>
      </c>
      <c r="B150" s="6">
        <f t="shared" si="13"/>
        <v>19.490951188278199</v>
      </c>
      <c r="C150" s="6">
        <f t="shared" si="14"/>
        <v>0.34018127258095576</v>
      </c>
      <c r="D150" s="6">
        <f t="shared" si="15"/>
        <v>1.9200057246378126</v>
      </c>
      <c r="E150" s="6">
        <f t="shared" si="16"/>
        <v>14.667763288360529</v>
      </c>
      <c r="F150" s="7">
        <f t="shared" si="17"/>
        <v>10.983558059905645</v>
      </c>
      <c r="J150" s="1">
        <f t="shared" si="18"/>
        <v>108.7224827186251</v>
      </c>
    </row>
    <row r="151" spans="1:10" s="1" customFormat="1" x14ac:dyDescent="0.35">
      <c r="A151" s="5">
        <v>139</v>
      </c>
      <c r="B151" s="6">
        <f t="shared" si="13"/>
        <v>19.712501612128499</v>
      </c>
      <c r="C151" s="6">
        <f t="shared" si="14"/>
        <v>0.3440480569363325</v>
      </c>
      <c r="D151" s="6">
        <f t="shared" si="15"/>
        <v>1.9244920493282915</v>
      </c>
      <c r="E151" s="6">
        <f t="shared" si="16"/>
        <v>14.702036284399165</v>
      </c>
      <c r="F151" s="7">
        <f t="shared" si="17"/>
        <v>11.019660134693094</v>
      </c>
      <c r="J151" s="1">
        <f t="shared" si="18"/>
        <v>108.9440331424754</v>
      </c>
    </row>
    <row r="152" spans="1:10" s="1" customFormat="1" x14ac:dyDescent="0.35">
      <c r="A152" s="5">
        <v>140</v>
      </c>
      <c r="B152" s="6">
        <f t="shared" si="13"/>
        <v>19.928210796320528</v>
      </c>
      <c r="C152" s="6">
        <f t="shared" si="14"/>
        <v>0.34781289242727431</v>
      </c>
      <c r="D152" s="6">
        <f t="shared" si="15"/>
        <v>1.9288792300756281</v>
      </c>
      <c r="E152" s="6">
        <f t="shared" si="16"/>
        <v>14.735551876503623</v>
      </c>
      <c r="F152" s="7">
        <f t="shared" si="17"/>
        <v>11.054710639472232</v>
      </c>
      <c r="J152" s="1">
        <f t="shared" si="18"/>
        <v>109.15974232666743</v>
      </c>
    </row>
    <row r="153" spans="1:10" s="1" customFormat="1" x14ac:dyDescent="0.35">
      <c r="A153" s="5">
        <v>141</v>
      </c>
      <c r="B153" s="6">
        <f t="shared" si="13"/>
        <v>20.138014821567573</v>
      </c>
      <c r="C153" s="6">
        <f t="shared" si="14"/>
        <v>0.35147466345177253</v>
      </c>
      <c r="D153" s="6">
        <f t="shared" si="15"/>
        <v>1.9331647607327198</v>
      </c>
      <c r="E153" s="6">
        <f t="shared" si="16"/>
        <v>14.768290919120327</v>
      </c>
      <c r="F153" s="7">
        <f t="shared" si="17"/>
        <v>11.088704178401798</v>
      </c>
      <c r="J153" s="1">
        <f t="shared" si="18"/>
        <v>109.36954635191447</v>
      </c>
    </row>
    <row r="154" spans="1:10" s="1" customFormat="1" x14ac:dyDescent="0.35">
      <c r="A154" s="5">
        <v>142</v>
      </c>
      <c r="B154" s="6">
        <f t="shared" si="13"/>
        <v>20.341851518409044</v>
      </c>
      <c r="C154" s="6">
        <f t="shared" si="14"/>
        <v>0.35503228494804573</v>
      </c>
      <c r="D154" s="6">
        <f t="shared" si="15"/>
        <v>1.9373461415037614</v>
      </c>
      <c r="E154" s="6">
        <f t="shared" si="16"/>
        <v>14.80023431521604</v>
      </c>
      <c r="F154" s="7">
        <f t="shared" si="17"/>
        <v>11.121635585417792</v>
      </c>
      <c r="J154" s="1">
        <f t="shared" si="18"/>
        <v>109.57338304875594</v>
      </c>
    </row>
    <row r="155" spans="1:10" s="1" customFormat="1" x14ac:dyDescent="0.35">
      <c r="A155" s="5">
        <v>143</v>
      </c>
      <c r="B155" s="6">
        <f t="shared" si="13"/>
        <v>20.539660485632499</v>
      </c>
      <c r="C155" s="6">
        <f t="shared" si="14"/>
        <v>0.35848470271606458</v>
      </c>
      <c r="D155" s="6">
        <f t="shared" si="15"/>
        <v>1.9414208831094693</v>
      </c>
      <c r="E155" s="6">
        <f t="shared" si="16"/>
        <v>14.831363048097829</v>
      </c>
      <c r="F155" s="7">
        <f t="shared" si="17"/>
        <v>11.153499918450905</v>
      </c>
      <c r="J155" s="1">
        <f t="shared" si="18"/>
        <v>109.77119201597939</v>
      </c>
    </row>
    <row r="156" spans="1:10" s="1" customFormat="1" x14ac:dyDescent="0.35">
      <c r="A156" s="5">
        <v>144</v>
      </c>
      <c r="B156" s="6">
        <f t="shared" si="13"/>
        <v>20.731383108171872</v>
      </c>
      <c r="C156" s="6">
        <f t="shared" si="14"/>
        <v>0.36183089372993493</v>
      </c>
      <c r="D156" s="6">
        <f t="shared" si="15"/>
        <v>1.9453865111018245</v>
      </c>
      <c r="E156" s="6">
        <f t="shared" si="16"/>
        <v>14.86165821437528</v>
      </c>
      <c r="F156" s="7">
        <f t="shared" si="17"/>
        <v>11.18429245400719</v>
      </c>
      <c r="J156" s="1">
        <f t="shared" si="18"/>
        <v>109.96291463851877</v>
      </c>
    </row>
    <row r="157" spans="1:10" s="1" customFormat="1" x14ac:dyDescent="0.35">
      <c r="A157" s="5">
        <v>145</v>
      </c>
      <c r="B157" s="6">
        <f t="shared" si="13"/>
        <v>20.916962574476411</v>
      </c>
      <c r="C157" s="6">
        <f t="shared" si="14"/>
        <v>0.365069866441043</v>
      </c>
      <c r="D157" s="6">
        <f t="shared" si="15"/>
        <v>1.9492405703177376</v>
      </c>
      <c r="E157" s="6">
        <f t="shared" si="16"/>
        <v>14.891101057983992</v>
      </c>
      <c r="F157" s="7">
        <f t="shared" si="17"/>
        <v>11.214008682117589</v>
      </c>
      <c r="J157" s="1">
        <f t="shared" si="18"/>
        <v>110.14849410482331</v>
      </c>
    </row>
    <row r="158" spans="1:10" s="1" customFormat="1" x14ac:dyDescent="0.35">
      <c r="A158" s="5">
        <v>146</v>
      </c>
      <c r="B158" s="6">
        <f t="shared" si="13"/>
        <v>21.0963438933451</v>
      </c>
      <c r="C158" s="6">
        <f t="shared" si="14"/>
        <v>0.36820066107187144</v>
      </c>
      <c r="D158" s="6">
        <f t="shared" si="15"/>
        <v>1.9529806294597196</v>
      </c>
      <c r="E158" s="6">
        <f t="shared" si="16"/>
        <v>14.919673005179309</v>
      </c>
      <c r="F158" s="7">
        <f t="shared" si="17"/>
        <v>11.242644301658951</v>
      </c>
      <c r="J158" s="1">
        <f t="shared" si="18"/>
        <v>110.32787542369201</v>
      </c>
    </row>
    <row r="159" spans="1:10" s="1" customFormat="1" x14ac:dyDescent="0.35">
      <c r="A159" s="5">
        <v>147</v>
      </c>
      <c r="B159" s="6">
        <f t="shared" si="13"/>
        <v>21.269473910221812</v>
      </c>
      <c r="C159" s="6">
        <f t="shared" si="14"/>
        <v>0.37122234990040343</v>
      </c>
      <c r="D159" s="6">
        <f t="shared" si="15"/>
        <v>1.9566042857903234</v>
      </c>
      <c r="E159" s="6">
        <f t="shared" si="16"/>
        <v>14.947355700399237</v>
      </c>
      <c r="F159" s="7">
        <f t="shared" si="17"/>
        <v>11.270195216046526</v>
      </c>
      <c r="J159" s="1">
        <f t="shared" si="18"/>
        <v>110.50100544056872</v>
      </c>
    </row>
    <row r="160" spans="1:10" s="1" customFormat="1" x14ac:dyDescent="0.35">
      <c r="A160" s="5">
        <v>148</v>
      </c>
      <c r="B160" s="6">
        <f t="shared" si="13"/>
        <v>21.436301322946072</v>
      </c>
      <c r="C160" s="6">
        <f t="shared" si="14"/>
        <v>0.37413403753502522</v>
      </c>
      <c r="D160" s="6">
        <f t="shared" si="15"/>
        <v>1.9601091699258055</v>
      </c>
      <c r="E160" s="6">
        <f t="shared" si="16"/>
        <v>14.974131042885301</v>
      </c>
      <c r="F160" s="7">
        <f t="shared" si="17"/>
        <v>11.296657529294947</v>
      </c>
      <c r="J160" s="1">
        <f t="shared" si="18"/>
        <v>110.66783285329296</v>
      </c>
    </row>
    <row r="161" spans="1:10" s="1" customFormat="1" x14ac:dyDescent="0.35">
      <c r="A161" s="5">
        <v>149</v>
      </c>
      <c r="B161" s="6">
        <f t="shared" si="13"/>
        <v>21.596776696955079</v>
      </c>
      <c r="C161" s="6">
        <f t="shared" si="14"/>
        <v>0.37693486117985175</v>
      </c>
      <c r="D161" s="6">
        <f t="shared" si="15"/>
        <v>1.9634929507131806</v>
      </c>
      <c r="E161" s="6">
        <f t="shared" si="16"/>
        <v>14.999981223940507</v>
      </c>
      <c r="F161" s="7">
        <f t="shared" si="17"/>
        <v>11.322027542441989</v>
      </c>
      <c r="J161" s="1">
        <f t="shared" si="18"/>
        <v>110.82830822730197</v>
      </c>
    </row>
    <row r="162" spans="1:10" s="1" customFormat="1" x14ac:dyDescent="0.35">
      <c r="A162" s="5">
        <v>150</v>
      </c>
      <c r="B162" s="6">
        <f t="shared" si="13"/>
        <v>21.750852479932153</v>
      </c>
      <c r="C162" s="6">
        <f t="shared" si="14"/>
        <v>0.3796239908903899</v>
      </c>
      <c r="D162" s="6">
        <f t="shared" si="15"/>
        <v>1.966753340173591</v>
      </c>
      <c r="E162" s="6">
        <f t="shared" si="16"/>
        <v>15.024888764693904</v>
      </c>
      <c r="F162" s="7">
        <f t="shared" si="17"/>
        <v>11.346301750326802</v>
      </c>
      <c r="J162" s="1">
        <f t="shared" si="18"/>
        <v>110.98238401027905</v>
      </c>
    </row>
    <row r="163" spans="1:10" s="1" customFormat="1" x14ac:dyDescent="0.35">
      <c r="A163" s="8">
        <v>151</v>
      </c>
      <c r="B163" s="9">
        <f t="shared" si="13"/>
        <v>21.89848301589759</v>
      </c>
      <c r="C163" s="9">
        <f t="shared" si="14"/>
        <v>0.38220062981947067</v>
      </c>
      <c r="D163" s="9">
        <f t="shared" si="15"/>
        <v>1.9698880984937361</v>
      </c>
      <c r="E163" s="9">
        <f t="shared" si="16"/>
        <v>15.048836554232279</v>
      </c>
      <c r="F163" s="10">
        <f t="shared" si="17"/>
        <v>11.369476838711737</v>
      </c>
      <c r="J163" s="1">
        <f t="shared" si="18"/>
        <v>111.1300145462445</v>
      </c>
    </row>
    <row r="164" spans="1:10" s="1" customFormat="1" x14ac:dyDescent="0.35">
      <c r="A164" s="2">
        <v>152</v>
      </c>
      <c r="B164" s="3">
        <f t="shared" si="13"/>
        <v>22.03962455873744</v>
      </c>
      <c r="C164" s="3">
        <f t="shared" si="14"/>
        <v>0.38466401445337073</v>
      </c>
      <c r="D164" s="3">
        <f t="shared" si="15"/>
        <v>1.9728950390459814</v>
      </c>
      <c r="E164" s="3">
        <f t="shared" si="16"/>
        <v>15.071807887950998</v>
      </c>
      <c r="F164" s="4">
        <f t="shared" si="17"/>
        <v>11.391549681734455</v>
      </c>
      <c r="J164" s="1">
        <f t="shared" si="18"/>
        <v>111.27115608908434</v>
      </c>
    </row>
    <row r="165" spans="1:10" s="1" customFormat="1" x14ac:dyDescent="0.35">
      <c r="A165" s="5">
        <v>153</v>
      </c>
      <c r="B165" s="6">
        <f t="shared" si="13"/>
        <v>22.174235285166489</v>
      </c>
      <c r="C165" s="6">
        <f t="shared" si="14"/>
        <v>0.38701341483805896</v>
      </c>
      <c r="D165" s="6">
        <f t="shared" si="15"/>
        <v>1.975772033416751</v>
      </c>
      <c r="E165" s="6">
        <f t="shared" si="16"/>
        <v>15.093786505968065</v>
      </c>
      <c r="F165" s="7">
        <f t="shared" si="17"/>
        <v>11.412517339674864</v>
      </c>
      <c r="J165" s="1">
        <f t="shared" si="18"/>
        <v>111.40576681551339</v>
      </c>
    </row>
    <row r="166" spans="1:10" s="1" customFormat="1" x14ac:dyDescent="0.35">
      <c r="A166" s="5">
        <v>154</v>
      </c>
      <c r="B166" s="6">
        <f t="shared" si="13"/>
        <v>22.302275307121356</v>
      </c>
      <c r="C166" s="6">
        <f t="shared" si="14"/>
        <v>0.38924813479549725</v>
      </c>
      <c r="D166" s="6">
        <f t="shared" si="15"/>
        <v>1.9785170164218755</v>
      </c>
      <c r="E166" s="6">
        <f t="shared" si="16"/>
        <v>15.114756631438569</v>
      </c>
      <c r="F166" s="7">
        <f t="shared" si="17"/>
        <v>11.432377057019266</v>
      </c>
      <c r="J166" s="1">
        <f t="shared" si="18"/>
        <v>111.53380683746826</v>
      </c>
    </row>
    <row r="167" spans="1:10" s="1" customFormat="1" x14ac:dyDescent="0.35">
      <c r="A167" s="5">
        <v>155</v>
      </c>
      <c r="B167" s="6">
        <f t="shared" si="13"/>
        <v>22.423706683580182</v>
      </c>
      <c r="C167" s="6">
        <f t="shared" si="14"/>
        <v>0.39136751212993248</v>
      </c>
      <c r="D167" s="6">
        <f t="shared" si="15"/>
        <v>1.9811279910867678</v>
      </c>
      <c r="E167" s="6">
        <f t="shared" si="16"/>
        <v>15.134703008600422</v>
      </c>
      <c r="F167" s="7">
        <f t="shared" si="17"/>
        <v>11.451126260802384</v>
      </c>
      <c r="J167" s="1">
        <f t="shared" si="18"/>
        <v>111.65523821392708</v>
      </c>
    </row>
    <row r="168" spans="1:10" s="1" customFormat="1" x14ac:dyDescent="0.35">
      <c r="A168" s="5">
        <v>156</v>
      </c>
      <c r="B168" s="6">
        <f t="shared" si="13"/>
        <v>22.538493431805456</v>
      </c>
      <c r="C168" s="6">
        <f t="shared" si="14"/>
        <v>0.39337091882412129</v>
      </c>
      <c r="D168" s="6">
        <f t="shared" si="15"/>
        <v>1.9836030335686359</v>
      </c>
      <c r="E168" s="6">
        <f t="shared" si="16"/>
        <v>15.153610940377307</v>
      </c>
      <c r="F168" s="7">
        <f t="shared" si="17"/>
        <v>11.468762559206256</v>
      </c>
      <c r="J168" s="1">
        <f t="shared" si="18"/>
        <v>111.77002496215235</v>
      </c>
    </row>
    <row r="169" spans="1:10" s="1" customFormat="1" x14ac:dyDescent="0.35">
      <c r="A169" s="5">
        <v>157</v>
      </c>
      <c r="B169" s="6">
        <f t="shared" si="13"/>
        <v>22.646601538006347</v>
      </c>
      <c r="C169" s="6">
        <f t="shared" si="14"/>
        <v>0.3952577612254225</v>
      </c>
      <c r="D169" s="6">
        <f t="shared" si="15"/>
        <v>1.9859402979974075</v>
      </c>
      <c r="E169" s="6">
        <f t="shared" si="16"/>
        <v>15.171466325360594</v>
      </c>
      <c r="F169" s="7">
        <f t="shared" si="17"/>
        <v>11.485283740393564</v>
      </c>
      <c r="J169" s="1">
        <f t="shared" si="18"/>
        <v>111.87813306835325</v>
      </c>
    </row>
    <row r="170" spans="1:10" s="1" customFormat="1" x14ac:dyDescent="0.35">
      <c r="A170" s="5">
        <v>158</v>
      </c>
      <c r="B170" s="6">
        <f t="shared" si="13"/>
        <v>22.747998967417843</v>
      </c>
      <c r="C170" s="6">
        <f t="shared" si="14"/>
        <v>0.39702748022171164</v>
      </c>
      <c r="D170" s="6">
        <f t="shared" si="15"/>
        <v>1.988138021211709</v>
      </c>
      <c r="E170" s="6">
        <f t="shared" si="16"/>
        <v>15.188255693989582</v>
      </c>
      <c r="F170" s="7">
        <f t="shared" si="17"/>
        <v>11.500687771552041</v>
      </c>
      <c r="J170" s="1">
        <f t="shared" si="18"/>
        <v>111.97953049776474</v>
      </c>
    </row>
    <row r="171" spans="1:10" s="1" customFormat="1" x14ac:dyDescent="0.35">
      <c r="A171" s="5">
        <v>159</v>
      </c>
      <c r="B171" s="6">
        <f t="shared" si="13"/>
        <v>22.84265567379326</v>
      </c>
      <c r="C171" s="6">
        <f t="shared" si="14"/>
        <v>0.39867955140705619</v>
      </c>
      <c r="D171" s="6">
        <f t="shared" si="15"/>
        <v>1.9901945273660344</v>
      </c>
      <c r="E171" s="6">
        <f t="shared" si="16"/>
        <v>15.203966243747653</v>
      </c>
      <c r="F171" s="7">
        <f t="shared" si="17"/>
        <v>11.514972798125592</v>
      </c>
      <c r="J171" s="1">
        <f t="shared" si="18"/>
        <v>112.07418720414016</v>
      </c>
    </row>
    <row r="172" spans="1:10" s="1" customFormat="1" x14ac:dyDescent="0.35">
      <c r="A172" s="5">
        <v>160</v>
      </c>
      <c r="B172" s="6">
        <f t="shared" si="13"/>
        <v>22.930543608307651</v>
      </c>
      <c r="C172" s="6">
        <f t="shared" si="14"/>
        <v>0.40021348523710948</v>
      </c>
      <c r="D172" s="6">
        <f t="shared" si="15"/>
        <v>1.9921082323852708</v>
      </c>
      <c r="E172" s="6">
        <f t="shared" si="16"/>
        <v>15.218585873192351</v>
      </c>
      <c r="F172" s="7">
        <f t="shared" si="17"/>
        <v>11.52813714320733</v>
      </c>
      <c r="J172" s="1">
        <f t="shared" si="18"/>
        <v>112.16207513865456</v>
      </c>
    </row>
    <row r="173" spans="1:10" s="1" customFormat="1" x14ac:dyDescent="0.35">
      <c r="A173" s="5">
        <v>161</v>
      </c>
      <c r="B173" s="6">
        <f t="shared" si="13"/>
        <v>23.011636727869234</v>
      </c>
      <c r="C173" s="6">
        <f t="shared" si="14"/>
        <v>0.40162882717417253</v>
      </c>
      <c r="D173" s="6">
        <f t="shared" si="15"/>
        <v>1.9938776482429184</v>
      </c>
      <c r="E173" s="6">
        <f t="shared" si="16"/>
        <v>15.232103214638583</v>
      </c>
      <c r="F173" s="7">
        <f t="shared" si="17"/>
        <v>11.540179307069423</v>
      </c>
      <c r="J173" s="1">
        <f t="shared" si="18"/>
        <v>112.24316825821613</v>
      </c>
    </row>
    <row r="174" spans="1:10" s="1" customFormat="1" x14ac:dyDescent="0.35">
      <c r="A174" s="5">
        <v>162</v>
      </c>
      <c r="B174" s="6">
        <f t="shared" si="13"/>
        <v>23.085911002836561</v>
      </c>
      <c r="C174" s="6">
        <f t="shared" si="14"/>
        <v>0.40292515782188398</v>
      </c>
      <c r="D174" s="6">
        <f t="shared" si="15"/>
        <v>1.9955013870397695</v>
      </c>
      <c r="E174" s="6">
        <f t="shared" si="16"/>
        <v>15.244507665317411</v>
      </c>
      <c r="F174" s="7">
        <f t="shared" si="17"/>
        <v>11.551097966804788</v>
      </c>
      <c r="J174" s="1">
        <f t="shared" si="18"/>
        <v>112.31744253318345</v>
      </c>
    </row>
    <row r="175" spans="1:10" s="1" customFormat="1" x14ac:dyDescent="0.35">
      <c r="A175" s="5">
        <v>163</v>
      </c>
      <c r="B175" s="6">
        <f t="shared" si="13"/>
        <v>23.153344424138975</v>
      </c>
      <c r="C175" s="6">
        <f t="shared" si="14"/>
        <v>0.40410209304949557</v>
      </c>
      <c r="D175" s="6">
        <f t="shared" si="15"/>
        <v>1.9969781648603901</v>
      </c>
      <c r="E175" s="6">
        <f t="shared" si="16"/>
        <v>15.255789416837423</v>
      </c>
      <c r="F175" s="7">
        <f t="shared" si="17"/>
        <v>11.560891976055887</v>
      </c>
      <c r="J175" s="1">
        <f t="shared" si="18"/>
        <v>112.38487595448588</v>
      </c>
    </row>
    <row r="176" spans="1:10" s="1" customFormat="1" x14ac:dyDescent="0.35">
      <c r="A176" s="5">
        <v>164</v>
      </c>
      <c r="B176" s="6">
        <f t="shared" si="13"/>
        <v>23.213917009798429</v>
      </c>
      <c r="C176" s="6">
        <f t="shared" si="14"/>
        <v>0.40515928410569935</v>
      </c>
      <c r="D176" s="6">
        <f t="shared" si="15"/>
        <v>1.9983068053855733</v>
      </c>
      <c r="E176" s="6">
        <f t="shared" si="16"/>
        <v>15.265939482781828</v>
      </c>
      <c r="F176" s="7">
        <f t="shared" si="17"/>
        <v>11.569560364806705</v>
      </c>
      <c r="J176" s="1">
        <f t="shared" si="18"/>
        <v>112.44544854014532</v>
      </c>
    </row>
    <row r="177" spans="1:10" s="1" customFormat="1" x14ac:dyDescent="0.35">
      <c r="A177" s="5">
        <v>165</v>
      </c>
      <c r="B177" s="6">
        <f t="shared" si="13"/>
        <v>23.26761081085051</v>
      </c>
      <c r="C177" s="6">
        <f t="shared" si="14"/>
        <v>0.40609641772196897</v>
      </c>
      <c r="D177" s="6">
        <f t="shared" si="15"/>
        <v>1.9994862432399327</v>
      </c>
      <c r="E177" s="6">
        <f t="shared" si="16"/>
        <v>15.274949724282198</v>
      </c>
      <c r="F177" s="7">
        <f t="shared" si="17"/>
        <v>11.577102339214735</v>
      </c>
      <c r="J177" s="1">
        <f t="shared" si="18"/>
        <v>112.49914234119741</v>
      </c>
    </row>
    <row r="178" spans="1:10" s="1" customFormat="1" x14ac:dyDescent="0.35">
      <c r="A178" s="5">
        <v>166</v>
      </c>
      <c r="B178" s="6">
        <f t="shared" si="13"/>
        <v>23.31440991666317</v>
      </c>
      <c r="C178" s="6">
        <f t="shared" si="14"/>
        <v>0.40691321620538912</v>
      </c>
      <c r="D178" s="6">
        <f t="shared" si="15"/>
        <v>2.0005155270550303</v>
      </c>
      <c r="E178" s="6">
        <f t="shared" si="16"/>
        <v>15.282812873419026</v>
      </c>
      <c r="F178" s="7">
        <f t="shared" si="17"/>
        <v>11.583517281461189</v>
      </c>
      <c r="J178" s="1">
        <f t="shared" si="18"/>
        <v>112.54594144701007</v>
      </c>
    </row>
    <row r="179" spans="1:10" s="1" customFormat="1" x14ac:dyDescent="0.35">
      <c r="A179" s="5">
        <v>167</v>
      </c>
      <c r="B179" s="6">
        <f t="shared" si="13"/>
        <v>23.354300459651348</v>
      </c>
      <c r="C179" s="6">
        <f t="shared" si="14"/>
        <v>0.40760943752094114</v>
      </c>
      <c r="D179" s="6">
        <f t="shared" si="15"/>
        <v>2.0013938222298262</v>
      </c>
      <c r="E179" s="6">
        <f t="shared" si="16"/>
        <v>15.289522554310027</v>
      </c>
      <c r="F179" s="7">
        <f t="shared" si="17"/>
        <v>11.588804749599056</v>
      </c>
      <c r="J179" s="1">
        <f t="shared" si="18"/>
        <v>112.58583198999824</v>
      </c>
    </row>
    <row r="180" spans="1:10" s="1" customFormat="1" x14ac:dyDescent="0.35">
      <c r="A180" s="5">
        <v>168</v>
      </c>
      <c r="B180" s="6">
        <f t="shared" si="13"/>
        <v>23.387270619386246</v>
      </c>
      <c r="C180" s="6">
        <f t="shared" si="14"/>
        <v>0.40818487536322356</v>
      </c>
      <c r="D180" s="6">
        <f t="shared" si="15"/>
        <v>2.0021204133718262</v>
      </c>
      <c r="E180" s="6">
        <f t="shared" si="16"/>
        <v>15.295073301759119</v>
      </c>
      <c r="F180" s="7">
        <f t="shared" si="17"/>
        <v>11.592964477380388</v>
      </c>
      <c r="J180" s="1">
        <f t="shared" si="18"/>
        <v>112.61880214973314</v>
      </c>
    </row>
    <row r="181" spans="1:10" s="1" customFormat="1" x14ac:dyDescent="0.35">
      <c r="A181" s="5">
        <v>169</v>
      </c>
      <c r="B181" s="6">
        <f t="shared" si="13"/>
        <v>23.413310626097982</v>
      </c>
      <c r="C181" s="6">
        <f t="shared" si="14"/>
        <v>0.40863935921758476</v>
      </c>
      <c r="D181" s="6">
        <f t="shared" si="15"/>
        <v>2.0026947064040659</v>
      </c>
      <c r="E181" s="6">
        <f t="shared" si="16"/>
        <v>15.299460577352599</v>
      </c>
      <c r="F181" s="7">
        <f t="shared" si="17"/>
        <v>11.595996374046143</v>
      </c>
      <c r="J181" s="1">
        <f t="shared" si="18"/>
        <v>112.64484215644488</v>
      </c>
    </row>
    <row r="182" spans="1:10" s="1" customFormat="1" x14ac:dyDescent="0.35">
      <c r="A182" s="5">
        <v>170</v>
      </c>
      <c r="B182" s="6">
        <f t="shared" si="13"/>
        <v>23.432412763570579</v>
      </c>
      <c r="C182" s="6">
        <f t="shared" si="14"/>
        <v>0.40897275441065017</v>
      </c>
      <c r="D182" s="6">
        <f t="shared" si="15"/>
        <v>2.003116230324979</v>
      </c>
      <c r="E182" s="6">
        <f t="shared" si="16"/>
        <v>15.302680782903549</v>
      </c>
      <c r="F182" s="7">
        <f t="shared" si="17"/>
        <v>11.597900524064215</v>
      </c>
      <c r="J182" s="1">
        <f t="shared" si="18"/>
        <v>112.66394429391748</v>
      </c>
    </row>
    <row r="183" spans="1:10" s="1" customFormat="1" x14ac:dyDescent="0.35">
      <c r="A183" s="5">
        <v>171</v>
      </c>
      <c r="B183" s="6">
        <f t="shared" si="13"/>
        <v>23.444571371428442</v>
      </c>
      <c r="C183" s="6">
        <f t="shared" si="14"/>
        <v>0.40918496215022876</v>
      </c>
      <c r="D183" s="6">
        <f t="shared" si="15"/>
        <v>2.0033846386102327</v>
      </c>
      <c r="E183" s="6">
        <f t="shared" si="16"/>
        <v>15.304731271161067</v>
      </c>
      <c r="F183" s="7">
        <f t="shared" si="17"/>
        <v>11.598677186803467</v>
      </c>
      <c r="J183" s="1">
        <f t="shared" si="18"/>
        <v>112.67610290177534</v>
      </c>
    </row>
    <row r="184" spans="1:10" s="1" customFormat="1" x14ac:dyDescent="0.35">
      <c r="A184" s="5">
        <v>172</v>
      </c>
      <c r="B184" s="6">
        <f t="shared" si="13"/>
        <v>23.449782846813658</v>
      </c>
      <c r="C184" s="6">
        <f t="shared" si="14"/>
        <v>0.40927591955458742</v>
      </c>
      <c r="D184" s="6">
        <f t="shared" si="15"/>
        <v>2.0034997102477941</v>
      </c>
      <c r="E184" s="6">
        <f t="shared" si="16"/>
        <v>15.30561035371759</v>
      </c>
      <c r="F184" s="7">
        <f t="shared" si="17"/>
        <v>11.59832679613422</v>
      </c>
      <c r="J184" s="1">
        <f t="shared" si="18"/>
        <v>112.68131437716056</v>
      </c>
    </row>
    <row r="185" spans="1:10" s="1" customFormat="1" x14ac:dyDescent="0.35">
      <c r="A185" s="5">
        <v>173</v>
      </c>
      <c r="B185" s="6">
        <f t="shared" si="13"/>
        <v>23.448045645453604</v>
      </c>
      <c r="C185" s="6">
        <f t="shared" si="14"/>
        <v>0.40924559967108437</v>
      </c>
      <c r="D185" s="6">
        <f t="shared" si="15"/>
        <v>2.0034613503997334</v>
      </c>
      <c r="E185" s="6">
        <f t="shared" si="16"/>
        <v>15.305317306064705</v>
      </c>
      <c r="F185" s="7">
        <f t="shared" si="17"/>
        <v>11.596849959948344</v>
      </c>
      <c r="J185" s="1">
        <f t="shared" si="18"/>
        <v>112.6795771758005</v>
      </c>
    </row>
    <row r="186" spans="1:10" s="1" customFormat="1" x14ac:dyDescent="0.35">
      <c r="A186" s="5">
        <v>174</v>
      </c>
      <c r="B186" s="6">
        <f t="shared" si="13"/>
        <v>23.439360282118532</v>
      </c>
      <c r="C186" s="6">
        <f t="shared" si="14"/>
        <v>0.40909401148415536</v>
      </c>
      <c r="D186" s="6">
        <f t="shared" si="15"/>
        <v>2.0032695906866009</v>
      </c>
      <c r="E186" s="6">
        <f t="shared" si="16"/>
        <v>15.303852369765622</v>
      </c>
      <c r="F186" s="7">
        <f t="shared" si="17"/>
        <v>11.594247459594605</v>
      </c>
      <c r="J186" s="1">
        <f t="shared" si="18"/>
        <v>112.67089181246543</v>
      </c>
    </row>
    <row r="187" spans="1:10" s="1" customFormat="1" x14ac:dyDescent="0.35">
      <c r="A187" s="5">
        <v>175</v>
      </c>
      <c r="B187" s="6">
        <f t="shared" si="13"/>
        <v>23.423729330469037</v>
      </c>
      <c r="C187" s="6">
        <f t="shared" si="14"/>
        <v>0.40882119991265159</v>
      </c>
      <c r="D187" s="6">
        <f t="shared" si="15"/>
        <v>2.0029245890925833</v>
      </c>
      <c r="E187" s="6">
        <f t="shared" si="16"/>
        <v>15.301216751730623</v>
      </c>
      <c r="F187" s="7">
        <f t="shared" si="17"/>
        <v>11.590520249228065</v>
      </c>
      <c r="J187" s="1">
        <f t="shared" si="18"/>
        <v>112.65526086081593</v>
      </c>
    </row>
    <row r="188" spans="1:10" s="1" customFormat="1" x14ac:dyDescent="0.35">
      <c r="A188" s="5">
        <v>176</v>
      </c>
      <c r="B188" s="6">
        <f t="shared" si="13"/>
        <v>23.401157422293444</v>
      </c>
      <c r="C188" s="6">
        <f t="shared" si="14"/>
        <v>0.40842724579652973</v>
      </c>
      <c r="D188" s="6">
        <f t="shared" si="15"/>
        <v>2.0024266294920432</v>
      </c>
      <c r="E188" s="6">
        <f t="shared" si="16"/>
        <v>15.297412620600092</v>
      </c>
      <c r="F188" s="7">
        <f t="shared" si="17"/>
        <v>11.585669455074736</v>
      </c>
      <c r="J188" s="1">
        <f t="shared" si="18"/>
        <v>112.63268895264034</v>
      </c>
    </row>
    <row r="189" spans="1:10" s="1" customFormat="1" x14ac:dyDescent="0.35">
      <c r="A189" s="5">
        <v>177</v>
      </c>
      <c r="B189" s="6">
        <f t="shared" si="13"/>
        <v>23.37165124613529</v>
      </c>
      <c r="C189" s="6">
        <f t="shared" si="14"/>
        <v>0.40791226587289647</v>
      </c>
      <c r="D189" s="6">
        <f t="shared" si="15"/>
        <v>2.0017761208004159</v>
      </c>
      <c r="E189" s="6">
        <f t="shared" si="16"/>
        <v>15.29244310025785</v>
      </c>
      <c r="F189" s="7">
        <f t="shared" si="17"/>
        <v>11.57969637461588</v>
      </c>
      <c r="J189" s="1">
        <f t="shared" si="18"/>
        <v>112.60318277648219</v>
      </c>
    </row>
    <row r="190" spans="1:10" s="1" customFormat="1" x14ac:dyDescent="0.35">
      <c r="A190" s="5">
        <v>178</v>
      </c>
      <c r="B190" s="6">
        <f t="shared" si="13"/>
        <v>23.335219545311357</v>
      </c>
      <c r="C190" s="6">
        <f t="shared" si="14"/>
        <v>0.40727641274141729</v>
      </c>
      <c r="D190" s="6">
        <f t="shared" si="15"/>
        <v>2.0009735957548038</v>
      </c>
      <c r="E190" s="6">
        <f t="shared" si="16"/>
        <v>15.286312260515567</v>
      </c>
      <c r="F190" s="7">
        <f t="shared" si="17"/>
        <v>11.572602475698787</v>
      </c>
      <c r="J190" s="1">
        <f t="shared" si="18"/>
        <v>112.56675107565826</v>
      </c>
    </row>
    <row r="191" spans="1:10" s="1" customFormat="1" x14ac:dyDescent="0.35">
      <c r="A191" s="5">
        <v>179</v>
      </c>
      <c r="B191" s="6">
        <f t="shared" si="13"/>
        <v>23.291873115320865</v>
      </c>
      <c r="C191" s="6">
        <f t="shared" si="14"/>
        <v>0.40651987481909801</v>
      </c>
      <c r="D191" s="6">
        <f t="shared" si="15"/>
        <v>2.0000197093318945</v>
      </c>
      <c r="E191" s="6">
        <f t="shared" si="16"/>
        <v>15.279025105026564</v>
      </c>
      <c r="F191" s="7">
        <f t="shared" si="17"/>
        <v>11.564389395583749</v>
      </c>
      <c r="J191" s="1">
        <f t="shared" si="18"/>
        <v>112.52340464566777</v>
      </c>
    </row>
    <row r="192" spans="1:10" s="1" customFormat="1" x14ac:dyDescent="0.35">
      <c r="A192" s="5">
        <v>180</v>
      </c>
      <c r="B192" s="6">
        <f t="shared" si="13"/>
        <v>23.241624800646512</v>
      </c>
      <c r="C192" s="6">
        <f t="shared" si="14"/>
        <v>0.40564287628445234</v>
      </c>
      <c r="D192" s="6">
        <f t="shared" si="15"/>
        <v>1.9989152368130405</v>
      </c>
      <c r="E192" s="6">
        <f t="shared" si="16"/>
        <v>15.270587556504095</v>
      </c>
      <c r="F192" s="7">
        <f t="shared" si="17"/>
        <v>11.555058939939396</v>
      </c>
      <c r="J192" s="1">
        <f t="shared" si="18"/>
        <v>112.47315633099342</v>
      </c>
    </row>
    <row r="193" spans="1:10" s="1" customFormat="1" x14ac:dyDescent="0.35">
      <c r="A193" s="8">
        <v>181</v>
      </c>
      <c r="B193" s="9">
        <f t="shared" si="13"/>
        <v>23.184489490948383</v>
      </c>
      <c r="C193" s="9">
        <f t="shared" si="14"/>
        <v>0.40464567701107335</v>
      </c>
      <c r="D193" s="9">
        <f t="shared" si="15"/>
        <v>1.9976610715084502</v>
      </c>
      <c r="E193" s="9">
        <f t="shared" si="16"/>
        <v>15.261006439335459</v>
      </c>
      <c r="F193" s="10">
        <f t="shared" si="17"/>
        <v>11.54461308180101</v>
      </c>
      <c r="J193" s="1">
        <f t="shared" si="18"/>
        <v>112.41602102129528</v>
      </c>
    </row>
    <row r="194" spans="1:10" s="1" customFormat="1" x14ac:dyDescent="0.35">
      <c r="A194" s="2">
        <v>182</v>
      </c>
      <c r="B194" s="3">
        <f t="shared" si="13"/>
        <v>23.12048411665182</v>
      </c>
      <c r="C194" s="3">
        <f t="shared" si="14"/>
        <v>0.40352857249062696</v>
      </c>
      <c r="D194" s="3">
        <f t="shared" si="15"/>
        <v>1.9962582221544181</v>
      </c>
      <c r="E194" s="3">
        <f t="shared" si="16"/>
        <v>15.250289459698299</v>
      </c>
      <c r="F194" s="4">
        <f t="shared" si="17"/>
        <v>11.53305396050866</v>
      </c>
      <c r="J194" s="1">
        <f t="shared" si="18"/>
        <v>112.35201564699872</v>
      </c>
    </row>
    <row r="195" spans="1:10" s="1" customFormat="1" x14ac:dyDescent="0.35">
      <c r="A195" s="5">
        <v>183</v>
      </c>
      <c r="B195" s="6">
        <f t="shared" si="13"/>
        <v>23.049627643930588</v>
      </c>
      <c r="C195" s="6">
        <f t="shared" si="14"/>
        <v>0.40229189374529195</v>
      </c>
      <c r="D195" s="6">
        <f t="shared" si="15"/>
        <v>1.9947078099993549</v>
      </c>
      <c r="E195" s="6">
        <f t="shared" si="16"/>
        <v>15.238445183299513</v>
      </c>
      <c r="F195" s="7">
        <f t="shared" si="17"/>
        <v>11.520383880644061</v>
      </c>
      <c r="J195" s="1">
        <f t="shared" si="18"/>
        <v>112.28115917427749</v>
      </c>
    </row>
    <row r="196" spans="1:10" s="1" customFormat="1" x14ac:dyDescent="0.35">
      <c r="A196" s="5">
        <v>184</v>
      </c>
      <c r="B196" s="6">
        <f t="shared" si="13"/>
        <v>22.971941069086743</v>
      </c>
      <c r="C196" s="6">
        <f t="shared" si="14"/>
        <v>0.40093600722966982</v>
      </c>
      <c r="D196" s="6">
        <f t="shared" si="15"/>
        <v>1.9930110655960593</v>
      </c>
      <c r="E196" s="6">
        <f t="shared" si="16"/>
        <v>15.225483010870009</v>
      </c>
      <c r="F196" s="7">
        <f t="shared" si="17"/>
        <v>11.506605310986838</v>
      </c>
      <c r="J196" s="1">
        <f t="shared" si="18"/>
        <v>112.20347259943364</v>
      </c>
    </row>
    <row r="197" spans="1:10" s="1" customFormat="1" x14ac:dyDescent="0.35">
      <c r="A197" s="5">
        <v>185</v>
      </c>
      <c r="B197" s="6">
        <f t="shared" si="13"/>
        <v>22.887447412329042</v>
      </c>
      <c r="C197" s="6">
        <f t="shared" si="14"/>
        <v>0.39946131472219798</v>
      </c>
      <c r="D197" s="6">
        <f t="shared" si="15"/>
        <v>1.9911693253191618</v>
      </c>
      <c r="E197" s="6">
        <f t="shared" si="16"/>
        <v>15.211413151559945</v>
      </c>
      <c r="F197" s="7">
        <f t="shared" si="17"/>
        <v>11.491720883512507</v>
      </c>
      <c r="J197" s="1">
        <f t="shared" si="18"/>
        <v>112.11897894267594</v>
      </c>
    </row>
    <row r="198" spans="1:10" s="1" customFormat="1" x14ac:dyDescent="0.35">
      <c r="A198" s="5">
        <v>186</v>
      </c>
      <c r="B198" s="6">
        <f t="shared" si="13"/>
        <v>22.796171710951487</v>
      </c>
      <c r="C198" s="6">
        <f t="shared" si="14"/>
        <v>0.39786825320609254</v>
      </c>
      <c r="D198" s="6">
        <f t="shared" si="15"/>
        <v>1.9891840276279853</v>
      </c>
      <c r="E198" s="6">
        <f t="shared" si="16"/>
        <v>15.196246594389079</v>
      </c>
      <c r="F198" s="7">
        <f t="shared" si="17"/>
        <v>11.475733392455648</v>
      </c>
      <c r="J198" s="1">
        <f t="shared" si="18"/>
        <v>112.02770324129838</v>
      </c>
    </row>
    <row r="199" spans="1:10" s="1" customFormat="1" x14ac:dyDescent="0.35">
      <c r="A199" s="5">
        <v>187</v>
      </c>
      <c r="B199" s="6">
        <f t="shared" si="13"/>
        <v>22.698141011914306</v>
      </c>
      <c r="C199" s="6">
        <f t="shared" si="14"/>
        <v>0.39615729473986211</v>
      </c>
      <c r="D199" s="6">
        <f t="shared" si="15"/>
        <v>1.9870567090961817</v>
      </c>
      <c r="E199" s="6">
        <f t="shared" si="16"/>
        <v>15.179995077915438</v>
      </c>
      <c r="F199" s="7">
        <f t="shared" si="17"/>
        <v>11.458645793463054</v>
      </c>
      <c r="J199" s="1">
        <f t="shared" si="18"/>
        <v>111.9296725422612</v>
      </c>
    </row>
    <row r="200" spans="1:10" s="1" customFormat="1" x14ac:dyDescent="0.35">
      <c r="A200" s="5">
        <v>188</v>
      </c>
      <c r="B200" s="6">
        <f t="shared" si="13"/>
        <v>22.593384363829294</v>
      </c>
      <c r="C200" s="6">
        <f t="shared" si="14"/>
        <v>0.39432894631742565</v>
      </c>
      <c r="D200" s="6">
        <f t="shared" si="15"/>
        <v>1.9847890002304074</v>
      </c>
      <c r="E200" s="6">
        <f t="shared" si="16"/>
        <v>15.162671058292338</v>
      </c>
      <c r="F200" s="7">
        <f t="shared" si="17"/>
        <v>11.440461202861936</v>
      </c>
      <c r="J200" s="1">
        <f t="shared" si="18"/>
        <v>111.8249158941762</v>
      </c>
    </row>
    <row r="201" spans="1:10" s="1" customFormat="1" x14ac:dyDescent="0.35">
      <c r="A201" s="5">
        <v>189</v>
      </c>
      <c r="B201" s="6">
        <f t="shared" si="13"/>
        <v>22.481932808352099</v>
      </c>
      <c r="C201" s="6">
        <f t="shared" si="14"/>
        <v>0.39238374971787943</v>
      </c>
      <c r="D201" s="6">
        <f t="shared" si="15"/>
        <v>1.9823826211010154</v>
      </c>
      <c r="E201" s="6">
        <f t="shared" si="16"/>
        <v>15.144287675889332</v>
      </c>
      <c r="F201" s="7">
        <f t="shared" si="17"/>
        <v>11.421182897069208</v>
      </c>
      <c r="J201" s="1">
        <f t="shared" si="18"/>
        <v>111.713464338699</v>
      </c>
    </row>
    <row r="202" spans="1:10" s="1" customFormat="1" x14ac:dyDescent="0.35">
      <c r="A202" s="5">
        <v>190</v>
      </c>
      <c r="B202" s="6">
        <f t="shared" si="13"/>
        <v>22.363819370983947</v>
      </c>
      <c r="C202" s="6">
        <f t="shared" si="14"/>
        <v>0.39032228134495711</v>
      </c>
      <c r="D202" s="6">
        <f t="shared" si="15"/>
        <v>1.9798393768082354</v>
      </c>
      <c r="E202" s="6">
        <f t="shared" si="16"/>
        <v>15.124858720656395</v>
      </c>
      <c r="F202" s="7">
        <f t="shared" si="17"/>
        <v>11.400814312167645</v>
      </c>
      <c r="J202" s="1">
        <f t="shared" si="18"/>
        <v>111.59535090133085</v>
      </c>
    </row>
    <row r="203" spans="1:10" s="1" customFormat="1" x14ac:dyDescent="0.35">
      <c r="A203" s="5">
        <v>191</v>
      </c>
      <c r="B203" s="6">
        <f t="shared" si="13"/>
        <v>22.239079051285426</v>
      </c>
      <c r="C203" s="6">
        <f t="shared" si="14"/>
        <v>0.38814515205622757</v>
      </c>
      <c r="D203" s="6">
        <f t="shared" si="15"/>
        <v>1.9771611528076143</v>
      </c>
      <c r="E203" s="6">
        <f t="shared" si="16"/>
        <v>15.104398596412898</v>
      </c>
      <c r="F203" s="7">
        <f t="shared" si="17"/>
        <v>11.379359043674672</v>
      </c>
      <c r="J203" s="1">
        <f t="shared" si="18"/>
        <v>111.47061058163233</v>
      </c>
    </row>
    <row r="204" spans="1:10" s="1" customFormat="1" x14ac:dyDescent="0.35">
      <c r="A204" s="5">
        <v>192</v>
      </c>
      <c r="B204" s="6">
        <f t="shared" si="13"/>
        <v>22.107748812505374</v>
      </c>
      <c r="C204" s="6">
        <f t="shared" si="14"/>
        <v>0.3858530069820853</v>
      </c>
      <c r="D204" s="6">
        <f t="shared" si="15"/>
        <v>1.9743499101185891</v>
      </c>
      <c r="E204" s="6">
        <f t="shared" si="16"/>
        <v>15.082922284243811</v>
      </c>
      <c r="F204" s="7">
        <f t="shared" si="17"/>
        <v>11.356820846529198</v>
      </c>
      <c r="J204" s="1">
        <f t="shared" si="18"/>
        <v>111.33928034285228</v>
      </c>
    </row>
    <row r="205" spans="1:10" s="1" customFormat="1" x14ac:dyDescent="0.35">
      <c r="A205" s="5">
        <v>193</v>
      </c>
      <c r="B205" s="6">
        <f t="shared" si="13"/>
        <v>21.969867570627866</v>
      </c>
      <c r="C205" s="6">
        <f t="shared" si="14"/>
        <v>0.38344652533458412</v>
      </c>
      <c r="D205" s="6">
        <f t="shared" si="15"/>
        <v>1.9714076804399774</v>
      </c>
      <c r="E205" s="6">
        <f t="shared" si="16"/>
        <v>15.0604453051848</v>
      </c>
      <c r="F205" s="7">
        <f t="shared" si="17"/>
        <v>11.33320363532097</v>
      </c>
      <c r="J205" s="1">
        <f t="shared" si="18"/>
        <v>111.20139910097477</v>
      </c>
    </row>
    <row r="206" spans="1:10" s="1" customFormat="1" x14ac:dyDescent="0.35">
      <c r="A206" s="5">
        <v>194</v>
      </c>
      <c r="B206" s="6">
        <f t="shared" ref="B206:B269" si="19">23.45*SIN((284+A206)*2*PI()/365)</f>
        <v>21.825476182840621</v>
      </c>
      <c r="C206" s="6">
        <f t="shared" ref="C206:C269" si="20">RADIANS(B206)</f>
        <v>0.38092642020617273</v>
      </c>
      <c r="D206" s="6">
        <f t="shared" ref="D206:D269" si="21">ACOS(-(TAN($C$1)*TAN(C206)))</f>
        <v>1.9683365611959003</v>
      </c>
      <c r="E206" s="6">
        <f t="shared" ref="E206:E269" si="22">(2*(DEGREES(D206))/15)</f>
        <v>15.036983682375864</v>
      </c>
      <c r="F206" s="7">
        <f t="shared" ref="F206:F269" si="23">(24/PI())*$B$4*(1+0.033*COS(A206*2*PI()/365))*(COS($C$1)*COS(C206)*SIN(D206)+D206*SIN($C$1)*SIN(C206))</f>
        <v>11.308511484786125</v>
      </c>
      <c r="J206" s="1">
        <f t="shared" ref="J206:J269" si="24">90-$C$1+B206</f>
        <v>111.05700771318752</v>
      </c>
    </row>
    <row r="207" spans="1:10" s="1" customFormat="1" x14ac:dyDescent="0.35">
      <c r="A207" s="5">
        <v>195</v>
      </c>
      <c r="B207" s="6">
        <f t="shared" si="19"/>
        <v>21.674617435428043</v>
      </c>
      <c r="C207" s="6">
        <f t="shared" si="20"/>
        <v>0.3782934383583888</v>
      </c>
      <c r="D207" s="6">
        <f t="shared" si="21"/>
        <v>1.9651387105352063</v>
      </c>
      <c r="E207" s="6">
        <f t="shared" si="22"/>
        <v>15.012553902859745</v>
      </c>
      <c r="F207" s="7">
        <f t="shared" si="23"/>
        <v>11.282748630591094</v>
      </c>
      <c r="J207" s="1">
        <f t="shared" si="24"/>
        <v>110.90614896577495</v>
      </c>
    </row>
    <row r="208" spans="1:10" s="1" customFormat="1" x14ac:dyDescent="0.35">
      <c r="A208" s="5">
        <v>196</v>
      </c>
      <c r="B208" s="6">
        <f t="shared" si="19"/>
        <v>21.517336031092796</v>
      </c>
      <c r="C208" s="6">
        <f t="shared" si="20"/>
        <v>0.37554836000057823</v>
      </c>
      <c r="D208" s="6">
        <f t="shared" si="21"/>
        <v>1.961816342306884</v>
      </c>
      <c r="E208" s="6">
        <f t="shared" si="22"/>
        <v>14.987172879196915</v>
      </c>
      <c r="F208" s="7">
        <f t="shared" si="23"/>
        <v>11.255919470425754</v>
      </c>
      <c r="J208" s="1">
        <f t="shared" si="24"/>
        <v>110.7488675614397</v>
      </c>
    </row>
    <row r="209" spans="1:10" s="1" customFormat="1" x14ac:dyDescent="0.35">
      <c r="A209" s="5">
        <v>197</v>
      </c>
      <c r="B209" s="6">
        <f t="shared" si="19"/>
        <v>21.353678575709374</v>
      </c>
      <c r="C209" s="6">
        <f t="shared" si="20"/>
        <v>0.37269199855870183</v>
      </c>
      <c r="D209" s="6">
        <f t="shared" si="21"/>
        <v>1.9583717210331995</v>
      </c>
      <c r="E209" s="6">
        <f t="shared" si="22"/>
        <v>14.960857911063167</v>
      </c>
      <c r="F209" s="7">
        <f t="shared" si="23"/>
        <v>11.228028565424726</v>
      </c>
      <c r="J209" s="1">
        <f t="shared" si="24"/>
        <v>110.58521010605628</v>
      </c>
    </row>
    <row r="210" spans="1:10" s="1" customFormat="1" x14ac:dyDescent="0.35">
      <c r="A210" s="5">
        <v>198</v>
      </c>
      <c r="B210" s="6">
        <f t="shared" si="19"/>
        <v>21.183693564513842</v>
      </c>
      <c r="C210" s="6">
        <f t="shared" si="20"/>
        <v>0.36972520043430035</v>
      </c>
      <c r="D210" s="6">
        <f t="shared" si="21"/>
        <v>1.9548071569014414</v>
      </c>
      <c r="E210" s="6">
        <f t="shared" si="22"/>
        <v>14.933626646989374</v>
      </c>
      <c r="F210" s="7">
        <f t="shared" si="23"/>
        <v>11.199080641933886</v>
      </c>
      <c r="J210" s="1">
        <f t="shared" si="24"/>
        <v>110.41522509486074</v>
      </c>
    </row>
    <row r="211" spans="1:10" s="1" customFormat="1" x14ac:dyDescent="0.35">
      <c r="A211" s="5">
        <v>199</v>
      </c>
      <c r="B211" s="6">
        <f t="shared" si="19"/>
        <v>21.007431367733627</v>
      </c>
      <c r="C211" s="6">
        <f t="shared" si="20"/>
        <v>0.36664884475368748</v>
      </c>
      <c r="D211" s="6">
        <f t="shared" si="21"/>
        <v>1.9511250007941654</v>
      </c>
      <c r="E211" s="6">
        <f t="shared" si="22"/>
        <v>14.905497046395343</v>
      </c>
      <c r="F211" s="7">
        <f t="shared" si="23"/>
        <v>11.169080593636913</v>
      </c>
      <c r="J211" s="1">
        <f t="shared" si="24"/>
        <v>110.23896289808053</v>
      </c>
    </row>
    <row r="212" spans="1:10" s="1" customFormat="1" x14ac:dyDescent="0.35">
      <c r="A212" s="5">
        <v>200</v>
      </c>
      <c r="B212" s="6">
        <f t="shared" si="19"/>
        <v>20.824944215661617</v>
      </c>
      <c r="C212" s="6">
        <f t="shared" si="20"/>
        <v>0.36346384310744329</v>
      </c>
      <c r="D212" s="6">
        <f t="shared" si="21"/>
        <v>1.9473276393767711</v>
      </c>
      <c r="E212" s="6">
        <f t="shared" si="22"/>
        <v>14.876487342061674</v>
      </c>
      <c r="F212" s="7">
        <f t="shared" si="23"/>
        <v>11.138033484054377</v>
      </c>
      <c r="J212" s="1">
        <f t="shared" si="24"/>
        <v>110.05647574600852</v>
      </c>
    </row>
    <row r="213" spans="1:10" s="1" customFormat="1" x14ac:dyDescent="0.35">
      <c r="A213" s="5">
        <v>201</v>
      </c>
      <c r="B213" s="6">
        <f t="shared" si="19"/>
        <v>20.636286183179415</v>
      </c>
      <c r="C213" s="6">
        <f t="shared" si="20"/>
        <v>0.36017113928029448</v>
      </c>
      <c r="D213" s="6">
        <f t="shared" si="21"/>
        <v>1.94341749026009</v>
      </c>
      <c r="E213" s="6">
        <f t="shared" si="22"/>
        <v>14.846616003174658</v>
      </c>
      <c r="F213" s="7">
        <f t="shared" si="23"/>
        <v>11.105944549425496</v>
      </c>
      <c r="J213" s="1">
        <f t="shared" si="24"/>
        <v>109.86781771352631</v>
      </c>
    </row>
    <row r="214" spans="1:10" s="1" customFormat="1" x14ac:dyDescent="0.35">
      <c r="A214" s="5">
        <v>202</v>
      </c>
      <c r="B214" s="6">
        <f t="shared" si="19"/>
        <v>20.44151317373359</v>
      </c>
      <c r="C214" s="6">
        <f t="shared" si="20"/>
        <v>0.35677170897144678</v>
      </c>
      <c r="D214" s="6">
        <f t="shared" si="21"/>
        <v>1.9393969972544314</v>
      </c>
      <c r="E214" s="6">
        <f t="shared" si="22"/>
        <v>14.815901699069844</v>
      </c>
      <c r="F214" s="7">
        <f t="shared" si="23"/>
        <v>11.072819201979826</v>
      </c>
      <c r="J214" s="1">
        <f t="shared" si="24"/>
        <v>109.6730447040805</v>
      </c>
    </row>
    <row r="215" spans="1:10" s="1" customFormat="1" x14ac:dyDescent="0.35">
      <c r="A215" s="5">
        <v>203</v>
      </c>
      <c r="B215" s="6">
        <f t="shared" si="19"/>
        <v>20.24068290277042</v>
      </c>
      <c r="C215" s="6">
        <f t="shared" si="20"/>
        <v>0.35326655950546709</v>
      </c>
      <c r="D215" s="6">
        <f t="shared" si="21"/>
        <v>1.9352686257302909</v>
      </c>
      <c r="E215" s="6">
        <f t="shared" si="22"/>
        <v>14.784363263790478</v>
      </c>
      <c r="F215" s="7">
        <f t="shared" si="23"/>
        <v>11.038663033603738</v>
      </c>
      <c r="J215" s="1">
        <f t="shared" si="24"/>
        <v>109.47221443311732</v>
      </c>
    </row>
    <row r="216" spans="1:10" s="1" customFormat="1" x14ac:dyDescent="0.35">
      <c r="A216" s="5">
        <v>204</v>
      </c>
      <c r="B216" s="6">
        <f t="shared" si="19"/>
        <v>20.033854880633449</v>
      </c>
      <c r="C216" s="6">
        <f t="shared" si="20"/>
        <v>0.34965672953378923</v>
      </c>
      <c r="D216" s="6">
        <f t="shared" si="21"/>
        <v>1.9310348580996084</v>
      </c>
      <c r="E216" s="6">
        <f t="shared" si="22"/>
        <v>14.75201966156685</v>
      </c>
      <c r="F216" s="7">
        <f t="shared" si="23"/>
        <v>11.00348181990357</v>
      </c>
      <c r="J216" s="1">
        <f t="shared" si="24"/>
        <v>109.26538641098034</v>
      </c>
    </row>
    <row r="217" spans="1:10" s="1" customFormat="1" x14ac:dyDescent="0.35">
      <c r="A217" s="5">
        <v>205</v>
      </c>
      <c r="B217" s="6">
        <f t="shared" si="19"/>
        <v>19.821090394929342</v>
      </c>
      <c r="C217" s="6">
        <f t="shared" si="20"/>
        <v>0.34594328872694019</v>
      </c>
      <c r="D217" s="6">
        <f t="shared" si="21"/>
        <v>1.9266981894301589</v>
      </c>
      <c r="E217" s="6">
        <f t="shared" si="22"/>
        <v>14.718889953312706</v>
      </c>
      <c r="F217" s="7">
        <f t="shared" si="23"/>
        <v>10.967281524664546</v>
      </c>
      <c r="J217" s="1">
        <f t="shared" si="24"/>
        <v>109.05262192527624</v>
      </c>
    </row>
    <row r="218" spans="1:10" s="1" customFormat="1" x14ac:dyDescent="0.35">
      <c r="A218" s="5">
        <v>206</v>
      </c>
      <c r="B218" s="6">
        <f t="shared" si="19"/>
        <v>19.602452492367028</v>
      </c>
      <c r="C218" s="6">
        <f t="shared" si="20"/>
        <v>0.34212733745757329</v>
      </c>
      <c r="D218" s="6">
        <f t="shared" si="21"/>
        <v>1.9222611232043265</v>
      </c>
      <c r="E218" s="6">
        <f t="shared" si="22"/>
        <v>14.684993264224676</v>
      </c>
      <c r="F218" s="7">
        <f t="shared" si="23"/>
        <v>10.930068304701786</v>
      </c>
      <c r="J218" s="1">
        <f t="shared" si="24"/>
        <v>108.83398402271393</v>
      </c>
    </row>
    <row r="219" spans="1:10" s="1" customFormat="1" x14ac:dyDescent="0.35">
      <c r="A219" s="5">
        <v>207</v>
      </c>
      <c r="B219" s="6">
        <f t="shared" si="19"/>
        <v>19.378005960075683</v>
      </c>
      <c r="C219" s="6">
        <f t="shared" si="20"/>
        <v>0.33821000647440552</v>
      </c>
      <c r="D219" s="6">
        <f t="shared" si="21"/>
        <v>1.917726167232201</v>
      </c>
      <c r="E219" s="6">
        <f t="shared" si="22"/>
        <v>14.650348752560616</v>
      </c>
      <c r="F219" s="7">
        <f t="shared" si="23"/>
        <v>10.891848515096751</v>
      </c>
      <c r="J219" s="1">
        <f t="shared" si="24"/>
        <v>108.60953749042258</v>
      </c>
    </row>
    <row r="220" spans="1:10" s="1" customFormat="1" x14ac:dyDescent="0.35">
      <c r="A220" s="5">
        <v>208</v>
      </c>
      <c r="B220" s="6">
        <f t="shared" si="19"/>
        <v>19.147817306406743</v>
      </c>
      <c r="C220" s="6">
        <f t="shared" si="20"/>
        <v>0.33419245656714958</v>
      </c>
      <c r="D220" s="6">
        <f t="shared" si="21"/>
        <v>1.9130958297276275</v>
      </c>
      <c r="E220" s="6">
        <f t="shared" si="22"/>
        <v>14.614975579662858</v>
      </c>
      <c r="F220" s="7">
        <f t="shared" si="23"/>
        <v>10.852628714809665</v>
      </c>
      <c r="J220" s="1">
        <f t="shared" si="24"/>
        <v>108.37934883675365</v>
      </c>
    </row>
    <row r="221" spans="1:10" s="1" customFormat="1" x14ac:dyDescent="0.35">
      <c r="A221" s="5">
        <v>209</v>
      </c>
      <c r="B221" s="6">
        <f t="shared" si="19"/>
        <v>18.911954741226147</v>
      </c>
      <c r="C221" s="6">
        <f t="shared" si="20"/>
        <v>0.33007587822254847</v>
      </c>
      <c r="D221" s="6">
        <f t="shared" si="21"/>
        <v>1.9083726155545861</v>
      </c>
      <c r="E221" s="6">
        <f t="shared" si="22"/>
        <v>14.578892881282638</v>
      </c>
      <c r="F221" s="7">
        <f t="shared" si="23"/>
        <v>10.812415672655755</v>
      </c>
      <c r="J221" s="1">
        <f t="shared" si="24"/>
        <v>108.14348627157304</v>
      </c>
    </row>
    <row r="222" spans="1:10" s="1" customFormat="1" x14ac:dyDescent="0.35">
      <c r="A222" s="5">
        <v>210</v>
      </c>
      <c r="B222" s="6">
        <f t="shared" si="19"/>
        <v>18.670488155702337</v>
      </c>
      <c r="C222" s="6">
        <f t="shared" si="20"/>
        <v>0.32586149127160952</v>
      </c>
      <c r="D222" s="6">
        <f t="shared" si="21"/>
        <v>1.9035590226500265</v>
      </c>
      <c r="E222" s="6">
        <f t="shared" si="22"/>
        <v>14.542119740252586</v>
      </c>
      <c r="F222" s="7">
        <f t="shared" si="23"/>
        <v>10.771216373630248</v>
      </c>
      <c r="J222" s="1">
        <f t="shared" si="24"/>
        <v>107.90201968604924</v>
      </c>
    </row>
    <row r="223" spans="1:10" s="1" customFormat="1" x14ac:dyDescent="0.35">
      <c r="A223" s="5">
        <v>211</v>
      </c>
      <c r="B223" s="6">
        <f t="shared" si="19"/>
        <v>18.423489101595862</v>
      </c>
      <c r="C223" s="6">
        <f t="shared" si="20"/>
        <v>0.32155054452813991</v>
      </c>
      <c r="D223" s="6">
        <f t="shared" si="21"/>
        <v>1.8986575386280948</v>
      </c>
      <c r="E223" s="6">
        <f t="shared" si="22"/>
        <v>14.504675160544922</v>
      </c>
      <c r="F223" s="7">
        <f t="shared" si="23"/>
        <v>10.729038025564469</v>
      </c>
      <c r="J223" s="1">
        <f t="shared" si="24"/>
        <v>107.65502063194276</v>
      </c>
    </row>
    <row r="224" spans="1:10" s="1" customFormat="1" x14ac:dyDescent="0.35">
      <c r="A224" s="8">
        <v>212</v>
      </c>
      <c r="B224" s="9">
        <f t="shared" si="19"/>
        <v>18.171030770057119</v>
      </c>
      <c r="C224" s="9">
        <f t="shared" si="20"/>
        <v>0.31714431541869736</v>
      </c>
      <c r="D224" s="9">
        <f t="shared" si="21"/>
        <v>1.8936706375695667</v>
      </c>
      <c r="E224" s="9">
        <f t="shared" si="22"/>
        <v>14.466578042744523</v>
      </c>
      <c r="F224" s="10">
        <f t="shared" si="23"/>
        <v>10.685888066092907</v>
      </c>
      <c r="J224" s="1">
        <f t="shared" si="24"/>
        <v>107.40256230040401</v>
      </c>
    </row>
    <row r="225" spans="1:10" s="1" customFormat="1" x14ac:dyDescent="0.35">
      <c r="A225" s="2">
        <v>213</v>
      </c>
      <c r="B225" s="3">
        <f t="shared" si="19"/>
        <v>17.913187969938225</v>
      </c>
      <c r="C225" s="3">
        <f t="shared" si="20"/>
        <v>0.31264410960406103</v>
      </c>
      <c r="D225" s="3">
        <f t="shared" si="21"/>
        <v>1.8886007769991975</v>
      </c>
      <c r="E225" s="3">
        <f t="shared" si="22"/>
        <v>14.427847160957596</v>
      </c>
      <c r="F225" s="4">
        <f t="shared" si="23"/>
        <v>10.641774169908448</v>
      </c>
      <c r="J225" s="1">
        <f t="shared" si="24"/>
        <v>107.14471950028512</v>
      </c>
    </row>
    <row r="226" spans="1:10" s="1" customFormat="1" x14ac:dyDescent="0.35">
      <c r="A226" s="5">
        <v>214</v>
      </c>
      <c r="B226" s="6">
        <f t="shared" si="19"/>
        <v>17.650037105625604</v>
      </c>
      <c r="C226" s="6">
        <f t="shared" si="20"/>
        <v>0.30805126059233695</v>
      </c>
      <c r="D226" s="6">
        <f t="shared" si="21"/>
        <v>1.8834503950526984</v>
      </c>
      <c r="E226" s="6">
        <f t="shared" si="22"/>
        <v>14.388501141168961</v>
      </c>
      <c r="F226" s="7">
        <f t="shared" si="23"/>
        <v>10.59670425628088</v>
      </c>
      <c r="J226" s="1">
        <f t="shared" si="24"/>
        <v>106.8815686359725</v>
      </c>
    </row>
    <row r="227" spans="1:10" s="1" customFormat="1" x14ac:dyDescent="0.35">
      <c r="A227" s="5">
        <v>215</v>
      </c>
      <c r="B227" s="6">
        <f t="shared" si="19"/>
        <v>17.381656154399586</v>
      </c>
      <c r="C227" s="6">
        <f t="shared" si="20"/>
        <v>0.30336712934380866</v>
      </c>
      <c r="D227" s="6">
        <f t="shared" si="21"/>
        <v>1.8782219078340738</v>
      </c>
      <c r="E227" s="6">
        <f t="shared" si="22"/>
        <v>14.348558441053591</v>
      </c>
      <c r="F227" s="7">
        <f t="shared" si="23"/>
        <v>10.550686496811331</v>
      </c>
      <c r="J227" s="1">
        <f t="shared" si="24"/>
        <v>106.61318768474649</v>
      </c>
    </row>
    <row r="228" spans="1:10" s="1" customFormat="1" x14ac:dyDescent="0.35">
      <c r="A228" s="5">
        <v>216</v>
      </c>
      <c r="B228" s="6">
        <f t="shared" si="19"/>
        <v>17.108124643328157</v>
      </c>
      <c r="C228" s="6">
        <f t="shared" si="20"/>
        <v>0.29859310386765686</v>
      </c>
      <c r="D228" s="6">
        <f t="shared" si="21"/>
        <v>1.8729177069631886</v>
      </c>
      <c r="E228" s="6">
        <f t="shared" si="22"/>
        <v>14.308037331241412</v>
      </c>
      <c r="F228" s="7">
        <f t="shared" si="23"/>
        <v>10.503729323393459</v>
      </c>
      <c r="J228" s="1">
        <f t="shared" si="24"/>
        <v>106.33965617367505</v>
      </c>
    </row>
    <row r="229" spans="1:10" s="1" customFormat="1" x14ac:dyDescent="0.35">
      <c r="A229" s="5">
        <v>217</v>
      </c>
      <c r="B229" s="6">
        <f t="shared" si="19"/>
        <v>16.829523625701313</v>
      </c>
      <c r="C229" s="6">
        <f t="shared" si="20"/>
        <v>0.29373059881066171</v>
      </c>
      <c r="D229" s="6">
        <f t="shared" si="21"/>
        <v>1.8675401573125896</v>
      </c>
      <c r="E229" s="6">
        <f t="shared" si="22"/>
        <v>14.266955878027893</v>
      </c>
      <c r="F229" s="7">
        <f t="shared" si="23"/>
        <v>10.455841436350237</v>
      </c>
      <c r="J229" s="1">
        <f t="shared" si="24"/>
        <v>106.06105515604821</v>
      </c>
    </row>
    <row r="230" spans="1:10" s="1" customFormat="1" x14ac:dyDescent="0.35">
      <c r="A230" s="5">
        <v>218</v>
      </c>
      <c r="B230" s="6">
        <f t="shared" si="19"/>
        <v>16.545935657013306</v>
      </c>
      <c r="C230" s="6">
        <f t="shared" si="20"/>
        <v>0.28878105503801338</v>
      </c>
      <c r="D230" s="6">
        <f t="shared" si="21"/>
        <v>1.8620915949318744</v>
      </c>
      <c r="E230" s="6">
        <f t="shared" si="22"/>
        <v>14.225331927517397</v>
      </c>
      <c r="F230" s="7">
        <f t="shared" si="23"/>
        <v>10.407031812713363</v>
      </c>
      <c r="J230" s="1">
        <f t="shared" si="24"/>
        <v>105.7774671873602</v>
      </c>
    </row>
    <row r="231" spans="1:10" s="1" customFormat="1" x14ac:dyDescent="0.35">
      <c r="A231" s="5">
        <v>219</v>
      </c>
      <c r="B231" s="6">
        <f t="shared" si="19"/>
        <v>16.257444770499617</v>
      </c>
      <c r="C231" s="6">
        <f t="shared" si="20"/>
        <v>0.28374593920635222</v>
      </c>
      <c r="D231" s="6">
        <f t="shared" si="21"/>
        <v>1.8565743251572069</v>
      </c>
      <c r="E231" s="6">
        <f t="shared" si="22"/>
        <v>14.183183091180924</v>
      </c>
      <c r="F231" s="7">
        <f t="shared" si="23"/>
        <v>10.357309714610947</v>
      </c>
      <c r="J231" s="1">
        <f t="shared" si="24"/>
        <v>105.48897630084652</v>
      </c>
    </row>
    <row r="232" spans="1:10" s="1" customFormat="1" x14ac:dyDescent="0.35">
      <c r="A232" s="5">
        <v>220</v>
      </c>
      <c r="B232" s="6">
        <f t="shared" si="19"/>
        <v>15.964136452236033</v>
      </c>
      <c r="C232" s="6">
        <f t="shared" si="20"/>
        <v>0.27862674332916526</v>
      </c>
      <c r="D232" s="6">
        <f t="shared" si="21"/>
        <v>1.8509906209029643</v>
      </c>
      <c r="E232" s="6">
        <f t="shared" si="22"/>
        <v>14.140526732805279</v>
      </c>
      <c r="F232" s="7">
        <f t="shared" si="23"/>
        <v>10.306684697727571</v>
      </c>
      <c r="J232" s="1">
        <f t="shared" si="24"/>
        <v>105.19566798258293</v>
      </c>
    </row>
    <row r="233" spans="1:10" s="1" customFormat="1" x14ac:dyDescent="0.35">
      <c r="A233" s="5">
        <v>221</v>
      </c>
      <c r="B233" s="6">
        <f t="shared" si="19"/>
        <v>15.66609761580737</v>
      </c>
      <c r="C233" s="6">
        <f t="shared" si="20"/>
        <v>0.27342498433467227</v>
      </c>
      <c r="D233" s="6">
        <f t="shared" si="21"/>
        <v>1.8453427211319697</v>
      </c>
      <c r="E233" s="6">
        <f t="shared" si="22"/>
        <v>14.097379956806494</v>
      </c>
      <c r="F233" s="7">
        <f t="shared" si="23"/>
        <v>10.255166619799787</v>
      </c>
      <c r="J233" s="1">
        <f t="shared" si="24"/>
        <v>104.89762914615427</v>
      </c>
    </row>
    <row r="234" spans="1:10" s="1" customFormat="1" x14ac:dyDescent="0.35">
      <c r="A234" s="5">
        <v>222</v>
      </c>
      <c r="B234" s="6">
        <f t="shared" si="19"/>
        <v>15.363416576553035</v>
      </c>
      <c r="C234" s="6">
        <f t="shared" si="20"/>
        <v>0.2681422036163259</v>
      </c>
      <c r="D234" s="6">
        <f t="shared" si="21"/>
        <v>1.8396328295002591</v>
      </c>
      <c r="E234" s="6">
        <f t="shared" si="22"/>
        <v>14.053759597876615</v>
      </c>
      <c r="F234" s="7">
        <f t="shared" si="23"/>
        <v>10.20276564910896</v>
      </c>
      <c r="J234" s="1">
        <f t="shared" si="24"/>
        <v>104.59494810689993</v>
      </c>
    </row>
    <row r="235" spans="1:10" s="1" customFormat="1" x14ac:dyDescent="0.35">
      <c r="A235" s="5">
        <v>223</v>
      </c>
      <c r="B235" s="6">
        <f t="shared" si="19"/>
        <v>15.056183025397416</v>
      </c>
      <c r="C235" s="6">
        <f t="shared" si="20"/>
        <v>0.26277996657606595</v>
      </c>
      <c r="D235" s="6">
        <f t="shared" si="21"/>
        <v>1.8338631131719343</v>
      </c>
      <c r="E235" s="6">
        <f t="shared" si="22"/>
        <v>14.009682211929851</v>
      </c>
      <c r="F235" s="7">
        <f t="shared" si="23"/>
        <v>10.149492272932662</v>
      </c>
      <c r="J235" s="1">
        <f t="shared" si="24"/>
        <v>104.28771455574432</v>
      </c>
    </row>
    <row r="236" spans="1:10" s="1" customFormat="1" x14ac:dyDescent="0.35">
      <c r="A236" s="5">
        <v>224</v>
      </c>
      <c r="B236" s="6">
        <f t="shared" si="19"/>
        <v>14.744488002272329</v>
      </c>
      <c r="C236" s="6">
        <f t="shared" si="20"/>
        <v>0.25733986216045329</v>
      </c>
      <c r="D236" s="6">
        <f t="shared" si="21"/>
        <v>1.8280357017992745</v>
      </c>
      <c r="E236" s="6">
        <f t="shared" si="22"/>
        <v>13.965164068311193</v>
      </c>
      <c r="F236" s="7">
        <f t="shared" si="23"/>
        <v>10.095357305915043</v>
      </c>
      <c r="J236" s="1">
        <f t="shared" si="24"/>
        <v>103.97601953261923</v>
      </c>
    </row>
    <row r="237" spans="1:10" s="1" customFormat="1" x14ac:dyDescent="0.35">
      <c r="A237" s="5">
        <v>225</v>
      </c>
      <c r="B237" s="6">
        <f t="shared" si="19"/>
        <v>14.428423869140053</v>
      </c>
      <c r="C237" s="6">
        <f t="shared" si="20"/>
        <v>0.25182350238983336</v>
      </c>
      <c r="D237" s="6">
        <f t="shared" si="21"/>
        <v>1.8221526866630022</v>
      </c>
      <c r="E237" s="6">
        <f t="shared" si="22"/>
        <v>13.920221143228527</v>
      </c>
      <c r="F237" s="7">
        <f t="shared" si="23"/>
        <v>10.040371898316369</v>
      </c>
      <c r="J237" s="1">
        <f t="shared" si="24"/>
        <v>103.65995539948695</v>
      </c>
    </row>
    <row r="238" spans="1:10" s="1" customFormat="1" x14ac:dyDescent="0.35">
      <c r="A238" s="5">
        <v>226</v>
      </c>
      <c r="B238" s="6">
        <f t="shared" si="19"/>
        <v>14.108084282624429</v>
      </c>
      <c r="C238" s="6">
        <f t="shared" si="20"/>
        <v>0.2462325218806585</v>
      </c>
      <c r="D238" s="6">
        <f t="shared" si="21"/>
        <v>1.8162161199673272</v>
      </c>
      <c r="E238" s="6">
        <f t="shared" si="22"/>
        <v>13.874869114367181</v>
      </c>
      <c r="F238" s="7">
        <f t="shared" si="23"/>
        <v>9.9845475441014102</v>
      </c>
      <c r="J238" s="1">
        <f t="shared" si="24"/>
        <v>103.33961581297133</v>
      </c>
    </row>
    <row r="239" spans="1:10" s="1" customFormat="1" x14ac:dyDescent="0.35">
      <c r="A239" s="5">
        <v>227</v>
      </c>
      <c r="B239" s="6">
        <f t="shared" si="19"/>
        <v>13.7835641662585</v>
      </c>
      <c r="C239" s="6">
        <f t="shared" si="20"/>
        <v>0.24056857736111792</v>
      </c>
      <c r="D239" s="6">
        <f t="shared" si="21"/>
        <v>1.8102280142842175</v>
      </c>
      <c r="E239" s="6">
        <f t="shared" si="22"/>
        <v>13.82912335664445</v>
      </c>
      <c r="F239" s="7">
        <f t="shared" si="23"/>
        <v>9.9278960888264738</v>
      </c>
      <c r="J239" s="1">
        <f t="shared" si="24"/>
        <v>103.0150956966054</v>
      </c>
    </row>
    <row r="240" spans="1:10" s="1" customFormat="1" x14ac:dyDescent="0.35">
      <c r="A240" s="5">
        <v>228</v>
      </c>
      <c r="B240" s="6">
        <f t="shared" si="19"/>
        <v>13.454959682356431</v>
      </c>
      <c r="C240" s="6">
        <f t="shared" si="20"/>
        <v>0.23483334718021012</v>
      </c>
      <c r="D240" s="6">
        <f t="shared" si="21"/>
        <v>1.804190342141174</v>
      </c>
      <c r="E240" s="6">
        <f t="shared" si="22"/>
        <v>13.782998939060436</v>
      </c>
      <c r="F240" s="7">
        <f t="shared" si="23"/>
        <v>9.8704297372847751</v>
      </c>
      <c r="J240" s="1">
        <f t="shared" si="24"/>
        <v>102.68649121270333</v>
      </c>
    </row>
    <row r="241" spans="1:10" s="1" customFormat="1" x14ac:dyDescent="0.35">
      <c r="A241" s="5">
        <v>229</v>
      </c>
      <c r="B241" s="6">
        <f t="shared" si="19"/>
        <v>13.122368203518635</v>
      </c>
      <c r="C241" s="6">
        <f t="shared" si="20"/>
        <v>0.22902853081041352</v>
      </c>
      <c r="D241" s="6">
        <f t="shared" si="21"/>
        <v>1.7981050357467092</v>
      </c>
      <c r="E241" s="6">
        <f t="shared" si="22"/>
        <v>13.736510622600861</v>
      </c>
      <c r="F241" s="7">
        <f t="shared" si="23"/>
        <v>9.8121610608704106</v>
      </c>
      <c r="J241" s="1">
        <f t="shared" si="24"/>
        <v>102.35389973386553</v>
      </c>
    </row>
    <row r="242" spans="1:10" s="1" customFormat="1" x14ac:dyDescent="0.35">
      <c r="A242" s="5">
        <v>230</v>
      </c>
      <c r="B242" s="6">
        <f t="shared" si="19"/>
        <v>12.78588828377827</v>
      </c>
      <c r="C242" s="6">
        <f t="shared" si="20"/>
        <v>0.22315584834409791</v>
      </c>
      <c r="D242" s="6">
        <f t="shared" si="21"/>
        <v>1.7919739868476436</v>
      </c>
      <c r="E242" s="6">
        <f t="shared" si="22"/>
        <v>13.68967285914689</v>
      </c>
      <c r="F242" s="7">
        <f t="shared" si="23"/>
        <v>9.7531030046212663</v>
      </c>
      <c r="J242" s="1">
        <f t="shared" si="24"/>
        <v>102.01741981412516</v>
      </c>
    </row>
    <row r="243" spans="1:10" s="1" customFormat="1" x14ac:dyDescent="0.35">
      <c r="A243" s="5">
        <v>231</v>
      </c>
      <c r="B243" s="6">
        <f t="shared" si="19"/>
        <v>12.445619629397351</v>
      </c>
      <c r="C243" s="6">
        <f t="shared" si="20"/>
        <v>0.21721703998382022</v>
      </c>
      <c r="D243" s="6">
        <f t="shared" si="21"/>
        <v>1.7857990467123075</v>
      </c>
      <c r="E243" s="6">
        <f t="shared" si="22"/>
        <v>13.642499791346797</v>
      </c>
      <c r="F243" s="7">
        <f t="shared" si="23"/>
        <v>9.6932688939021272</v>
      </c>
      <c r="J243" s="1">
        <f t="shared" si="24"/>
        <v>101.67715115974426</v>
      </c>
    </row>
    <row r="244" spans="1:10" s="1" customFormat="1" x14ac:dyDescent="0.35">
      <c r="A244" s="5">
        <v>232</v>
      </c>
      <c r="B244" s="6">
        <f t="shared" si="19"/>
        <v>12.101663069321772</v>
      </c>
      <c r="C244" s="6">
        <f t="shared" si="20"/>
        <v>0.21121386552666771</v>
      </c>
      <c r="D244" s="6">
        <f t="shared" si="21"/>
        <v>1.7795820262337598</v>
      </c>
      <c r="E244" s="6">
        <f t="shared" si="22"/>
        <v>13.595005253404505</v>
      </c>
      <c r="F244" s="7">
        <f t="shared" si="23"/>
        <v>9.6326724406897792</v>
      </c>
      <c r="J244" s="1">
        <f t="shared" si="24"/>
        <v>101.33319459966867</v>
      </c>
    </row>
    <row r="245" spans="1:10" s="1" customFormat="1" x14ac:dyDescent="0.35">
      <c r="A245" s="5">
        <v>233</v>
      </c>
      <c r="B245" s="6">
        <f t="shared" si="19"/>
        <v>11.754120525303437</v>
      </c>
      <c r="C245" s="6">
        <f t="shared" si="20"/>
        <v>0.20514810384279042</v>
      </c>
      <c r="D245" s="6">
        <f t="shared" si="21"/>
        <v>1.7733246961471487</v>
      </c>
      <c r="E245" s="6">
        <f t="shared" si="22"/>
        <v>13.547202772740098</v>
      </c>
      <c r="F245" s="7">
        <f t="shared" si="23"/>
        <v>9.5713277494230375</v>
      </c>
      <c r="J245" s="1">
        <f t="shared" si="24"/>
        <v>100.98565205565033</v>
      </c>
    </row>
    <row r="246" spans="1:10" s="1" customFormat="1" x14ac:dyDescent="0.35">
      <c r="A246" s="5">
        <v>234</v>
      </c>
      <c r="B246" s="6">
        <f t="shared" si="19"/>
        <v>11.403094981698795</v>
      </c>
      <c r="C246" s="6">
        <f t="shared" si="20"/>
        <v>0.1990215523482865</v>
      </c>
      <c r="D246" s="6">
        <f t="shared" si="21"/>
        <v>1.7670287873554233</v>
      </c>
      <c r="E246" s="6">
        <f t="shared" si="22"/>
        <v>13.499105572478076</v>
      </c>
      <c r="F246" s="7">
        <f t="shared" si="23"/>
        <v>9.5092493223815318</v>
      </c>
      <c r="J246" s="1">
        <f t="shared" si="24"/>
        <v>100.6346265120457</v>
      </c>
    </row>
    <row r="247" spans="1:10" s="1" customFormat="1" x14ac:dyDescent="0.35">
      <c r="A247" s="5">
        <v>235</v>
      </c>
      <c r="B247" s="6">
        <f t="shared" si="19"/>
        <v>11.048690454952093</v>
      </c>
      <c r="C247" s="6">
        <f t="shared" si="20"/>
        <v>0.19283602647258424</v>
      </c>
      <c r="D247" s="6">
        <f t="shared" si="21"/>
        <v>1.7606959913576672</v>
      </c>
      <c r="E247" s="6">
        <f t="shared" si="22"/>
        <v>13.450726574719573</v>
      </c>
      <c r="F247" s="7">
        <f t="shared" si="23"/>
        <v>9.4464520645582706</v>
      </c>
      <c r="J247" s="1">
        <f t="shared" si="24"/>
        <v>100.28022198529899</v>
      </c>
    </row>
    <row r="248" spans="1:10" s="1" customFormat="1" x14ac:dyDescent="0.35">
      <c r="A248" s="5">
        <v>236</v>
      </c>
      <c r="B248" s="6">
        <f t="shared" si="19"/>
        <v>10.691011962773393</v>
      </c>
      <c r="C248" s="6">
        <f t="shared" si="20"/>
        <v>0.18659335912049715</v>
      </c>
      <c r="D248" s="6">
        <f t="shared" si="21"/>
        <v>1.7543279607744715</v>
      </c>
      <c r="E248" s="6">
        <f t="shared" si="22"/>
        <v>13.402078404555928</v>
      </c>
      <c r="F248" s="7">
        <f t="shared" si="23"/>
        <v>9.3829512879926433</v>
      </c>
      <c r="J248" s="1">
        <f t="shared" si="24"/>
        <v>99.922543493120287</v>
      </c>
    </row>
    <row r="249" spans="1:10" s="1" customFormat="1" x14ac:dyDescent="0.35">
      <c r="A249" s="5">
        <v>237</v>
      </c>
      <c r="B249" s="6">
        <f t="shared" si="19"/>
        <v>10.330165493019113</v>
      </c>
      <c r="C249" s="6">
        <f t="shared" si="20"/>
        <v>0.18029540012908682</v>
      </c>
      <c r="D249" s="6">
        <f t="shared" si="21"/>
        <v>1.7479263099648359</v>
      </c>
      <c r="E249" s="6">
        <f t="shared" si="22"/>
        <v>13.353173394781443</v>
      </c>
      <c r="F249" s="7">
        <f t="shared" si="23"/>
        <v>9.3187627155314932</v>
      </c>
      <c r="J249" s="1">
        <f t="shared" si="24"/>
        <v>99.561697023366008</v>
      </c>
    </row>
    <row r="250" spans="1:10" s="1" customFormat="1" x14ac:dyDescent="0.35">
      <c r="A250" s="5">
        <v>238</v>
      </c>
      <c r="B250" s="6">
        <f t="shared" si="19"/>
        <v>9.9662579722860585</v>
      </c>
      <c r="C250" s="6">
        <f t="shared" si="20"/>
        <v>0.1739440157195255</v>
      </c>
      <c r="D250" s="6">
        <f t="shared" si="21"/>
        <v>1.7414926157292987</v>
      </c>
      <c r="E250" s="6">
        <f t="shared" si="22"/>
        <v>13.304023591264921</v>
      </c>
      <c r="F250" s="7">
        <f t="shared" si="23"/>
        <v>9.2539024839880852</v>
      </c>
      <c r="J250" s="1">
        <f t="shared" si="24"/>
        <v>99.197789502632958</v>
      </c>
    </row>
    <row r="251" spans="1:10" s="1" customFormat="1" x14ac:dyDescent="0.35">
      <c r="A251" s="5">
        <v>239</v>
      </c>
      <c r="B251" s="6">
        <f t="shared" si="19"/>
        <v>9.5993972342263163</v>
      </c>
      <c r="C251" s="6">
        <f t="shared" si="20"/>
        <v>0.16754108794408654</v>
      </c>
      <c r="D251" s="6">
        <f t="shared" si="21"/>
        <v>1.735028418094068</v>
      </c>
      <c r="E251" s="6">
        <f t="shared" si="22"/>
        <v>13.254640758939964</v>
      </c>
      <c r="F251" s="7">
        <f t="shared" si="23"/>
        <v>9.1883871466698306</v>
      </c>
      <c r="J251" s="1">
        <f t="shared" si="24"/>
        <v>98.830928764573216</v>
      </c>
    </row>
    <row r="252" spans="1:10" s="1" customFormat="1" x14ac:dyDescent="0.35">
      <c r="A252" s="5">
        <v>240</v>
      </c>
      <c r="B252" s="6">
        <f t="shared" si="19"/>
        <v>9.2296919875941494</v>
      </c>
      <c r="C252" s="6">
        <f t="shared" si="20"/>
        <v>0.16108851412845754</v>
      </c>
      <c r="D252" s="6">
        <f t="shared" si="21"/>
        <v>1.7285352211711742</v>
      </c>
      <c r="E252" s="6">
        <f t="shared" si="22"/>
        <v>13.205036388376078</v>
      </c>
      <c r="F252" s="7">
        <f t="shared" si="23"/>
        <v>9.1222336752480917</v>
      </c>
      <c r="J252" s="1">
        <f t="shared" si="24"/>
        <v>98.46122351794105</v>
      </c>
    </row>
    <row r="253" spans="1:10" s="1" customFormat="1" x14ac:dyDescent="0.35">
      <c r="A253" s="5">
        <v>241</v>
      </c>
      <c r="B253" s="6">
        <f t="shared" si="19"/>
        <v>8.8572517840329912</v>
      </c>
      <c r="C253" s="6">
        <f t="shared" si="20"/>
        <v>0.15458820630951742</v>
      </c>
      <c r="D253" s="6">
        <f t="shared" si="21"/>
        <v>1.7220144940897633</v>
      </c>
      <c r="E253" s="6">
        <f t="shared" si="22"/>
        <v>13.155221702893211</v>
      </c>
      <c r="F253" s="7">
        <f t="shared" si="23"/>
        <v>9.0554594609447054</v>
      </c>
      <c r="J253" s="1">
        <f t="shared" si="24"/>
        <v>98.088783314379896</v>
      </c>
    </row>
    <row r="254" spans="1:10" s="1" customFormat="1" x14ac:dyDescent="0.35">
      <c r="A254" s="5">
        <v>242</v>
      </c>
      <c r="B254" s="6">
        <f t="shared" si="19"/>
        <v>8.482186985613037</v>
      </c>
      <c r="C254" s="6">
        <f t="shared" si="20"/>
        <v>0.1480420906687604</v>
      </c>
      <c r="D254" s="6">
        <f t="shared" si="21"/>
        <v>1.7154676719938877</v>
      </c>
      <c r="E254" s="6">
        <f t="shared" si="22"/>
        <v>13.105207666184322</v>
      </c>
      <c r="F254" s="7">
        <f t="shared" si="23"/>
        <v>8.988082315012301</v>
      </c>
      <c r="J254" s="1">
        <f t="shared" si="24"/>
        <v>97.71371851595994</v>
      </c>
    </row>
    <row r="255" spans="1:10" s="1" customFormat="1" x14ac:dyDescent="0.35">
      <c r="A255" s="8">
        <v>243</v>
      </c>
      <c r="B255" s="9">
        <f t="shared" si="19"/>
        <v>8.1046087321286961</v>
      </c>
      <c r="C255" s="9">
        <f t="shared" si="20"/>
        <v>0.14145210696152888</v>
      </c>
      <c r="D255" s="9">
        <f t="shared" si="21"/>
        <v>1.7088961571022976</v>
      </c>
      <c r="E255" s="9">
        <f t="shared" si="22"/>
        <v>13.055004990411591</v>
      </c>
      <c r="F255" s="10">
        <f t="shared" si="23"/>
        <v>8.9201204684872817</v>
      </c>
      <c r="J255" s="1">
        <f t="shared" si="24"/>
        <v>97.336140262475595</v>
      </c>
    </row>
    <row r="256" spans="1:10" s="1" customFormat="1" x14ac:dyDescent="0.35">
      <c r="A256" s="2">
        <v>244</v>
      </c>
      <c r="B256" s="3">
        <f t="shared" si="19"/>
        <v>7.7246289081652444</v>
      </c>
      <c r="C256" s="3">
        <f t="shared" si="20"/>
        <v>0.13482020794221822</v>
      </c>
      <c r="D256" s="3">
        <f t="shared" si="21"/>
        <v>1.7023013198259269</v>
      </c>
      <c r="E256" s="3">
        <f t="shared" si="22"/>
        <v>13.00462414474338</v>
      </c>
      <c r="F256" s="4">
        <f t="shared" si="23"/>
        <v>8.8515925711964982</v>
      </c>
      <c r="J256" s="1">
        <f t="shared" si="24"/>
        <v>96.956160438512143</v>
      </c>
    </row>
    <row r="257" spans="1:10" s="1" customFormat="1" x14ac:dyDescent="0.35">
      <c r="A257" s="5">
        <v>245</v>
      </c>
      <c r="B257" s="6">
        <f t="shared" si="19"/>
        <v>7.3423601099451563</v>
      </c>
      <c r="C257" s="6">
        <f t="shared" si="20"/>
        <v>0.12814835878563582</v>
      </c>
      <c r="D257" s="6">
        <f t="shared" si="21"/>
        <v>1.6956844999389769</v>
      </c>
      <c r="E257" s="6">
        <f t="shared" si="22"/>
        <v>12.95407536430065</v>
      </c>
      <c r="F257" s="7">
        <f t="shared" si="23"/>
        <v>8.7825176900010113</v>
      </c>
      <c r="J257" s="1">
        <f t="shared" si="24"/>
        <v>96.573891640292061</v>
      </c>
    </row>
    <row r="258" spans="1:10" s="1" customFormat="1" x14ac:dyDescent="0.35">
      <c r="A258" s="5">
        <v>246</v>
      </c>
      <c r="B258" s="6">
        <f t="shared" si="19"/>
        <v>6.9579156119633438</v>
      </c>
      <c r="C258" s="6">
        <f t="shared" si="20"/>
        <v>0.12143853650467651</v>
      </c>
      <c r="D258" s="6">
        <f t="shared" si="21"/>
        <v>1.6890470077996549</v>
      </c>
      <c r="E258" s="6">
        <f t="shared" si="22"/>
        <v>12.903368659482728</v>
      </c>
      <c r="F258" s="7">
        <f t="shared" si="23"/>
        <v>8.7129153062623477</v>
      </c>
      <c r="J258" s="1">
        <f t="shared" si="24"/>
        <v>96.189447142310243</v>
      </c>
    </row>
    <row r="259" spans="1:10" s="1" customFormat="1" x14ac:dyDescent="0.35">
      <c r="A259" s="5">
        <v>247</v>
      </c>
      <c r="B259" s="6">
        <f t="shared" si="19"/>
        <v>6.5714093334216273</v>
      </c>
      <c r="C259" s="6">
        <f t="shared" si="20"/>
        <v>0.11469272936449325</v>
      </c>
      <c r="D259" s="6">
        <f t="shared" si="21"/>
        <v>1.6823901256168339</v>
      </c>
      <c r="E259" s="6">
        <f t="shared" si="22"/>
        <v>12.852513825643864</v>
      </c>
      <c r="F259" s="7">
        <f t="shared" si="23"/>
        <v>8.6428053125191813</v>
      </c>
      <c r="J259" s="1">
        <f t="shared" si="24"/>
        <v>95.802940863768526</v>
      </c>
    </row>
    <row r="260" spans="1:10" s="1" customFormat="1" x14ac:dyDescent="0.35">
      <c r="A260" s="5">
        <v>248</v>
      </c>
      <c r="B260" s="6">
        <f t="shared" si="19"/>
        <v>6.1829558044717912</v>
      </c>
      <c r="C260" s="6">
        <f t="shared" si="20"/>
        <v>0.10791293629332749</v>
      </c>
      <c r="D260" s="6">
        <f t="shared" si="21"/>
        <v>1.6757151087590603</v>
      </c>
      <c r="E260" s="6">
        <f t="shared" si="22"/>
        <v>12.801520453093319</v>
      </c>
      <c r="F260" s="7">
        <f t="shared" si="23"/>
        <v>8.5722080083644343</v>
      </c>
      <c r="J260" s="1">
        <f t="shared" si="24"/>
        <v>95.414487334818688</v>
      </c>
    </row>
    <row r="261" spans="1:10" s="1" customFormat="1" x14ac:dyDescent="0.35">
      <c r="A261" s="5">
        <v>249</v>
      </c>
      <c r="B261" s="6">
        <f t="shared" si="19"/>
        <v>5.7926701322779737</v>
      </c>
      <c r="C261" s="6">
        <f t="shared" si="20"/>
        <v>0.1011011662901861</v>
      </c>
      <c r="D261" s="6">
        <f t="shared" si="21"/>
        <v>1.6690231871025327</v>
      </c>
      <c r="E261" s="6">
        <f t="shared" si="22"/>
        <v>12.750397937393155</v>
      </c>
      <c r="F261" s="7">
        <f t="shared" si="23"/>
        <v>8.5011440955155013</v>
      </c>
      <c r="J261" s="1">
        <f t="shared" si="24"/>
        <v>95.024201662624876</v>
      </c>
    </row>
    <row r="262" spans="1:10" s="1" customFormat="1" x14ac:dyDescent="0.35">
      <c r="A262" s="5">
        <v>250</v>
      </c>
      <c r="B262" s="6">
        <f t="shared" si="19"/>
        <v>5.4006679669078625</v>
      </c>
      <c r="C262" s="6">
        <f t="shared" si="20"/>
        <v>9.4259437829530363E-2</v>
      </c>
      <c r="D262" s="6">
        <f t="shared" si="21"/>
        <v>1.6623155664148304</v>
      </c>
      <c r="E262" s="6">
        <f t="shared" si="22"/>
        <v>12.699155489929156</v>
      </c>
      <c r="F262" s="7">
        <f t="shared" si="23"/>
        <v>8.4296346720723303</v>
      </c>
      <c r="J262" s="1">
        <f t="shared" si="24"/>
        <v>94.63219949725476</v>
      </c>
    </row>
    <row r="263" spans="1:10" s="1" customFormat="1" x14ac:dyDescent="0.35">
      <c r="A263" s="5">
        <v>251</v>
      </c>
      <c r="B263" s="6">
        <f t="shared" si="19"/>
        <v>5.0070654670631942</v>
      </c>
      <c r="C263" s="6">
        <f t="shared" si="20"/>
        <v>8.7389778263160425E-2</v>
      </c>
      <c r="D263" s="6">
        <f t="shared" si="21"/>
        <v>1.6555934297713433</v>
      </c>
      <c r="E263" s="6">
        <f t="shared" si="22"/>
        <v>12.64780214873155</v>
      </c>
      <c r="F263" s="7">
        <f t="shared" si="23"/>
        <v>8.3577012259607972</v>
      </c>
      <c r="J263" s="1">
        <f t="shared" si="24"/>
        <v>94.238596997410099</v>
      </c>
    </row>
    <row r="264" spans="1:10" s="1" customFormat="1" x14ac:dyDescent="0.35">
      <c r="A264" s="5">
        <v>252</v>
      </c>
      <c r="B264" s="6">
        <f t="shared" si="19"/>
        <v>4.6119792656593939</v>
      </c>
      <c r="C264" s="6">
        <f t="shared" si="20"/>
        <v>8.0494223219466671E-2</v>
      </c>
      <c r="D264" s="6">
        <f t="shared" si="21"/>
        <v>1.6488579390015092</v>
      </c>
      <c r="E264" s="6">
        <f t="shared" si="22"/>
        <v>12.596346789523441</v>
      </c>
      <c r="F264" s="7">
        <f t="shared" si="23"/>
        <v>8.285365627560962</v>
      </c>
      <c r="J264" s="1">
        <f t="shared" si="24"/>
        <v>93.843510796006299</v>
      </c>
    </row>
    <row r="265" spans="1:10" s="1" customFormat="1" x14ac:dyDescent="0.35">
      <c r="A265" s="5">
        <v>253</v>
      </c>
      <c r="B265" s="6">
        <f t="shared" si="19"/>
        <v>4.215526435264433</v>
      </c>
      <c r="C265" s="6">
        <f t="shared" si="20"/>
        <v>7.3574816000223961E-2</v>
      </c>
      <c r="D265" s="6">
        <f t="shared" si="21"/>
        <v>1.6421102361621125</v>
      </c>
      <c r="E265" s="6">
        <f t="shared" si="22"/>
        <v>12.544798136975992</v>
      </c>
      <c r="F265" s="7">
        <f t="shared" si="23"/>
        <v>8.2126501215223477</v>
      </c>
      <c r="J265" s="1">
        <f t="shared" si="24"/>
        <v>93.447057965611336</v>
      </c>
    </row>
    <row r="266" spans="1:10" s="1" customFormat="1" x14ac:dyDescent="0.35">
      <c r="A266" s="5">
        <v>254</v>
      </c>
      <c r="B266" s="6">
        <f t="shared" si="19"/>
        <v>3.8178244534082322</v>
      </c>
      <c r="C266" s="6">
        <f t="shared" si="20"/>
        <v>6.6633606975126505E-2</v>
      </c>
      <c r="D266" s="6">
        <f t="shared" si="21"/>
        <v>1.6353514450350628</v>
      </c>
      <c r="E266" s="6">
        <f t="shared" si="22"/>
        <v>12.493164776150602</v>
      </c>
      <c r="F266" s="7">
        <f t="shared" si="23"/>
        <v>8.1395773177709181</v>
      </c>
      <c r="J266" s="1">
        <f t="shared" si="24"/>
        <v>93.049355983755135</v>
      </c>
    </row>
    <row r="267" spans="1:10" s="1" customFormat="1" x14ac:dyDescent="0.35">
      <c r="A267" s="5">
        <v>255</v>
      </c>
      <c r="B267" s="6">
        <f t="shared" si="19"/>
        <v>3.4189911677710461</v>
      </c>
      <c r="C267" s="6">
        <f t="shared" si="20"/>
        <v>5.9672652974210594E-2</v>
      </c>
      <c r="D267" s="6">
        <f t="shared" si="21"/>
        <v>1.6285826726471602</v>
      </c>
      <c r="E267" s="6">
        <f t="shared" si="22"/>
        <v>12.441455164109069</v>
      </c>
      <c r="F267" s="7">
        <f t="shared" si="23"/>
        <v>8.0661701817143445</v>
      </c>
      <c r="J267" s="1">
        <f t="shared" si="24"/>
        <v>92.650522698117939</v>
      </c>
    </row>
    <row r="268" spans="1:10" s="1" customFormat="1" x14ac:dyDescent="0.35">
      <c r="A268" s="5">
        <v>256</v>
      </c>
      <c r="B268" s="6">
        <f t="shared" si="19"/>
        <v>3.0191447612630169</v>
      </c>
      <c r="C268" s="6">
        <f t="shared" si="20"/>
        <v>5.2694016678377802E-2</v>
      </c>
      <c r="D268" s="6">
        <f t="shared" si="21"/>
        <v>1.621805010809533</v>
      </c>
      <c r="E268" s="6">
        <f t="shared" si="22"/>
        <v>12.389677641674012</v>
      </c>
      <c r="F268" s="7">
        <f t="shared" si="23"/>
        <v>7.9924520236551642</v>
      </c>
      <c r="J268" s="1">
        <f t="shared" si="24"/>
        <v>92.250676291609921</v>
      </c>
    </row>
    <row r="269" spans="1:10" s="1" customFormat="1" x14ac:dyDescent="0.35">
      <c r="A269" s="5">
        <v>257</v>
      </c>
      <c r="B269" s="6">
        <f t="shared" si="19"/>
        <v>2.618403717003746</v>
      </c>
      <c r="C269" s="6">
        <f t="shared" si="20"/>
        <v>4.5699766008173201E-2</v>
      </c>
      <c r="D269" s="6">
        <f t="shared" si="21"/>
        <v>1.6150195376745005</v>
      </c>
      <c r="E269" s="6">
        <f t="shared" si="22"/>
        <v>12.337840445322444</v>
      </c>
      <c r="F269" s="7">
        <f t="shared" si="23"/>
        <v>7.9184464874231315</v>
      </c>
      <c r="J269" s="1">
        <f t="shared" si="24"/>
        <v>91.849935247350643</v>
      </c>
    </row>
    <row r="270" spans="1:10" s="1" customFormat="1" x14ac:dyDescent="0.35">
      <c r="A270" s="5">
        <v>258</v>
      </c>
      <c r="B270" s="6">
        <f t="shared" ref="B270:B333" si="25">23.45*SIN((284+A270)*2*PI()/365)</f>
        <v>2.2168867832133459</v>
      </c>
      <c r="C270" s="6">
        <f t="shared" ref="C270:C333" si="26">RADIANS(B270)</f>
        <v>3.8691973511018642E-2</v>
      </c>
      <c r="D270" s="6">
        <f t="shared" ref="D270:D333" si="27">ACOS(-(TAN($C$1)*TAN(C270)))</f>
        <v>1.6082273193077525</v>
      </c>
      <c r="E270" s="6">
        <f t="shared" ref="E270:E333" si="28">(2*(DEGREES(D270))/15)</f>
        <v>12.285951719196325</v>
      </c>
      <c r="F270" s="7">
        <f t="shared" ref="F270:F333" si="29">(24/PI())*$B$4*(1+0.033*COS(A270*2*PI()/365))*(COS($C$1)*COS(C270)*SIN(D270)+D270*SIN($C$1)*SIN(C270))</f>
        <v>7.8441775382409169</v>
      </c>
      <c r="J270" s="1">
        <f t="shared" ref="J270:J333" si="30">90-$C$1+B270</f>
        <v>91.448418313560239</v>
      </c>
    </row>
    <row r="271" spans="1:10" s="1" customFormat="1" x14ac:dyDescent="0.35">
      <c r="A271" s="5">
        <v>259</v>
      </c>
      <c r="B271" s="6">
        <f t="shared" si="25"/>
        <v>1.8147129380247029</v>
      </c>
      <c r="C271" s="6">
        <f t="shared" si="26"/>
        <v>3.1672715747070868E-2</v>
      </c>
      <c r="D271" s="6">
        <f t="shared" si="27"/>
        <v>1.6014294112738148</v>
      </c>
      <c r="E271" s="6">
        <f t="shared" si="28"/>
        <v>12.234019527214629</v>
      </c>
      <c r="F271" s="7">
        <f t="shared" si="29"/>
        <v>7.7696694498391352</v>
      </c>
      <c r="J271" s="1">
        <f t="shared" si="30"/>
        <v>91.046244468371597</v>
      </c>
    </row>
    <row r="272" spans="1:10" s="1" customFormat="1" x14ac:dyDescent="0.35">
      <c r="A272" s="5">
        <v>260</v>
      </c>
      <c r="B272" s="6">
        <f t="shared" si="25"/>
        <v>1.412001354227852</v>
      </c>
      <c r="C272" s="6">
        <f t="shared" si="26"/>
        <v>2.4644072673894773E-2</v>
      </c>
      <c r="D272" s="6">
        <f t="shared" si="27"/>
        <v>1.5946268602328559</v>
      </c>
      <c r="E272" s="6">
        <f t="shared" si="28"/>
        <v>12.18205186527206</v>
      </c>
      <c r="F272" s="7">
        <f t="shared" si="29"/>
        <v>7.6949467908392162</v>
      </c>
      <c r="J272" s="1">
        <f t="shared" si="30"/>
        <v>90.643532884574753</v>
      </c>
    </row>
    <row r="273" spans="1:10" s="1" customFormat="1" x14ac:dyDescent="0.35">
      <c r="A273" s="5">
        <v>261</v>
      </c>
      <c r="B273" s="6">
        <f t="shared" si="25"/>
        <v>1.0088713639562585</v>
      </c>
      <c r="C273" s="6">
        <f t="shared" si="26"/>
        <v>1.7608127030122756E-2</v>
      </c>
      <c r="D273" s="6">
        <f t="shared" si="27"/>
        <v>1.5878207055469651</v>
      </c>
      <c r="E273" s="6">
        <f t="shared" si="28"/>
        <v>12.130056673510095</v>
      </c>
      <c r="F273" s="7">
        <f t="shared" si="29"/>
        <v>7.6200344104245117</v>
      </c>
      <c r="J273" s="1">
        <f t="shared" si="30"/>
        <v>90.240402894303159</v>
      </c>
    </row>
    <row r="274" spans="1:10" s="1" customFormat="1" x14ac:dyDescent="0.35">
      <c r="A274" s="5">
        <v>262</v>
      </c>
      <c r="B274" s="6">
        <f t="shared" si="25"/>
        <v>0.60544242332625564</v>
      </c>
      <c r="C274" s="6">
        <f t="shared" si="26"/>
        <v>1.056696371829648E-2</v>
      </c>
      <c r="D274" s="6">
        <f t="shared" si="27"/>
        <v>1.5810119808940952</v>
      </c>
      <c r="E274" s="6">
        <f t="shared" si="28"/>
        <v>12.078041848646613</v>
      </c>
      <c r="F274" s="7">
        <f t="shared" si="29"/>
        <v>7.544957423322467</v>
      </c>
      <c r="J274" s="1">
        <f t="shared" si="30"/>
        <v>89.836973953673152</v>
      </c>
    </row>
    <row r="275" spans="1:10" s="1" customFormat="1" x14ac:dyDescent="0.35">
      <c r="A275" s="5">
        <v>263</v>
      </c>
      <c r="B275" s="6">
        <f t="shared" si="25"/>
        <v>0.20183407703974532</v>
      </c>
      <c r="C275" s="6">
        <f t="shared" si="26"/>
        <v>3.5226691870674457E-3</v>
      </c>
      <c r="D275" s="6">
        <f t="shared" si="27"/>
        <v>1.5742017158879202</v>
      </c>
      <c r="E275" s="6">
        <f t="shared" si="28"/>
        <v>12.026015256350686</v>
      </c>
      <c r="F275" s="7">
        <f t="shared" si="29"/>
        <v>7.4697411941224328</v>
      </c>
      <c r="J275" s="1">
        <f t="shared" si="30"/>
        <v>89.433365607386648</v>
      </c>
    </row>
    <row r="276" spans="1:10" s="1" customFormat="1" x14ac:dyDescent="0.35">
      <c r="A276" s="5">
        <v>264</v>
      </c>
      <c r="B276" s="6">
        <f t="shared" si="25"/>
        <v>-0.20183407703972808</v>
      </c>
      <c r="C276" s="6">
        <f t="shared" si="26"/>
        <v>-3.5226691870671452E-3</v>
      </c>
      <c r="D276" s="6">
        <f t="shared" si="27"/>
        <v>1.5673909377018733</v>
      </c>
      <c r="E276" s="6">
        <f t="shared" si="28"/>
        <v>11.973984743649318</v>
      </c>
      <c r="F276" s="7">
        <f t="shared" si="29"/>
        <v>7.3944113209557356</v>
      </c>
      <c r="J276" s="1">
        <f t="shared" si="30"/>
        <v>89.029697453307165</v>
      </c>
    </row>
    <row r="277" spans="1:10" s="1" customFormat="1" x14ac:dyDescent="0.35">
      <c r="A277" s="5">
        <v>265</v>
      </c>
      <c r="B277" s="6">
        <f t="shared" si="25"/>
        <v>-0.60544242332623843</v>
      </c>
      <c r="C277" s="6">
        <f t="shared" si="26"/>
        <v>-1.056696371829618E-2</v>
      </c>
      <c r="D277" s="6">
        <f t="shared" si="27"/>
        <v>1.5605806726956981</v>
      </c>
      <c r="E277" s="6">
        <f t="shared" si="28"/>
        <v>11.921958151353387</v>
      </c>
      <c r="F277" s="7">
        <f t="shared" si="29"/>
        <v>7.3189936185667381</v>
      </c>
      <c r="J277" s="1">
        <f t="shared" si="30"/>
        <v>88.626089107020661</v>
      </c>
    </row>
    <row r="278" spans="1:10" s="1" customFormat="1" x14ac:dyDescent="0.35">
      <c r="A278" s="5">
        <v>266</v>
      </c>
      <c r="B278" s="6">
        <f t="shared" si="25"/>
        <v>-1.0088713639562412</v>
      </c>
      <c r="C278" s="6">
        <f t="shared" si="26"/>
        <v>-1.7608127030122454E-2</v>
      </c>
      <c r="D278" s="6">
        <f t="shared" si="27"/>
        <v>1.5537719480428285</v>
      </c>
      <c r="E278" s="6">
        <f t="shared" si="28"/>
        <v>11.869943326489906</v>
      </c>
      <c r="F278" s="7">
        <f t="shared" si="29"/>
        <v>7.2435141008051271</v>
      </c>
      <c r="J278" s="1">
        <f t="shared" si="30"/>
        <v>88.222660166390654</v>
      </c>
    </row>
    <row r="279" spans="1:10" s="1" customFormat="1" x14ac:dyDescent="0.35">
      <c r="A279" s="5">
        <v>267</v>
      </c>
      <c r="B279" s="6">
        <f t="shared" si="25"/>
        <v>-1.4120013542278349</v>
      </c>
      <c r="C279" s="6">
        <f t="shared" si="26"/>
        <v>-2.4644072673894474E-2</v>
      </c>
      <c r="D279" s="6">
        <f t="shared" si="27"/>
        <v>1.5469657933569374</v>
      </c>
      <c r="E279" s="6">
        <f t="shared" si="28"/>
        <v>11.81794813472794</v>
      </c>
      <c r="F279" s="7">
        <f t="shared" si="29"/>
        <v>7.1679989625716427</v>
      </c>
      <c r="J279" s="1">
        <f t="shared" si="30"/>
        <v>87.819530176119059</v>
      </c>
    </row>
    <row r="280" spans="1:10" s="1" customFormat="1" x14ac:dyDescent="0.35">
      <c r="A280" s="5">
        <v>268</v>
      </c>
      <c r="B280" s="6">
        <f t="shared" si="25"/>
        <v>-1.8147129380246856</v>
      </c>
      <c r="C280" s="6">
        <f t="shared" si="26"/>
        <v>-3.1672715747070569E-2</v>
      </c>
      <c r="D280" s="6">
        <f t="shared" si="27"/>
        <v>1.5401632423159788</v>
      </c>
      <c r="E280" s="6">
        <f t="shared" si="28"/>
        <v>11.765980472785374</v>
      </c>
      <c r="F280" s="7">
        <f t="shared" si="29"/>
        <v>7.0924745612509827</v>
      </c>
      <c r="J280" s="1">
        <f t="shared" si="30"/>
        <v>87.416818592322215</v>
      </c>
    </row>
    <row r="281" spans="1:10" s="1" customFormat="1" x14ac:dyDescent="0.35">
      <c r="A281" s="5">
        <v>269</v>
      </c>
      <c r="B281" s="6">
        <f t="shared" si="25"/>
        <v>-2.2168867832132868</v>
      </c>
      <c r="C281" s="6">
        <f t="shared" si="26"/>
        <v>-3.8691973511017615E-2</v>
      </c>
      <c r="D281" s="6">
        <f t="shared" si="27"/>
        <v>1.5333653342820415</v>
      </c>
      <c r="E281" s="6">
        <f t="shared" si="28"/>
        <v>11.714048280803683</v>
      </c>
      <c r="F281" s="7">
        <f t="shared" si="29"/>
        <v>7.0169673976673224</v>
      </c>
      <c r="J281" s="1">
        <f t="shared" si="30"/>
        <v>87.014644747133616</v>
      </c>
    </row>
    <row r="282" spans="1:10" s="1" customFormat="1" x14ac:dyDescent="0.35">
      <c r="A282" s="5">
        <v>270</v>
      </c>
      <c r="B282" s="6">
        <f t="shared" si="25"/>
        <v>-2.6184037170037286</v>
      </c>
      <c r="C282" s="6">
        <f t="shared" si="26"/>
        <v>-4.5699766008172896E-2</v>
      </c>
      <c r="D282" s="6">
        <f t="shared" si="27"/>
        <v>1.5265731159152931</v>
      </c>
      <c r="E282" s="6">
        <f t="shared" si="28"/>
        <v>11.66215955467756</v>
      </c>
      <c r="F282" s="7">
        <f t="shared" si="29"/>
        <v>6.9415040965992008</v>
      </c>
      <c r="J282" s="1">
        <f t="shared" si="30"/>
        <v>86.613127813343169</v>
      </c>
    </row>
    <row r="283" spans="1:10" s="1" customFormat="1" x14ac:dyDescent="0.35">
      <c r="A283" s="5">
        <v>271</v>
      </c>
      <c r="B283" s="6">
        <f t="shared" si="25"/>
        <v>-3.0191447612630409</v>
      </c>
      <c r="C283" s="6">
        <f t="shared" si="26"/>
        <v>-5.2694016678378218E-2</v>
      </c>
      <c r="D283" s="6">
        <f t="shared" si="27"/>
        <v>1.5197876427802597</v>
      </c>
      <c r="E283" s="6">
        <f t="shared" si="28"/>
        <v>11.610322358325984</v>
      </c>
      <c r="F283" s="7">
        <f t="shared" si="29"/>
        <v>6.8661113868920687</v>
      </c>
      <c r="J283" s="1">
        <f t="shared" si="30"/>
        <v>86.212386769083864</v>
      </c>
    </row>
    <row r="284" spans="1:10" s="1" customFormat="1" x14ac:dyDescent="0.35">
      <c r="A284" s="5">
        <v>272</v>
      </c>
      <c r="B284" s="6">
        <f t="shared" si="25"/>
        <v>-3.41899116777107</v>
      </c>
      <c r="C284" s="6">
        <f t="shared" si="26"/>
        <v>-5.967265297421101E-2</v>
      </c>
      <c r="D284" s="6">
        <f t="shared" si="27"/>
        <v>1.5130099809426325</v>
      </c>
      <c r="E284" s="6">
        <f t="shared" si="28"/>
        <v>11.558544835890928</v>
      </c>
      <c r="F284" s="7">
        <f t="shared" si="29"/>
        <v>6.7908160812079652</v>
      </c>
      <c r="J284" s="1">
        <f t="shared" si="30"/>
        <v>85.812540362575831</v>
      </c>
    </row>
    <row r="285" spans="1:10" s="1" customFormat="1" x14ac:dyDescent="0.35">
      <c r="A285" s="8">
        <v>273</v>
      </c>
      <c r="B285" s="9">
        <f t="shared" si="25"/>
        <v>-3.8178244534082153</v>
      </c>
      <c r="C285" s="9">
        <f t="shared" si="26"/>
        <v>-6.66336069751262E-2</v>
      </c>
      <c r="D285" s="9">
        <f t="shared" si="27"/>
        <v>1.5062412085547308</v>
      </c>
      <c r="E285" s="9">
        <f t="shared" si="28"/>
        <v>11.5068352238494</v>
      </c>
      <c r="F285" s="10">
        <f t="shared" si="29"/>
        <v>6.7156450554529714</v>
      </c>
      <c r="J285" s="1">
        <f t="shared" si="30"/>
        <v>85.413707076938678</v>
      </c>
    </row>
    <row r="286" spans="1:10" s="1" customFormat="1" x14ac:dyDescent="0.35">
      <c r="A286" s="2">
        <v>274</v>
      </c>
      <c r="B286" s="3">
        <f t="shared" si="25"/>
        <v>-4.2155264352644162</v>
      </c>
      <c r="C286" s="3">
        <f t="shared" si="26"/>
        <v>-7.3574816000223656E-2</v>
      </c>
      <c r="D286" s="3">
        <f t="shared" si="27"/>
        <v>1.4994824174276811</v>
      </c>
      <c r="E286" s="3">
        <f t="shared" si="28"/>
        <v>11.45520186302401</v>
      </c>
      <c r="F286" s="4">
        <f t="shared" si="29"/>
        <v>6.6406252279243319</v>
      </c>
      <c r="J286" s="1">
        <f t="shared" si="30"/>
        <v>85.016005095082477</v>
      </c>
    </row>
    <row r="287" spans="1:10" s="1" customFormat="1" x14ac:dyDescent="0.35">
      <c r="A287" s="5">
        <v>275</v>
      </c>
      <c r="B287" s="6">
        <f t="shared" si="25"/>
        <v>-4.611979265659377</v>
      </c>
      <c r="C287" s="6">
        <f t="shared" si="26"/>
        <v>-8.0494223219466379E-2</v>
      </c>
      <c r="D287" s="6">
        <f t="shared" si="27"/>
        <v>1.4927347145882841</v>
      </c>
      <c r="E287" s="6">
        <f t="shared" si="28"/>
        <v>11.403653210476559</v>
      </c>
      <c r="F287" s="7">
        <f t="shared" si="29"/>
        <v>6.5657835382198613</v>
      </c>
      <c r="J287" s="1">
        <f t="shared" si="30"/>
        <v>84.619552264687528</v>
      </c>
    </row>
    <row r="288" spans="1:10" s="1" customFormat="1" x14ac:dyDescent="0.35">
      <c r="A288" s="5">
        <v>276</v>
      </c>
      <c r="B288" s="6">
        <f t="shared" si="25"/>
        <v>-5.0070654670632182</v>
      </c>
      <c r="C288" s="6">
        <f t="shared" si="26"/>
        <v>-8.7389778263160856E-2</v>
      </c>
      <c r="D288" s="6">
        <f t="shared" si="27"/>
        <v>1.4859992238184494</v>
      </c>
      <c r="E288" s="6">
        <f t="shared" si="28"/>
        <v>11.352197851268446</v>
      </c>
      <c r="F288" s="7">
        <f t="shared" si="29"/>
        <v>6.4911469259533874</v>
      </c>
      <c r="J288" s="1">
        <f t="shared" si="30"/>
        <v>84.224466063283685</v>
      </c>
    </row>
    <row r="289" spans="1:10" s="1" customFormat="1" x14ac:dyDescent="0.35">
      <c r="A289" s="5">
        <v>277</v>
      </c>
      <c r="B289" s="6">
        <f t="shared" si="25"/>
        <v>-5.4006679669078448</v>
      </c>
      <c r="C289" s="6">
        <f t="shared" si="26"/>
        <v>-9.4259437829530057E-2</v>
      </c>
      <c r="D289" s="6">
        <f t="shared" si="27"/>
        <v>1.4792770871749632</v>
      </c>
      <c r="E289" s="6">
        <f t="shared" si="28"/>
        <v>11.300844510070847</v>
      </c>
      <c r="F289" s="7">
        <f t="shared" si="29"/>
        <v>6.4167423093204246</v>
      </c>
      <c r="J289" s="1">
        <f t="shared" si="30"/>
        <v>83.830863563439053</v>
      </c>
    </row>
    <row r="290" spans="1:10" s="1" customFormat="1" x14ac:dyDescent="0.35">
      <c r="A290" s="5">
        <v>278</v>
      </c>
      <c r="B290" s="6">
        <f t="shared" si="25"/>
        <v>-5.7926701322779159</v>
      </c>
      <c r="C290" s="6">
        <f t="shared" si="26"/>
        <v>-0.10110116629018509</v>
      </c>
      <c r="D290" s="6">
        <f t="shared" si="27"/>
        <v>1.4725694664872615</v>
      </c>
      <c r="E290" s="6">
        <f t="shared" si="28"/>
        <v>11.249602062606852</v>
      </c>
      <c r="F290" s="7">
        <f t="shared" si="29"/>
        <v>6.3425965635593657</v>
      </c>
      <c r="J290" s="1">
        <f t="shared" si="30"/>
        <v>83.43886139806898</v>
      </c>
    </row>
    <row r="291" spans="1:10" s="1" customFormat="1" x14ac:dyDescent="0.35">
      <c r="A291" s="5">
        <v>279</v>
      </c>
      <c r="B291" s="6">
        <f t="shared" si="25"/>
        <v>-6.1829558044717743</v>
      </c>
      <c r="C291" s="6">
        <f t="shared" si="26"/>
        <v>-0.1079129362933272</v>
      </c>
      <c r="D291" s="6">
        <f t="shared" si="27"/>
        <v>1.4658775448307333</v>
      </c>
      <c r="E291" s="6">
        <f t="shared" si="28"/>
        <v>11.198479546906686</v>
      </c>
      <c r="F291" s="7">
        <f t="shared" si="29"/>
        <v>6.2687364993535297</v>
      </c>
      <c r="J291" s="1">
        <f t="shared" si="30"/>
        <v>83.048575725875125</v>
      </c>
    </row>
    <row r="292" spans="1:10" s="1" customFormat="1" x14ac:dyDescent="0.35">
      <c r="A292" s="5">
        <v>280</v>
      </c>
      <c r="B292" s="6">
        <f t="shared" si="25"/>
        <v>-6.5714093334216113</v>
      </c>
      <c r="C292" s="6">
        <f t="shared" si="26"/>
        <v>-0.11469272936449297</v>
      </c>
      <c r="D292" s="6">
        <f t="shared" si="27"/>
        <v>1.4592025279729595</v>
      </c>
      <c r="E292" s="6">
        <f t="shared" si="28"/>
        <v>11.147486174356137</v>
      </c>
      <c r="F292" s="7">
        <f t="shared" si="29"/>
        <v>6.1951888412202996</v>
      </c>
      <c r="J292" s="1">
        <f t="shared" si="30"/>
        <v>82.660122196925286</v>
      </c>
    </row>
    <row r="293" spans="1:10" s="1" customFormat="1" x14ac:dyDescent="0.35">
      <c r="A293" s="5">
        <v>281</v>
      </c>
      <c r="B293" s="6">
        <f t="shared" si="25"/>
        <v>-6.957915611963327</v>
      </c>
      <c r="C293" s="6">
        <f t="shared" si="26"/>
        <v>-0.12143853650467622</v>
      </c>
      <c r="D293" s="6">
        <f t="shared" si="27"/>
        <v>1.4525456457901385</v>
      </c>
      <c r="E293" s="6">
        <f t="shared" si="28"/>
        <v>11.096631340517272</v>
      </c>
      <c r="F293" s="7">
        <f t="shared" si="29"/>
        <v>6.1219802059334656</v>
      </c>
      <c r="J293" s="1">
        <f t="shared" si="30"/>
        <v>82.27361591838357</v>
      </c>
    </row>
    <row r="294" spans="1:10" s="1" customFormat="1" x14ac:dyDescent="0.35">
      <c r="A294" s="5">
        <v>282</v>
      </c>
      <c r="B294" s="6">
        <f t="shared" si="25"/>
        <v>-7.3423601099451394</v>
      </c>
      <c r="C294" s="6">
        <f t="shared" si="26"/>
        <v>-0.12814835878563555</v>
      </c>
      <c r="D294" s="6">
        <f t="shared" si="27"/>
        <v>1.4459081536508165</v>
      </c>
      <c r="E294" s="6">
        <f t="shared" si="28"/>
        <v>11.045924635699352</v>
      </c>
      <c r="F294" s="7">
        <f t="shared" si="29"/>
        <v>6.0491370810255116</v>
      </c>
      <c r="J294" s="1">
        <f t="shared" si="30"/>
        <v>81.889171420401766</v>
      </c>
    </row>
    <row r="295" spans="1:10" s="1" customFormat="1" x14ac:dyDescent="0.35">
      <c r="A295" s="5">
        <v>283</v>
      </c>
      <c r="B295" s="6">
        <f t="shared" si="25"/>
        <v>-7.7246289081652275</v>
      </c>
      <c r="C295" s="6">
        <f t="shared" si="26"/>
        <v>-0.13482020794221791</v>
      </c>
      <c r="D295" s="6">
        <f t="shared" si="27"/>
        <v>1.4392913337638664</v>
      </c>
      <c r="E295" s="6">
        <f t="shared" si="28"/>
        <v>10.995375855256622</v>
      </c>
      <c r="F295" s="7">
        <f t="shared" si="29"/>
        <v>5.976685803416423</v>
      </c>
      <c r="J295" s="1">
        <f t="shared" si="30"/>
        <v>81.50690262218167</v>
      </c>
    </row>
    <row r="296" spans="1:10" s="1" customFormat="1" x14ac:dyDescent="0.35">
      <c r="A296" s="5">
        <v>284</v>
      </c>
      <c r="B296" s="6">
        <f t="shared" si="25"/>
        <v>-8.1046087321286802</v>
      </c>
      <c r="C296" s="6">
        <f t="shared" si="26"/>
        <v>-0.1414521069615286</v>
      </c>
      <c r="D296" s="6">
        <f t="shared" si="27"/>
        <v>1.4326964964874958</v>
      </c>
      <c r="E296" s="6">
        <f t="shared" si="28"/>
        <v>10.944995009588411</v>
      </c>
      <c r="F296" s="7">
        <f t="shared" si="29"/>
        <v>5.904652538215533</v>
      </c>
      <c r="J296" s="1">
        <f t="shared" si="30"/>
        <v>81.126922798218217</v>
      </c>
    </row>
    <row r="297" spans="1:10" s="1" customFormat="1" x14ac:dyDescent="0.35">
      <c r="A297" s="5">
        <v>285</v>
      </c>
      <c r="B297" s="6">
        <f t="shared" si="25"/>
        <v>-8.482186985613021</v>
      </c>
      <c r="C297" s="6">
        <f t="shared" si="26"/>
        <v>-0.14804209066876012</v>
      </c>
      <c r="D297" s="6">
        <f t="shared" si="27"/>
        <v>1.4261249815959056</v>
      </c>
      <c r="E297" s="6">
        <f t="shared" si="28"/>
        <v>10.894792333815678</v>
      </c>
      <c r="F297" s="7">
        <f t="shared" si="29"/>
        <v>5.833063257743115</v>
      </c>
      <c r="J297" s="1">
        <f t="shared" si="30"/>
        <v>80.749344544733873</v>
      </c>
    </row>
    <row r="298" spans="1:10" s="1" customFormat="1" x14ac:dyDescent="0.35">
      <c r="A298" s="5">
        <v>286</v>
      </c>
      <c r="B298" s="6">
        <f t="shared" si="25"/>
        <v>-8.857251784032977</v>
      </c>
      <c r="C298" s="6">
        <f t="shared" si="26"/>
        <v>-0.15458820630951717</v>
      </c>
      <c r="D298" s="6">
        <f t="shared" si="27"/>
        <v>1.4195781595000301</v>
      </c>
      <c r="E298" s="6">
        <f t="shared" si="28"/>
        <v>10.844778297106791</v>
      </c>
      <c r="F298" s="7">
        <f t="shared" si="29"/>
        <v>5.7619437208177766</v>
      </c>
      <c r="J298" s="1">
        <f t="shared" si="30"/>
        <v>80.374279746313917</v>
      </c>
    </row>
    <row r="299" spans="1:10" s="1" customFormat="1" x14ac:dyDescent="0.35">
      <c r="A299" s="5">
        <v>287</v>
      </c>
      <c r="B299" s="6">
        <f t="shared" si="25"/>
        <v>-9.2296919875941335</v>
      </c>
      <c r="C299" s="6">
        <f t="shared" si="26"/>
        <v>-0.16108851412845726</v>
      </c>
      <c r="D299" s="6">
        <f t="shared" si="27"/>
        <v>1.4130574324186194</v>
      </c>
      <c r="E299" s="6">
        <f t="shared" si="28"/>
        <v>10.794963611623926</v>
      </c>
      <c r="F299" s="7">
        <f t="shared" si="29"/>
        <v>5.6913194523557049</v>
      </c>
      <c r="J299" s="1">
        <f t="shared" si="30"/>
        <v>80.001839542752762</v>
      </c>
    </row>
    <row r="300" spans="1:10" s="1" customFormat="1" x14ac:dyDescent="0.35">
      <c r="A300" s="5">
        <v>288</v>
      </c>
      <c r="B300" s="6">
        <f t="shared" si="25"/>
        <v>-9.5993972342263376</v>
      </c>
      <c r="C300" s="6">
        <f t="shared" si="26"/>
        <v>-0.1675410879440869</v>
      </c>
      <c r="D300" s="6">
        <f t="shared" si="27"/>
        <v>1.4065642354957246</v>
      </c>
      <c r="E300" s="6">
        <f t="shared" si="28"/>
        <v>10.745359241060033</v>
      </c>
      <c r="F300" s="7">
        <f t="shared" si="29"/>
        <v>5.6212157233270279</v>
      </c>
      <c r="J300" s="1">
        <f t="shared" si="30"/>
        <v>79.632134296120569</v>
      </c>
    </row>
    <row r="301" spans="1:10" s="1" customFormat="1" x14ac:dyDescent="0.35">
      <c r="A301" s="5">
        <v>289</v>
      </c>
      <c r="B301" s="6">
        <f t="shared" si="25"/>
        <v>-9.9662579722860052</v>
      </c>
      <c r="C301" s="6">
        <f t="shared" si="26"/>
        <v>-0.17394401571952456</v>
      </c>
      <c r="D301" s="6">
        <f t="shared" si="27"/>
        <v>1.4001000378604955</v>
      </c>
      <c r="E301" s="6">
        <f t="shared" si="28"/>
        <v>10.695976408735088</v>
      </c>
      <c r="F301" s="7">
        <f t="shared" si="29"/>
        <v>5.5516575311143592</v>
      </c>
      <c r="J301" s="1">
        <f t="shared" si="30"/>
        <v>79.265273558060898</v>
      </c>
    </row>
    <row r="302" spans="1:10" s="1" customFormat="1" x14ac:dyDescent="0.35">
      <c r="A302" s="5">
        <v>290</v>
      </c>
      <c r="B302" s="6">
        <f t="shared" si="25"/>
        <v>-10.330165493019097</v>
      </c>
      <c r="C302" s="6">
        <f t="shared" si="26"/>
        <v>-0.18029540012908654</v>
      </c>
      <c r="D302" s="6">
        <f t="shared" si="27"/>
        <v>1.3936663436249574</v>
      </c>
      <c r="E302" s="6">
        <f t="shared" si="28"/>
        <v>10.646826605218559</v>
      </c>
      <c r="F302" s="7">
        <f t="shared" si="29"/>
        <v>5.4826695803173866</v>
      </c>
      <c r="J302" s="1">
        <f t="shared" si="30"/>
        <v>78.901366037327804</v>
      </c>
    </row>
    <row r="303" spans="1:10" s="1" customFormat="1" x14ac:dyDescent="0.35">
      <c r="A303" s="5">
        <v>291</v>
      </c>
      <c r="B303" s="6">
        <f t="shared" si="25"/>
        <v>-10.69101196277334</v>
      </c>
      <c r="C303" s="6">
        <f t="shared" si="26"/>
        <v>-0.18659335912049621</v>
      </c>
      <c r="D303" s="6">
        <f t="shared" si="27"/>
        <v>1.3872646928153227</v>
      </c>
      <c r="E303" s="6">
        <f t="shared" si="28"/>
        <v>10.597921595444081</v>
      </c>
      <c r="F303" s="7">
        <f t="shared" si="29"/>
        <v>5.4142762640471958</v>
      </c>
      <c r="J303" s="1">
        <f t="shared" si="30"/>
        <v>78.540519567573554</v>
      </c>
    </row>
    <row r="304" spans="1:10" s="1" customFormat="1" x14ac:dyDescent="0.35">
      <c r="A304" s="5">
        <v>292</v>
      </c>
      <c r="B304" s="6">
        <f t="shared" si="25"/>
        <v>-11.048690454952114</v>
      </c>
      <c r="C304" s="6">
        <f t="shared" si="26"/>
        <v>-0.1928360264725846</v>
      </c>
      <c r="D304" s="6">
        <f t="shared" si="27"/>
        <v>1.3808966622321255</v>
      </c>
      <c r="E304" s="6">
        <f t="shared" si="28"/>
        <v>10.549273425280424</v>
      </c>
      <c r="F304" s="7">
        <f t="shared" si="29"/>
        <v>5.3465016457523671</v>
      </c>
      <c r="J304" s="1">
        <f t="shared" si="30"/>
        <v>78.182841075394791</v>
      </c>
    </row>
    <row r="305" spans="1:10" s="1" customFormat="1" x14ac:dyDescent="0.35">
      <c r="A305" s="5">
        <v>293</v>
      </c>
      <c r="B305" s="6">
        <f t="shared" si="25"/>
        <v>-11.40309498169878</v>
      </c>
      <c r="C305" s="6">
        <f t="shared" si="26"/>
        <v>-0.19902155234828625</v>
      </c>
      <c r="D305" s="6">
        <f t="shared" si="27"/>
        <v>1.37456386623437</v>
      </c>
      <c r="E305" s="6">
        <f t="shared" si="28"/>
        <v>10.500894427521926</v>
      </c>
      <c r="F305" s="7">
        <f t="shared" si="29"/>
        <v>5.2793694416185613</v>
      </c>
      <c r="J305" s="1">
        <f t="shared" si="30"/>
        <v>77.828436548648114</v>
      </c>
    </row>
    <row r="306" spans="1:10" s="1" customFormat="1" x14ac:dyDescent="0.35">
      <c r="A306" s="5">
        <v>294</v>
      </c>
      <c r="B306" s="6">
        <f t="shared" si="25"/>
        <v>-11.754120525303421</v>
      </c>
      <c r="C306" s="6">
        <f t="shared" si="26"/>
        <v>-0.20514810384279014</v>
      </c>
      <c r="D306" s="6">
        <f t="shared" si="27"/>
        <v>1.3682679574426446</v>
      </c>
      <c r="E306" s="6">
        <f t="shared" si="28"/>
        <v>10.452797227259904</v>
      </c>
      <c r="F306" s="7">
        <f t="shared" si="29"/>
        <v>5.2129030035815838</v>
      </c>
      <c r="J306" s="1">
        <f t="shared" si="30"/>
        <v>77.477411005043479</v>
      </c>
    </row>
    <row r="307" spans="1:10" s="1" customFormat="1" x14ac:dyDescent="0.35">
      <c r="A307" s="5">
        <v>295</v>
      </c>
      <c r="B307" s="6">
        <f t="shared" si="25"/>
        <v>-12.101663069321756</v>
      </c>
      <c r="C307" s="6">
        <f t="shared" si="26"/>
        <v>-0.21121386552666743</v>
      </c>
      <c r="D307" s="6">
        <f t="shared" si="27"/>
        <v>1.3620106273560335</v>
      </c>
      <c r="E307" s="6">
        <f t="shared" si="28"/>
        <v>10.404994746595497</v>
      </c>
      <c r="F307" s="7">
        <f t="shared" si="29"/>
        <v>5.1471253029930448</v>
      </c>
      <c r="J307" s="1">
        <f t="shared" si="30"/>
        <v>77.12986846102514</v>
      </c>
    </row>
    <row r="308" spans="1:10" s="1" customFormat="1" x14ac:dyDescent="0.35">
      <c r="A308" s="5">
        <v>296</v>
      </c>
      <c r="B308" s="6">
        <f t="shared" si="25"/>
        <v>-12.445619629397335</v>
      </c>
      <c r="C308" s="6">
        <f t="shared" si="26"/>
        <v>-0.21721703998381994</v>
      </c>
      <c r="D308" s="6">
        <f t="shared" si="27"/>
        <v>1.3557936068774858</v>
      </c>
      <c r="E308" s="6">
        <f t="shared" si="28"/>
        <v>10.357500208653205</v>
      </c>
      <c r="F308" s="7">
        <f t="shared" si="29"/>
        <v>5.0820589149761819</v>
      </c>
      <c r="J308" s="1">
        <f t="shared" si="30"/>
        <v>76.785911900949571</v>
      </c>
    </row>
    <row r="309" spans="1:10" s="1" customFormat="1" x14ac:dyDescent="0.35">
      <c r="A309" s="5">
        <v>297</v>
      </c>
      <c r="B309" s="6">
        <f t="shared" si="25"/>
        <v>-12.785888283778254</v>
      </c>
      <c r="C309" s="6">
        <f t="shared" si="26"/>
        <v>-0.22315584834409763</v>
      </c>
      <c r="D309" s="6">
        <f t="shared" si="27"/>
        <v>1.3496186667421497</v>
      </c>
      <c r="E309" s="6">
        <f t="shared" si="28"/>
        <v>10.310327140853111</v>
      </c>
      <c r="F309" s="7">
        <f t="shared" si="29"/>
        <v>5.0177260035078657</v>
      </c>
      <c r="J309" s="1">
        <f t="shared" si="30"/>
        <v>76.44564324656865</v>
      </c>
    </row>
    <row r="310" spans="1:10" s="1" customFormat="1" x14ac:dyDescent="0.35">
      <c r="A310" s="5">
        <v>298</v>
      </c>
      <c r="B310" s="6">
        <f t="shared" si="25"/>
        <v>-13.12236820351862</v>
      </c>
      <c r="C310" s="6">
        <f t="shared" si="26"/>
        <v>-0.22902853081041327</v>
      </c>
      <c r="D310" s="6">
        <f t="shared" si="27"/>
        <v>1.3434876178430841</v>
      </c>
      <c r="E310" s="6">
        <f t="shared" si="28"/>
        <v>10.263489377399141</v>
      </c>
      <c r="F310" s="7">
        <f t="shared" si="29"/>
        <v>4.9541483072614358</v>
      </c>
      <c r="J310" s="1">
        <f t="shared" si="30"/>
        <v>76.109163326828281</v>
      </c>
    </row>
    <row r="311" spans="1:10" s="1" customFormat="1" x14ac:dyDescent="0.35">
      <c r="A311" s="5">
        <v>299</v>
      </c>
      <c r="B311" s="6">
        <f t="shared" si="25"/>
        <v>-13.454959682356419</v>
      </c>
      <c r="C311" s="6">
        <f t="shared" si="26"/>
        <v>-0.2348333471802099</v>
      </c>
      <c r="D311" s="6">
        <f t="shared" si="27"/>
        <v>1.3374023114486193</v>
      </c>
      <c r="E311" s="6">
        <f t="shared" si="28"/>
        <v>10.217001060939566</v>
      </c>
      <c r="F311" s="7">
        <f t="shared" si="29"/>
        <v>4.8913471262430521</v>
      </c>
      <c r="J311" s="1">
        <f t="shared" si="30"/>
        <v>75.776571847990482</v>
      </c>
    </row>
    <row r="312" spans="1:10" s="1" customFormat="1" x14ac:dyDescent="0.35">
      <c r="A312" s="5">
        <v>300</v>
      </c>
      <c r="B312" s="6">
        <f t="shared" si="25"/>
        <v>-13.783564166258486</v>
      </c>
      <c r="C312" s="6">
        <f t="shared" si="26"/>
        <v>-0.2405685773611177</v>
      </c>
      <c r="D312" s="6">
        <f t="shared" si="27"/>
        <v>1.3313646393055758</v>
      </c>
      <c r="E312" s="6">
        <f t="shared" si="28"/>
        <v>10.170876643355552</v>
      </c>
      <c r="F312" s="7">
        <f t="shared" si="29"/>
        <v>4.8293433092525984</v>
      </c>
      <c r="J312" s="1">
        <f t="shared" si="30"/>
        <v>75.447967364088413</v>
      </c>
    </row>
    <row r="313" spans="1:10" s="1" customFormat="1" x14ac:dyDescent="0.35">
      <c r="A313" s="5">
        <v>301</v>
      </c>
      <c r="B313" s="6">
        <f t="shared" si="25"/>
        <v>-14.108084282624416</v>
      </c>
      <c r="C313" s="6">
        <f t="shared" si="26"/>
        <v>-0.24623252188065831</v>
      </c>
      <c r="D313" s="6">
        <f t="shared" si="27"/>
        <v>1.3253765336224661</v>
      </c>
      <c r="E313" s="6">
        <f t="shared" si="28"/>
        <v>10.125130885632821</v>
      </c>
      <c r="F313" s="7">
        <f t="shared" si="29"/>
        <v>4.7681572421980656</v>
      </c>
      <c r="J313" s="1">
        <f t="shared" si="30"/>
        <v>75.123447247722481</v>
      </c>
    </row>
    <row r="314" spans="1:10" s="1" customFormat="1" x14ac:dyDescent="0.35">
      <c r="A314" s="5">
        <v>302</v>
      </c>
      <c r="B314" s="6">
        <f t="shared" si="25"/>
        <v>-14.428423869140007</v>
      </c>
      <c r="C314" s="6">
        <f t="shared" si="26"/>
        <v>-0.25182350238983259</v>
      </c>
      <c r="D314" s="6">
        <f t="shared" si="27"/>
        <v>1.3194399669267918</v>
      </c>
      <c r="E314" s="6">
        <f t="shared" si="28"/>
        <v>10.079778856771478</v>
      </c>
      <c r="F314" s="7">
        <f t="shared" si="29"/>
        <v>4.7078088372905276</v>
      </c>
      <c r="J314" s="1">
        <f t="shared" si="30"/>
        <v>74.803107661206894</v>
      </c>
    </row>
    <row r="315" spans="1:10" s="1" customFormat="1" x14ac:dyDescent="0.35">
      <c r="A315" s="5">
        <v>303</v>
      </c>
      <c r="B315" s="6">
        <f t="shared" si="25"/>
        <v>-14.744488002272313</v>
      </c>
      <c r="C315" s="6">
        <f t="shared" si="26"/>
        <v>-0.25733986216045301</v>
      </c>
      <c r="D315" s="6">
        <f t="shared" si="27"/>
        <v>1.313556951790519</v>
      </c>
      <c r="E315" s="6">
        <f t="shared" si="28"/>
        <v>10.034835931688811</v>
      </c>
      <c r="F315" s="7">
        <f t="shared" si="29"/>
        <v>4.6483175231443523</v>
      </c>
      <c r="J315" s="1">
        <f t="shared" si="30"/>
        <v>74.487043528074594</v>
      </c>
    </row>
    <row r="316" spans="1:10" s="1" customFormat="1" x14ac:dyDescent="0.35">
      <c r="A316" s="8">
        <v>304</v>
      </c>
      <c r="B316" s="9">
        <f t="shared" si="25"/>
        <v>-15.056183025397434</v>
      </c>
      <c r="C316" s="9">
        <f t="shared" si="26"/>
        <v>-0.26277996657606628</v>
      </c>
      <c r="D316" s="9">
        <f t="shared" si="27"/>
        <v>1.3077295404178584</v>
      </c>
      <c r="E316" s="9">
        <f t="shared" si="28"/>
        <v>9.9903177880701453</v>
      </c>
      <c r="F316" s="10">
        <f t="shared" si="29"/>
        <v>4.5897022358053086</v>
      </c>
      <c r="J316" s="1">
        <f t="shared" si="30"/>
        <v>74.175348504949469</v>
      </c>
    </row>
    <row r="317" spans="1:10" s="1" customFormat="1" x14ac:dyDescent="0.35">
      <c r="A317" s="2">
        <v>305</v>
      </c>
      <c r="B317" s="3">
        <f t="shared" si="25"/>
        <v>-15.363416576553023</v>
      </c>
      <c r="C317" s="3">
        <f t="shared" si="26"/>
        <v>-0.26814220361632574</v>
      </c>
      <c r="D317" s="3">
        <f t="shared" si="27"/>
        <v>1.3019598240895343</v>
      </c>
      <c r="E317" s="3">
        <f t="shared" si="28"/>
        <v>9.9462404021233866</v>
      </c>
      <c r="F317" s="4">
        <f t="shared" si="29"/>
        <v>4.5319814107266119</v>
      </c>
      <c r="J317" s="1">
        <f t="shared" si="30"/>
        <v>73.868114953793878</v>
      </c>
    </row>
    <row r="318" spans="1:10" s="1" customFormat="1" x14ac:dyDescent="0.35">
      <c r="A318" s="5">
        <v>306</v>
      </c>
      <c r="B318" s="6">
        <f t="shared" si="25"/>
        <v>-15.666097615807359</v>
      </c>
      <c r="C318" s="6">
        <f t="shared" si="26"/>
        <v>-0.27342498433467211</v>
      </c>
      <c r="D318" s="6">
        <f t="shared" si="27"/>
        <v>1.2962499324578236</v>
      </c>
      <c r="E318" s="6">
        <f t="shared" si="28"/>
        <v>9.9026200431935081</v>
      </c>
      <c r="F318" s="7">
        <f t="shared" si="29"/>
        <v>4.4751729757104988</v>
      </c>
      <c r="J318" s="1">
        <f t="shared" si="30"/>
        <v>73.56543391453954</v>
      </c>
    </row>
    <row r="319" spans="1:10" s="1" customFormat="1" x14ac:dyDescent="0.35">
      <c r="A319" s="5">
        <v>307</v>
      </c>
      <c r="B319" s="6">
        <f t="shared" si="25"/>
        <v>-15.964136452236021</v>
      </c>
      <c r="C319" s="6">
        <f t="shared" si="26"/>
        <v>-0.27862674332916504</v>
      </c>
      <c r="D319" s="6">
        <f t="shared" si="27"/>
        <v>1.290602032686829</v>
      </c>
      <c r="E319" s="6">
        <f t="shared" si="28"/>
        <v>9.8594732671947227</v>
      </c>
      <c r="F319" s="7">
        <f t="shared" si="29"/>
        <v>4.4192943448305346</v>
      </c>
      <c r="J319" s="1">
        <f t="shared" si="30"/>
        <v>73.26739507811088</v>
      </c>
    </row>
    <row r="320" spans="1:10" s="1" customFormat="1" x14ac:dyDescent="0.35">
      <c r="A320" s="5">
        <v>308</v>
      </c>
      <c r="B320" s="6">
        <f t="shared" si="25"/>
        <v>-16.257444770499632</v>
      </c>
      <c r="C320" s="6">
        <f t="shared" si="26"/>
        <v>-0.28374593920635249</v>
      </c>
      <c r="D320" s="6">
        <f t="shared" si="27"/>
        <v>1.2850183284325858</v>
      </c>
      <c r="E320" s="6">
        <f t="shared" si="28"/>
        <v>9.8168169088190727</v>
      </c>
      <c r="F320" s="7">
        <f t="shared" si="29"/>
        <v>4.3643624133466714</v>
      </c>
      <c r="J320" s="1">
        <f t="shared" si="30"/>
        <v>72.974086759847268</v>
      </c>
    </row>
    <row r="321" spans="1:10" s="1" customFormat="1" x14ac:dyDescent="0.35">
      <c r="A321" s="5">
        <v>309</v>
      </c>
      <c r="B321" s="6">
        <f t="shared" si="25"/>
        <v>-16.54593565701332</v>
      </c>
      <c r="C321" s="6">
        <f t="shared" si="26"/>
        <v>-0.28878105503801366</v>
      </c>
      <c r="D321" s="6">
        <f t="shared" si="27"/>
        <v>1.2795010586579183</v>
      </c>
      <c r="E321" s="6">
        <f t="shared" si="28"/>
        <v>9.7746680724825996</v>
      </c>
      <c r="F321" s="7">
        <f t="shared" si="29"/>
        <v>4.3103935536227738</v>
      </c>
      <c r="J321" s="1">
        <f t="shared" si="30"/>
        <v>72.685595873333583</v>
      </c>
    </row>
    <row r="322" spans="1:10" s="1" customFormat="1" x14ac:dyDescent="0.35">
      <c r="A322" s="5">
        <v>310</v>
      </c>
      <c r="B322" s="6">
        <f t="shared" si="25"/>
        <v>-16.829523625701299</v>
      </c>
      <c r="C322" s="6">
        <f t="shared" si="26"/>
        <v>-0.29373059881066144</v>
      </c>
      <c r="D322" s="6">
        <f t="shared" si="27"/>
        <v>1.274052496277204</v>
      </c>
      <c r="E322" s="6">
        <f t="shared" si="28"/>
        <v>9.7330441219721084</v>
      </c>
      <c r="F322" s="7">
        <f t="shared" si="29"/>
        <v>4.2574036120529213</v>
      </c>
      <c r="J322" s="1">
        <f t="shared" si="30"/>
        <v>72.4020079046456</v>
      </c>
    </row>
    <row r="323" spans="1:10" s="1" customFormat="1" x14ac:dyDescent="0.35">
      <c r="A323" s="5">
        <v>311</v>
      </c>
      <c r="B323" s="6">
        <f t="shared" si="25"/>
        <v>-17.108124643328114</v>
      </c>
      <c r="C323" s="6">
        <f t="shared" si="26"/>
        <v>-0.29859310386765614</v>
      </c>
      <c r="D323" s="6">
        <f t="shared" si="27"/>
        <v>1.2686749466266052</v>
      </c>
      <c r="E323" s="6">
        <f t="shared" si="28"/>
        <v>9.6919626687585954</v>
      </c>
      <c r="F323" s="7">
        <f t="shared" si="29"/>
        <v>4.2054079070002022</v>
      </c>
      <c r="J323" s="1">
        <f t="shared" si="30"/>
        <v>72.123406887018788</v>
      </c>
    </row>
    <row r="324" spans="1:10" s="1" customFormat="1" x14ac:dyDescent="0.35">
      <c r="A324" s="5">
        <v>312</v>
      </c>
      <c r="B324" s="6">
        <f t="shared" si="25"/>
        <v>-17.381656154399572</v>
      </c>
      <c r="C324" s="6">
        <f t="shared" si="26"/>
        <v>-0.30336712934380838</v>
      </c>
      <c r="D324" s="6">
        <f t="shared" si="27"/>
        <v>1.2633707457557195</v>
      </c>
      <c r="E324" s="6">
        <f t="shared" si="28"/>
        <v>9.6514415589464111</v>
      </c>
      <c r="F324" s="7">
        <f t="shared" si="29"/>
        <v>4.1544212277482027</v>
      </c>
      <c r="J324" s="1">
        <f t="shared" si="30"/>
        <v>71.849875375947335</v>
      </c>
    </row>
    <row r="325" spans="1:10" s="1" customFormat="1" x14ac:dyDescent="0.35">
      <c r="A325" s="5">
        <v>313</v>
      </c>
      <c r="B325" s="6">
        <f t="shared" si="25"/>
        <v>-17.650037105625593</v>
      </c>
      <c r="C325" s="6">
        <f t="shared" si="26"/>
        <v>-0.30805126059233678</v>
      </c>
      <c r="D325" s="6">
        <f t="shared" si="27"/>
        <v>1.2581422585370949</v>
      </c>
      <c r="E325" s="6">
        <f t="shared" si="28"/>
        <v>9.6114988588310393</v>
      </c>
      <c r="F325" s="7">
        <f t="shared" si="29"/>
        <v>4.1044578344624512</v>
      </c>
      <c r="J325" s="1">
        <f t="shared" si="30"/>
        <v>71.581494424721313</v>
      </c>
    </row>
    <row r="326" spans="1:10" s="1" customFormat="1" x14ac:dyDescent="0.35">
      <c r="A326" s="5">
        <v>314</v>
      </c>
      <c r="B326" s="6">
        <f t="shared" si="25"/>
        <v>-17.91318796993821</v>
      </c>
      <c r="C326" s="6">
        <f t="shared" si="26"/>
        <v>-0.3126441096040608</v>
      </c>
      <c r="D326" s="6">
        <f t="shared" si="27"/>
        <v>1.2529918765905959</v>
      </c>
      <c r="E326" s="6">
        <f t="shared" si="28"/>
        <v>9.5721528390424062</v>
      </c>
      <c r="F326" s="7">
        <f t="shared" si="29"/>
        <v>4.0555314591556018</v>
      </c>
      <c r="J326" s="1">
        <f t="shared" si="30"/>
        <v>71.318343560408692</v>
      </c>
    </row>
    <row r="327" spans="1:10" s="1" customFormat="1" x14ac:dyDescent="0.35">
      <c r="A327" s="5">
        <v>315</v>
      </c>
      <c r="B327" s="6">
        <f t="shared" si="25"/>
        <v>-18.171030770057108</v>
      </c>
      <c r="C327" s="6">
        <f t="shared" si="26"/>
        <v>-0.3171443154186972</v>
      </c>
      <c r="D327" s="6">
        <f t="shared" si="27"/>
        <v>1.2479220160202267</v>
      </c>
      <c r="E327" s="6">
        <f t="shared" si="28"/>
        <v>9.533421957255479</v>
      </c>
      <c r="F327" s="7">
        <f t="shared" si="29"/>
        <v>4.007655307646881</v>
      </c>
      <c r="J327" s="1">
        <f t="shared" si="30"/>
        <v>71.060500760289784</v>
      </c>
    </row>
    <row r="328" spans="1:10" s="1" customFormat="1" x14ac:dyDescent="0.35">
      <c r="A328" s="5">
        <v>316</v>
      </c>
      <c r="B328" s="6">
        <f t="shared" si="25"/>
        <v>-18.423489101595852</v>
      </c>
      <c r="C328" s="6">
        <f t="shared" si="26"/>
        <v>-0.32155054452813969</v>
      </c>
      <c r="D328" s="6">
        <f t="shared" si="27"/>
        <v>1.2429351149616985</v>
      </c>
      <c r="E328" s="6">
        <f t="shared" si="28"/>
        <v>9.4953248394550815</v>
      </c>
      <c r="F328" s="7">
        <f t="shared" si="29"/>
        <v>3.9608420625028198</v>
      </c>
      <c r="J328" s="1">
        <f t="shared" si="30"/>
        <v>70.808042428751051</v>
      </c>
    </row>
    <row r="329" spans="1:10" s="1" customFormat="1" x14ac:dyDescent="0.35">
      <c r="A329" s="5">
        <v>317</v>
      </c>
      <c r="B329" s="6">
        <f t="shared" si="25"/>
        <v>-18.670488155702326</v>
      </c>
      <c r="C329" s="6">
        <f t="shared" si="26"/>
        <v>-0.32586149127160929</v>
      </c>
      <c r="D329" s="6">
        <f t="shared" si="27"/>
        <v>1.2380336309397668</v>
      </c>
      <c r="E329" s="6">
        <f t="shared" si="28"/>
        <v>9.4578802597474141</v>
      </c>
      <c r="F329" s="7">
        <f t="shared" si="29"/>
        <v>3.9151038869427111</v>
      </c>
      <c r="J329" s="1">
        <f t="shared" si="30"/>
        <v>70.561043374644569</v>
      </c>
    </row>
    <row r="330" spans="1:10" s="1" customFormat="1" x14ac:dyDescent="0.35">
      <c r="A330" s="5">
        <v>318</v>
      </c>
      <c r="B330" s="6">
        <f t="shared" si="25"/>
        <v>-18.911954741226136</v>
      </c>
      <c r="C330" s="6">
        <f t="shared" si="26"/>
        <v>-0.33007587822254825</v>
      </c>
      <c r="D330" s="6">
        <f t="shared" si="27"/>
        <v>1.2332200380352072</v>
      </c>
      <c r="E330" s="6">
        <f t="shared" si="28"/>
        <v>9.4211071187173641</v>
      </c>
      <c r="F330" s="7">
        <f t="shared" si="29"/>
        <v>3.8704524296888199</v>
      </c>
      <c r="J330" s="1">
        <f t="shared" si="30"/>
        <v>70.319576789120759</v>
      </c>
    </row>
    <row r="331" spans="1:10" s="1" customFormat="1" x14ac:dyDescent="0.35">
      <c r="A331" s="5">
        <v>319</v>
      </c>
      <c r="B331" s="6">
        <f t="shared" si="25"/>
        <v>-19.147817306406733</v>
      </c>
      <c r="C331" s="6">
        <f t="shared" si="26"/>
        <v>-0.33419245656714941</v>
      </c>
      <c r="D331" s="6">
        <f t="shared" si="27"/>
        <v>1.2284968238621659</v>
      </c>
      <c r="E331" s="6">
        <f t="shared" si="28"/>
        <v>9.3850244203371442</v>
      </c>
      <c r="F331" s="7">
        <f t="shared" si="29"/>
        <v>3.8268988307376381</v>
      </c>
      <c r="J331" s="1">
        <f t="shared" si="30"/>
        <v>70.083714223940163</v>
      </c>
    </row>
    <row r="332" spans="1:10" s="1" customFormat="1" x14ac:dyDescent="0.35">
      <c r="A332" s="5">
        <v>320</v>
      </c>
      <c r="B332" s="6">
        <f t="shared" si="25"/>
        <v>-19.378005960075672</v>
      </c>
      <c r="C332" s="6">
        <f t="shared" si="26"/>
        <v>-0.3382100064744053</v>
      </c>
      <c r="D332" s="6">
        <f t="shared" si="27"/>
        <v>1.2238664863575923</v>
      </c>
      <c r="E332" s="6">
        <f t="shared" si="28"/>
        <v>9.349651247439386</v>
      </c>
      <c r="F332" s="7">
        <f t="shared" si="29"/>
        <v>3.7844537280249311</v>
      </c>
      <c r="J332" s="1">
        <f t="shared" si="30"/>
        <v>69.853525570271231</v>
      </c>
    </row>
    <row r="333" spans="1:10" s="1" customFormat="1" x14ac:dyDescent="0.35">
      <c r="A333" s="5">
        <v>321</v>
      </c>
      <c r="B333" s="6">
        <f t="shared" si="25"/>
        <v>-19.602452492367021</v>
      </c>
      <c r="C333" s="6">
        <f t="shared" si="26"/>
        <v>-0.34212733745757312</v>
      </c>
      <c r="D333" s="6">
        <f t="shared" si="27"/>
        <v>1.2193315303854666</v>
      </c>
      <c r="E333" s="6">
        <f t="shared" si="28"/>
        <v>9.3150067357753237</v>
      </c>
      <c r="F333" s="7">
        <f t="shared" si="29"/>
        <v>3.7431272649535683</v>
      </c>
      <c r="J333" s="1">
        <f t="shared" si="30"/>
        <v>69.629079037979878</v>
      </c>
    </row>
    <row r="334" spans="1:10" s="1" customFormat="1" x14ac:dyDescent="0.35">
      <c r="A334" s="5">
        <v>322</v>
      </c>
      <c r="B334" s="6">
        <f t="shared" ref="B334:B377" si="31">23.45*SIN((284+A334)*2*PI()/365)</f>
        <v>-19.82109039492931</v>
      </c>
      <c r="C334" s="6">
        <f t="shared" ref="C334:C377" si="32">RADIANS(B334)</f>
        <v>-0.34594328872693964</v>
      </c>
      <c r="D334" s="6">
        <f t="shared" ref="D334:D377" si="33">ACOS(-(TAN($C$1)*TAN(C334)))</f>
        <v>1.2148944641596349</v>
      </c>
      <c r="E334" s="6">
        <f t="shared" ref="E334:E377" si="34">(2*(DEGREES(D334))/15)</f>
        <v>9.2811100466872976</v>
      </c>
      <c r="F334" s="7">
        <f t="shared" ref="F334:F377" si="35">(24/PI())*$B$4*(1+0.033*COS(A334*2*PI()/365))*(COS($C$1)*COS(C334)*SIN(D334)+D334*SIN($C$1)*SIN(C334))</f>
        <v>3.7029290987496926</v>
      </c>
      <c r="J334" s="1">
        <f t="shared" ref="J334:J377" si="36">90-$C$1+B334</f>
        <v>69.410441135417585</v>
      </c>
    </row>
    <row r="335" spans="1:10" s="1" customFormat="1" x14ac:dyDescent="0.35">
      <c r="A335" s="5">
        <v>323</v>
      </c>
      <c r="B335" s="6">
        <f t="shared" si="31"/>
        <v>-20.033854880633438</v>
      </c>
      <c r="C335" s="6">
        <f t="shared" si="32"/>
        <v>-0.34965672953378907</v>
      </c>
      <c r="D335" s="6">
        <f t="shared" si="33"/>
        <v>1.2105577954901849</v>
      </c>
      <c r="E335" s="6">
        <f t="shared" si="34"/>
        <v>9.2479803384331536</v>
      </c>
      <c r="F335" s="7">
        <f t="shared" si="35"/>
        <v>3.6638684096089471</v>
      </c>
      <c r="J335" s="1">
        <f t="shared" si="36"/>
        <v>69.197676649713458</v>
      </c>
    </row>
    <row r="336" spans="1:10" s="1" customFormat="1" x14ac:dyDescent="0.35">
      <c r="A336" s="5">
        <v>324</v>
      </c>
      <c r="B336" s="6">
        <f t="shared" si="31"/>
        <v>-20.240682902770413</v>
      </c>
      <c r="C336" s="6">
        <f t="shared" si="32"/>
        <v>-0.35326655950546698</v>
      </c>
      <c r="D336" s="6">
        <f t="shared" si="33"/>
        <v>1.2063240278595022</v>
      </c>
      <c r="E336" s="6">
        <f t="shared" si="34"/>
        <v>9.2156367362095217</v>
      </c>
      <c r="F336" s="7">
        <f t="shared" si="35"/>
        <v>3.6259539105910634</v>
      </c>
      <c r="J336" s="1">
        <f t="shared" si="36"/>
        <v>68.990848627576483</v>
      </c>
    </row>
    <row r="337" spans="1:10" s="1" customFormat="1" x14ac:dyDescent="0.35">
      <c r="A337" s="5">
        <v>325</v>
      </c>
      <c r="B337" s="6">
        <f t="shared" si="31"/>
        <v>-20.4415131737336</v>
      </c>
      <c r="C337" s="6">
        <f t="shared" si="32"/>
        <v>-0.356771708971447</v>
      </c>
      <c r="D337" s="6">
        <f t="shared" si="33"/>
        <v>1.2021956563353613</v>
      </c>
      <c r="E337" s="6">
        <f t="shared" si="34"/>
        <v>9.1840983009301524</v>
      </c>
      <c r="F337" s="7">
        <f t="shared" si="35"/>
        <v>3.5891938582174929</v>
      </c>
      <c r="J337" s="1">
        <f t="shared" si="36"/>
        <v>68.790018356613302</v>
      </c>
    </row>
    <row r="338" spans="1:10" s="1" customFormat="1" x14ac:dyDescent="0.35">
      <c r="A338" s="5">
        <v>326</v>
      </c>
      <c r="B338" s="6">
        <f t="shared" si="31"/>
        <v>-20.636286183179408</v>
      </c>
      <c r="C338" s="6">
        <f t="shared" si="32"/>
        <v>-0.36017113928029432</v>
      </c>
      <c r="D338" s="6">
        <f t="shared" si="33"/>
        <v>1.1981751633297031</v>
      </c>
      <c r="E338" s="6">
        <f t="shared" si="34"/>
        <v>9.1533839968253421</v>
      </c>
      <c r="F338" s="7">
        <f t="shared" si="35"/>
        <v>3.5535960637234392</v>
      </c>
      <c r="J338" s="1">
        <f t="shared" si="36"/>
        <v>68.595245347167491</v>
      </c>
    </row>
    <row r="339" spans="1:10" s="1" customFormat="1" x14ac:dyDescent="0.35">
      <c r="A339" s="5">
        <v>327</v>
      </c>
      <c r="B339" s="6">
        <f t="shared" si="31"/>
        <v>-20.824944215661606</v>
      </c>
      <c r="C339" s="6">
        <f t="shared" si="32"/>
        <v>-0.36346384310744312</v>
      </c>
      <c r="D339" s="6">
        <f t="shared" si="33"/>
        <v>1.1942650142130222</v>
      </c>
      <c r="E339" s="6">
        <f t="shared" si="34"/>
        <v>9.1235126579383277</v>
      </c>
      <c r="F339" s="7">
        <f t="shared" si="35"/>
        <v>3.5191679049122073</v>
      </c>
      <c r="J339" s="1">
        <f t="shared" si="36"/>
        <v>68.406587314685297</v>
      </c>
    </row>
    <row r="340" spans="1:10" s="1" customFormat="1" x14ac:dyDescent="0.35">
      <c r="A340" s="5">
        <v>328</v>
      </c>
      <c r="B340" s="6">
        <f t="shared" si="31"/>
        <v>-21.007431367733616</v>
      </c>
      <c r="C340" s="6">
        <f t="shared" si="32"/>
        <v>-0.36664884475368725</v>
      </c>
      <c r="D340" s="6">
        <f t="shared" si="33"/>
        <v>1.1904676527956279</v>
      </c>
      <c r="E340" s="6">
        <f t="shared" si="34"/>
        <v>9.0945029536046587</v>
      </c>
      <c r="F340" s="7">
        <f t="shared" si="35"/>
        <v>3.4859163385566698</v>
      </c>
      <c r="J340" s="1">
        <f t="shared" si="36"/>
        <v>68.224100162613283</v>
      </c>
    </row>
    <row r="341" spans="1:10" s="1" customFormat="1" x14ac:dyDescent="0.35">
      <c r="A341" s="5">
        <v>329</v>
      </c>
      <c r="B341" s="6">
        <f t="shared" si="31"/>
        <v>-21.183693564513849</v>
      </c>
      <c r="C341" s="6">
        <f t="shared" si="32"/>
        <v>-0.36972520043430046</v>
      </c>
      <c r="D341" s="6">
        <f t="shared" si="33"/>
        <v>1.1867854966883518</v>
      </c>
      <c r="E341" s="6">
        <f t="shared" si="34"/>
        <v>9.0663733530106256</v>
      </c>
      <c r="F341" s="7">
        <f t="shared" si="35"/>
        <v>3.4538479132895867</v>
      </c>
      <c r="J341" s="1">
        <f t="shared" si="36"/>
        <v>68.047837965833054</v>
      </c>
    </row>
    <row r="342" spans="1:10" s="1" customFormat="1" x14ac:dyDescent="0.35">
      <c r="A342" s="5">
        <v>330</v>
      </c>
      <c r="B342" s="6">
        <f t="shared" si="31"/>
        <v>-21.353678575709367</v>
      </c>
      <c r="C342" s="6">
        <f t="shared" si="32"/>
        <v>-0.37269199855870172</v>
      </c>
      <c r="D342" s="6">
        <f t="shared" si="33"/>
        <v>1.1832209325565937</v>
      </c>
      <c r="E342" s="6">
        <f t="shared" si="34"/>
        <v>9.039142088936833</v>
      </c>
      <c r="F342" s="7">
        <f t="shared" si="35"/>
        <v>3.4229687829215822</v>
      </c>
      <c r="J342" s="1">
        <f t="shared" si="36"/>
        <v>67.877852954637532</v>
      </c>
    </row>
    <row r="343" spans="1:10" s="1" customFormat="1" x14ac:dyDescent="0.35">
      <c r="A343" s="5">
        <v>331</v>
      </c>
      <c r="B343" s="6">
        <f t="shared" si="31"/>
        <v>-21.517336031092775</v>
      </c>
      <c r="C343" s="6">
        <f t="shared" si="32"/>
        <v>-0.3755483600005779</v>
      </c>
      <c r="D343" s="6">
        <f t="shared" si="33"/>
        <v>1.1797763112829096</v>
      </c>
      <c r="E343" s="6">
        <f t="shared" si="34"/>
        <v>9.0128271208030881</v>
      </c>
      <c r="F343" s="7">
        <f t="shared" si="35"/>
        <v>3.3932847201230389</v>
      </c>
      <c r="J343" s="1">
        <f t="shared" si="36"/>
        <v>67.714195499254117</v>
      </c>
    </row>
    <row r="344" spans="1:10" s="1" customFormat="1" x14ac:dyDescent="0.35">
      <c r="A344" s="5">
        <v>332</v>
      </c>
      <c r="B344" s="6">
        <f t="shared" si="31"/>
        <v>-21.674617435428036</v>
      </c>
      <c r="C344" s="6">
        <f t="shared" si="32"/>
        <v>-0.37829343835838869</v>
      </c>
      <c r="D344" s="6">
        <f t="shared" si="33"/>
        <v>1.1764539430545868</v>
      </c>
      <c r="E344" s="6">
        <f t="shared" si="34"/>
        <v>8.9874460971402552</v>
      </c>
      <c r="F344" s="7">
        <f t="shared" si="35"/>
        <v>3.3648011304035985</v>
      </c>
      <c r="J344" s="1">
        <f t="shared" si="36"/>
        <v>67.556914094918866</v>
      </c>
    </row>
    <row r="345" spans="1:10" s="1" customFormat="1" x14ac:dyDescent="0.35">
      <c r="A345" s="5">
        <v>333</v>
      </c>
      <c r="B345" s="6">
        <f t="shared" si="31"/>
        <v>-21.825476182840614</v>
      </c>
      <c r="C345" s="6">
        <f t="shared" si="32"/>
        <v>-0.38092642020617262</v>
      </c>
      <c r="D345" s="6">
        <f t="shared" si="33"/>
        <v>1.1732560923938928</v>
      </c>
      <c r="E345" s="6">
        <f t="shared" si="34"/>
        <v>8.9630163176241364</v>
      </c>
      <c r="F345" s="7">
        <f t="shared" si="35"/>
        <v>3.3375230663209279</v>
      </c>
      <c r="J345" s="1">
        <f t="shared" si="36"/>
        <v>67.406055347506282</v>
      </c>
    </row>
    <row r="346" spans="1:10" s="1" customFormat="1" x14ac:dyDescent="0.35">
      <c r="A346" s="8">
        <v>334</v>
      </c>
      <c r="B346" s="9">
        <f t="shared" si="31"/>
        <v>-21.969867570627862</v>
      </c>
      <c r="C346" s="9">
        <f t="shared" si="32"/>
        <v>-0.38344652533458407</v>
      </c>
      <c r="D346" s="9">
        <f t="shared" si="33"/>
        <v>1.1701849731498157</v>
      </c>
      <c r="E346" s="9">
        <f t="shared" si="34"/>
        <v>8.9395546948152003</v>
      </c>
      <c r="F346" s="10">
        <f t="shared" si="35"/>
        <v>3.3114552418483325</v>
      </c>
      <c r="J346" s="1">
        <f t="shared" si="36"/>
        <v>67.261663959719044</v>
      </c>
    </row>
    <row r="347" spans="1:10" s="1" customFormat="1" x14ac:dyDescent="0.35">
      <c r="A347" s="2">
        <v>335</v>
      </c>
      <c r="B347" s="3">
        <f t="shared" si="31"/>
        <v>-22.107748812505367</v>
      </c>
      <c r="C347" s="3">
        <f t="shared" si="32"/>
        <v>-0.38585300698208519</v>
      </c>
      <c r="D347" s="3">
        <f t="shared" si="33"/>
        <v>1.1672427434712043</v>
      </c>
      <c r="E347" s="3">
        <f t="shared" si="34"/>
        <v>8.9170777157561911</v>
      </c>
      <c r="F347" s="4">
        <f t="shared" si="35"/>
        <v>3.2866020468294255</v>
      </c>
      <c r="J347" s="1">
        <f t="shared" si="36"/>
        <v>67.123782717841536</v>
      </c>
    </row>
    <row r="348" spans="1:10" s="1" customFormat="1" x14ac:dyDescent="0.35">
      <c r="A348" s="5">
        <v>336</v>
      </c>
      <c r="B348" s="6">
        <f t="shared" si="31"/>
        <v>-22.239079051285422</v>
      </c>
      <c r="C348" s="6">
        <f t="shared" si="32"/>
        <v>-0.38814515205622752</v>
      </c>
      <c r="D348" s="6">
        <f t="shared" si="33"/>
        <v>1.1644315007821788</v>
      </c>
      <c r="E348" s="6">
        <f t="shared" si="34"/>
        <v>8.8956014035871025</v>
      </c>
      <c r="F348" s="7">
        <f t="shared" si="35"/>
        <v>3.2629675614466165</v>
      </c>
      <c r="J348" s="1">
        <f t="shared" si="36"/>
        <v>66.992452479061484</v>
      </c>
    </row>
    <row r="349" spans="1:10" s="1" customFormat="1" x14ac:dyDescent="0.35">
      <c r="A349" s="5">
        <v>337</v>
      </c>
      <c r="B349" s="6">
        <f t="shared" si="31"/>
        <v>-22.363819370983943</v>
      </c>
      <c r="C349" s="6">
        <f t="shared" si="32"/>
        <v>-0.39032228134495706</v>
      </c>
      <c r="D349" s="6">
        <f t="shared" si="33"/>
        <v>1.1617532767815577</v>
      </c>
      <c r="E349" s="6">
        <f t="shared" si="34"/>
        <v>8.8751412793436053</v>
      </c>
      <c r="F349" s="7">
        <f t="shared" si="35"/>
        <v>3.2405555706293838</v>
      </c>
      <c r="J349" s="1">
        <f t="shared" si="36"/>
        <v>66.867712159362952</v>
      </c>
    </row>
    <row r="350" spans="1:10" s="1" customFormat="1" x14ac:dyDescent="0.35">
      <c r="A350" s="5">
        <v>338</v>
      </c>
      <c r="B350" s="6">
        <f t="shared" si="31"/>
        <v>-22.481932808352092</v>
      </c>
      <c r="C350" s="6">
        <f t="shared" si="32"/>
        <v>-0.39238374971787932</v>
      </c>
      <c r="D350" s="6">
        <f t="shared" si="33"/>
        <v>1.159210032488778</v>
      </c>
      <c r="E350" s="6">
        <f t="shared" si="34"/>
        <v>8.8557123241106694</v>
      </c>
      <c r="F350" s="7">
        <f t="shared" si="35"/>
        <v>3.2193695783277589</v>
      </c>
      <c r="J350" s="1">
        <f t="shared" si="36"/>
        <v>66.749598721994801</v>
      </c>
    </row>
    <row r="351" spans="1:10" s="1" customFormat="1" x14ac:dyDescent="0.35">
      <c r="A351" s="5">
        <v>339</v>
      </c>
      <c r="B351" s="6">
        <f t="shared" si="31"/>
        <v>-22.593384363829291</v>
      </c>
      <c r="C351" s="6">
        <f t="shared" si="32"/>
        <v>-0.39432894631742554</v>
      </c>
      <c r="D351" s="6">
        <f t="shared" si="33"/>
        <v>1.1568036533593857</v>
      </c>
      <c r="E351" s="6">
        <f t="shared" si="34"/>
        <v>8.8373289417076624</v>
      </c>
      <c r="F351" s="7">
        <f t="shared" si="35"/>
        <v>3.1994128215762845</v>
      </c>
      <c r="J351" s="1">
        <f t="shared" si="36"/>
        <v>66.638147166517612</v>
      </c>
    </row>
    <row r="352" spans="1:10" s="1" customFormat="1" x14ac:dyDescent="0.35">
      <c r="A352" s="5">
        <v>340</v>
      </c>
      <c r="B352" s="6">
        <f t="shared" si="31"/>
        <v>-22.698141011914302</v>
      </c>
      <c r="C352" s="6">
        <f t="shared" si="32"/>
        <v>-0.39615729473986205</v>
      </c>
      <c r="D352" s="6">
        <f t="shared" si="33"/>
        <v>1.1545359444936114</v>
      </c>
      <c r="E352" s="6">
        <f t="shared" si="34"/>
        <v>8.8200049220845624</v>
      </c>
      <c r="F352" s="7">
        <f t="shared" si="35"/>
        <v>3.1806882842740603</v>
      </c>
      <c r="J352" s="1">
        <f t="shared" si="36"/>
        <v>66.533390518432597</v>
      </c>
    </row>
    <row r="353" spans="1:10" s="1" customFormat="1" x14ac:dyDescent="0.35">
      <c r="A353" s="5">
        <v>341</v>
      </c>
      <c r="B353" s="6">
        <f t="shared" si="31"/>
        <v>-22.79617171095148</v>
      </c>
      <c r="C353" s="6">
        <f t="shared" si="32"/>
        <v>-0.39786825320609243</v>
      </c>
      <c r="D353" s="6">
        <f t="shared" si="33"/>
        <v>1.152408625961808</v>
      </c>
      <c r="E353" s="6">
        <f t="shared" si="34"/>
        <v>8.803753405610923</v>
      </c>
      <c r="F353" s="7">
        <f t="shared" si="35"/>
        <v>3.1631987106070532</v>
      </c>
      <c r="J353" s="1">
        <f t="shared" si="36"/>
        <v>66.435359819395416</v>
      </c>
    </row>
    <row r="354" spans="1:10" s="1" customFormat="1" x14ac:dyDescent="0.35">
      <c r="A354" s="5">
        <v>342</v>
      </c>
      <c r="B354" s="6">
        <f t="shared" si="31"/>
        <v>-22.887447412329028</v>
      </c>
      <c r="C354" s="6">
        <f t="shared" si="32"/>
        <v>-0.39946131472219776</v>
      </c>
      <c r="D354" s="6">
        <f t="shared" si="33"/>
        <v>1.1504233282706315</v>
      </c>
      <c r="E354" s="6">
        <f t="shared" si="34"/>
        <v>8.7885868484400564</v>
      </c>
      <c r="F354" s="7">
        <f t="shared" si="35"/>
        <v>3.1469466180401988</v>
      </c>
      <c r="J354" s="1">
        <f t="shared" si="36"/>
        <v>66.344084118017875</v>
      </c>
    </row>
    <row r="355" spans="1:10" s="1" customFormat="1" x14ac:dyDescent="0.35">
      <c r="A355" s="5">
        <v>343</v>
      </c>
      <c r="B355" s="6">
        <f t="shared" si="31"/>
        <v>-22.971941069086739</v>
      </c>
      <c r="C355" s="6">
        <f t="shared" si="32"/>
        <v>-0.40093600722966977</v>
      </c>
      <c r="D355" s="6">
        <f t="shared" si="33"/>
        <v>1.1485815879937338</v>
      </c>
      <c r="E355" s="6">
        <f t="shared" si="34"/>
        <v>8.7745169891299906</v>
      </c>
      <c r="F355" s="7">
        <f t="shared" si="35"/>
        <v>3.1319343098082122</v>
      </c>
      <c r="J355" s="1">
        <f t="shared" si="36"/>
        <v>66.25959046126016</v>
      </c>
    </row>
    <row r="356" spans="1:10" s="1" customFormat="1" x14ac:dyDescent="0.35">
      <c r="A356" s="5">
        <v>344</v>
      </c>
      <c r="B356" s="6">
        <f t="shared" si="31"/>
        <v>-23.049627643930577</v>
      </c>
      <c r="C356" s="6">
        <f t="shared" si="32"/>
        <v>-0.40229189374529173</v>
      </c>
      <c r="D356" s="6">
        <f t="shared" si="33"/>
        <v>1.1468848435904384</v>
      </c>
      <c r="E356" s="6">
        <f t="shared" si="34"/>
        <v>8.7615548167004889</v>
      </c>
      <c r="F356" s="7">
        <f t="shared" si="35"/>
        <v>3.1181638868361561</v>
      </c>
      <c r="J356" s="1">
        <f t="shared" si="36"/>
        <v>66.181903886416322</v>
      </c>
    </row>
    <row r="357" spans="1:10" s="1" customFormat="1" x14ac:dyDescent="0.35">
      <c r="A357" s="5">
        <v>345</v>
      </c>
      <c r="B357" s="6">
        <f t="shared" si="31"/>
        <v>-23.120484116651824</v>
      </c>
      <c r="C357" s="6">
        <f t="shared" si="32"/>
        <v>-0.40352857249062707</v>
      </c>
      <c r="D357" s="6">
        <f t="shared" si="33"/>
        <v>1.1453344314353751</v>
      </c>
      <c r="E357" s="6">
        <f t="shared" si="34"/>
        <v>8.7497105403017006</v>
      </c>
      <c r="F357" s="7">
        <f t="shared" si="35"/>
        <v>3.1056372590232604</v>
      </c>
      <c r="J357" s="1">
        <f t="shared" si="36"/>
        <v>66.111047413695076</v>
      </c>
    </row>
    <row r="358" spans="1:10" s="1" customFormat="1" x14ac:dyDescent="0.35">
      <c r="A358" s="5">
        <v>346</v>
      </c>
      <c r="B358" s="6">
        <f t="shared" si="31"/>
        <v>-23.18448949094838</v>
      </c>
      <c r="C358" s="6">
        <f t="shared" si="32"/>
        <v>-0.40464567701107329</v>
      </c>
      <c r="D358" s="6">
        <f t="shared" si="33"/>
        <v>1.1439315820813429</v>
      </c>
      <c r="E358" s="6">
        <f t="shared" si="34"/>
        <v>8.7389935606645412</v>
      </c>
      <c r="F358" s="7">
        <f t="shared" si="35"/>
        <v>3.0943561558264103</v>
      </c>
      <c r="J358" s="1">
        <f t="shared" si="36"/>
        <v>66.047042039398519</v>
      </c>
    </row>
    <row r="359" spans="1:10" s="1" customFormat="1" x14ac:dyDescent="0.35">
      <c r="A359" s="5">
        <v>347</v>
      </c>
      <c r="B359" s="6">
        <f t="shared" si="31"/>
        <v>-23.241624800646509</v>
      </c>
      <c r="C359" s="6">
        <f t="shared" si="32"/>
        <v>-0.40564287628445228</v>
      </c>
      <c r="D359" s="6">
        <f t="shared" si="33"/>
        <v>1.1426774167767528</v>
      </c>
      <c r="E359" s="6">
        <f t="shared" si="34"/>
        <v>8.7294124434959066</v>
      </c>
      <c r="F359" s="7">
        <f t="shared" si="35"/>
        <v>3.0843221360830366</v>
      </c>
      <c r="J359" s="1">
        <f t="shared" si="36"/>
        <v>65.989906729700394</v>
      </c>
    </row>
    <row r="360" spans="1:10" s="1" customFormat="1" x14ac:dyDescent="0.35">
      <c r="A360" s="5">
        <v>348</v>
      </c>
      <c r="B360" s="6">
        <f t="shared" si="31"/>
        <v>-23.291873115320865</v>
      </c>
      <c r="C360" s="6">
        <f t="shared" si="32"/>
        <v>-0.40651987481909801</v>
      </c>
      <c r="D360" s="6">
        <f t="shared" si="33"/>
        <v>1.1415729442578983</v>
      </c>
      <c r="E360" s="6">
        <f t="shared" si="34"/>
        <v>8.7209748949734358</v>
      </c>
      <c r="F360" s="7">
        <f t="shared" si="35"/>
        <v>3.0755365970169355</v>
      </c>
      <c r="J360" s="1">
        <f t="shared" si="36"/>
        <v>65.939658415026031</v>
      </c>
    </row>
    <row r="361" spans="1:10" s="1" customFormat="1" x14ac:dyDescent="0.35">
      <c r="A361" s="5">
        <v>349</v>
      </c>
      <c r="B361" s="6">
        <f t="shared" si="31"/>
        <v>-23.335219545311357</v>
      </c>
      <c r="C361" s="6">
        <f t="shared" si="32"/>
        <v>-0.40727641274141729</v>
      </c>
      <c r="D361" s="6">
        <f t="shared" si="33"/>
        <v>1.1406190578349891</v>
      </c>
      <c r="E361" s="6">
        <f t="shared" si="34"/>
        <v>8.7136877394844312</v>
      </c>
      <c r="F361" s="7">
        <f t="shared" si="35"/>
        <v>3.0680007823746633</v>
      </c>
      <c r="J361" s="1">
        <f t="shared" si="36"/>
        <v>65.896311985035538</v>
      </c>
    </row>
    <row r="362" spans="1:10" s="1" customFormat="1" x14ac:dyDescent="0.35">
      <c r="A362" s="5">
        <v>350</v>
      </c>
      <c r="B362" s="6">
        <f t="shared" si="31"/>
        <v>-23.371651246135286</v>
      </c>
      <c r="C362" s="6">
        <f t="shared" si="32"/>
        <v>-0.40791226587289642</v>
      </c>
      <c r="D362" s="6">
        <f t="shared" si="33"/>
        <v>1.1398165327893772</v>
      </c>
      <c r="E362" s="6">
        <f t="shared" si="34"/>
        <v>8.7075568997421495</v>
      </c>
      <c r="F362" s="7">
        <f t="shared" si="35"/>
        <v>3.0617157896446967</v>
      </c>
      <c r="J362" s="1">
        <f t="shared" si="36"/>
        <v>65.859880284211613</v>
      </c>
    </row>
    <row r="363" spans="1:10" s="1" customFormat="1" x14ac:dyDescent="0.35">
      <c r="A363" s="5">
        <v>351</v>
      </c>
      <c r="B363" s="6">
        <f t="shared" si="31"/>
        <v>-23.401157422293444</v>
      </c>
      <c r="C363" s="6">
        <f t="shared" si="32"/>
        <v>-0.40842724579652973</v>
      </c>
      <c r="D363" s="6">
        <f t="shared" si="33"/>
        <v>1.1391660240977499</v>
      </c>
      <c r="E363" s="6">
        <f t="shared" si="34"/>
        <v>8.7025873793999082</v>
      </c>
      <c r="F363" s="7">
        <f t="shared" si="35"/>
        <v>3.0566825763164553</v>
      </c>
      <c r="J363" s="1">
        <f t="shared" si="36"/>
        <v>65.830374108053462</v>
      </c>
    </row>
    <row r="364" spans="1:10" s="1" customFormat="1" x14ac:dyDescent="0.35">
      <c r="A364" s="5">
        <v>352</v>
      </c>
      <c r="B364" s="6">
        <f t="shared" si="31"/>
        <v>-23.423729330469037</v>
      </c>
      <c r="C364" s="6">
        <f t="shared" si="32"/>
        <v>-0.40882119991265159</v>
      </c>
      <c r="D364" s="6">
        <f t="shared" si="33"/>
        <v>1.1386680644972098</v>
      </c>
      <c r="E364" s="6">
        <f t="shared" si="34"/>
        <v>8.6987832482693772</v>
      </c>
      <c r="F364" s="7">
        <f t="shared" si="35"/>
        <v>3.0529019651414115</v>
      </c>
      <c r="J364" s="1">
        <f t="shared" si="36"/>
        <v>65.807802199877869</v>
      </c>
    </row>
    <row r="365" spans="1:10" s="1" customFormat="1" x14ac:dyDescent="0.35">
      <c r="A365" s="5">
        <v>353</v>
      </c>
      <c r="B365" s="6">
        <f t="shared" si="31"/>
        <v>-23.439360282118528</v>
      </c>
      <c r="C365" s="6">
        <f t="shared" si="32"/>
        <v>-0.40909401148415531</v>
      </c>
      <c r="D365" s="6">
        <f t="shared" si="33"/>
        <v>1.1383230629031924</v>
      </c>
      <c r="E365" s="6">
        <f t="shared" si="34"/>
        <v>8.6961476302343801</v>
      </c>
      <c r="F365" s="7">
        <f t="shared" si="35"/>
        <v>3.0503746483640457</v>
      </c>
      <c r="J365" s="1">
        <f t="shared" si="36"/>
        <v>65.792171248228371</v>
      </c>
    </row>
    <row r="366" spans="1:10" s="1" customFormat="1" x14ac:dyDescent="0.35">
      <c r="A366" s="5">
        <v>354</v>
      </c>
      <c r="B366" s="6">
        <f t="shared" si="31"/>
        <v>-23.448045645453604</v>
      </c>
      <c r="C366" s="6">
        <f t="shared" si="32"/>
        <v>-0.40924559967108437</v>
      </c>
      <c r="D366" s="6">
        <f t="shared" si="33"/>
        <v>1.1381313031900597</v>
      </c>
      <c r="E366" s="6">
        <f t="shared" si="34"/>
        <v>8.6946826939352952</v>
      </c>
      <c r="F366" s="7">
        <f t="shared" si="35"/>
        <v>3.0491011908961179</v>
      </c>
      <c r="J366" s="1">
        <f t="shared" si="36"/>
        <v>65.783485884893295</v>
      </c>
    </row>
    <row r="367" spans="1:10" s="1" customFormat="1" x14ac:dyDescent="0.35">
      <c r="A367" s="5">
        <v>355</v>
      </c>
      <c r="B367" s="6">
        <f t="shared" si="31"/>
        <v>-23.449782846813658</v>
      </c>
      <c r="C367" s="6">
        <f t="shared" si="32"/>
        <v>-0.40927591955458742</v>
      </c>
      <c r="D367" s="6">
        <f t="shared" si="33"/>
        <v>1.1380929433419993</v>
      </c>
      <c r="E367" s="6">
        <f t="shared" si="34"/>
        <v>8.6943896462824117</v>
      </c>
      <c r="F367" s="7">
        <f t="shared" si="35"/>
        <v>3.0490820324136059</v>
      </c>
      <c r="J367" s="1">
        <f t="shared" si="36"/>
        <v>65.781748683533237</v>
      </c>
    </row>
    <row r="368" spans="1:10" s="1" customFormat="1" x14ac:dyDescent="0.35">
      <c r="A368" s="5">
        <v>356</v>
      </c>
      <c r="B368" s="6">
        <f t="shared" si="31"/>
        <v>-23.444571371428442</v>
      </c>
      <c r="C368" s="6">
        <f t="shared" si="32"/>
        <v>-0.40918496215022876</v>
      </c>
      <c r="D368" s="6">
        <f t="shared" si="33"/>
        <v>1.1382080149795604</v>
      </c>
      <c r="E368" s="6">
        <f t="shared" si="34"/>
        <v>8.6952687288389328</v>
      </c>
      <c r="F368" s="7">
        <f t="shared" si="35"/>
        <v>3.0503174883617947</v>
      </c>
      <c r="J368" s="1">
        <f t="shared" si="36"/>
        <v>65.786960158918461</v>
      </c>
    </row>
    <row r="369" spans="1:10" s="1" customFormat="1" x14ac:dyDescent="0.35">
      <c r="A369" s="5">
        <v>357</v>
      </c>
      <c r="B369" s="6">
        <f t="shared" si="31"/>
        <v>-23.432412763570579</v>
      </c>
      <c r="C369" s="6">
        <f t="shared" si="32"/>
        <v>-0.40897275441065017</v>
      </c>
      <c r="D369" s="6">
        <f t="shared" si="33"/>
        <v>1.1384764232648139</v>
      </c>
      <c r="E369" s="6">
        <f t="shared" si="34"/>
        <v>8.6973192170964477</v>
      </c>
      <c r="F369" s="7">
        <f t="shared" si="35"/>
        <v>3.0528077498601944</v>
      </c>
      <c r="J369" s="1">
        <f t="shared" si="36"/>
        <v>65.799118766776317</v>
      </c>
    </row>
    <row r="370" spans="1:10" s="1" customFormat="1" x14ac:dyDescent="0.35">
      <c r="A370" s="5">
        <v>358</v>
      </c>
      <c r="B370" s="6">
        <f t="shared" si="31"/>
        <v>-23.413310626097985</v>
      </c>
      <c r="C370" s="6">
        <f t="shared" si="32"/>
        <v>-0.40863935921758482</v>
      </c>
      <c r="D370" s="6">
        <f t="shared" si="33"/>
        <v>1.138897947185727</v>
      </c>
      <c r="E370" s="6">
        <f t="shared" si="34"/>
        <v>8.7005394226473989</v>
      </c>
      <c r="F370" s="7">
        <f t="shared" si="35"/>
        <v>3.0565528825051742</v>
      </c>
      <c r="J370" s="1">
        <f t="shared" si="36"/>
        <v>65.818220904248918</v>
      </c>
    </row>
    <row r="371" spans="1:10" s="1" customFormat="1" x14ac:dyDescent="0.35">
      <c r="A371" s="5">
        <v>359</v>
      </c>
      <c r="B371" s="6">
        <f t="shared" si="31"/>
        <v>-23.387270619386246</v>
      </c>
      <c r="C371" s="6">
        <f t="shared" si="32"/>
        <v>-0.40818487536322356</v>
      </c>
      <c r="D371" s="6">
        <f t="shared" si="33"/>
        <v>1.1394722402179671</v>
      </c>
      <c r="E371" s="6">
        <f t="shared" si="34"/>
        <v>8.7049266982408824</v>
      </c>
      <c r="F371" s="7">
        <f t="shared" si="35"/>
        <v>3.0615528240745609</v>
      </c>
      <c r="J371" s="1">
        <f t="shared" si="36"/>
        <v>65.844260910960656</v>
      </c>
    </row>
    <row r="372" spans="1:10" s="1" customFormat="1" x14ac:dyDescent="0.35">
      <c r="A372" s="5">
        <v>360</v>
      </c>
      <c r="B372" s="6">
        <f t="shared" si="31"/>
        <v>-23.354300459651352</v>
      </c>
      <c r="C372" s="6">
        <f t="shared" si="32"/>
        <v>-0.4076094375209412</v>
      </c>
      <c r="D372" s="6">
        <f t="shared" si="33"/>
        <v>1.1401988313599667</v>
      </c>
      <c r="E372" s="6">
        <f t="shared" si="34"/>
        <v>8.7104774456899712</v>
      </c>
      <c r="F372" s="7">
        <f t="shared" si="35"/>
        <v>3.0678073811446285</v>
      </c>
      <c r="J372" s="1">
        <f t="shared" si="36"/>
        <v>65.877231070695544</v>
      </c>
    </row>
    <row r="373" spans="1:10" s="1" customFormat="1" x14ac:dyDescent="0.35">
      <c r="A373" s="5">
        <v>361</v>
      </c>
      <c r="B373" s="6">
        <f t="shared" si="31"/>
        <v>-23.31440991666317</v>
      </c>
      <c r="C373" s="6">
        <f t="shared" si="32"/>
        <v>-0.40691321620538912</v>
      </c>
      <c r="D373" s="6">
        <f t="shared" si="33"/>
        <v>1.1410771265347628</v>
      </c>
      <c r="E373" s="6">
        <f t="shared" si="34"/>
        <v>8.7171871265809742</v>
      </c>
      <c r="F373" s="7">
        <f t="shared" si="35"/>
        <v>3.0753162246361949</v>
      </c>
      <c r="J373" s="1">
        <f t="shared" si="36"/>
        <v>65.917121613683733</v>
      </c>
    </row>
    <row r="374" spans="1:10" s="1" customFormat="1" x14ac:dyDescent="0.35">
      <c r="A374" s="5">
        <v>362</v>
      </c>
      <c r="B374" s="6">
        <f t="shared" si="31"/>
        <v>-23.267610810850517</v>
      </c>
      <c r="C374" s="6">
        <f t="shared" si="32"/>
        <v>-0.40609641772196908</v>
      </c>
      <c r="D374" s="6">
        <f t="shared" si="33"/>
        <v>1.1421064103498604</v>
      </c>
      <c r="E374" s="6">
        <f t="shared" si="34"/>
        <v>8.7250502757178019</v>
      </c>
      <c r="F374" s="7">
        <f t="shared" si="35"/>
        <v>3.0840788843124378</v>
      </c>
      <c r="J374" s="1">
        <f t="shared" si="36"/>
        <v>65.963920719496386</v>
      </c>
    </row>
    <row r="375" spans="1:10" s="1" customFormat="1" x14ac:dyDescent="0.35">
      <c r="A375" s="5">
        <v>363</v>
      </c>
      <c r="B375" s="6">
        <f t="shared" si="31"/>
        <v>-23.213917009798429</v>
      </c>
      <c r="C375" s="6">
        <f t="shared" si="32"/>
        <v>-0.40515928410569935</v>
      </c>
      <c r="D375" s="6">
        <f t="shared" si="33"/>
        <v>1.1432858482042199</v>
      </c>
      <c r="E375" s="6">
        <f t="shared" si="34"/>
        <v>8.7340605172181718</v>
      </c>
      <c r="F375" s="7">
        <f t="shared" si="35"/>
        <v>3.0940947422571186</v>
      </c>
      <c r="J375" s="1">
        <f t="shared" si="36"/>
        <v>66.017614520548477</v>
      </c>
    </row>
    <row r="376" spans="1:10" s="1" customFormat="1" x14ac:dyDescent="0.35">
      <c r="A376" s="5">
        <v>364</v>
      </c>
      <c r="B376" s="6">
        <f t="shared" si="31"/>
        <v>-23.153344424138986</v>
      </c>
      <c r="C376" s="6">
        <f t="shared" si="32"/>
        <v>-0.40410209304949579</v>
      </c>
      <c r="D376" s="6">
        <f t="shared" si="33"/>
        <v>1.1446144887294025</v>
      </c>
      <c r="E376" s="6">
        <f t="shared" si="34"/>
        <v>8.7442105831625732</v>
      </c>
      <c r="F376" s="7">
        <f t="shared" si="35"/>
        <v>3.105363025367422</v>
      </c>
      <c r="J376" s="1">
        <f t="shared" si="36"/>
        <v>66.078187106207906</v>
      </c>
    </row>
    <row r="377" spans="1:10" s="1" customFormat="1" x14ac:dyDescent="0.35">
      <c r="A377" s="8">
        <v>365</v>
      </c>
      <c r="B377" s="9">
        <f t="shared" si="31"/>
        <v>-23.085911002836561</v>
      </c>
      <c r="C377" s="9">
        <f t="shared" si="32"/>
        <v>-0.40292515782188398</v>
      </c>
      <c r="D377" s="9">
        <f t="shared" si="33"/>
        <v>1.1460912665500236</v>
      </c>
      <c r="E377" s="9">
        <f t="shared" si="34"/>
        <v>8.7554923346825895</v>
      </c>
      <c r="F377" s="10">
        <f t="shared" si="35"/>
        <v>3.117882796901192</v>
      </c>
      <c r="J377" s="1">
        <f t="shared" si="36"/>
        <v>66.145620527510346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77"/>
  <sheetViews>
    <sheetView zoomScale="69" zoomScaleNormal="69" workbookViewId="0">
      <selection activeCell="G16" sqref="G16"/>
    </sheetView>
  </sheetViews>
  <sheetFormatPr defaultColWidth="9.1796875" defaultRowHeight="14.5" x14ac:dyDescent="0.35"/>
  <cols>
    <col min="1" max="1" width="28.26953125" style="11" customWidth="1"/>
    <col min="2" max="2" width="22.54296875" style="11" customWidth="1"/>
    <col min="3" max="3" width="22.453125" style="11" customWidth="1"/>
    <col min="4" max="4" width="37.54296875" style="11" customWidth="1"/>
    <col min="5" max="5" width="28.1796875" style="11" customWidth="1"/>
    <col min="6" max="6" width="35.453125" style="11" customWidth="1"/>
    <col min="7" max="7" width="23.26953125" style="11" customWidth="1"/>
    <col min="8" max="8" width="22.26953125" style="11" customWidth="1"/>
    <col min="9" max="16384" width="9.1796875" style="11"/>
  </cols>
  <sheetData>
    <row r="1" spans="1:7" x14ac:dyDescent="0.35">
      <c r="A1" s="92" t="s">
        <v>8</v>
      </c>
      <c r="B1" s="2">
        <v>44.03</v>
      </c>
      <c r="C1" s="4">
        <f>RADIANS(B1)</f>
        <v>0.76846846965310334</v>
      </c>
    </row>
    <row r="2" spans="1:7" x14ac:dyDescent="0.35">
      <c r="A2" s="93" t="s">
        <v>3</v>
      </c>
      <c r="B2" s="5">
        <v>16.2</v>
      </c>
      <c r="C2" s="7">
        <f>RADIANS(B2)</f>
        <v>0.28274333882308139</v>
      </c>
    </row>
    <row r="3" spans="1:7" x14ac:dyDescent="0.35">
      <c r="A3" s="93" t="s">
        <v>5</v>
      </c>
      <c r="B3" s="5"/>
      <c r="C3" s="7"/>
    </row>
    <row r="4" spans="1:7" x14ac:dyDescent="0.35">
      <c r="A4" s="93" t="s">
        <v>7</v>
      </c>
      <c r="B4" s="5">
        <v>1.361</v>
      </c>
      <c r="C4" s="7"/>
    </row>
    <row r="5" spans="1:7" x14ac:dyDescent="0.35">
      <c r="A5" s="93" t="s">
        <v>9</v>
      </c>
      <c r="B5" s="5"/>
      <c r="C5" s="7">
        <v>0</v>
      </c>
    </row>
    <row r="6" spans="1:7" x14ac:dyDescent="0.35">
      <c r="A6" s="94" t="s">
        <v>6</v>
      </c>
      <c r="B6" s="8"/>
      <c r="C6" s="10">
        <v>0</v>
      </c>
    </row>
    <row r="12" spans="1:7" s="6" customFormat="1" ht="29" x14ac:dyDescent="0.35">
      <c r="A12" s="82" t="s">
        <v>12</v>
      </c>
      <c r="B12" s="82" t="s">
        <v>10</v>
      </c>
      <c r="C12" s="82" t="s">
        <v>4</v>
      </c>
      <c r="D12" s="82" t="s">
        <v>11</v>
      </c>
      <c r="E12" s="82" t="s">
        <v>1</v>
      </c>
      <c r="F12" s="83" t="s">
        <v>2</v>
      </c>
      <c r="G12" s="82" t="s">
        <v>27</v>
      </c>
    </row>
    <row r="13" spans="1:7" s="6" customFormat="1" x14ac:dyDescent="0.35">
      <c r="A13" s="6">
        <v>1</v>
      </c>
      <c r="B13" s="6">
        <f>AVERAGE(Dnevno!B13:B43)</f>
        <v>-20.84717209968564</v>
      </c>
      <c r="C13" s="6">
        <f>AVERAGE(Dnevno!C13:C43)</f>
        <v>-0.3638517928694141</v>
      </c>
      <c r="D13" s="6">
        <f>AVERAGE(Dnevno!D13:D43)</f>
        <v>1.1932520492528209</v>
      </c>
      <c r="E13" s="6">
        <f>AVERAGE(Dnevno!E13:E43)</f>
        <v>9.1157741756697686</v>
      </c>
      <c r="F13" s="6">
        <f>AVERAGE(Dnevno!F13:F43)</f>
        <v>3.5345910518303651</v>
      </c>
      <c r="G13" s="6">
        <f>Godine!B16</f>
        <v>4.0020527859237536</v>
      </c>
    </row>
    <row r="14" spans="1:7" s="6" customFormat="1" x14ac:dyDescent="0.35">
      <c r="A14" s="6">
        <v>2</v>
      </c>
      <c r="B14" s="6">
        <f>AVERAGE(Dnevno!B44:B71)</f>
        <v>-13.325256870401512</v>
      </c>
      <c r="C14" s="6">
        <f>AVERAGE(Dnevno!C44:C71)</f>
        <v>-0.23256960606250177</v>
      </c>
      <c r="D14" s="6">
        <f>AVERAGE(Dnevno!D44:D71)</f>
        <v>1.3389689872190194</v>
      </c>
      <c r="E14" s="6">
        <f>AVERAGE(Dnevno!E44:E71)</f>
        <v>10.22896958220748</v>
      </c>
      <c r="F14" s="6">
        <f>AVERAGE(Dnevno!F44:F71)</f>
        <v>4.9632853699260417</v>
      </c>
      <c r="G14" s="6">
        <f>Godine!C16</f>
        <v>5.2545454545454549</v>
      </c>
    </row>
    <row r="15" spans="1:7" s="6" customFormat="1" x14ac:dyDescent="0.35">
      <c r="A15" s="6">
        <v>3</v>
      </c>
      <c r="B15" s="6">
        <f>AVERAGE(Dnevno!B72:B102)</f>
        <v>-2.3891786097638605</v>
      </c>
      <c r="C15" s="6">
        <f>AVERAGE(Dnevno!C72:C102)</f>
        <v>-4.1699033158600123E-2</v>
      </c>
      <c r="D15" s="6">
        <f>AVERAGE(Dnevno!D72:D102)</f>
        <v>1.5302216885883582</v>
      </c>
      <c r="E15" s="6">
        <f>AVERAGE(Dnevno!E72:E102)</f>
        <v>11.690032596732683</v>
      </c>
      <c r="F15" s="6">
        <f>AVERAGE(Dnevno!F72:F102)</f>
        <v>7.0614205723092338</v>
      </c>
      <c r="G15" s="6">
        <f>Godine!D16</f>
        <v>5.8416422287390031</v>
      </c>
    </row>
    <row r="16" spans="1:7" s="6" customFormat="1" x14ac:dyDescent="0.35">
      <c r="A16" s="6">
        <v>4</v>
      </c>
      <c r="B16" s="6">
        <f>AVERAGE(Dnevno!B103:B132)</f>
        <v>9.4931977885356673</v>
      </c>
      <c r="C16" s="6">
        <f>AVERAGE(Dnevno!C103:C132)</f>
        <v>0.16568755795299178</v>
      </c>
      <c r="D16" s="6">
        <f>AVERAGE(Dnevno!D103:D132)</f>
        <v>1.7339277041483174</v>
      </c>
      <c r="E16" s="6">
        <f>AVERAGE(Dnevno!E103:E132)</f>
        <v>13.246231923800943</v>
      </c>
      <c r="F16" s="6">
        <f>AVERAGE(Dnevno!F103:F132)</f>
        <v>9.2618456850432445</v>
      </c>
      <c r="G16" s="6">
        <f>Godine!E16</f>
        <v>6.4866666666666664</v>
      </c>
    </row>
    <row r="17" spans="1:7" s="6" customFormat="1" x14ac:dyDescent="0.35">
      <c r="A17" s="6">
        <v>5</v>
      </c>
      <c r="B17" s="6">
        <f>AVERAGE(Dnevno!B133:B163)</f>
        <v>18.80581802988068</v>
      </c>
      <c r="C17" s="6">
        <f>AVERAGE(Dnevno!C133:C163)</f>
        <v>0.32822344315233115</v>
      </c>
      <c r="D17" s="6">
        <f>AVERAGE(Dnevno!D133:D163)</f>
        <v>1.9070769720508498</v>
      </c>
      <c r="E17" s="6">
        <f>AVERAGE(Dnevno!E133:E163)</f>
        <v>14.568994894013613</v>
      </c>
      <c r="F17" s="6">
        <f>AVERAGE(Dnevno!F133:F163)</f>
        <v>10.866987107073628</v>
      </c>
      <c r="G17" s="6">
        <f>Godine!F16</f>
        <v>8.4900293255131967</v>
      </c>
    </row>
    <row r="18" spans="1:7" s="6" customFormat="1" x14ac:dyDescent="0.35">
      <c r="A18" s="6">
        <v>6</v>
      </c>
      <c r="B18" s="6">
        <f>AVERAGE(Dnevno!B164:B193)</f>
        <v>23.077058817057942</v>
      </c>
      <c r="C18" s="6">
        <f>AVERAGE(Dnevno!C164:C193)</f>
        <v>0.40277065803404882</v>
      </c>
      <c r="D18" s="6">
        <f>AVERAGE(Dnevno!D164:D193)</f>
        <v>1.9953533127797447</v>
      </c>
      <c r="E18" s="6">
        <f>AVERAGE(Dnevno!E164:E193)</f>
        <v>15.243376461296887</v>
      </c>
      <c r="F18" s="6">
        <f>AVERAGE(Dnevno!F164:F193)</f>
        <v>11.544136036221351</v>
      </c>
      <c r="G18" s="6">
        <f>Godine!G16</f>
        <v>9.6939393939393952</v>
      </c>
    </row>
    <row r="19" spans="1:7" s="6" customFormat="1" x14ac:dyDescent="0.35">
      <c r="A19" s="6">
        <v>7</v>
      </c>
      <c r="B19" s="6">
        <f>AVERAGE(Dnevno!B194:B224)</f>
        <v>21.101467367035646</v>
      </c>
      <c r="C19" s="6">
        <f>AVERAGE(Dnevno!C194:C224)</f>
        <v>0.3682900825569107</v>
      </c>
      <c r="D19" s="6">
        <f>AVERAGE(Dnevno!D194:D224)</f>
        <v>1.9535935202833414</v>
      </c>
      <c r="E19" s="6">
        <f>AVERAGE(Dnevno!E194:E224)</f>
        <v>14.924355146178751</v>
      </c>
      <c r="F19" s="6">
        <f>AVERAGE(Dnevno!F194:F224)</f>
        <v>11.185828446199226</v>
      </c>
      <c r="G19" s="6">
        <f>Godine!H16</f>
        <v>10.621114369501466</v>
      </c>
    </row>
    <row r="20" spans="1:7" s="6" customFormat="1" x14ac:dyDescent="0.35">
      <c r="A20" s="6">
        <v>8</v>
      </c>
      <c r="B20" s="6">
        <f>AVERAGE(Dnevno!B225:B255)</f>
        <v>13.296041319315988</v>
      </c>
      <c r="C20" s="6">
        <f>AVERAGE(Dnevno!C225:C255)</f>
        <v>0.23205969850327468</v>
      </c>
      <c r="D20" s="6">
        <f>AVERAGE(Dnevno!D225:D255)</f>
        <v>1.8022660462301094</v>
      </c>
      <c r="E20" s="6">
        <f>AVERAGE(Dnevno!E225:E255)</f>
        <v>13.768298401162001</v>
      </c>
      <c r="F20" s="6">
        <f>AVERAGE(Dnevno!F225:F255)</f>
        <v>9.8385136488516949</v>
      </c>
      <c r="G20" s="6">
        <f>Godine!I16</f>
        <v>10.049266862170089</v>
      </c>
    </row>
    <row r="21" spans="1:7" s="6" customFormat="1" x14ac:dyDescent="0.35">
      <c r="A21" s="6">
        <v>9</v>
      </c>
      <c r="B21" s="6">
        <f>AVERAGE(Dnevno!B256:B285)</f>
        <v>1.9935726345046716</v>
      </c>
      <c r="C21" s="6">
        <f>AVERAGE(Dnevno!C256:C285)</f>
        <v>3.4794406349764037E-2</v>
      </c>
      <c r="D21" s="6">
        <f>AVERAGE(Dnevno!D256:D285)</f>
        <v>1.6046321652096907</v>
      </c>
      <c r="E21" s="6">
        <f>AVERAGE(Dnevno!E256:E285)</f>
        <v>12.25848676499391</v>
      </c>
      <c r="F21" s="6">
        <f>AVERAGE(Dnevno!F256:F285)</f>
        <v>7.7985714676765792</v>
      </c>
      <c r="G21" s="6">
        <f>Godine!J16</f>
        <v>7.4500000000000011</v>
      </c>
    </row>
    <row r="22" spans="1:7" s="6" customFormat="1" x14ac:dyDescent="0.35">
      <c r="A22" s="6">
        <v>10</v>
      </c>
      <c r="B22" s="6">
        <f>AVERAGE(Dnevno!B286:B316)</f>
        <v>-9.8485451407365421</v>
      </c>
      <c r="C22" s="6">
        <f>AVERAGE(Dnevno!C286:C316)</f>
        <v>-0.17188953923714101</v>
      </c>
      <c r="D22" s="6">
        <f>AVERAGE(Dnevno!D286:D316)</f>
        <v>1.4013370788239816</v>
      </c>
      <c r="E22" s="6">
        <f>AVERAGE(Dnevno!E286:E316)</f>
        <v>10.705426705574094</v>
      </c>
      <c r="F22" s="6">
        <f>AVERAGE(Dnevno!F286:F316)</f>
        <v>5.5743203212093446</v>
      </c>
      <c r="G22" s="6">
        <f>Godine!K16</f>
        <v>5.8047800586510272</v>
      </c>
    </row>
    <row r="23" spans="1:7" s="6" customFormat="1" x14ac:dyDescent="0.35">
      <c r="A23" s="6">
        <v>11</v>
      </c>
      <c r="B23" s="6">
        <f>AVERAGE(Dnevno!B317:B346)</f>
        <v>-19.050509052579564</v>
      </c>
      <c r="C23" s="6">
        <f>AVERAGE(Dnevno!C317:C346)</f>
        <v>-0.33249410714849886</v>
      </c>
      <c r="D23" s="6">
        <f>AVERAGE(Dnevno!D317:D346)</f>
        <v>1.2296975554661074</v>
      </c>
      <c r="E23" s="6">
        <f>AVERAGE(Dnevno!E317:E346)</f>
        <v>9.3941973341016549</v>
      </c>
      <c r="F23" s="6">
        <f>AVERAGE(Dnevno!F317:F346)</f>
        <v>3.847048889614014</v>
      </c>
      <c r="G23" s="6">
        <f>Godine!L16</f>
        <v>3.9754545454545451</v>
      </c>
    </row>
    <row r="24" spans="1:7" s="6" customFormat="1" x14ac:dyDescent="0.35">
      <c r="A24" s="6">
        <v>12</v>
      </c>
      <c r="B24" s="6">
        <f>AVERAGE(Dnevno!B347:B377)</f>
        <v>-23.095605487153325</v>
      </c>
      <c r="C24" s="6">
        <f>AVERAGE(Dnevno!C347:C377)</f>
        <v>-0.40309435849249442</v>
      </c>
      <c r="D24" s="6">
        <f>AVERAGE(Dnevno!D347:D377)</f>
        <v>1.1458399192830833</v>
      </c>
      <c r="E24" s="6">
        <f>AVERAGE(Dnevno!E347:E377)</f>
        <v>8.753572183004211</v>
      </c>
      <c r="F24" s="6">
        <f>AVERAGE(Dnevno!F347:F377)</f>
        <v>3.1117201458353709</v>
      </c>
      <c r="G24" s="6">
        <f>Godine!M16</f>
        <v>3.6604105571847501</v>
      </c>
    </row>
    <row r="25" spans="1:7" s="6" customFormat="1" x14ac:dyDescent="0.35"/>
    <row r="26" spans="1:7" s="6" customFormat="1" x14ac:dyDescent="0.35"/>
    <row r="27" spans="1:7" s="6" customFormat="1" x14ac:dyDescent="0.35"/>
    <row r="28" spans="1:7" s="6" customFormat="1" x14ac:dyDescent="0.35"/>
    <row r="29" spans="1:7" s="6" customFormat="1" x14ac:dyDescent="0.35"/>
    <row r="30" spans="1:7" s="6" customFormat="1" x14ac:dyDescent="0.35"/>
    <row r="31" spans="1:7" s="6" customFormat="1" x14ac:dyDescent="0.35"/>
    <row r="32" spans="1:7" s="6" customFormat="1" x14ac:dyDescent="0.35"/>
    <row r="33" s="6" customFormat="1" x14ac:dyDescent="0.35"/>
    <row r="34" s="6" customFormat="1" x14ac:dyDescent="0.35"/>
    <row r="35" s="6" customFormat="1" x14ac:dyDescent="0.35"/>
    <row r="36" s="6" customFormat="1" x14ac:dyDescent="0.35"/>
    <row r="37" s="6" customFormat="1" x14ac:dyDescent="0.35"/>
    <row r="38" s="6" customFormat="1" x14ac:dyDescent="0.35"/>
    <row r="39" s="6" customFormat="1" x14ac:dyDescent="0.35"/>
    <row r="40" s="6" customFormat="1" x14ac:dyDescent="0.35"/>
    <row r="41" s="6" customFormat="1" x14ac:dyDescent="0.35"/>
    <row r="42" s="6" customFormat="1" x14ac:dyDescent="0.35"/>
    <row r="43" s="6" customFormat="1" x14ac:dyDescent="0.35"/>
    <row r="44" s="6" customFormat="1" x14ac:dyDescent="0.35"/>
    <row r="45" s="6" customFormat="1" x14ac:dyDescent="0.35"/>
    <row r="46" s="6" customFormat="1" x14ac:dyDescent="0.35"/>
    <row r="47" s="6" customFormat="1" x14ac:dyDescent="0.35"/>
    <row r="48" s="6" customFormat="1" x14ac:dyDescent="0.35"/>
    <row r="49" s="6" customFormat="1" x14ac:dyDescent="0.35"/>
    <row r="50" s="6" customFormat="1" x14ac:dyDescent="0.35"/>
    <row r="51" s="6" customFormat="1" x14ac:dyDescent="0.35"/>
    <row r="52" s="6" customFormat="1" x14ac:dyDescent="0.35"/>
    <row r="53" s="6" customFormat="1" x14ac:dyDescent="0.35"/>
    <row r="54" s="6" customFormat="1" x14ac:dyDescent="0.35"/>
    <row r="55" s="6" customFormat="1" x14ac:dyDescent="0.35"/>
    <row r="56" s="6" customFormat="1" x14ac:dyDescent="0.35"/>
    <row r="57" s="6" customFormat="1" x14ac:dyDescent="0.35"/>
    <row r="58" s="6" customFormat="1" x14ac:dyDescent="0.35"/>
    <row r="59" s="6" customFormat="1" x14ac:dyDescent="0.35"/>
    <row r="60" s="6" customFormat="1" x14ac:dyDescent="0.35"/>
    <row r="61" s="6" customFormat="1" x14ac:dyDescent="0.35"/>
    <row r="62" s="6" customFormat="1" x14ac:dyDescent="0.35"/>
    <row r="63" s="6" customFormat="1" x14ac:dyDescent="0.35"/>
    <row r="6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  <row r="71" s="6" customFormat="1" x14ac:dyDescent="0.35"/>
    <row r="72" s="6" customFormat="1" x14ac:dyDescent="0.35"/>
    <row r="73" s="6" customFormat="1" x14ac:dyDescent="0.35"/>
    <row r="74" s="6" customFormat="1" x14ac:dyDescent="0.35"/>
    <row r="75" s="6" customFormat="1" x14ac:dyDescent="0.35"/>
    <row r="76" s="6" customFormat="1" x14ac:dyDescent="0.35"/>
    <row r="77" s="6" customFormat="1" x14ac:dyDescent="0.35"/>
    <row r="78" s="6" customFormat="1" x14ac:dyDescent="0.35"/>
    <row r="79" s="6" customFormat="1" x14ac:dyDescent="0.35"/>
    <row r="80" s="6" customFormat="1" x14ac:dyDescent="0.35"/>
    <row r="81" s="6" customFormat="1" x14ac:dyDescent="0.35"/>
    <row r="82" s="6" customFormat="1" x14ac:dyDescent="0.35"/>
    <row r="83" s="6" customFormat="1" x14ac:dyDescent="0.35"/>
    <row r="84" s="6" customFormat="1" x14ac:dyDescent="0.35"/>
    <row r="85" s="6" customFormat="1" x14ac:dyDescent="0.35"/>
    <row r="86" s="6" customFormat="1" x14ac:dyDescent="0.35"/>
    <row r="87" s="6" customFormat="1" x14ac:dyDescent="0.35"/>
    <row r="88" s="6" customFormat="1" x14ac:dyDescent="0.35"/>
    <row r="89" s="6" customFormat="1" x14ac:dyDescent="0.35"/>
    <row r="90" s="6" customFormat="1" x14ac:dyDescent="0.35"/>
    <row r="91" s="6" customFormat="1" x14ac:dyDescent="0.35"/>
    <row r="92" s="6" customFormat="1" x14ac:dyDescent="0.35"/>
    <row r="93" s="6" customFormat="1" x14ac:dyDescent="0.35"/>
    <row r="94" s="6" customFormat="1" x14ac:dyDescent="0.35"/>
    <row r="95" s="6" customFormat="1" x14ac:dyDescent="0.35"/>
    <row r="96" s="6" customFormat="1" x14ac:dyDescent="0.35"/>
    <row r="97" s="6" customFormat="1" x14ac:dyDescent="0.35"/>
    <row r="98" s="6" customFormat="1" x14ac:dyDescent="0.35"/>
    <row r="99" s="6" customFormat="1" x14ac:dyDescent="0.35"/>
    <row r="100" s="6" customFormat="1" x14ac:dyDescent="0.35"/>
    <row r="101" s="6" customFormat="1" x14ac:dyDescent="0.35"/>
    <row r="102" s="6" customFormat="1" x14ac:dyDescent="0.35"/>
    <row r="103" s="6" customFormat="1" x14ac:dyDescent="0.35"/>
    <row r="104" s="6" customFormat="1" x14ac:dyDescent="0.35"/>
    <row r="105" s="6" customFormat="1" x14ac:dyDescent="0.35"/>
    <row r="106" s="6" customFormat="1" x14ac:dyDescent="0.35"/>
    <row r="107" s="6" customFormat="1" x14ac:dyDescent="0.35"/>
    <row r="108" s="6" customFormat="1" x14ac:dyDescent="0.35"/>
    <row r="109" s="6" customFormat="1" x14ac:dyDescent="0.35"/>
    <row r="110" s="6" customFormat="1" x14ac:dyDescent="0.35"/>
    <row r="111" s="6" customFormat="1" x14ac:dyDescent="0.35"/>
    <row r="112" s="6" customFormat="1" x14ac:dyDescent="0.35"/>
    <row r="113" s="6" customFormat="1" x14ac:dyDescent="0.35"/>
    <row r="114" s="6" customFormat="1" x14ac:dyDescent="0.35"/>
    <row r="115" s="6" customFormat="1" x14ac:dyDescent="0.35"/>
    <row r="116" s="6" customFormat="1" x14ac:dyDescent="0.35"/>
    <row r="117" s="6" customFormat="1" x14ac:dyDescent="0.35"/>
    <row r="118" s="6" customFormat="1" x14ac:dyDescent="0.35"/>
    <row r="119" s="6" customFormat="1" x14ac:dyDescent="0.35"/>
    <row r="120" s="6" customFormat="1" x14ac:dyDescent="0.35"/>
    <row r="121" s="6" customFormat="1" x14ac:dyDescent="0.35"/>
    <row r="122" s="6" customFormat="1" x14ac:dyDescent="0.35"/>
    <row r="123" s="6" customFormat="1" x14ac:dyDescent="0.35"/>
    <row r="124" s="6" customFormat="1" x14ac:dyDescent="0.35"/>
    <row r="125" s="6" customFormat="1" x14ac:dyDescent="0.35"/>
    <row r="126" s="6" customFormat="1" x14ac:dyDescent="0.35"/>
    <row r="127" s="6" customFormat="1" x14ac:dyDescent="0.35"/>
    <row r="128" s="6" customFormat="1" x14ac:dyDescent="0.35"/>
    <row r="129" s="6" customFormat="1" x14ac:dyDescent="0.35"/>
    <row r="130" s="6" customFormat="1" x14ac:dyDescent="0.35"/>
    <row r="131" s="6" customFormat="1" x14ac:dyDescent="0.35"/>
    <row r="132" s="6" customFormat="1" x14ac:dyDescent="0.35"/>
    <row r="133" s="6" customFormat="1" x14ac:dyDescent="0.35"/>
    <row r="134" s="6" customFormat="1" x14ac:dyDescent="0.35"/>
    <row r="135" s="6" customFormat="1" x14ac:dyDescent="0.35"/>
    <row r="136" s="6" customFormat="1" x14ac:dyDescent="0.35"/>
    <row r="137" s="6" customFormat="1" x14ac:dyDescent="0.35"/>
    <row r="138" s="6" customFormat="1" x14ac:dyDescent="0.35"/>
    <row r="139" s="6" customFormat="1" x14ac:dyDescent="0.35"/>
    <row r="140" s="6" customFormat="1" x14ac:dyDescent="0.35"/>
    <row r="141" s="6" customFormat="1" x14ac:dyDescent="0.35"/>
    <row r="142" s="6" customFormat="1" x14ac:dyDescent="0.35"/>
    <row r="143" s="6" customFormat="1" x14ac:dyDescent="0.35"/>
    <row r="144" s="6" customFormat="1" x14ac:dyDescent="0.35"/>
    <row r="145" s="6" customFormat="1" x14ac:dyDescent="0.35"/>
    <row r="146" s="6" customFormat="1" x14ac:dyDescent="0.35"/>
    <row r="147" s="6" customFormat="1" x14ac:dyDescent="0.35"/>
    <row r="148" s="6" customFormat="1" x14ac:dyDescent="0.35"/>
    <row r="149" s="6" customFormat="1" x14ac:dyDescent="0.35"/>
    <row r="150" s="6" customFormat="1" x14ac:dyDescent="0.35"/>
    <row r="151" s="6" customFormat="1" x14ac:dyDescent="0.35"/>
    <row r="152" s="6" customFormat="1" x14ac:dyDescent="0.35"/>
    <row r="153" s="6" customFormat="1" x14ac:dyDescent="0.35"/>
    <row r="154" s="6" customFormat="1" x14ac:dyDescent="0.35"/>
    <row r="155" s="6" customFormat="1" x14ac:dyDescent="0.35"/>
    <row r="156" s="6" customFormat="1" x14ac:dyDescent="0.35"/>
    <row r="157" s="6" customFormat="1" x14ac:dyDescent="0.35"/>
    <row r="158" s="6" customFormat="1" x14ac:dyDescent="0.35"/>
    <row r="159" s="6" customFormat="1" x14ac:dyDescent="0.35"/>
    <row r="160" s="6" customFormat="1" x14ac:dyDescent="0.35"/>
    <row r="161" s="6" customFormat="1" x14ac:dyDescent="0.35"/>
    <row r="162" s="6" customFormat="1" x14ac:dyDescent="0.35"/>
    <row r="163" s="6" customFormat="1" x14ac:dyDescent="0.35"/>
    <row r="164" s="6" customFormat="1" x14ac:dyDescent="0.35"/>
    <row r="165" s="6" customFormat="1" x14ac:dyDescent="0.35"/>
    <row r="166" s="6" customFormat="1" x14ac:dyDescent="0.35"/>
    <row r="167" s="6" customFormat="1" x14ac:dyDescent="0.35"/>
    <row r="168" s="6" customFormat="1" x14ac:dyDescent="0.35"/>
    <row r="169" s="6" customFormat="1" x14ac:dyDescent="0.35"/>
    <row r="170" s="6" customFormat="1" x14ac:dyDescent="0.35"/>
    <row r="171" s="6" customFormat="1" x14ac:dyDescent="0.35"/>
    <row r="172" s="6" customFormat="1" x14ac:dyDescent="0.35"/>
    <row r="173" s="6" customFormat="1" x14ac:dyDescent="0.35"/>
    <row r="174" s="6" customFormat="1" x14ac:dyDescent="0.35"/>
    <row r="175" s="6" customFormat="1" x14ac:dyDescent="0.35"/>
    <row r="176" s="6" customFormat="1" x14ac:dyDescent="0.35"/>
    <row r="177" s="6" customFormat="1" x14ac:dyDescent="0.35"/>
    <row r="178" s="6" customFormat="1" x14ac:dyDescent="0.35"/>
    <row r="179" s="6" customFormat="1" x14ac:dyDescent="0.35"/>
    <row r="180" s="6" customFormat="1" x14ac:dyDescent="0.35"/>
    <row r="181" s="6" customFormat="1" x14ac:dyDescent="0.35"/>
    <row r="182" s="6" customFormat="1" x14ac:dyDescent="0.35"/>
    <row r="183" s="6" customFormat="1" x14ac:dyDescent="0.35"/>
    <row r="184" s="6" customFormat="1" x14ac:dyDescent="0.35"/>
    <row r="185" s="6" customFormat="1" x14ac:dyDescent="0.35"/>
    <row r="186" s="6" customFormat="1" x14ac:dyDescent="0.35"/>
    <row r="187" s="6" customFormat="1" x14ac:dyDescent="0.35"/>
    <row r="188" s="6" customFormat="1" x14ac:dyDescent="0.35"/>
    <row r="189" s="6" customFormat="1" x14ac:dyDescent="0.35"/>
    <row r="190" s="6" customFormat="1" x14ac:dyDescent="0.35"/>
    <row r="191" s="6" customFormat="1" x14ac:dyDescent="0.35"/>
    <row r="192" s="6" customFormat="1" x14ac:dyDescent="0.35"/>
    <row r="193" s="6" customFormat="1" x14ac:dyDescent="0.35"/>
    <row r="194" s="6" customFormat="1" x14ac:dyDescent="0.35"/>
    <row r="195" s="6" customFormat="1" x14ac:dyDescent="0.35"/>
    <row r="196" s="6" customFormat="1" x14ac:dyDescent="0.35"/>
    <row r="197" s="6" customFormat="1" x14ac:dyDescent="0.35"/>
    <row r="198" s="6" customFormat="1" x14ac:dyDescent="0.35"/>
    <row r="199" s="6" customFormat="1" x14ac:dyDescent="0.35"/>
    <row r="200" s="6" customFormat="1" x14ac:dyDescent="0.35"/>
    <row r="201" s="6" customFormat="1" x14ac:dyDescent="0.35"/>
    <row r="202" s="6" customFormat="1" x14ac:dyDescent="0.35"/>
    <row r="203" s="6" customFormat="1" x14ac:dyDescent="0.35"/>
    <row r="204" s="6" customFormat="1" x14ac:dyDescent="0.35"/>
    <row r="205" s="6" customFormat="1" x14ac:dyDescent="0.35"/>
    <row r="206" s="6" customFormat="1" x14ac:dyDescent="0.35"/>
    <row r="207" s="6" customFormat="1" x14ac:dyDescent="0.35"/>
    <row r="208" s="6" customFormat="1" x14ac:dyDescent="0.35"/>
    <row r="209" s="6" customFormat="1" x14ac:dyDescent="0.35"/>
    <row r="210" s="6" customFormat="1" x14ac:dyDescent="0.35"/>
    <row r="211" s="6" customFormat="1" x14ac:dyDescent="0.35"/>
    <row r="212" s="6" customFormat="1" x14ac:dyDescent="0.35"/>
    <row r="213" s="6" customFormat="1" x14ac:dyDescent="0.35"/>
    <row r="214" s="6" customFormat="1" x14ac:dyDescent="0.35"/>
    <row r="215" s="6" customFormat="1" x14ac:dyDescent="0.35"/>
    <row r="216" s="6" customFormat="1" x14ac:dyDescent="0.35"/>
    <row r="217" s="6" customFormat="1" x14ac:dyDescent="0.35"/>
    <row r="218" s="6" customFormat="1" x14ac:dyDescent="0.35"/>
    <row r="219" s="6" customFormat="1" x14ac:dyDescent="0.35"/>
    <row r="220" s="6" customFormat="1" x14ac:dyDescent="0.35"/>
    <row r="221" s="6" customFormat="1" x14ac:dyDescent="0.35"/>
    <row r="222" s="6" customFormat="1" x14ac:dyDescent="0.35"/>
    <row r="223" s="6" customFormat="1" x14ac:dyDescent="0.35"/>
    <row r="224" s="6" customFormat="1" x14ac:dyDescent="0.35"/>
    <row r="225" s="6" customFormat="1" x14ac:dyDescent="0.35"/>
    <row r="226" s="6" customFormat="1" x14ac:dyDescent="0.35"/>
    <row r="227" s="6" customFormat="1" x14ac:dyDescent="0.35"/>
    <row r="228" s="6" customFormat="1" x14ac:dyDescent="0.35"/>
    <row r="229" s="6" customFormat="1" x14ac:dyDescent="0.35"/>
    <row r="230" s="6" customFormat="1" x14ac:dyDescent="0.35"/>
    <row r="231" s="6" customFormat="1" x14ac:dyDescent="0.35"/>
    <row r="232" s="6" customFormat="1" x14ac:dyDescent="0.35"/>
    <row r="233" s="6" customFormat="1" x14ac:dyDescent="0.35"/>
    <row r="234" s="6" customFormat="1" x14ac:dyDescent="0.35"/>
    <row r="235" s="6" customFormat="1" x14ac:dyDescent="0.35"/>
    <row r="236" s="6" customFormat="1" x14ac:dyDescent="0.35"/>
    <row r="237" s="6" customFormat="1" x14ac:dyDescent="0.35"/>
    <row r="238" s="6" customFormat="1" x14ac:dyDescent="0.35"/>
    <row r="239" s="6" customFormat="1" x14ac:dyDescent="0.35"/>
    <row r="240" s="6" customFormat="1" x14ac:dyDescent="0.35"/>
    <row r="241" s="6" customFormat="1" x14ac:dyDescent="0.35"/>
    <row r="242" s="6" customFormat="1" x14ac:dyDescent="0.35"/>
    <row r="243" s="6" customFormat="1" x14ac:dyDescent="0.35"/>
    <row r="244" s="6" customFormat="1" x14ac:dyDescent="0.35"/>
    <row r="245" s="6" customFormat="1" x14ac:dyDescent="0.35"/>
    <row r="246" s="6" customFormat="1" x14ac:dyDescent="0.35"/>
    <row r="247" s="6" customFormat="1" x14ac:dyDescent="0.35"/>
    <row r="248" s="6" customFormat="1" x14ac:dyDescent="0.35"/>
    <row r="249" s="6" customFormat="1" x14ac:dyDescent="0.35"/>
    <row r="250" s="6" customFormat="1" x14ac:dyDescent="0.35"/>
    <row r="251" s="6" customFormat="1" x14ac:dyDescent="0.35"/>
    <row r="252" s="6" customFormat="1" x14ac:dyDescent="0.35"/>
    <row r="253" s="6" customFormat="1" x14ac:dyDescent="0.35"/>
    <row r="254" s="6" customFormat="1" x14ac:dyDescent="0.35"/>
    <row r="255" s="6" customFormat="1" x14ac:dyDescent="0.35"/>
    <row r="256" s="6" customFormat="1" x14ac:dyDescent="0.35"/>
    <row r="257" s="6" customFormat="1" x14ac:dyDescent="0.35"/>
    <row r="258" s="6" customFormat="1" x14ac:dyDescent="0.35"/>
    <row r="259" s="6" customFormat="1" x14ac:dyDescent="0.35"/>
    <row r="260" s="6" customFormat="1" x14ac:dyDescent="0.35"/>
    <row r="261" s="6" customFormat="1" x14ac:dyDescent="0.35"/>
    <row r="262" s="6" customFormat="1" x14ac:dyDescent="0.35"/>
    <row r="263" s="6" customFormat="1" x14ac:dyDescent="0.35"/>
    <row r="264" s="6" customFormat="1" x14ac:dyDescent="0.35"/>
    <row r="265" s="6" customFormat="1" x14ac:dyDescent="0.35"/>
    <row r="266" s="6" customFormat="1" x14ac:dyDescent="0.35"/>
    <row r="267" s="6" customFormat="1" x14ac:dyDescent="0.35"/>
    <row r="268" s="6" customFormat="1" x14ac:dyDescent="0.35"/>
    <row r="269" s="6" customFormat="1" x14ac:dyDescent="0.35"/>
    <row r="270" s="6" customFormat="1" x14ac:dyDescent="0.35"/>
    <row r="271" s="6" customFormat="1" x14ac:dyDescent="0.35"/>
    <row r="272" s="6" customFormat="1" x14ac:dyDescent="0.35"/>
    <row r="273" s="6" customFormat="1" x14ac:dyDescent="0.35"/>
    <row r="274" s="6" customFormat="1" x14ac:dyDescent="0.35"/>
    <row r="275" s="6" customFormat="1" x14ac:dyDescent="0.35"/>
    <row r="276" s="6" customFormat="1" x14ac:dyDescent="0.35"/>
    <row r="277" s="6" customFormat="1" x14ac:dyDescent="0.35"/>
    <row r="278" s="6" customFormat="1" x14ac:dyDescent="0.35"/>
    <row r="279" s="6" customFormat="1" x14ac:dyDescent="0.35"/>
    <row r="280" s="6" customFormat="1" x14ac:dyDescent="0.35"/>
    <row r="281" s="6" customFormat="1" x14ac:dyDescent="0.35"/>
    <row r="282" s="6" customFormat="1" x14ac:dyDescent="0.35"/>
    <row r="283" s="6" customFormat="1" x14ac:dyDescent="0.35"/>
    <row r="284" s="6" customFormat="1" x14ac:dyDescent="0.35"/>
    <row r="285" s="6" customFormat="1" x14ac:dyDescent="0.35"/>
    <row r="286" s="6" customFormat="1" x14ac:dyDescent="0.35"/>
    <row r="287" s="6" customFormat="1" x14ac:dyDescent="0.35"/>
    <row r="288" s="6" customFormat="1" x14ac:dyDescent="0.35"/>
    <row r="289" s="6" customFormat="1" x14ac:dyDescent="0.35"/>
    <row r="290" s="6" customFormat="1" x14ac:dyDescent="0.35"/>
    <row r="291" s="6" customFormat="1" x14ac:dyDescent="0.35"/>
    <row r="292" s="6" customFormat="1" x14ac:dyDescent="0.35"/>
    <row r="293" s="6" customFormat="1" x14ac:dyDescent="0.35"/>
    <row r="294" s="6" customFormat="1" x14ac:dyDescent="0.35"/>
    <row r="295" s="6" customFormat="1" x14ac:dyDescent="0.35"/>
    <row r="296" s="6" customFormat="1" x14ac:dyDescent="0.35"/>
    <row r="297" s="6" customFormat="1" x14ac:dyDescent="0.35"/>
    <row r="298" s="6" customFormat="1" x14ac:dyDescent="0.35"/>
    <row r="299" s="6" customFormat="1" x14ac:dyDescent="0.35"/>
    <row r="300" s="6" customFormat="1" x14ac:dyDescent="0.35"/>
    <row r="301" s="6" customFormat="1" x14ac:dyDescent="0.35"/>
    <row r="302" s="6" customFormat="1" x14ac:dyDescent="0.35"/>
    <row r="303" s="6" customFormat="1" x14ac:dyDescent="0.35"/>
    <row r="304" s="6" customFormat="1" x14ac:dyDescent="0.35"/>
    <row r="305" s="6" customFormat="1" x14ac:dyDescent="0.35"/>
    <row r="306" s="6" customFormat="1" x14ac:dyDescent="0.35"/>
    <row r="307" s="6" customFormat="1" x14ac:dyDescent="0.35"/>
    <row r="308" s="6" customFormat="1" x14ac:dyDescent="0.35"/>
    <row r="309" s="6" customFormat="1" x14ac:dyDescent="0.35"/>
    <row r="310" s="6" customFormat="1" x14ac:dyDescent="0.35"/>
    <row r="311" s="6" customFormat="1" x14ac:dyDescent="0.35"/>
    <row r="312" s="6" customFormat="1" x14ac:dyDescent="0.35"/>
    <row r="313" s="6" customFormat="1" x14ac:dyDescent="0.35"/>
    <row r="314" s="6" customFormat="1" x14ac:dyDescent="0.35"/>
    <row r="315" s="6" customFormat="1" x14ac:dyDescent="0.35"/>
    <row r="316" s="6" customFormat="1" x14ac:dyDescent="0.35"/>
    <row r="317" s="6" customFormat="1" x14ac:dyDescent="0.35"/>
    <row r="318" s="6" customFormat="1" x14ac:dyDescent="0.35"/>
    <row r="319" s="6" customFormat="1" x14ac:dyDescent="0.35"/>
    <row r="320" s="6" customFormat="1" x14ac:dyDescent="0.35"/>
    <row r="321" s="6" customFormat="1" x14ac:dyDescent="0.35"/>
    <row r="322" s="6" customFormat="1" x14ac:dyDescent="0.35"/>
    <row r="323" s="6" customFormat="1" x14ac:dyDescent="0.35"/>
    <row r="324" s="6" customFormat="1" x14ac:dyDescent="0.35"/>
    <row r="325" s="6" customFormat="1" x14ac:dyDescent="0.35"/>
    <row r="326" s="6" customFormat="1" x14ac:dyDescent="0.35"/>
    <row r="327" s="6" customFormat="1" x14ac:dyDescent="0.35"/>
    <row r="328" s="6" customFormat="1" x14ac:dyDescent="0.35"/>
    <row r="329" s="6" customFormat="1" x14ac:dyDescent="0.35"/>
    <row r="330" s="6" customFormat="1" x14ac:dyDescent="0.35"/>
    <row r="331" s="6" customFormat="1" x14ac:dyDescent="0.35"/>
    <row r="332" s="6" customFormat="1" x14ac:dyDescent="0.35"/>
    <row r="333" s="6" customFormat="1" x14ac:dyDescent="0.35"/>
    <row r="334" s="6" customFormat="1" x14ac:dyDescent="0.35"/>
    <row r="335" s="6" customFormat="1" x14ac:dyDescent="0.35"/>
    <row r="336" s="6" customFormat="1" x14ac:dyDescent="0.35"/>
    <row r="337" s="6" customFormat="1" x14ac:dyDescent="0.35"/>
    <row r="338" s="6" customFormat="1" x14ac:dyDescent="0.35"/>
    <row r="339" s="6" customFormat="1" x14ac:dyDescent="0.35"/>
    <row r="340" s="6" customFormat="1" x14ac:dyDescent="0.35"/>
    <row r="341" s="6" customFormat="1" x14ac:dyDescent="0.35"/>
    <row r="342" s="6" customFormat="1" x14ac:dyDescent="0.35"/>
    <row r="343" s="6" customFormat="1" x14ac:dyDescent="0.35"/>
    <row r="344" s="6" customFormat="1" x14ac:dyDescent="0.35"/>
    <row r="345" s="6" customFormat="1" x14ac:dyDescent="0.35"/>
    <row r="346" s="6" customFormat="1" x14ac:dyDescent="0.35"/>
    <row r="347" s="6" customFormat="1" x14ac:dyDescent="0.35"/>
    <row r="348" s="6" customFormat="1" x14ac:dyDescent="0.35"/>
    <row r="349" s="6" customFormat="1" x14ac:dyDescent="0.35"/>
    <row r="350" s="6" customFormat="1" x14ac:dyDescent="0.35"/>
    <row r="351" s="6" customFormat="1" x14ac:dyDescent="0.35"/>
    <row r="352" s="6" customFormat="1" x14ac:dyDescent="0.35"/>
    <row r="353" s="6" customFormat="1" x14ac:dyDescent="0.35"/>
    <row r="354" s="6" customFormat="1" x14ac:dyDescent="0.35"/>
    <row r="355" s="6" customFormat="1" x14ac:dyDescent="0.35"/>
    <row r="356" s="6" customFormat="1" x14ac:dyDescent="0.35"/>
    <row r="357" s="6" customFormat="1" x14ac:dyDescent="0.35"/>
    <row r="358" s="6" customFormat="1" x14ac:dyDescent="0.35"/>
    <row r="359" s="6" customFormat="1" x14ac:dyDescent="0.35"/>
    <row r="360" s="6" customFormat="1" x14ac:dyDescent="0.35"/>
    <row r="361" s="6" customFormat="1" x14ac:dyDescent="0.35"/>
    <row r="362" s="6" customFormat="1" x14ac:dyDescent="0.35"/>
    <row r="363" s="6" customFormat="1" x14ac:dyDescent="0.35"/>
    <row r="364" s="6" customFormat="1" x14ac:dyDescent="0.35"/>
    <row r="365" s="6" customFormat="1" x14ac:dyDescent="0.35"/>
    <row r="366" s="6" customFormat="1" x14ac:dyDescent="0.35"/>
    <row r="367" s="6" customFormat="1" x14ac:dyDescent="0.35"/>
    <row r="368" s="6" customFormat="1" x14ac:dyDescent="0.35"/>
    <row r="369" s="6" customFormat="1" x14ac:dyDescent="0.35"/>
    <row r="370" s="6" customFormat="1" x14ac:dyDescent="0.35"/>
    <row r="371" s="6" customFormat="1" x14ac:dyDescent="0.35"/>
    <row r="372" s="6" customFormat="1" x14ac:dyDescent="0.35"/>
    <row r="373" s="6" customFormat="1" x14ac:dyDescent="0.35"/>
    <row r="374" s="6" customFormat="1" x14ac:dyDescent="0.35"/>
    <row r="375" s="6" customFormat="1" x14ac:dyDescent="0.35"/>
    <row r="376" s="6" customFormat="1" x14ac:dyDescent="0.35"/>
    <row r="377" s="6" customFormat="1" x14ac:dyDescent="0.3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6"/>
  <sheetViews>
    <sheetView zoomScale="40" zoomScaleNormal="40" workbookViewId="0">
      <selection activeCell="C18" sqref="C18"/>
    </sheetView>
  </sheetViews>
  <sheetFormatPr defaultRowHeight="14.5" x14ac:dyDescent="0.35"/>
  <sheetData>
    <row r="1" spans="1:13" x14ac:dyDescent="0.35">
      <c r="A1" s="60" t="s">
        <v>14</v>
      </c>
      <c r="B1" s="61" t="s">
        <v>15</v>
      </c>
      <c r="C1" s="61" t="s">
        <v>16</v>
      </c>
      <c r="D1" s="61" t="s">
        <v>17</v>
      </c>
      <c r="E1" s="61" t="s">
        <v>18</v>
      </c>
      <c r="F1" s="61" t="s">
        <v>19</v>
      </c>
      <c r="G1" s="61" t="s">
        <v>20</v>
      </c>
      <c r="H1" s="61" t="s">
        <v>21</v>
      </c>
      <c r="I1" s="61" t="s">
        <v>22</v>
      </c>
      <c r="J1" s="61" t="s">
        <v>23</v>
      </c>
      <c r="K1" s="61" t="s">
        <v>24</v>
      </c>
      <c r="L1" s="61" t="s">
        <v>25</v>
      </c>
      <c r="M1" s="62" t="s">
        <v>26</v>
      </c>
    </row>
    <row r="2" spans="1:13" x14ac:dyDescent="0.35">
      <c r="A2" s="63">
        <v>1998</v>
      </c>
      <c r="B2" s="13">
        <v>120.5</v>
      </c>
      <c r="C2" s="13">
        <v>203.5</v>
      </c>
      <c r="D2" s="13">
        <v>250.8</v>
      </c>
      <c r="E2" s="13">
        <v>176</v>
      </c>
      <c r="F2" s="13">
        <v>247</v>
      </c>
      <c r="G2" s="13">
        <v>301.7</v>
      </c>
      <c r="H2" s="13">
        <v>352.2</v>
      </c>
      <c r="I2" s="13">
        <v>324.89999999999998</v>
      </c>
      <c r="J2" s="13">
        <v>195.2</v>
      </c>
      <c r="K2" s="13">
        <v>172.5</v>
      </c>
      <c r="L2" s="13">
        <v>113.1</v>
      </c>
      <c r="M2" s="13">
        <v>136.6</v>
      </c>
    </row>
    <row r="3" spans="1:13" x14ac:dyDescent="0.35">
      <c r="A3" s="63">
        <v>1999</v>
      </c>
      <c r="B3" s="13">
        <v>148.1</v>
      </c>
      <c r="C3" s="13">
        <v>139.5</v>
      </c>
      <c r="D3" s="13">
        <v>176</v>
      </c>
      <c r="E3" s="13">
        <v>168</v>
      </c>
      <c r="F3" s="13">
        <v>255.8</v>
      </c>
      <c r="G3" s="13">
        <v>292.3</v>
      </c>
      <c r="H3" s="13">
        <v>321</v>
      </c>
      <c r="I3" s="13">
        <v>398</v>
      </c>
      <c r="J3" s="13">
        <v>233.8</v>
      </c>
      <c r="K3" s="13">
        <v>210.7</v>
      </c>
      <c r="L3" s="13">
        <v>134.4</v>
      </c>
      <c r="M3" s="13">
        <v>77.8</v>
      </c>
    </row>
    <row r="4" spans="1:13" x14ac:dyDescent="0.35">
      <c r="A4" s="63">
        <v>2000</v>
      </c>
      <c r="B4" s="13">
        <v>142</v>
      </c>
      <c r="C4" s="13">
        <v>186</v>
      </c>
      <c r="D4" s="13">
        <v>199</v>
      </c>
      <c r="E4" s="13">
        <v>178</v>
      </c>
      <c r="F4" s="13">
        <v>286.10000000000002</v>
      </c>
      <c r="G4" s="13">
        <v>331.4</v>
      </c>
      <c r="H4" s="13">
        <v>330.5</v>
      </c>
      <c r="I4" s="13">
        <v>332.5</v>
      </c>
      <c r="J4" s="13">
        <v>252.5</v>
      </c>
      <c r="K4" s="13">
        <v>152.69999999999999</v>
      </c>
      <c r="L4" s="13">
        <v>92.8</v>
      </c>
      <c r="M4" s="13">
        <v>108</v>
      </c>
    </row>
    <row r="5" spans="1:13" x14ac:dyDescent="0.35">
      <c r="A5" s="63">
        <v>2001</v>
      </c>
      <c r="B5" s="13">
        <v>83</v>
      </c>
      <c r="C5" s="13">
        <v>152.30000000000001</v>
      </c>
      <c r="D5" s="13">
        <v>124.3</v>
      </c>
      <c r="E5" s="13">
        <v>211.5</v>
      </c>
      <c r="F5" s="13">
        <v>261.7</v>
      </c>
      <c r="G5" s="13">
        <v>291.3</v>
      </c>
      <c r="H5" s="13">
        <v>332.1</v>
      </c>
      <c r="I5" s="13">
        <v>326.10000000000002</v>
      </c>
      <c r="J5" s="13">
        <v>187.8</v>
      </c>
      <c r="K5" s="13">
        <v>225.83</v>
      </c>
      <c r="L5" s="13">
        <v>118.2</v>
      </c>
      <c r="M5" s="13">
        <v>138</v>
      </c>
    </row>
    <row r="6" spans="1:13" x14ac:dyDescent="0.35">
      <c r="A6" s="63">
        <v>2002</v>
      </c>
      <c r="B6" s="13">
        <v>134.4</v>
      </c>
      <c r="C6" s="13">
        <v>102.9</v>
      </c>
      <c r="D6" s="13">
        <v>216.1</v>
      </c>
      <c r="E6" s="13">
        <v>152.80000000000001</v>
      </c>
      <c r="F6" s="13">
        <v>226.8</v>
      </c>
      <c r="G6" s="13">
        <v>297</v>
      </c>
      <c r="H6" s="13">
        <v>265.8</v>
      </c>
      <c r="I6" s="13">
        <v>258</v>
      </c>
      <c r="J6" s="13">
        <v>190.9</v>
      </c>
      <c r="K6" s="13">
        <v>175.2</v>
      </c>
      <c r="L6" s="13">
        <v>98</v>
      </c>
      <c r="M6" s="13">
        <v>47.6</v>
      </c>
    </row>
    <row r="7" spans="1:13" x14ac:dyDescent="0.35">
      <c r="A7" s="63">
        <v>2003</v>
      </c>
      <c r="B7" s="13">
        <v>126.4</v>
      </c>
      <c r="C7" s="13">
        <v>196.3</v>
      </c>
      <c r="D7" s="13">
        <v>265.39999999999998</v>
      </c>
      <c r="E7" s="13">
        <v>221.2</v>
      </c>
      <c r="F7" s="13">
        <v>300.3</v>
      </c>
      <c r="G7" s="13">
        <v>304.10000000000002</v>
      </c>
      <c r="H7" s="13">
        <v>351.1</v>
      </c>
      <c r="I7" s="13">
        <v>314.2</v>
      </c>
      <c r="J7" s="13">
        <v>232.9</v>
      </c>
      <c r="K7" s="13">
        <v>145.9</v>
      </c>
      <c r="L7" s="13">
        <v>100.4</v>
      </c>
      <c r="M7" s="13">
        <v>133.19999999999999</v>
      </c>
    </row>
    <row r="8" spans="1:13" x14ac:dyDescent="0.35">
      <c r="A8" s="63">
        <v>2004</v>
      </c>
      <c r="B8" s="13">
        <v>120</v>
      </c>
      <c r="C8" s="13">
        <v>98.2</v>
      </c>
      <c r="D8" s="13">
        <v>165.9</v>
      </c>
      <c r="E8" s="13">
        <v>140.19999999999999</v>
      </c>
      <c r="F8" s="13">
        <v>237.2</v>
      </c>
      <c r="G8" s="13">
        <v>279.5</v>
      </c>
      <c r="H8" s="13">
        <v>320.2</v>
      </c>
      <c r="I8" s="13">
        <v>311.60000000000002</v>
      </c>
      <c r="J8" s="13">
        <v>227.8</v>
      </c>
      <c r="K8" s="13">
        <v>135.80000000000001</v>
      </c>
      <c r="L8" s="13">
        <v>110.6</v>
      </c>
      <c r="M8" s="13">
        <v>116.8</v>
      </c>
    </row>
    <row r="9" spans="1:13" x14ac:dyDescent="0.35">
      <c r="A9" s="63">
        <v>2005</v>
      </c>
      <c r="B9" s="13">
        <v>140.9</v>
      </c>
      <c r="C9" s="13">
        <v>137.9</v>
      </c>
      <c r="D9" s="13">
        <v>181.6</v>
      </c>
      <c r="E9" s="13">
        <v>234.3</v>
      </c>
      <c r="F9" s="13">
        <v>273.39999999999998</v>
      </c>
      <c r="G9" s="13">
        <v>289</v>
      </c>
      <c r="H9" s="13">
        <v>323</v>
      </c>
      <c r="I9" s="13">
        <v>253.8</v>
      </c>
      <c r="J9" s="13">
        <v>228.7</v>
      </c>
      <c r="K9" s="13">
        <v>172.5</v>
      </c>
      <c r="L9" s="13">
        <v>131.80000000000001</v>
      </c>
      <c r="M9" s="13">
        <v>79.8</v>
      </c>
    </row>
    <row r="10" spans="1:13" x14ac:dyDescent="0.35">
      <c r="A10" s="63">
        <v>2006</v>
      </c>
      <c r="B10" s="13">
        <v>137.9</v>
      </c>
      <c r="C10" s="13">
        <v>111.3</v>
      </c>
      <c r="D10" s="13">
        <v>120</v>
      </c>
      <c r="E10" s="13">
        <v>185.9</v>
      </c>
      <c r="F10" s="13">
        <v>281.10000000000002</v>
      </c>
      <c r="G10" s="13">
        <v>286.39999999999998</v>
      </c>
      <c r="H10" s="13">
        <v>331.2</v>
      </c>
      <c r="I10" s="13">
        <v>242</v>
      </c>
      <c r="J10" s="13">
        <v>269.10000000000002</v>
      </c>
      <c r="K10" s="13">
        <v>229.9</v>
      </c>
      <c r="L10" s="13">
        <v>159.1</v>
      </c>
      <c r="M10" s="13">
        <v>143.5</v>
      </c>
    </row>
    <row r="11" spans="1:13" x14ac:dyDescent="0.35">
      <c r="A11" s="63">
        <v>2007</v>
      </c>
      <c r="B11" s="13">
        <v>104.1</v>
      </c>
      <c r="C11" s="13">
        <v>112</v>
      </c>
      <c r="D11" s="13">
        <v>148.9</v>
      </c>
      <c r="E11" s="13">
        <v>290.5</v>
      </c>
      <c r="F11" s="13">
        <v>267.60000000000002</v>
      </c>
      <c r="G11" s="13">
        <v>272.8</v>
      </c>
      <c r="H11" s="13">
        <v>366.2</v>
      </c>
      <c r="I11" s="13">
        <v>317.3</v>
      </c>
      <c r="J11" s="13">
        <v>232.9</v>
      </c>
      <c r="K11" s="13">
        <v>175.7</v>
      </c>
      <c r="L11" s="13">
        <v>136.19999999999999</v>
      </c>
      <c r="M11" s="13">
        <v>149.80000000000001</v>
      </c>
    </row>
    <row r="12" spans="1:13" x14ac:dyDescent="0.35">
      <c r="A12" s="64">
        <v>2008</v>
      </c>
      <c r="B12" s="13">
        <v>107.4</v>
      </c>
      <c r="C12" s="13">
        <v>178.5</v>
      </c>
      <c r="D12" s="13">
        <v>144</v>
      </c>
      <c r="E12" s="13">
        <v>182.2</v>
      </c>
      <c r="F12" s="13">
        <v>258.10000000000002</v>
      </c>
      <c r="G12" s="13">
        <v>253.5</v>
      </c>
      <c r="H12" s="13">
        <v>328.5</v>
      </c>
      <c r="I12" s="13">
        <v>348.4</v>
      </c>
      <c r="J12" s="13">
        <v>206.9</v>
      </c>
      <c r="K12" s="13">
        <v>182.7</v>
      </c>
      <c r="L12" s="13">
        <v>117.3</v>
      </c>
      <c r="M12" s="13">
        <v>117.1</v>
      </c>
    </row>
    <row r="16" spans="1:13" x14ac:dyDescent="0.35">
      <c r="A16" s="67" t="s">
        <v>13</v>
      </c>
      <c r="B16">
        <f>AVERAGE(B2:B12)/31</f>
        <v>4.0020527859237536</v>
      </c>
      <c r="C16">
        <f>AVERAGE(C2:C12)/28</f>
        <v>5.2545454545454549</v>
      </c>
      <c r="D16">
        <f>AVERAGE(D2:D12)/31</f>
        <v>5.8416422287390031</v>
      </c>
      <c r="E16">
        <f>AVERAGE(E2:E12)/30</f>
        <v>6.4866666666666664</v>
      </c>
      <c r="F16">
        <f>AVERAGE(F2:F12)/31</f>
        <v>8.4900293255131967</v>
      </c>
      <c r="G16">
        <f>AVERAGE(G2:G12)/30</f>
        <v>9.6939393939393952</v>
      </c>
      <c r="H16">
        <f>AVERAGE(H2:H12)/31</f>
        <v>10.621114369501466</v>
      </c>
      <c r="I16">
        <f>AVERAGE(I2:I12)/31</f>
        <v>10.049266862170089</v>
      </c>
      <c r="J16">
        <f>AVERAGE(J2:J12)/30</f>
        <v>7.4500000000000011</v>
      </c>
      <c r="K16">
        <f>AVERAGE(K2:K12)/31</f>
        <v>5.8047800586510272</v>
      </c>
      <c r="L16">
        <f>AVERAGE(L2:L12)/30</f>
        <v>3.9754545454545451</v>
      </c>
      <c r="M16">
        <f>AVERAGE(M2:M12)/31</f>
        <v>3.6604105571847501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2"/>
  <sheetViews>
    <sheetView topLeftCell="A25" zoomScale="77" zoomScaleNormal="77" workbookViewId="0">
      <selection activeCell="P6" sqref="P6:P18"/>
    </sheetView>
  </sheetViews>
  <sheetFormatPr defaultRowHeight="14.5" x14ac:dyDescent="0.35"/>
  <cols>
    <col min="2" max="2" width="9.81640625" customWidth="1"/>
    <col min="3" max="3" width="13.1796875" customWidth="1"/>
    <col min="4" max="4" width="12.26953125" customWidth="1"/>
    <col min="5" max="5" width="10.54296875" customWidth="1"/>
  </cols>
  <sheetData>
    <row r="1" spans="1:16" x14ac:dyDescent="0.35">
      <c r="B1" s="74" t="s">
        <v>30</v>
      </c>
      <c r="C1" s="74" t="s">
        <v>31</v>
      </c>
    </row>
    <row r="2" spans="1:16" x14ac:dyDescent="0.35">
      <c r="A2" s="75" t="s">
        <v>28</v>
      </c>
      <c r="B2" s="11">
        <v>0.23</v>
      </c>
      <c r="C2">
        <v>0.18</v>
      </c>
    </row>
    <row r="3" spans="1:16" x14ac:dyDescent="0.35">
      <c r="A3" s="75" t="s">
        <v>29</v>
      </c>
      <c r="B3" s="11">
        <v>0.48</v>
      </c>
      <c r="C3">
        <v>0.62</v>
      </c>
    </row>
    <row r="5" spans="1:16" ht="16.5" x14ac:dyDescent="0.45">
      <c r="A5" s="74" t="s">
        <v>55</v>
      </c>
      <c r="B5" s="74" t="s">
        <v>56</v>
      </c>
      <c r="C5" s="74" t="s">
        <v>57</v>
      </c>
      <c r="D5" s="74" t="s">
        <v>58</v>
      </c>
      <c r="E5" s="74" t="s">
        <v>59</v>
      </c>
      <c r="I5" s="74" t="s">
        <v>34</v>
      </c>
      <c r="J5" s="74" t="s">
        <v>35</v>
      </c>
      <c r="K5" s="74" t="s">
        <v>36</v>
      </c>
      <c r="L5" s="74" t="s">
        <v>37</v>
      </c>
      <c r="M5" s="74" t="s">
        <v>38</v>
      </c>
      <c r="N5" s="74" t="s">
        <v>39</v>
      </c>
      <c r="O5" s="74" t="s">
        <v>40</v>
      </c>
      <c r="P5" s="76" t="s">
        <v>54</v>
      </c>
    </row>
    <row r="6" spans="1:16" x14ac:dyDescent="0.35">
      <c r="A6">
        <f>($B$2+$B$3*(Mjesečno!G13/Mjesečno!E13))*Mjesečno!F13</f>
        <v>1.5578073887504011</v>
      </c>
      <c r="B6">
        <f>($C$2+$C$3*(Mjesečno!G13/Mjesečno!E13))*Mjesečno!F13</f>
        <v>1.5983261748174626</v>
      </c>
      <c r="C6">
        <f>(0.29*COS(Dnevno!$C$1)+0.52*(Mjesečno!G13/Mjesečno!E13))*Mjesečno!F13</f>
        <v>1.5438953591590863</v>
      </c>
      <c r="D6">
        <f>(0.37022+(0.00506*(Mjesečno!G13/Mjesečno!E13)-0.00313)*Dnevno!$C$1+0.32029*(Mjesečno!G13/Mjesečno!E13))*Mjesečno!F13</f>
        <v>1.8031261664096032</v>
      </c>
      <c r="E6">
        <f>((B21+C21*Dnevno!$C$1)+(D21+E21*Mjesečno!$C$1)*(Mjesečno!G13/Mjesečno!E13))*Mjesečno!F13</f>
        <v>1.7538875831925997</v>
      </c>
      <c r="I6" s="74" t="s">
        <v>41</v>
      </c>
      <c r="J6">
        <v>1530</v>
      </c>
      <c r="K6">
        <v>2670</v>
      </c>
      <c r="L6">
        <v>2760</v>
      </c>
      <c r="M6">
        <v>65</v>
      </c>
      <c r="N6" s="14">
        <v>5.2</v>
      </c>
      <c r="O6">
        <v>405</v>
      </c>
      <c r="P6" s="77">
        <f t="shared" ref="P6:P18" si="0">J6/1000</f>
        <v>1.53</v>
      </c>
    </row>
    <row r="7" spans="1:16" x14ac:dyDescent="0.35">
      <c r="A7">
        <f>($B$2+$B$3*(Mjesečno!G14/Mjesečno!E14))*Mjesečno!F14</f>
        <v>2.3653649364861273</v>
      </c>
      <c r="B7">
        <f>($C$2+$C$3*(Mjesečno!G14/Mjesečno!E14))*Mjesečno!F14</f>
        <v>2.4741450475657407</v>
      </c>
      <c r="C7">
        <f>(0.29*COS(Dnevno!$C$1)+0.52*(Mjesečno!G14/Mjesečno!E14))*Mjesečno!F14</f>
        <v>2.3606534683313809</v>
      </c>
      <c r="D7">
        <f>(0.37022+(0.00506*(Mjesečno!G14/Mjesečno!E14)-0.00313)*Dnevno!$C$1+0.32029*(Mjesečno!G14/Mjesečno!E14))*Mjesečno!F14</f>
        <v>2.6520955442500291</v>
      </c>
      <c r="E7">
        <f>((B22+C22*Dnevno!$C$1)+(D22+E22*Mjesečno!$C$1)*(Mjesečno!G14/Mjesečno!E14))*Mjesečno!F14</f>
        <v>1.7504886099377064</v>
      </c>
      <c r="I7" s="74" t="s">
        <v>42</v>
      </c>
      <c r="J7">
        <v>2410</v>
      </c>
      <c r="K7">
        <v>3680</v>
      </c>
      <c r="L7">
        <v>3400</v>
      </c>
      <c r="M7">
        <v>58</v>
      </c>
      <c r="N7" s="14">
        <v>5.0999999999999996</v>
      </c>
      <c r="O7">
        <v>307</v>
      </c>
      <c r="P7" s="77">
        <f t="shared" si="0"/>
        <v>2.41</v>
      </c>
    </row>
    <row r="8" spans="1:16" x14ac:dyDescent="0.35">
      <c r="A8">
        <f>($B$2+$B$3*(Mjesečno!G15/Mjesečno!E15))*Mjesečno!F15</f>
        <v>3.3178893699300347</v>
      </c>
      <c r="B8">
        <f>($C$2+$C$3*(Mjesečno!G15/Mjesečno!E15))*Mjesečno!F15</f>
        <v>3.4588324441517555</v>
      </c>
      <c r="C8">
        <f>(0.29*COS(Dnevno!$C$1)+0.52*(Mjesečno!G15/Mjesečno!E15))*Mjesečno!F15</f>
        <v>3.3072371388426065</v>
      </c>
      <c r="D8">
        <f>(0.37022+(0.00506*(Mjesečno!G15/Mjesečno!E15)-0.00313)*Dnevno!$C$1+0.32029*(Mjesečno!G15/Mjesečno!E15))*Mjesečno!F15</f>
        <v>3.7412137188300032</v>
      </c>
      <c r="E8">
        <f>((B23+C23*Dnevno!$C$1)+(D23+E23*Mjesečno!$C$1)*(Mjesečno!G15/Mjesečno!E15))*Mjesečno!F15</f>
        <v>3.8706544467697492</v>
      </c>
      <c r="I8" s="74" t="s">
        <v>43</v>
      </c>
      <c r="J8">
        <v>3960</v>
      </c>
      <c r="K8">
        <v>5100</v>
      </c>
      <c r="L8">
        <v>3940</v>
      </c>
      <c r="M8">
        <v>45</v>
      </c>
      <c r="N8" s="14">
        <v>8.6</v>
      </c>
      <c r="O8">
        <v>283</v>
      </c>
      <c r="P8" s="77">
        <f t="shared" si="0"/>
        <v>3.96</v>
      </c>
    </row>
    <row r="9" spans="1:16" x14ac:dyDescent="0.35">
      <c r="A9">
        <f>($B$2+$B$3*(Mjesečno!G16/Mjesečno!E16))*Mjesečno!F16</f>
        <v>4.3072725081415193</v>
      </c>
      <c r="B9">
        <f>($C$2+$C$3*(Mjesečno!G16/Mjesečno!E16))*Mjesečno!F16</f>
        <v>4.4791525573923154</v>
      </c>
      <c r="C9">
        <f>(0.29*COS(Dnevno!$C$1)+0.52*(Mjesečno!G16/Mjesečno!E16))*Mjesečno!F16</f>
        <v>4.2895915935169864</v>
      </c>
      <c r="D9">
        <f>(0.37022+(0.00506*(Mjesečno!G16/Mjesečno!E16)-0.00313)*Dnevno!$C$1+0.32029*(Mjesečno!G16/Mjesečno!E16))*Mjesečno!F16</f>
        <v>4.8769596990602544</v>
      </c>
      <c r="E9">
        <f>((B24+C24*Dnevno!$C$1)+(D24+E24*Mjesečno!$C$1)*(Mjesečno!G16/Mjesečno!E16))*Mjesečno!F16</f>
        <v>5.1870167117885444</v>
      </c>
      <c r="I9" s="74" t="s">
        <v>44</v>
      </c>
      <c r="J9">
        <v>4940</v>
      </c>
      <c r="K9">
        <v>5460</v>
      </c>
      <c r="L9">
        <v>3330</v>
      </c>
      <c r="M9">
        <v>30</v>
      </c>
      <c r="N9" s="14">
        <v>12.6</v>
      </c>
      <c r="O9">
        <v>75</v>
      </c>
      <c r="P9" s="77">
        <f t="shared" si="0"/>
        <v>4.9400000000000004</v>
      </c>
    </row>
    <row r="10" spans="1:16" x14ac:dyDescent="0.35">
      <c r="A10">
        <f>($B$2+$B$3*(Mjesečno!G17/Mjesečno!E17))*Mjesečno!F17</f>
        <v>5.5391018898520308</v>
      </c>
      <c r="B10">
        <f>($C$2+$C$3*(Mjesečno!G17/Mjesečno!E17))*Mjesečno!F17</f>
        <v>5.8823302006056695</v>
      </c>
      <c r="C10">
        <f>(0.29*COS(Dnevno!$C$1)+0.52*(Mjesečno!G17/Mjesečno!E17))*Mjesečno!F17</f>
        <v>5.5588025426176877</v>
      </c>
      <c r="D10">
        <f>(0.37022+(0.00506*(Mjesečno!G17/Mjesečno!E17)-0.00313)*Dnevno!$C$1+0.32029*(Mjesečno!G17/Mjesečno!E17))*Mjesečno!F17</f>
        <v>6.0499616341781826</v>
      </c>
      <c r="E10">
        <f>((B25+C25*Dnevno!$C$1)+(D25+E25*Mjesečno!$C$1)*(Mjesečno!G17/Mjesečno!E17))*Mjesečno!F17</f>
        <v>5.9374023449029796</v>
      </c>
      <c r="I10" s="74" t="s">
        <v>45</v>
      </c>
      <c r="J10">
        <v>6080</v>
      </c>
      <c r="K10">
        <v>6030</v>
      </c>
      <c r="L10">
        <v>2940</v>
      </c>
      <c r="M10">
        <v>17</v>
      </c>
      <c r="N10" s="14">
        <v>16.3</v>
      </c>
      <c r="O10">
        <v>19</v>
      </c>
      <c r="P10" s="77">
        <f t="shared" si="0"/>
        <v>6.08</v>
      </c>
    </row>
    <row r="11" spans="1:16" x14ac:dyDescent="0.35">
      <c r="A11">
        <f>($B$2+$B$3*(Mjesečno!G18/Mjesečno!E18))*Mjesečno!F18</f>
        <v>6.1790368644587241</v>
      </c>
      <c r="B11">
        <f>($C$2+$C$3*(Mjesečno!G18/Mjesečno!E18))*Mjesečno!F18</f>
        <v>6.6296300223516029</v>
      </c>
      <c r="C11">
        <f>(0.29*COS(Dnevno!$C$1)+0.52*(Mjesečno!G18/Mjesečno!E18))*Mjesečno!F18</f>
        <v>6.2245300964922725</v>
      </c>
      <c r="D11">
        <f>(0.37022+(0.00506*(Mjesečno!G18/Mjesečno!E18)-0.00313)*Dnevno!$C$1+0.32029*(Mjesečno!G18/Mjesečno!E18))*Mjesečno!F18</f>
        <v>6.6260357051927219</v>
      </c>
      <c r="E11">
        <f>((B26+C26*Dnevno!$C$1)+(D26+E26*Mjesečno!$C$1)*(Mjesečno!G18/Mjesečno!E18))*Mjesečno!F18</f>
        <v>6.6121780787138649</v>
      </c>
      <c r="I11" s="74" t="s">
        <v>46</v>
      </c>
      <c r="J11">
        <v>6790</v>
      </c>
      <c r="K11">
        <v>6410</v>
      </c>
      <c r="L11">
        <v>2750</v>
      </c>
      <c r="M11">
        <v>11</v>
      </c>
      <c r="N11" s="14">
        <v>21.1</v>
      </c>
      <c r="O11">
        <v>9</v>
      </c>
      <c r="P11" s="77">
        <f t="shared" si="0"/>
        <v>6.79</v>
      </c>
    </row>
    <row r="12" spans="1:16" x14ac:dyDescent="0.35">
      <c r="A12">
        <f>($B$2+$B$3*(Mjesečno!G19/Mjesečno!E19))*Mjesečno!F19</f>
        <v>6.3938009367869428</v>
      </c>
      <c r="B12">
        <f>($C$2+$C$3*(Mjesečno!G19/Mjesečno!E19))*Mjesečno!F19</f>
        <v>6.9489854627739751</v>
      </c>
      <c r="C12">
        <f>(0.29*COS(Dnevno!$C$1)+0.52*(Mjesečno!G19/Mjesečno!E19))*Mjesečno!F19</f>
        <v>6.4717612630528132</v>
      </c>
      <c r="D12">
        <f>(0.37022+(0.00506*(Mjesečno!G19/Mjesečno!E19)-0.00313)*Dnevno!$C$1+0.32029*(Mjesečno!G19/Mjesečno!E19))*Mjesečno!F19</f>
        <v>6.6949483921067561</v>
      </c>
      <c r="E12">
        <f>((B27+C27*Dnevno!$C$1)+(D27+E27*Mjesečno!$C$1)*(Mjesečno!G19/Mjesečno!E19))*Mjesečno!F19</f>
        <v>6.7650572946849339</v>
      </c>
      <c r="I12" s="74" t="s">
        <v>47</v>
      </c>
      <c r="J12">
        <v>7190</v>
      </c>
      <c r="K12">
        <v>6970</v>
      </c>
      <c r="L12">
        <v>3050</v>
      </c>
      <c r="M12">
        <v>14</v>
      </c>
      <c r="N12" s="14">
        <v>24.4</v>
      </c>
      <c r="O12">
        <v>4</v>
      </c>
      <c r="P12" s="77">
        <f t="shared" si="0"/>
        <v>7.19</v>
      </c>
    </row>
    <row r="13" spans="1:16" x14ac:dyDescent="0.35">
      <c r="A13">
        <f>($B$2+$B$3*(Mjesečno!G20/Mjesečno!E20))*Mjesečno!F20</f>
        <v>5.709727623449945</v>
      </c>
      <c r="B13">
        <f>($C$2+$C$3*(Mjesečno!G20/Mjesečno!E20))*Mjesečno!F20</f>
        <v>6.2231388739031255</v>
      </c>
      <c r="C13">
        <f>(0.29*COS(Dnevno!$C$1)+0.52*(Mjesečno!G20/Mjesečno!E20))*Mjesečno!F20</f>
        <v>5.7854685542114597</v>
      </c>
      <c r="D13">
        <f>(0.37022+(0.00506*(Mjesečno!G20/Mjesečno!E20)-0.00313)*Dnevno!$C$1+0.32029*(Mjesečno!G20/Mjesečno!E20))*Mjesečno!F20</f>
        <v>5.9466682347798745</v>
      </c>
      <c r="E13">
        <f>((B28+C28*Dnevno!$C$1)+(D28+E28*Mjesečno!$C$1)*(Mjesečno!G20/Mjesečno!E20))*Mjesečno!F20</f>
        <v>5.9495260998206545</v>
      </c>
      <c r="I13" s="74" t="s">
        <v>48</v>
      </c>
      <c r="J13">
        <v>6240</v>
      </c>
      <c r="K13">
        <v>6710</v>
      </c>
      <c r="L13">
        <v>3620</v>
      </c>
      <c r="M13">
        <v>26</v>
      </c>
      <c r="N13" s="14">
        <v>24.3</v>
      </c>
      <c r="O13">
        <v>10</v>
      </c>
      <c r="P13" s="77">
        <f t="shared" si="0"/>
        <v>6.24</v>
      </c>
    </row>
    <row r="14" spans="1:16" x14ac:dyDescent="0.35">
      <c r="A14">
        <f>($B$2+$B$3*(Mjesečno!G21/Mjesečno!E21))*Mjesečno!F21</f>
        <v>4.0686415952240003</v>
      </c>
      <c r="B14">
        <f>($C$2+$C$3*(Mjesečno!G21/Mjesečno!E21))*Mjesečno!F21</f>
        <v>4.3422459844905346</v>
      </c>
      <c r="C14">
        <f>(0.29*COS(Dnevno!$C$1)+0.52*(Mjesečno!G21/Mjesečno!E21))*Mjesečno!F21</f>
        <v>4.0905768163843463</v>
      </c>
      <c r="D14">
        <f>(0.37022+(0.00506*(Mjesečno!G21/Mjesečno!E21)-0.00313)*Dnevno!$C$1+0.32029*(Mjesečno!G21/Mjesečno!E21))*Mjesečno!F21</f>
        <v>4.4048798017369863</v>
      </c>
      <c r="E14">
        <f>((B29+C29*Dnevno!$C$1)+(D29+E29*Mjesečno!$C$1)*(Mjesečno!G21/Mjesečno!E21))*Mjesečno!F21</f>
        <v>4.3637429773702401</v>
      </c>
      <c r="I14" s="74" t="s">
        <v>49</v>
      </c>
      <c r="J14">
        <v>4510</v>
      </c>
      <c r="K14">
        <v>5590</v>
      </c>
      <c r="L14">
        <v>3970</v>
      </c>
      <c r="M14">
        <v>41</v>
      </c>
      <c r="N14" s="14">
        <v>19.5</v>
      </c>
      <c r="O14">
        <v>45</v>
      </c>
      <c r="P14" s="77">
        <f t="shared" si="0"/>
        <v>4.51</v>
      </c>
    </row>
    <row r="15" spans="1:16" x14ac:dyDescent="0.35">
      <c r="A15">
        <f>($B$2+$B$3*(Mjesečno!G22/Mjesečno!E22))*Mjesečno!F22</f>
        <v>2.7329183891261439</v>
      </c>
      <c r="B15">
        <f>($C$2+$C$3*(Mjesečno!G22/Mjesečno!E22))*Mjesečno!F22</f>
        <v>2.8773595816796749</v>
      </c>
      <c r="C15">
        <f>(0.29*COS(Dnevno!$C$1)+0.52*(Mjesečno!G22/Mjesečno!E22))*Mjesečno!F22</f>
        <v>2.7339894745822058</v>
      </c>
      <c r="D15">
        <f>(0.37022+(0.00506*(Mjesečno!G22/Mjesečno!E22)-0.00313)*Dnevno!$C$1+0.32029*(Mjesečno!G22/Mjesečno!E22))*Mjesečno!F22</f>
        <v>3.0301629799609104</v>
      </c>
      <c r="E15">
        <f>((B30+C30*Dnevno!$C$1)+(D30+E30*Mjesečno!$C$1)*(Mjesečno!G22/Mjesečno!E22))*Mjesečno!F22</f>
        <v>2.9776250282143635</v>
      </c>
      <c r="I15" s="74" t="s">
        <v>50</v>
      </c>
      <c r="J15">
        <v>3020</v>
      </c>
      <c r="K15">
        <v>4340</v>
      </c>
      <c r="L15">
        <v>3770</v>
      </c>
      <c r="M15">
        <v>54</v>
      </c>
      <c r="N15" s="14">
        <v>14.4</v>
      </c>
      <c r="O15">
        <v>140</v>
      </c>
      <c r="P15" s="77">
        <f t="shared" si="0"/>
        <v>3.02</v>
      </c>
    </row>
    <row r="16" spans="1:16" x14ac:dyDescent="0.35">
      <c r="A16">
        <f>($B$2+$B$3*(Mjesečno!G23/Mjesečno!E23))*Mjesečno!F23</f>
        <v>1.6662619974956112</v>
      </c>
      <c r="B16">
        <f>($C$2+$C$3*(Mjesečno!G23/Mjesečno!E23))*Mjesečno!F23</f>
        <v>1.7018297726061904</v>
      </c>
      <c r="C16">
        <f>(0.29*COS(Dnevno!$C$1)+0.52*(Mjesečno!G23/Mjesečno!E23))*Mjesečno!F23</f>
        <v>1.648682181242088</v>
      </c>
      <c r="D16">
        <f>(0.37022+(0.00506*(Mjesečno!G23/Mjesečno!E23)-0.00313)*Dnevno!$C$1+0.32029*(Mjesečno!G23/Mjesečno!E23))*Mjesečno!F23</f>
        <v>1.9427641347637334</v>
      </c>
      <c r="E16">
        <f>((B31+C31*Dnevno!$C$1)+(D31+E31*Mjesečno!$C$1)*(Mjesečno!G23/Mjesečno!E23))*Mjesečno!F23</f>
        <v>1.9195766960488365</v>
      </c>
      <c r="I16" s="74" t="s">
        <v>51</v>
      </c>
      <c r="J16">
        <v>1730</v>
      </c>
      <c r="K16">
        <v>2820</v>
      </c>
      <c r="L16">
        <v>2780</v>
      </c>
      <c r="M16">
        <v>62</v>
      </c>
      <c r="N16" s="14">
        <v>11</v>
      </c>
      <c r="O16">
        <v>296</v>
      </c>
      <c r="P16" s="77">
        <f t="shared" si="0"/>
        <v>1.73</v>
      </c>
    </row>
    <row r="17" spans="1:22" x14ac:dyDescent="0.35">
      <c r="A17">
        <f>($B$2+$B$3*(Mjesečno!G24/Mjesečno!E24))*Mjesečno!F24</f>
        <v>1.3402730125427806</v>
      </c>
      <c r="B17">
        <f>($C$2+$C$3*(Mjesečno!G24/Mjesečno!E24))*Mjesečno!F24</f>
        <v>1.3668554074595334</v>
      </c>
      <c r="C17">
        <f>(0.29*COS(Dnevno!$C$1)+0.52*(Mjesečno!G24/Mjesečno!E24))*Mjesečno!F24</f>
        <v>1.3254285854337999</v>
      </c>
      <c r="D17">
        <f>(0.37022+(0.00506*(Mjesečno!G24/Mjesečno!E24)-0.00313)*Dnevno!$C$1+0.32029*(Mjesečno!G24/Mjesečno!E24))*Mjesečno!F24</f>
        <v>1.5663583233614295</v>
      </c>
      <c r="E17">
        <f>((B32+C32*Dnevno!$C$1)+(D32+E32*Mjesečno!$C$1)*(Mjesečno!G24/Mjesečno!E24))*Mjesečno!F24</f>
        <v>1.5247361622825848</v>
      </c>
      <c r="I17" s="74" t="s">
        <v>52</v>
      </c>
      <c r="J17">
        <v>1320</v>
      </c>
      <c r="K17">
        <v>2420</v>
      </c>
      <c r="L17">
        <v>2570</v>
      </c>
      <c r="M17">
        <v>67</v>
      </c>
      <c r="N17" s="14">
        <v>6.4</v>
      </c>
      <c r="O17">
        <v>423</v>
      </c>
      <c r="P17" s="77">
        <f t="shared" si="0"/>
        <v>1.32</v>
      </c>
    </row>
    <row r="18" spans="1:22" x14ac:dyDescent="0.35">
      <c r="I18" s="74" t="s">
        <v>53</v>
      </c>
      <c r="J18">
        <v>4150</v>
      </c>
      <c r="K18">
        <v>4860</v>
      </c>
      <c r="L18">
        <v>3240</v>
      </c>
      <c r="M18">
        <v>36</v>
      </c>
      <c r="N18" s="14">
        <v>14.1</v>
      </c>
      <c r="O18">
        <v>2016</v>
      </c>
      <c r="P18" s="78">
        <f t="shared" si="0"/>
        <v>4.1500000000000004</v>
      </c>
    </row>
    <row r="20" spans="1:22" x14ac:dyDescent="0.35">
      <c r="A20" s="72" t="s">
        <v>12</v>
      </c>
      <c r="B20" s="72" t="s">
        <v>28</v>
      </c>
      <c r="C20" s="72" t="s">
        <v>29</v>
      </c>
      <c r="D20" s="72" t="s">
        <v>32</v>
      </c>
      <c r="E20" s="72" t="s">
        <v>33</v>
      </c>
    </row>
    <row r="21" spans="1:22" x14ac:dyDescent="0.35">
      <c r="A21" s="73">
        <v>1</v>
      </c>
      <c r="B21">
        <v>0.34506999999999999</v>
      </c>
      <c r="C21">
        <v>-3.0100000000000001E-3</v>
      </c>
      <c r="D21">
        <v>0.34572000000000003</v>
      </c>
      <c r="E21">
        <v>4.9500000000000004E-3</v>
      </c>
      <c r="H21" s="79" t="s">
        <v>64</v>
      </c>
      <c r="I21" s="80" t="s">
        <v>60</v>
      </c>
      <c r="J21" s="80" t="s">
        <v>61</v>
      </c>
      <c r="K21" s="80" t="s">
        <v>62</v>
      </c>
      <c r="L21" s="81" t="s">
        <v>63</v>
      </c>
      <c r="M21" s="79" t="s">
        <v>65</v>
      </c>
      <c r="N21" s="80" t="s">
        <v>66</v>
      </c>
      <c r="O21" s="80" t="s">
        <v>67</v>
      </c>
      <c r="P21" s="80" t="s">
        <v>68</v>
      </c>
      <c r="Q21" s="81" t="s">
        <v>69</v>
      </c>
      <c r="R21" s="79" t="s">
        <v>70</v>
      </c>
      <c r="S21" s="80" t="s">
        <v>71</v>
      </c>
      <c r="T21" s="80" t="s">
        <v>72</v>
      </c>
      <c r="U21" s="80" t="s">
        <v>73</v>
      </c>
      <c r="V21" s="81" t="s">
        <v>74</v>
      </c>
    </row>
    <row r="22" spans="1:22" x14ac:dyDescent="0.35">
      <c r="A22" s="73">
        <v>2</v>
      </c>
      <c r="B22">
        <v>0.33459</v>
      </c>
      <c r="C22">
        <v>-2.5500000000000002E-3</v>
      </c>
      <c r="D22">
        <v>3.5533000000000002E-2</v>
      </c>
      <c r="E22">
        <v>4.5700000000000003E-3</v>
      </c>
      <c r="H22" s="15">
        <f>(P6-A6)/12</f>
        <v>-2.3172823958667599E-3</v>
      </c>
      <c r="I22" s="34">
        <f>(P6-B6)/12</f>
        <v>-5.6938479014552179E-3</v>
      </c>
      <c r="J22" s="34">
        <f>(P6-C6)/12</f>
        <v>-1.15794659659052E-3</v>
      </c>
      <c r="K22" s="34">
        <f>(P6-D6)/12</f>
        <v>-2.2760513867466931E-2</v>
      </c>
      <c r="L22" s="36">
        <f>(P6-E6)/12</f>
        <v>-1.865729859938331E-2</v>
      </c>
      <c r="M22" s="15">
        <f>SQRT(((P6-A6)^2)/12)</f>
        <v>8.0273016902523281E-3</v>
      </c>
      <c r="N22" s="34">
        <f>SQRT(((P6-B6)^2)/12)</f>
        <v>1.9724067711779734E-2</v>
      </c>
      <c r="O22" s="34">
        <f>SQRT(((P6-C6)^2)/12)</f>
        <v>4.0112446754924863E-3</v>
      </c>
      <c r="P22" s="34">
        <f>SQRT(((P6-D6)^2)/12)</f>
        <v>7.8844732849657456E-2</v>
      </c>
      <c r="Q22" s="36">
        <f>SQRT(((P6-E6)^2)/12)</f>
        <v>6.463077821223108E-2</v>
      </c>
      <c r="R22" s="15">
        <f>(P6-A6)/A6*100</f>
        <v>-1.7850338206899172</v>
      </c>
      <c r="S22" s="34">
        <f>(P6-B6)/B6*100</f>
        <v>-4.2748580292295983</v>
      </c>
      <c r="T22" s="34">
        <f>(P6-C6)/C6*100</f>
        <v>-0.90001949138927584</v>
      </c>
      <c r="U22" s="34">
        <f>(P6-D6)/D6*100</f>
        <v>-15.147368581171101</v>
      </c>
      <c r="V22" s="36">
        <f>(P6-E6)/E6*100</f>
        <v>-12.765218554376068</v>
      </c>
    </row>
    <row r="23" spans="1:22" x14ac:dyDescent="0.35">
      <c r="A23" s="73">
        <v>3</v>
      </c>
      <c r="B23">
        <v>0.3669</v>
      </c>
      <c r="C23">
        <v>-3.0300000000000001E-3</v>
      </c>
      <c r="D23">
        <v>0.36376999999999998</v>
      </c>
      <c r="E23">
        <v>4.6600000000000001E-3</v>
      </c>
      <c r="H23" s="15">
        <f t="shared" ref="H23:H32" si="1">(P7-A7)/12</f>
        <v>3.7195886261560673E-3</v>
      </c>
      <c r="I23" s="34">
        <f t="shared" ref="I23:I32" si="2">(P7-B7)/12</f>
        <v>-5.3454206304783813E-3</v>
      </c>
      <c r="J23" s="34">
        <f t="shared" ref="J23:J32" si="3">(P7-C7)/12</f>
        <v>4.1122109723849372E-3</v>
      </c>
      <c r="K23" s="34">
        <f t="shared" ref="K23:K32" si="4">(P7-D7)/12</f>
        <v>-2.0174628687502416E-2</v>
      </c>
      <c r="L23" s="36">
        <f t="shared" ref="L23:L32" si="5">(P7-E7)/12</f>
        <v>5.4959282505191144E-2</v>
      </c>
      <c r="M23" s="15">
        <f t="shared" ref="M23:M32" si="6">SQRT(((P7-A7)^2)/12)</f>
        <v>1.2885032967515255E-2</v>
      </c>
      <c r="N23" s="34">
        <f t="shared" ref="N23:N32" si="7">SQRT(((P7-B7)^2)/12)</f>
        <v>1.8517080239630834E-2</v>
      </c>
      <c r="O23" s="34">
        <f t="shared" ref="O23:O32" si="8">SQRT(((P7-C7)^2)/12)</f>
        <v>1.4245116671225857E-2</v>
      </c>
      <c r="P23" s="34">
        <f t="shared" ref="P23:P32" si="9">SQRT(((P7-D7)^2)/12)</f>
        <v>6.9886963821181591E-2</v>
      </c>
      <c r="Q23" s="36">
        <f t="shared" ref="Q23:Q32" si="10">SQRT(((P7-E7)^2)/12)</f>
        <v>0.1903845392930448</v>
      </c>
      <c r="R23" s="15">
        <f t="shared" ref="R23:R32" si="11">(P7-A7)/A7*100</f>
        <v>1.8870265144024887</v>
      </c>
      <c r="S23" s="34">
        <f t="shared" ref="S23:S32" si="12">(P7-B7)/B7*100</f>
        <v>-2.5926146742629963</v>
      </c>
      <c r="T23" s="34">
        <f t="shared" ref="T23:T32" si="13">(P7-C7)/C7*100</f>
        <v>2.0903759205072845</v>
      </c>
      <c r="U23" s="34">
        <f t="shared" ref="U23:U32" si="14">(P7-D7)/D7*100</f>
        <v>-9.1284623879751585</v>
      </c>
      <c r="V23" s="36">
        <f t="shared" ref="V23:V32" si="15">(P7-E7)/E7*100</f>
        <v>37.675845836309861</v>
      </c>
    </row>
    <row r="24" spans="1:22" x14ac:dyDescent="0.35">
      <c r="A24" s="73">
        <v>4</v>
      </c>
      <c r="B24">
        <v>0.38557000000000002</v>
      </c>
      <c r="C24">
        <v>-3.3400000000000001E-3</v>
      </c>
      <c r="D24">
        <v>0.35802</v>
      </c>
      <c r="E24">
        <v>4.5599999999999998E-3</v>
      </c>
      <c r="H24" s="15">
        <f t="shared" si="1"/>
        <v>5.3509219172497104E-2</v>
      </c>
      <c r="I24" s="34">
        <f t="shared" si="2"/>
        <v>4.1763962987353707E-2</v>
      </c>
      <c r="J24" s="34">
        <f t="shared" si="3"/>
        <v>5.4396905096449455E-2</v>
      </c>
      <c r="K24" s="34">
        <f t="shared" si="4"/>
        <v>1.8232190097499729E-2</v>
      </c>
      <c r="L24" s="36">
        <f t="shared" si="5"/>
        <v>7.4454627691875608E-3</v>
      </c>
      <c r="M24" s="15">
        <f t="shared" si="6"/>
        <v>0.18536137256020732</v>
      </c>
      <c r="N24" s="34">
        <f t="shared" si="7"/>
        <v>0.14467461163904538</v>
      </c>
      <c r="O24" s="34">
        <f t="shared" si="8"/>
        <v>0.18843640680310569</v>
      </c>
      <c r="P24" s="34">
        <f t="shared" si="9"/>
        <v>6.3158159164247385E-2</v>
      </c>
      <c r="Q24" s="36">
        <f t="shared" si="10"/>
        <v>2.5791839604190646E-2</v>
      </c>
      <c r="R24" s="15">
        <f t="shared" si="11"/>
        <v>19.352984939443765</v>
      </c>
      <c r="S24" s="34">
        <f t="shared" si="12"/>
        <v>14.489500834179637</v>
      </c>
      <c r="T24" s="34">
        <f t="shared" si="13"/>
        <v>19.737407199830638</v>
      </c>
      <c r="U24" s="34">
        <f t="shared" si="14"/>
        <v>5.8480027502523493</v>
      </c>
      <c r="V24" s="36">
        <f t="shared" si="15"/>
        <v>2.3082802781533229</v>
      </c>
    </row>
    <row r="25" spans="1:22" x14ac:dyDescent="0.35">
      <c r="A25" s="73">
        <v>5</v>
      </c>
      <c r="B25">
        <v>0.35056999999999999</v>
      </c>
      <c r="C25">
        <v>-2.4499999999999999E-3</v>
      </c>
      <c r="D25">
        <v>0.33550000000000002</v>
      </c>
      <c r="E25">
        <v>4.8500000000000001E-3</v>
      </c>
      <c r="H25" s="15">
        <f t="shared" si="1"/>
        <v>5.2727290988206756E-2</v>
      </c>
      <c r="I25" s="34">
        <f t="shared" si="2"/>
        <v>3.8403953550640413E-2</v>
      </c>
      <c r="J25" s="34">
        <f t="shared" si="3"/>
        <v>5.4200700540251168E-2</v>
      </c>
      <c r="K25" s="34">
        <f t="shared" si="4"/>
        <v>5.2533584116454994E-3</v>
      </c>
      <c r="L25" s="36">
        <f t="shared" si="5"/>
        <v>-2.0584725982378666E-2</v>
      </c>
      <c r="M25" s="15">
        <f t="shared" si="6"/>
        <v>0.18265269387408539</v>
      </c>
      <c r="N25" s="34">
        <f t="shared" si="7"/>
        <v>0.13303519752244877</v>
      </c>
      <c r="O25" s="34">
        <f t="shared" si="8"/>
        <v>0.18775673428308184</v>
      </c>
      <c r="P25" s="34">
        <f t="shared" si="9"/>
        <v>1.8198167358678685E-2</v>
      </c>
      <c r="Q25" s="36">
        <f t="shared" si="10"/>
        <v>7.1307582522726037E-2</v>
      </c>
      <c r="R25" s="15">
        <f t="shared" si="11"/>
        <v>14.689748342193637</v>
      </c>
      <c r="S25" s="34">
        <f t="shared" si="12"/>
        <v>10.288719500011455</v>
      </c>
      <c r="T25" s="34">
        <f t="shared" si="13"/>
        <v>15.162478578753269</v>
      </c>
      <c r="U25" s="34">
        <f t="shared" si="14"/>
        <v>1.2926147606241916</v>
      </c>
      <c r="V25" s="36">
        <f t="shared" si="15"/>
        <v>-4.7622116047389742</v>
      </c>
    </row>
    <row r="26" spans="1:22" x14ac:dyDescent="0.35">
      <c r="A26" s="73">
        <v>6</v>
      </c>
      <c r="B26">
        <v>0.39889999999999998</v>
      </c>
      <c r="C26">
        <v>-3.2699999999999999E-3</v>
      </c>
      <c r="D26">
        <v>0.27292</v>
      </c>
      <c r="E26">
        <v>5.7800000000000004E-3</v>
      </c>
      <c r="H26" s="15">
        <f t="shared" si="1"/>
        <v>4.5074842512330772E-2</v>
      </c>
      <c r="I26" s="34">
        <f t="shared" si="2"/>
        <v>1.6472483282860884E-2</v>
      </c>
      <c r="J26" s="34">
        <f t="shared" si="3"/>
        <v>4.3433121448526034E-2</v>
      </c>
      <c r="K26" s="34">
        <f t="shared" si="4"/>
        <v>2.5031971518181262E-3</v>
      </c>
      <c r="L26" s="36">
        <f t="shared" si="5"/>
        <v>1.1883137924751708E-2</v>
      </c>
      <c r="M26" s="15">
        <f t="shared" si="6"/>
        <v>0.15614383474904497</v>
      </c>
      <c r="N26" s="34">
        <f t="shared" si="7"/>
        <v>5.7062355945488051E-2</v>
      </c>
      <c r="O26" s="34">
        <f t="shared" si="8"/>
        <v>0.15045674616031326</v>
      </c>
      <c r="P26" s="34">
        <f t="shared" si="9"/>
        <v>8.6713292966213978E-3</v>
      </c>
      <c r="Q26" s="36">
        <f t="shared" si="10"/>
        <v>4.1164397278037099E-2</v>
      </c>
      <c r="R26" s="15">
        <f t="shared" si="11"/>
        <v>9.7650868480850175</v>
      </c>
      <c r="S26" s="34">
        <f t="shared" si="12"/>
        <v>3.3603995806623996</v>
      </c>
      <c r="T26" s="34">
        <f t="shared" si="13"/>
        <v>9.3760743143230272</v>
      </c>
      <c r="U26" s="34">
        <f t="shared" si="14"/>
        <v>0.49650506297628577</v>
      </c>
      <c r="V26" s="36">
        <f t="shared" si="15"/>
        <v>2.4016842183422997</v>
      </c>
    </row>
    <row r="27" spans="1:22" x14ac:dyDescent="0.35">
      <c r="A27" s="73">
        <v>7</v>
      </c>
      <c r="B27">
        <v>0.41233999999999998</v>
      </c>
      <c r="C27">
        <v>-3.6900000000000001E-3</v>
      </c>
      <c r="D27">
        <v>0.27004</v>
      </c>
      <c r="E27">
        <v>5.6800000000000002E-3</v>
      </c>
      <c r="H27" s="15">
        <f t="shared" si="1"/>
        <v>5.0913594628439661E-2</v>
      </c>
      <c r="I27" s="34">
        <f t="shared" si="2"/>
        <v>1.3364164804033093E-2</v>
      </c>
      <c r="J27" s="34">
        <f t="shared" si="3"/>
        <v>4.7122491958977296E-2</v>
      </c>
      <c r="K27" s="34">
        <f t="shared" si="4"/>
        <v>1.3663691233939845E-2</v>
      </c>
      <c r="L27" s="36">
        <f t="shared" si="5"/>
        <v>1.4818493440511263E-2</v>
      </c>
      <c r="M27" s="15">
        <f t="shared" si="6"/>
        <v>0.17636986538484672</v>
      </c>
      <c r="N27" s="34">
        <f t="shared" si="7"/>
        <v>4.6294824882618171E-2</v>
      </c>
      <c r="O27" s="34">
        <f t="shared" si="8"/>
        <v>0.16323710050440909</v>
      </c>
      <c r="P27" s="34">
        <f t="shared" si="9"/>
        <v>4.7332414872234593E-2</v>
      </c>
      <c r="Q27" s="36">
        <f t="shared" si="10"/>
        <v>5.1332767061183289E-2</v>
      </c>
      <c r="R27" s="15">
        <f t="shared" si="11"/>
        <v>9.8876758456561742</v>
      </c>
      <c r="S27" s="34">
        <f t="shared" si="12"/>
        <v>2.4189883463739972</v>
      </c>
      <c r="T27" s="34">
        <f t="shared" si="13"/>
        <v>9.0845396317769982</v>
      </c>
      <c r="U27" s="34">
        <f t="shared" si="14"/>
        <v>2.4745458989721691</v>
      </c>
      <c r="V27" s="36">
        <f t="shared" si="15"/>
        <v>2.6893093193993849</v>
      </c>
    </row>
    <row r="28" spans="1:22" x14ac:dyDescent="0.35">
      <c r="A28" s="73">
        <v>8</v>
      </c>
      <c r="B28">
        <v>0.36242999999999997</v>
      </c>
      <c r="C28">
        <v>-2.6900000000000001E-3</v>
      </c>
      <c r="D28">
        <v>0.33162000000000003</v>
      </c>
      <c r="E28">
        <v>4.1200000000000004E-3</v>
      </c>
      <c r="H28" s="15">
        <f t="shared" si="1"/>
        <v>6.6349921934421463E-2</v>
      </c>
      <c r="I28" s="34">
        <f t="shared" si="2"/>
        <v>2.0084544768835439E-2</v>
      </c>
      <c r="J28" s="34">
        <f t="shared" si="3"/>
        <v>5.9853228078932265E-2</v>
      </c>
      <c r="K28" s="34">
        <f t="shared" si="4"/>
        <v>4.125430065777036E-2</v>
      </c>
      <c r="L28" s="36">
        <f t="shared" si="5"/>
        <v>3.5411892109588873E-2</v>
      </c>
      <c r="M28" s="15">
        <f t="shared" si="6"/>
        <v>0.22984287173729331</v>
      </c>
      <c r="N28" s="34">
        <f t="shared" si="7"/>
        <v>6.9574903973029387E-2</v>
      </c>
      <c r="O28" s="34">
        <f t="shared" si="8"/>
        <v>0.20733766405943765</v>
      </c>
      <c r="P28" s="34">
        <f t="shared" si="9"/>
        <v>0.14290908953996084</v>
      </c>
      <c r="Q28" s="36">
        <f t="shared" si="10"/>
        <v>0.12267039265191072</v>
      </c>
      <c r="R28" s="15">
        <f t="shared" si="11"/>
        <v>12.452672066033527</v>
      </c>
      <c r="S28" s="34">
        <f t="shared" si="12"/>
        <v>3.468341364608559</v>
      </c>
      <c r="T28" s="34">
        <f t="shared" si="13"/>
        <v>11.098041286652542</v>
      </c>
      <c r="U28" s="34">
        <f t="shared" si="14"/>
        <v>7.3944051380127549</v>
      </c>
      <c r="V28" s="36">
        <f t="shared" si="15"/>
        <v>6.2814354233027556</v>
      </c>
    </row>
    <row r="29" spans="1:22" x14ac:dyDescent="0.35">
      <c r="A29" s="73">
        <v>9</v>
      </c>
      <c r="B29">
        <v>0.39467000000000002</v>
      </c>
      <c r="C29">
        <v>-3.3800000000000002E-3</v>
      </c>
      <c r="D29">
        <v>0.27124999999999999</v>
      </c>
      <c r="E29">
        <v>5.64E-3</v>
      </c>
      <c r="H29" s="15">
        <f t="shared" si="1"/>
        <v>4.4189364712504599E-2</v>
      </c>
      <c r="I29" s="34">
        <f t="shared" si="2"/>
        <v>1.4050938414062279E-3</v>
      </c>
      <c r="J29" s="34">
        <f t="shared" si="3"/>
        <v>3.7877620482378381E-2</v>
      </c>
      <c r="K29" s="34">
        <f t="shared" si="4"/>
        <v>2.4444313768343811E-2</v>
      </c>
      <c r="L29" s="36">
        <f t="shared" si="5"/>
        <v>2.420615834827881E-2</v>
      </c>
      <c r="M29" s="15">
        <f t="shared" si="6"/>
        <v>0.15307644967249848</v>
      </c>
      <c r="N29" s="34">
        <f t="shared" si="7"/>
        <v>4.8673878454354265E-3</v>
      </c>
      <c r="O29" s="34">
        <f t="shared" si="8"/>
        <v>0.13121192629058184</v>
      </c>
      <c r="P29" s="34">
        <f t="shared" si="9"/>
        <v>8.4677586805853841E-2</v>
      </c>
      <c r="Q29" s="36">
        <f t="shared" si="10"/>
        <v>8.3852592230552872E-2</v>
      </c>
      <c r="R29" s="15">
        <f t="shared" si="11"/>
        <v>9.2871746521185692</v>
      </c>
      <c r="S29" s="34">
        <f t="shared" si="12"/>
        <v>0.27094246872076488</v>
      </c>
      <c r="T29" s="34">
        <f t="shared" si="13"/>
        <v>7.8564327423000178</v>
      </c>
      <c r="U29" s="34">
        <f t="shared" si="14"/>
        <v>4.9327077556561196</v>
      </c>
      <c r="V29" s="36">
        <f t="shared" si="15"/>
        <v>4.8823031499618423</v>
      </c>
    </row>
    <row r="30" spans="1:22" x14ac:dyDescent="0.35">
      <c r="A30" s="73">
        <v>10</v>
      </c>
      <c r="B30">
        <v>0.36213000000000001</v>
      </c>
      <c r="C30">
        <v>-3.1700000000000001E-3</v>
      </c>
      <c r="D30">
        <v>0.31790000000000002</v>
      </c>
      <c r="E30">
        <v>5.0400000000000002E-3</v>
      </c>
      <c r="H30" s="15">
        <f t="shared" si="1"/>
        <v>3.6779867064666627E-2</v>
      </c>
      <c r="I30" s="34">
        <f t="shared" si="2"/>
        <v>1.3979501292455435E-2</v>
      </c>
      <c r="J30" s="34">
        <f t="shared" si="3"/>
        <v>3.4951931967971119E-2</v>
      </c>
      <c r="K30" s="34">
        <f t="shared" si="4"/>
        <v>8.7600165219177874E-3</v>
      </c>
      <c r="L30" s="36">
        <f t="shared" si="5"/>
        <v>1.2188085219146641E-2</v>
      </c>
      <c r="M30" s="15">
        <f t="shared" si="6"/>
        <v>0.12740919690326355</v>
      </c>
      <c r="N30" s="34">
        <f t="shared" si="7"/>
        <v>4.8426413006015204E-2</v>
      </c>
      <c r="O30" s="34">
        <f t="shared" si="8"/>
        <v>0.12107704398243369</v>
      </c>
      <c r="P30" s="34">
        <f t="shared" si="9"/>
        <v>3.034558738220882E-2</v>
      </c>
      <c r="Q30" s="36">
        <f t="shared" si="10"/>
        <v>4.2220765693082474E-2</v>
      </c>
      <c r="R30" s="15">
        <f t="shared" si="11"/>
        <v>10.847807417937496</v>
      </c>
      <c r="S30" s="34">
        <f t="shared" si="12"/>
        <v>3.8633006077647947</v>
      </c>
      <c r="T30" s="34">
        <f t="shared" si="13"/>
        <v>10.253399519004287</v>
      </c>
      <c r="U30" s="34">
        <f t="shared" si="14"/>
        <v>2.3864487340054352</v>
      </c>
      <c r="V30" s="36">
        <f t="shared" si="15"/>
        <v>3.3516415469065928</v>
      </c>
    </row>
    <row r="31" spans="1:22" x14ac:dyDescent="0.35">
      <c r="A31" s="73">
        <v>11</v>
      </c>
      <c r="B31">
        <v>0.36680000000000001</v>
      </c>
      <c r="C31">
        <v>-3.5000000000000001E-3</v>
      </c>
      <c r="D31">
        <v>0.31467000000000001</v>
      </c>
      <c r="E31">
        <v>5.2300000000000003E-3</v>
      </c>
      <c r="H31" s="15">
        <f t="shared" si="1"/>
        <v>2.3923467572821339E-2</v>
      </c>
      <c r="I31" s="34">
        <f t="shared" si="2"/>
        <v>1.1886701526693763E-2</v>
      </c>
      <c r="J31" s="34">
        <f t="shared" si="3"/>
        <v>2.3834210451482856E-2</v>
      </c>
      <c r="K31" s="34">
        <f t="shared" si="4"/>
        <v>-8.4691499674253523E-4</v>
      </c>
      <c r="L31" s="36">
        <f t="shared" si="5"/>
        <v>3.5312476488030451E-3</v>
      </c>
      <c r="M31" s="15">
        <f t="shared" si="6"/>
        <v>8.2873322658706103E-2</v>
      </c>
      <c r="N31" s="34">
        <f t="shared" si="7"/>
        <v>4.1176741957280272E-2</v>
      </c>
      <c r="O31" s="34">
        <f t="shared" si="8"/>
        <v>8.2564126920514902E-2</v>
      </c>
      <c r="P31" s="34">
        <f t="shared" si="9"/>
        <v>2.9337996081002025E-3</v>
      </c>
      <c r="Q31" s="36">
        <f t="shared" si="10"/>
        <v>1.2232600683670027E-2</v>
      </c>
      <c r="R31" s="15">
        <f t="shared" si="11"/>
        <v>10.504580452021877</v>
      </c>
      <c r="S31" s="34">
        <f t="shared" si="12"/>
        <v>4.9573372486541292</v>
      </c>
      <c r="T31" s="34">
        <f t="shared" si="13"/>
        <v>10.461288460574666</v>
      </c>
      <c r="U31" s="34">
        <f t="shared" si="14"/>
        <v>-0.33539383947729201</v>
      </c>
      <c r="V31" s="36">
        <f t="shared" si="15"/>
        <v>1.4231130979930058</v>
      </c>
    </row>
    <row r="32" spans="1:22" x14ac:dyDescent="0.35">
      <c r="A32" s="73">
        <v>12</v>
      </c>
      <c r="B32">
        <v>0.36262</v>
      </c>
      <c r="C32">
        <v>-3.5000000000000001E-3</v>
      </c>
      <c r="D32">
        <v>0.30675000000000002</v>
      </c>
      <c r="E32">
        <v>5.5900000000000004E-3</v>
      </c>
      <c r="H32" s="17">
        <f t="shared" si="1"/>
        <v>5.3115002086990644E-3</v>
      </c>
      <c r="I32" s="35">
        <f t="shared" si="2"/>
        <v>2.3475189494841322E-3</v>
      </c>
      <c r="J32" s="35">
        <f t="shared" si="3"/>
        <v>6.7764848964926667E-3</v>
      </c>
      <c r="K32" s="35">
        <f t="shared" si="4"/>
        <v>-1.7730344563644456E-2</v>
      </c>
      <c r="L32" s="37">
        <f t="shared" si="5"/>
        <v>-1.579805800406971E-2</v>
      </c>
      <c r="M32" s="17">
        <f t="shared" si="6"/>
        <v>1.8399576451758947E-2</v>
      </c>
      <c r="N32" s="35">
        <f t="shared" si="7"/>
        <v>8.1320441844744684E-3</v>
      </c>
      <c r="O32" s="35">
        <f t="shared" si="8"/>
        <v>2.3474432274896845E-2</v>
      </c>
      <c r="P32" s="35">
        <f t="shared" si="9"/>
        <v>6.1419715239869666E-2</v>
      </c>
      <c r="Q32" s="37">
        <f t="shared" si="10"/>
        <v>5.4726078247937814E-2</v>
      </c>
      <c r="R32" s="17">
        <f t="shared" si="11"/>
        <v>3.8252089167361962</v>
      </c>
      <c r="S32" s="35">
        <f t="shared" si="12"/>
        <v>1.655290549457809</v>
      </c>
      <c r="T32" s="35">
        <f t="shared" si="13"/>
        <v>4.9322919652500037</v>
      </c>
      <c r="U32" s="35">
        <f t="shared" si="14"/>
        <v>-10.951619445538533</v>
      </c>
      <c r="V32" s="37">
        <f t="shared" si="15"/>
        <v>-9.8759636142203657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V498"/>
  <sheetViews>
    <sheetView tabSelected="1" topLeftCell="Q487" zoomScale="56" zoomScaleNormal="56" workbookViewId="0">
      <selection activeCell="V486" sqref="V486"/>
    </sheetView>
  </sheetViews>
  <sheetFormatPr defaultRowHeight="14.5" x14ac:dyDescent="0.35"/>
  <cols>
    <col min="2" max="2" width="19.7265625" customWidth="1"/>
    <col min="3" max="3" width="20" customWidth="1"/>
    <col min="4" max="4" width="33.7265625" customWidth="1"/>
    <col min="5" max="5" width="17.7265625" customWidth="1"/>
    <col min="6" max="6" width="19.7265625" customWidth="1"/>
    <col min="7" max="7" width="22" customWidth="1"/>
    <col min="8" max="8" width="18.453125" customWidth="1"/>
    <col min="9" max="9" width="14" customWidth="1"/>
    <col min="10" max="10" width="15.1796875" customWidth="1"/>
    <col min="11" max="11" width="17.54296875" customWidth="1"/>
    <col min="12" max="12" width="13.81640625" customWidth="1"/>
    <col min="13" max="13" width="15.453125" customWidth="1"/>
    <col min="14" max="14" width="14.7265625" customWidth="1"/>
    <col min="15" max="15" width="14.1796875" customWidth="1"/>
    <col min="16" max="16" width="14.81640625" customWidth="1"/>
    <col min="17" max="17" width="15.26953125" customWidth="1"/>
    <col min="18" max="18" width="13.81640625" customWidth="1"/>
    <col min="19" max="19" width="14.1796875" customWidth="1"/>
    <col min="21" max="21" width="10.26953125" customWidth="1"/>
  </cols>
  <sheetData>
    <row r="3" spans="1:12" ht="44.25" customHeight="1" x14ac:dyDescent="0.35">
      <c r="A3" s="11"/>
      <c r="B3" s="33" t="s">
        <v>92</v>
      </c>
      <c r="C3" s="38" t="s">
        <v>93</v>
      </c>
      <c r="D3" s="39" t="s">
        <v>94</v>
      </c>
      <c r="E3" s="40" t="s">
        <v>89</v>
      </c>
      <c r="F3" s="41" t="s">
        <v>95</v>
      </c>
      <c r="G3" s="39" t="s">
        <v>96</v>
      </c>
      <c r="H3" s="42" t="s">
        <v>97</v>
      </c>
      <c r="K3" s="43" t="s">
        <v>90</v>
      </c>
      <c r="L3" s="42" t="s">
        <v>91</v>
      </c>
    </row>
    <row r="4" spans="1:12" x14ac:dyDescent="0.35">
      <c r="A4" s="11"/>
      <c r="B4" s="15" t="s">
        <v>77</v>
      </c>
      <c r="C4" s="11">
        <v>1.53</v>
      </c>
      <c r="D4" s="6">
        <v>3.5345910520000001</v>
      </c>
      <c r="E4" s="11">
        <f>C4/D4</f>
        <v>0.43286478619196139</v>
      </c>
      <c r="F4" s="11">
        <v>1.193852049</v>
      </c>
      <c r="G4" s="11">
        <f>F4*180/PI()</f>
        <v>68.402683770745554</v>
      </c>
      <c r="H4" s="16">
        <f>IF(G4&lt;81.4,C4*(1.391-3.56*E4+4.189*E4^2-2.137*E4^3),C4*(1.311-3.022*E4+3.427*E4^2-1.821*E4^3))</f>
        <v>0.70621328938569872</v>
      </c>
      <c r="K4" s="15">
        <f>0.409+0.5016*SIN(Mjesečno!D13-PI()/3)</f>
        <v>0.48200074786806557</v>
      </c>
      <c r="L4" s="16">
        <f>0.6609-0.4767*SIN(Mjesečno!D13-(PI()/3))</f>
        <v>0.59152309308471518</v>
      </c>
    </row>
    <row r="5" spans="1:12" x14ac:dyDescent="0.35">
      <c r="A5" s="11"/>
      <c r="B5" s="15" t="s">
        <v>78</v>
      </c>
      <c r="C5" s="11">
        <v>2.41</v>
      </c>
      <c r="D5" s="6">
        <v>4.9632853700000004</v>
      </c>
      <c r="E5" s="11">
        <f t="shared" ref="E5:E15" si="0">C5/D5</f>
        <v>0.48556547132408789</v>
      </c>
      <c r="F5" s="11">
        <v>1.3389689870000001</v>
      </c>
      <c r="G5" s="11">
        <f t="shared" ref="G5:G15" si="1">F5*180/PI()</f>
        <v>76.717271854007194</v>
      </c>
      <c r="H5" s="16">
        <f t="shared" ref="H5:H15" si="2">IF(G5&lt;81.4,C5*(1.391-3.56*E5+4.189*E5^2-2.137*E5^3),C5*(1.311-3.022*E5+3.427*E5^2-1.821*E5^3))</f>
        <v>0.97699464073131559</v>
      </c>
      <c r="K5" s="15">
        <f>0.409+0.5016*SIN(Mjesečno!D14-PI()/3)</f>
        <v>0.55328486042902225</v>
      </c>
      <c r="L5" s="16">
        <f>0.6609-0.4767*SIN(Mjesečno!D14-(PI()/3))</f>
        <v>0.52377760572863852</v>
      </c>
    </row>
    <row r="6" spans="1:12" x14ac:dyDescent="0.35">
      <c r="A6" s="11"/>
      <c r="B6" s="15" t="s">
        <v>79</v>
      </c>
      <c r="C6" s="11">
        <v>3.96</v>
      </c>
      <c r="D6" s="6">
        <v>7.0614205720000003</v>
      </c>
      <c r="E6" s="11">
        <f t="shared" si="0"/>
        <v>0.56079367594988216</v>
      </c>
      <c r="F6" s="11">
        <v>1.530221689</v>
      </c>
      <c r="G6" s="11">
        <f t="shared" si="1"/>
        <v>87.675244499080421</v>
      </c>
      <c r="H6" s="16">
        <f t="shared" si="2"/>
        <v>1.4766000546689586</v>
      </c>
      <c r="K6" s="15">
        <f>0.409+0.5016*SIN(Mjesečno!D15-PI()/3)</f>
        <v>0.64197286232078521</v>
      </c>
      <c r="L6" s="16">
        <f>0.6609-0.4767*SIN(Mjesečno!D15-(PI()/3))</f>
        <v>0.4394921780934643</v>
      </c>
    </row>
    <row r="7" spans="1:12" x14ac:dyDescent="0.35">
      <c r="A7" s="11"/>
      <c r="B7" s="15" t="s">
        <v>80</v>
      </c>
      <c r="C7" s="11">
        <v>4.9400000000000004</v>
      </c>
      <c r="D7" s="6">
        <v>9.2618456850000008</v>
      </c>
      <c r="E7" s="11">
        <f t="shared" si="0"/>
        <v>0.53337101135258225</v>
      </c>
      <c r="F7" s="11">
        <v>1.7339277040000001</v>
      </c>
      <c r="G7" s="11">
        <f t="shared" si="1"/>
        <v>99.346739420009072</v>
      </c>
      <c r="H7" s="16">
        <f t="shared" si="2"/>
        <v>1.9649870268261036</v>
      </c>
      <c r="K7" s="15">
        <f>0.409+0.5016*SIN(Mjesečno!D16-PI()/3)</f>
        <v>0.72702038274241154</v>
      </c>
      <c r="L7" s="16">
        <f>0.6609-0.4767*SIN(Mjesečno!D16-(PI()/3))</f>
        <v>0.35866651424779189</v>
      </c>
    </row>
    <row r="8" spans="1:12" x14ac:dyDescent="0.35">
      <c r="A8" s="11"/>
      <c r="B8" s="15" t="s">
        <v>81</v>
      </c>
      <c r="C8" s="11">
        <v>6.08</v>
      </c>
      <c r="D8" s="6">
        <v>10.86698711</v>
      </c>
      <c r="E8" s="11">
        <f t="shared" si="0"/>
        <v>0.55949270376929705</v>
      </c>
      <c r="F8" s="11">
        <v>1.907076972</v>
      </c>
      <c r="G8" s="11">
        <f t="shared" si="1"/>
        <v>109.26746170218867</v>
      </c>
      <c r="H8" s="16">
        <f t="shared" si="2"/>
        <v>2.2741971365780715</v>
      </c>
      <c r="K8" s="15">
        <f>0.409+0.5016*SIN(Mjesečno!D17-PI()/3)</f>
        <v>0.78909436573607428</v>
      </c>
      <c r="L8" s="16">
        <f>0.6609-0.4767*SIN(Mjesečno!D17-(PI()/3))</f>
        <v>0.29967395505106342</v>
      </c>
    </row>
    <row r="9" spans="1:12" x14ac:dyDescent="0.35">
      <c r="A9" s="11"/>
      <c r="B9" s="15" t="s">
        <v>82</v>
      </c>
      <c r="C9" s="11">
        <v>6.79</v>
      </c>
      <c r="D9" s="6">
        <v>11.54413604</v>
      </c>
      <c r="E9" s="11">
        <f t="shared" si="0"/>
        <v>0.58817740682134234</v>
      </c>
      <c r="F9" s="11">
        <v>1.9953533130000001</v>
      </c>
      <c r="G9" s="11">
        <f t="shared" si="1"/>
        <v>114.32532347234635</v>
      </c>
      <c r="H9" s="16">
        <f t="shared" si="2"/>
        <v>2.3667751268497796</v>
      </c>
      <c r="K9" s="15">
        <f>0.409+0.5016*SIN(Mjesečno!D18-PI()/3)</f>
        <v>0.81647042607428211</v>
      </c>
      <c r="L9" s="16">
        <f>0.6609-0.4767*SIN(Mjesečno!D18-(PI()/3))</f>
        <v>0.27365687378466858</v>
      </c>
    </row>
    <row r="10" spans="1:12" x14ac:dyDescent="0.35">
      <c r="A10" s="11"/>
      <c r="B10" s="15" t="s">
        <v>83</v>
      </c>
      <c r="C10" s="11">
        <v>7.19</v>
      </c>
      <c r="D10" s="6">
        <v>11.185828450000001</v>
      </c>
      <c r="E10" s="11">
        <f t="shared" si="0"/>
        <v>0.64277760311977605</v>
      </c>
      <c r="F10" s="11">
        <v>1.9535935200000001</v>
      </c>
      <c r="G10" s="11">
        <f t="shared" si="1"/>
        <v>111.93266358010639</v>
      </c>
      <c r="H10" s="16">
        <f t="shared" si="2"/>
        <v>2.1629628043535916</v>
      </c>
      <c r="K10" s="15">
        <f>0.409+0.5016*SIN(Mjesečno!D19-PI()/3)</f>
        <v>0.8039029878447288</v>
      </c>
      <c r="L10" s="16">
        <f>0.6609-0.4767*SIN(Mjesečno!D19-(PI()/3))</f>
        <v>0.2856004499489988</v>
      </c>
    </row>
    <row r="11" spans="1:12" x14ac:dyDescent="0.35">
      <c r="A11" s="11"/>
      <c r="B11" s="15" t="s">
        <v>84</v>
      </c>
      <c r="C11" s="11">
        <v>6.24</v>
      </c>
      <c r="D11" s="6">
        <v>9.8385136489999994</v>
      </c>
      <c r="E11" s="11">
        <f t="shared" si="0"/>
        <v>0.63424214496406606</v>
      </c>
      <c r="F11" s="11">
        <v>1.802266046</v>
      </c>
      <c r="G11" s="11">
        <f t="shared" si="1"/>
        <v>103.26223799553068</v>
      </c>
      <c r="H11" s="16">
        <f t="shared" si="2"/>
        <v>1.9236679560615741</v>
      </c>
      <c r="K11" s="15">
        <f>0.409+0.5016*SIN(Mjesečno!D20-PI()/3)</f>
        <v>0.75276581669686993</v>
      </c>
      <c r="L11" s="16">
        <f>0.6609-0.4767*SIN(Mjesečno!D20-(PI()/3))</f>
        <v>0.33419911319896756</v>
      </c>
    </row>
    <row r="12" spans="1:12" x14ac:dyDescent="0.35">
      <c r="A12" s="11"/>
      <c r="B12" s="15" t="s">
        <v>85</v>
      </c>
      <c r="C12" s="11">
        <v>4.51</v>
      </c>
      <c r="D12" s="6">
        <v>7.7985714679999996</v>
      </c>
      <c r="E12" s="11">
        <f t="shared" si="0"/>
        <v>0.57831104305525105</v>
      </c>
      <c r="F12" s="11">
        <v>1.6046321649999999</v>
      </c>
      <c r="G12" s="11">
        <f t="shared" si="1"/>
        <v>91.938650725439942</v>
      </c>
      <c r="H12" s="16">
        <f t="shared" si="2"/>
        <v>1.6113254200404865</v>
      </c>
      <c r="K12" s="15">
        <f>0.409+0.5016*SIN(Mjesečno!D21-PI()/3)</f>
        <v>0.6743518754626372</v>
      </c>
      <c r="L12" s="16">
        <f>0.6609-0.4767*SIN(Mjesečno!D21-(PI()/3))</f>
        <v>0.4087204963456158</v>
      </c>
    </row>
    <row r="13" spans="1:12" x14ac:dyDescent="0.35">
      <c r="A13" s="11"/>
      <c r="B13" s="15" t="s">
        <v>86</v>
      </c>
      <c r="C13" s="11">
        <v>3.02</v>
      </c>
      <c r="D13" s="6">
        <v>5.5743203210000001</v>
      </c>
      <c r="E13" s="11">
        <f t="shared" si="0"/>
        <v>0.54177008605386889</v>
      </c>
      <c r="F13" s="11">
        <v>1.4013370789999999</v>
      </c>
      <c r="G13" s="11">
        <f t="shared" si="1"/>
        <v>80.290700301890823</v>
      </c>
      <c r="H13" s="16">
        <f t="shared" si="2"/>
        <v>1.0630750030591285</v>
      </c>
      <c r="K13" s="15">
        <f>0.409+0.5016*SIN(Mjesečno!D22-PI()/3)</f>
        <v>0.5829465623465524</v>
      </c>
      <c r="L13" s="16">
        <f>0.6609-0.4767*SIN(Mjesečno!D22-(PI()/3))</f>
        <v>0.49558834475557911</v>
      </c>
    </row>
    <row r="14" spans="1:12" x14ac:dyDescent="0.35">
      <c r="A14" s="11"/>
      <c r="B14" s="15" t="s">
        <v>87</v>
      </c>
      <c r="C14" s="11">
        <v>1.73</v>
      </c>
      <c r="D14" s="6">
        <v>3.8470488899999999</v>
      </c>
      <c r="E14" s="11">
        <f t="shared" si="0"/>
        <v>0.44969535076534989</v>
      </c>
      <c r="F14" s="11">
        <v>1.229697555</v>
      </c>
      <c r="G14" s="11">
        <f t="shared" si="1"/>
        <v>70.456479979056425</v>
      </c>
      <c r="H14" s="16">
        <f t="shared" si="2"/>
        <v>0.76616508841053688</v>
      </c>
      <c r="K14" s="15">
        <f>0.409+0.5016*SIN(Mjesečno!D23-PI()/3)</f>
        <v>0.50003469421331492</v>
      </c>
      <c r="L14" s="16">
        <f>0.6609-0.4767*SIN(Mjesečno!D23-(PI()/3))</f>
        <v>0.57438437254488195</v>
      </c>
    </row>
    <row r="15" spans="1:12" x14ac:dyDescent="0.35">
      <c r="A15" s="11"/>
      <c r="B15" s="17" t="s">
        <v>88</v>
      </c>
      <c r="C15" s="26">
        <v>1.32</v>
      </c>
      <c r="D15" s="9">
        <v>3.1117201460000001</v>
      </c>
      <c r="E15" s="26">
        <f t="shared" si="0"/>
        <v>0.42420267185556859</v>
      </c>
      <c r="F15" s="26">
        <v>1.1458399189999999</v>
      </c>
      <c r="G15" s="26">
        <f t="shared" si="1"/>
        <v>65.651791356312103</v>
      </c>
      <c r="H15" s="27">
        <f t="shared" si="2"/>
        <v>0.62239807560447435</v>
      </c>
      <c r="K15" s="17">
        <f>0.409+0.5016*SIN(Mjesečno!D24-PI()/3)</f>
        <v>0.45839880978516401</v>
      </c>
      <c r="L15" s="27">
        <f>0.6609-0.4767*SIN(Mjesečno!D24-(PI()/3))</f>
        <v>0.61395340385847752</v>
      </c>
    </row>
    <row r="20" spans="2:20" ht="18.5" x14ac:dyDescent="0.35">
      <c r="B20" s="44" t="s">
        <v>99</v>
      </c>
    </row>
    <row r="21" spans="2:20" x14ac:dyDescent="0.35">
      <c r="B21" s="48" t="s">
        <v>75</v>
      </c>
      <c r="C21" s="18">
        <f>C22/180*PI()</f>
        <v>-1.8325957145940461</v>
      </c>
      <c r="D21" s="18">
        <f t="shared" ref="D21:S21" si="3">D22/180*PI()</f>
        <v>-1.5707963267948966</v>
      </c>
      <c r="E21" s="18">
        <f t="shared" si="3"/>
        <v>-1.3089969389957472</v>
      </c>
      <c r="F21" s="18">
        <f t="shared" si="3"/>
        <v>-1.0471975511965976</v>
      </c>
      <c r="G21" s="18">
        <f t="shared" si="3"/>
        <v>-0.78539816339744828</v>
      </c>
      <c r="H21" s="18">
        <f t="shared" si="3"/>
        <v>-0.52359877559829882</v>
      </c>
      <c r="I21" s="18">
        <f t="shared" si="3"/>
        <v>-0.26179938779914941</v>
      </c>
      <c r="J21" s="18">
        <f t="shared" si="3"/>
        <v>0</v>
      </c>
      <c r="K21" s="18">
        <f t="shared" si="3"/>
        <v>0.26179938779914941</v>
      </c>
      <c r="L21" s="18">
        <f t="shared" si="3"/>
        <v>0.52359877559829882</v>
      </c>
      <c r="M21" s="18">
        <f t="shared" si="3"/>
        <v>0.78539816339744828</v>
      </c>
      <c r="N21" s="18">
        <f t="shared" si="3"/>
        <v>1.0471975511965976</v>
      </c>
      <c r="O21" s="18">
        <f t="shared" si="3"/>
        <v>1.3089969389957472</v>
      </c>
      <c r="P21" s="18">
        <f t="shared" si="3"/>
        <v>1.5707963267948966</v>
      </c>
      <c r="Q21" s="18">
        <f t="shared" si="3"/>
        <v>1.8325957145940461</v>
      </c>
      <c r="R21" s="18">
        <f t="shared" si="3"/>
        <v>2.0943951023931953</v>
      </c>
      <c r="S21" s="19">
        <f t="shared" si="3"/>
        <v>2.3561944901923448</v>
      </c>
    </row>
    <row r="22" spans="2:20" x14ac:dyDescent="0.35">
      <c r="B22" s="15"/>
      <c r="C22" s="11">
        <v>-105</v>
      </c>
      <c r="D22" s="11">
        <v>-90</v>
      </c>
      <c r="E22" s="11">
        <v>-75</v>
      </c>
      <c r="F22" s="11">
        <v>-60</v>
      </c>
      <c r="G22" s="11">
        <v>-45</v>
      </c>
      <c r="H22" s="11">
        <v>-30</v>
      </c>
      <c r="I22" s="11">
        <v>-15</v>
      </c>
      <c r="J22" s="11">
        <v>0</v>
      </c>
      <c r="K22" s="11">
        <v>15</v>
      </c>
      <c r="L22" s="11">
        <v>30</v>
      </c>
      <c r="M22" s="11">
        <v>45</v>
      </c>
      <c r="N22" s="11">
        <v>60</v>
      </c>
      <c r="O22" s="11">
        <v>75</v>
      </c>
      <c r="P22" s="11">
        <v>90</v>
      </c>
      <c r="Q22" s="11">
        <v>105</v>
      </c>
      <c r="R22" s="11">
        <v>120</v>
      </c>
      <c r="S22" s="16">
        <v>135</v>
      </c>
    </row>
    <row r="23" spans="2:20" x14ac:dyDescent="0.35">
      <c r="B23" s="1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6"/>
    </row>
    <row r="24" spans="2:20" x14ac:dyDescent="0.35">
      <c r="B24" s="45" t="s">
        <v>98</v>
      </c>
      <c r="C24" s="46">
        <v>5</v>
      </c>
      <c r="D24" s="46">
        <v>6</v>
      </c>
      <c r="E24" s="46">
        <v>7</v>
      </c>
      <c r="F24" s="46">
        <v>8</v>
      </c>
      <c r="G24" s="46">
        <v>9</v>
      </c>
      <c r="H24" s="46">
        <v>10</v>
      </c>
      <c r="I24" s="46">
        <v>11</v>
      </c>
      <c r="J24" s="46">
        <v>12</v>
      </c>
      <c r="K24" s="46">
        <v>13</v>
      </c>
      <c r="L24" s="46">
        <v>14</v>
      </c>
      <c r="M24" s="46">
        <v>15</v>
      </c>
      <c r="N24" s="46">
        <v>16</v>
      </c>
      <c r="O24" s="46">
        <v>17</v>
      </c>
      <c r="P24" s="46">
        <v>18</v>
      </c>
      <c r="Q24" s="46">
        <v>19</v>
      </c>
      <c r="R24" s="46">
        <v>20</v>
      </c>
      <c r="S24" s="47">
        <v>21</v>
      </c>
    </row>
    <row r="25" spans="2:20" x14ac:dyDescent="0.35">
      <c r="B25" s="45" t="s">
        <v>77</v>
      </c>
      <c r="C25" s="20">
        <f>IF((PI()/24*($K4+$L4*COS(C$21))*((COS(C$21)-COS($F4))/SIN($F4)-$F4*COS($F4)))&lt;0,0,(PI()/24*($K4+$L4*COS(C$21))*((COS(C$21)-COS($F4))/SIN($F4)-$F4*COS($F4))))</f>
        <v>0</v>
      </c>
      <c r="D25" s="20">
        <f t="shared" ref="D25:S36" si="4">IF((PI()/24*($K4+$L4*COS(D$21))*((COS(D$21)-COS($F4))/SIN($F4)-$F4*COS($F4)))&lt;0,0,(PI()/24*($K4+$L4*COS(D$21))*((COS(D$21)-COS($F4))/SIN($F4)-$F4*COS($F4))))</f>
        <v>0</v>
      </c>
      <c r="E25" s="20">
        <f t="shared" si="4"/>
        <v>0</v>
      </c>
      <c r="F25" s="20">
        <f t="shared" si="4"/>
        <v>0</v>
      </c>
      <c r="G25" s="20">
        <f t="shared" si="4"/>
        <v>0</v>
      </c>
      <c r="H25" s="20">
        <f t="shared" si="4"/>
        <v>1.2508561447717403E-2</v>
      </c>
      <c r="I25" s="20">
        <f t="shared" si="4"/>
        <v>2.8066919049310839E-2</v>
      </c>
      <c r="J25" s="20">
        <f t="shared" si="4"/>
        <v>3.3753749549056453E-2</v>
      </c>
      <c r="K25" s="20">
        <f t="shared" si="4"/>
        <v>2.8066919049310839E-2</v>
      </c>
      <c r="L25" s="20">
        <f t="shared" si="4"/>
        <v>1.2508561447717403E-2</v>
      </c>
      <c r="M25" s="20">
        <f t="shared" si="4"/>
        <v>0</v>
      </c>
      <c r="N25" s="20">
        <f t="shared" si="4"/>
        <v>0</v>
      </c>
      <c r="O25" s="20">
        <f t="shared" si="4"/>
        <v>0</v>
      </c>
      <c r="P25" s="20">
        <f t="shared" si="4"/>
        <v>0</v>
      </c>
      <c r="Q25" s="20">
        <f t="shared" si="4"/>
        <v>0</v>
      </c>
      <c r="R25" s="20">
        <f t="shared" si="4"/>
        <v>0</v>
      </c>
      <c r="S25" s="21">
        <f t="shared" si="4"/>
        <v>0</v>
      </c>
      <c r="T25" s="31"/>
    </row>
    <row r="26" spans="2:20" x14ac:dyDescent="0.35">
      <c r="B26" s="45" t="s">
        <v>78</v>
      </c>
      <c r="C26" s="20">
        <f t="shared" ref="C26:R36" si="5">IF((PI()/24*($K5+$L5*COS(C$21))*((COS(C$21)-COS($F5))/SIN($F5)-$F5*COS($F5)))&lt;0,0,(PI()/24*($K5+$L5*COS(C$21))*((COS(C$21)-COS($F5))/SIN($F5)-$F5*COS($F5))))</f>
        <v>0</v>
      </c>
      <c r="D26" s="20">
        <f t="shared" si="5"/>
        <v>0</v>
      </c>
      <c r="E26" s="20">
        <f t="shared" si="5"/>
        <v>0</v>
      </c>
      <c r="F26" s="20">
        <f t="shared" si="5"/>
        <v>0</v>
      </c>
      <c r="G26" s="20">
        <f t="shared" si="5"/>
        <v>2.2105768450049773E-2</v>
      </c>
      <c r="H26" s="20">
        <f t="shared" si="5"/>
        <v>4.5619362195404155E-2</v>
      </c>
      <c r="I26" s="20">
        <f t="shared" si="5"/>
        <v>6.2222109795986039E-2</v>
      </c>
      <c r="J26" s="20">
        <f t="shared" si="5"/>
        <v>6.8206593156922332E-2</v>
      </c>
      <c r="K26" s="20">
        <f t="shared" si="5"/>
        <v>6.2222109795986039E-2</v>
      </c>
      <c r="L26" s="20">
        <f t="shared" si="5"/>
        <v>4.5619362195404155E-2</v>
      </c>
      <c r="M26" s="20">
        <f t="shared" si="5"/>
        <v>2.2105768450049773E-2</v>
      </c>
      <c r="N26" s="20">
        <f t="shared" si="5"/>
        <v>0</v>
      </c>
      <c r="O26" s="20">
        <f t="shared" si="5"/>
        <v>0</v>
      </c>
      <c r="P26" s="20">
        <f t="shared" si="5"/>
        <v>0</v>
      </c>
      <c r="Q26" s="20">
        <f t="shared" si="5"/>
        <v>0</v>
      </c>
      <c r="R26" s="20">
        <f t="shared" si="5"/>
        <v>0</v>
      </c>
      <c r="S26" s="21">
        <f t="shared" si="4"/>
        <v>0</v>
      </c>
      <c r="T26" s="31"/>
    </row>
    <row r="27" spans="2:20" x14ac:dyDescent="0.35">
      <c r="B27" s="45" t="s">
        <v>79</v>
      </c>
      <c r="C27" s="20">
        <f t="shared" si="5"/>
        <v>0</v>
      </c>
      <c r="D27" s="20">
        <f t="shared" si="5"/>
        <v>0</v>
      </c>
      <c r="E27" s="20">
        <f t="shared" si="5"/>
        <v>1.5468129965306672E-2</v>
      </c>
      <c r="F27" s="20">
        <f t="shared" si="5"/>
        <v>4.4865000348369287E-2</v>
      </c>
      <c r="G27" s="20">
        <f t="shared" si="5"/>
        <v>7.5454290928694948E-2</v>
      </c>
      <c r="H27" s="20">
        <f t="shared" si="5"/>
        <v>0.10227541980800142</v>
      </c>
      <c r="I27" s="20">
        <f t="shared" si="5"/>
        <v>0.12062459908074911</v>
      </c>
      <c r="J27" s="20">
        <f t="shared" si="5"/>
        <v>0.12714600466080847</v>
      </c>
      <c r="K27" s="20">
        <f t="shared" si="5"/>
        <v>0.12062459908074911</v>
      </c>
      <c r="L27" s="20">
        <f t="shared" si="5"/>
        <v>0.10227541980800142</v>
      </c>
      <c r="M27" s="20">
        <f t="shared" si="5"/>
        <v>7.5454290928694948E-2</v>
      </c>
      <c r="N27" s="20">
        <f t="shared" si="5"/>
        <v>4.4865000348369287E-2</v>
      </c>
      <c r="O27" s="20">
        <f t="shared" si="5"/>
        <v>1.5468129965306672E-2</v>
      </c>
      <c r="P27" s="20">
        <f t="shared" si="5"/>
        <v>0</v>
      </c>
      <c r="Q27" s="20">
        <f t="shared" si="5"/>
        <v>0</v>
      </c>
      <c r="R27" s="20">
        <f t="shared" si="5"/>
        <v>0</v>
      </c>
      <c r="S27" s="21">
        <f t="shared" si="4"/>
        <v>0</v>
      </c>
      <c r="T27" s="31"/>
    </row>
    <row r="28" spans="2:20" x14ac:dyDescent="0.35">
      <c r="B28" s="45" t="s">
        <v>80</v>
      </c>
      <c r="C28" s="20">
        <f t="shared" si="5"/>
        <v>1.5266331780167178E-2</v>
      </c>
      <c r="D28" s="20">
        <f t="shared" si="5"/>
        <v>4.2463320466601354E-2</v>
      </c>
      <c r="E28" s="20">
        <f t="shared" si="5"/>
        <v>7.6034960292377829E-2</v>
      </c>
      <c r="F28" s="20">
        <f t="shared" si="5"/>
        <v>0.11305656914098802</v>
      </c>
      <c r="G28" s="20">
        <f t="shared" si="5"/>
        <v>0.14926533269997277</v>
      </c>
      <c r="H28" s="20">
        <f t="shared" si="5"/>
        <v>0.17981700037793066</v>
      </c>
      <c r="I28" s="20">
        <f t="shared" si="5"/>
        <v>0.20025284331895926</v>
      </c>
      <c r="J28" s="20">
        <f t="shared" si="5"/>
        <v>0.20744033974792697</v>
      </c>
      <c r="K28" s="20">
        <f t="shared" si="5"/>
        <v>0.20025284331895926</v>
      </c>
      <c r="L28" s="20">
        <f t="shared" si="5"/>
        <v>0.17981700037793066</v>
      </c>
      <c r="M28" s="20">
        <f t="shared" si="5"/>
        <v>0.14926533269997277</v>
      </c>
      <c r="N28" s="20">
        <f t="shared" si="5"/>
        <v>0.11305656914098802</v>
      </c>
      <c r="O28" s="20">
        <f t="shared" si="5"/>
        <v>7.6034960292377829E-2</v>
      </c>
      <c r="P28" s="20">
        <f t="shared" si="5"/>
        <v>4.2463320466601354E-2</v>
      </c>
      <c r="Q28" s="20">
        <f t="shared" si="5"/>
        <v>1.5266331780167178E-2</v>
      </c>
      <c r="R28" s="20">
        <f t="shared" si="5"/>
        <v>0</v>
      </c>
      <c r="S28" s="21">
        <f t="shared" si="4"/>
        <v>0</v>
      </c>
      <c r="T28" s="31"/>
    </row>
    <row r="29" spans="2:20" x14ac:dyDescent="0.35">
      <c r="B29" s="45" t="s">
        <v>81</v>
      </c>
      <c r="C29" s="20">
        <f t="shared" si="5"/>
        <v>6.5633108680826335E-2</v>
      </c>
      <c r="D29" s="20">
        <f t="shared" si="5"/>
        <v>0.10110775849699107</v>
      </c>
      <c r="E29" s="20">
        <f t="shared" si="5"/>
        <v>0.1421496924183914</v>
      </c>
      <c r="F29" s="20">
        <f t="shared" si="5"/>
        <v>0.18540579643897021</v>
      </c>
      <c r="G29" s="20">
        <f t="shared" si="5"/>
        <v>0.22640874283421403</v>
      </c>
      <c r="H29" s="20">
        <f t="shared" si="5"/>
        <v>0.26028857881394057</v>
      </c>
      <c r="I29" s="20">
        <f t="shared" si="5"/>
        <v>0.28266077979128862</v>
      </c>
      <c r="J29" s="20">
        <f t="shared" si="5"/>
        <v>0.29048122152185923</v>
      </c>
      <c r="K29" s="20">
        <f t="shared" si="5"/>
        <v>0.28266077979128862</v>
      </c>
      <c r="L29" s="20">
        <f t="shared" si="5"/>
        <v>0.26028857881394057</v>
      </c>
      <c r="M29" s="20">
        <f t="shared" si="5"/>
        <v>0.22640874283421403</v>
      </c>
      <c r="N29" s="20">
        <f t="shared" si="5"/>
        <v>0.18540579643897021</v>
      </c>
      <c r="O29" s="20">
        <f t="shared" si="5"/>
        <v>0.1421496924183914</v>
      </c>
      <c r="P29" s="20">
        <f t="shared" si="5"/>
        <v>0.10110775849699107</v>
      </c>
      <c r="Q29" s="20">
        <f t="shared" si="5"/>
        <v>6.5633108680826335E-2</v>
      </c>
      <c r="R29" s="20">
        <f t="shared" si="5"/>
        <v>3.7587107695921822E-2</v>
      </c>
      <c r="S29" s="21">
        <f t="shared" si="4"/>
        <v>1.7361548441587847E-2</v>
      </c>
      <c r="T29" s="31"/>
    </row>
    <row r="30" spans="2:20" x14ac:dyDescent="0.35">
      <c r="B30" s="45" t="s">
        <v>82</v>
      </c>
      <c r="C30" s="20">
        <f t="shared" si="5"/>
        <v>9.6621969185790482E-2</v>
      </c>
      <c r="D30" s="20">
        <f t="shared" si="5"/>
        <v>0.1361564433783774</v>
      </c>
      <c r="E30" s="20">
        <f t="shared" si="5"/>
        <v>0.18095767822800998</v>
      </c>
      <c r="F30" s="20">
        <f t="shared" si="5"/>
        <v>0.22744639200235733</v>
      </c>
      <c r="G30" s="20">
        <f t="shared" si="5"/>
        <v>0.27101698273962149</v>
      </c>
      <c r="H30" s="20">
        <f t="shared" si="5"/>
        <v>0.30673656212568556</v>
      </c>
      <c r="I30" s="20">
        <f t="shared" si="5"/>
        <v>0.33020727529560756</v>
      </c>
      <c r="J30" s="20">
        <f t="shared" si="5"/>
        <v>0.3383921589897364</v>
      </c>
      <c r="K30" s="20">
        <f t="shared" si="5"/>
        <v>0.33020727529560756</v>
      </c>
      <c r="L30" s="20">
        <f t="shared" si="5"/>
        <v>0.30673656212568556</v>
      </c>
      <c r="M30" s="20">
        <f t="shared" si="5"/>
        <v>0.27101698273962149</v>
      </c>
      <c r="N30" s="20">
        <f t="shared" si="5"/>
        <v>0.22744639200235733</v>
      </c>
      <c r="O30" s="20">
        <f t="shared" si="5"/>
        <v>0.18095767822800998</v>
      </c>
      <c r="P30" s="20">
        <f t="shared" si="5"/>
        <v>0.1361564433783774</v>
      </c>
      <c r="Q30" s="20">
        <f t="shared" si="5"/>
        <v>9.6621969185790482E-2</v>
      </c>
      <c r="R30" s="20">
        <f t="shared" si="5"/>
        <v>6.4522313117796715E-2</v>
      </c>
      <c r="S30" s="21">
        <f t="shared" si="4"/>
        <v>4.0607540743931796E-2</v>
      </c>
      <c r="T30" s="31"/>
    </row>
    <row r="31" spans="2:20" x14ac:dyDescent="0.35">
      <c r="B31" s="45" t="s">
        <v>83</v>
      </c>
      <c r="C31" s="20">
        <f t="shared" si="5"/>
        <v>8.1541269785713466E-2</v>
      </c>
      <c r="D31" s="20">
        <f t="shared" si="5"/>
        <v>0.11915893543243385</v>
      </c>
      <c r="E31" s="20">
        <f t="shared" si="5"/>
        <v>0.16217603521563248</v>
      </c>
      <c r="F31" s="20">
        <f t="shared" si="5"/>
        <v>0.20712161912268295</v>
      </c>
      <c r="G31" s="20">
        <f t="shared" si="5"/>
        <v>0.24945903596736124</v>
      </c>
      <c r="H31" s="20">
        <f t="shared" si="5"/>
        <v>0.28428997108702408</v>
      </c>
      <c r="I31" s="20">
        <f t="shared" si="5"/>
        <v>0.30722766414354047</v>
      </c>
      <c r="J31" s="20">
        <f t="shared" si="5"/>
        <v>0.31523526534239094</v>
      </c>
      <c r="K31" s="20">
        <f t="shared" si="5"/>
        <v>0.30722766414354047</v>
      </c>
      <c r="L31" s="20">
        <f t="shared" si="5"/>
        <v>0.28428997108702408</v>
      </c>
      <c r="M31" s="20">
        <f t="shared" si="5"/>
        <v>0.24945903596736124</v>
      </c>
      <c r="N31" s="20">
        <f t="shared" si="5"/>
        <v>0.20712161912268295</v>
      </c>
      <c r="O31" s="20">
        <f t="shared" si="5"/>
        <v>0.16217603521563248</v>
      </c>
      <c r="P31" s="20">
        <f t="shared" si="5"/>
        <v>0.11915893543243385</v>
      </c>
      <c r="Q31" s="20">
        <f t="shared" si="5"/>
        <v>8.1541269785713466E-2</v>
      </c>
      <c r="R31" s="20">
        <f t="shared" si="5"/>
        <v>5.1347214271643564E-2</v>
      </c>
      <c r="S31" s="21">
        <f t="shared" si="4"/>
        <v>2.9160759956424049E-2</v>
      </c>
      <c r="T31" s="31"/>
    </row>
    <row r="32" spans="2:20" x14ac:dyDescent="0.35">
      <c r="B32" s="45" t="s">
        <v>84</v>
      </c>
      <c r="C32" s="20">
        <f t="shared" si="5"/>
        <v>3.3423874998926698E-2</v>
      </c>
      <c r="D32" s="20">
        <f t="shared" si="5"/>
        <v>6.3965071763877501E-2</v>
      </c>
      <c r="E32" s="20">
        <f t="shared" si="5"/>
        <v>0.1005277887113022</v>
      </c>
      <c r="F32" s="20">
        <f t="shared" si="5"/>
        <v>0.14001878469363127</v>
      </c>
      <c r="G32" s="20">
        <f t="shared" si="5"/>
        <v>0.17810334184813553</v>
      </c>
      <c r="H32" s="20">
        <f t="shared" si="5"/>
        <v>0.20994103638360306</v>
      </c>
      <c r="I32" s="20">
        <f t="shared" si="5"/>
        <v>0.23111715787288048</v>
      </c>
      <c r="J32" s="20">
        <f t="shared" si="5"/>
        <v>0.23854511688317914</v>
      </c>
      <c r="K32" s="20">
        <f t="shared" si="5"/>
        <v>0.23111715787288048</v>
      </c>
      <c r="L32" s="20">
        <f t="shared" si="5"/>
        <v>0.20994103638360306</v>
      </c>
      <c r="M32" s="20">
        <f t="shared" si="5"/>
        <v>0.17810334184813553</v>
      </c>
      <c r="N32" s="20">
        <f t="shared" si="5"/>
        <v>0.14001878469363127</v>
      </c>
      <c r="O32" s="20">
        <f t="shared" si="5"/>
        <v>0.1005277887113022</v>
      </c>
      <c r="P32" s="20">
        <f t="shared" si="5"/>
        <v>6.3965071763877501E-2</v>
      </c>
      <c r="Q32" s="20">
        <f t="shared" si="5"/>
        <v>3.3423874998926698E-2</v>
      </c>
      <c r="R32" s="20">
        <f t="shared" si="5"/>
        <v>1.0383978093917938E-2</v>
      </c>
      <c r="S32" s="21">
        <f t="shared" si="4"/>
        <v>0</v>
      </c>
      <c r="T32" s="31"/>
    </row>
    <row r="33" spans="2:20" x14ac:dyDescent="0.35">
      <c r="B33" s="45" t="s">
        <v>85</v>
      </c>
      <c r="C33" s="20">
        <f t="shared" si="5"/>
        <v>0</v>
      </c>
      <c r="D33" s="20">
        <f t="shared" si="5"/>
        <v>7.7796695536308351E-3</v>
      </c>
      <c r="E33" s="20">
        <f t="shared" si="5"/>
        <v>3.5445698164645434E-2</v>
      </c>
      <c r="F33" s="20">
        <f t="shared" si="5"/>
        <v>6.7681785507640022E-2</v>
      </c>
      <c r="G33" s="20">
        <f t="shared" si="5"/>
        <v>0.10033363840204126</v>
      </c>
      <c r="H33" s="20">
        <f t="shared" si="5"/>
        <v>0.12850215090632125</v>
      </c>
      <c r="I33" s="20">
        <f t="shared" si="5"/>
        <v>0.1475937493174683</v>
      </c>
      <c r="J33" s="20">
        <f t="shared" si="5"/>
        <v>0.15434991565331968</v>
      </c>
      <c r="K33" s="20">
        <f t="shared" si="5"/>
        <v>0.1475937493174683</v>
      </c>
      <c r="L33" s="20">
        <f t="shared" si="5"/>
        <v>0.12850215090632125</v>
      </c>
      <c r="M33" s="20">
        <f t="shared" si="5"/>
        <v>0.10033363840204126</v>
      </c>
      <c r="N33" s="20">
        <f t="shared" si="5"/>
        <v>6.7681785507640022E-2</v>
      </c>
      <c r="O33" s="20">
        <f t="shared" si="5"/>
        <v>3.5445698164645434E-2</v>
      </c>
      <c r="P33" s="20">
        <f t="shared" si="5"/>
        <v>7.7796695536308351E-3</v>
      </c>
      <c r="Q33" s="20">
        <f t="shared" si="5"/>
        <v>0</v>
      </c>
      <c r="R33" s="20">
        <f t="shared" si="5"/>
        <v>0</v>
      </c>
      <c r="S33" s="21">
        <f t="shared" si="4"/>
        <v>0</v>
      </c>
      <c r="T33" s="31"/>
    </row>
    <row r="34" spans="2:20" x14ac:dyDescent="0.35">
      <c r="B34" s="45" t="s">
        <v>86</v>
      </c>
      <c r="C34" s="20">
        <f t="shared" si="5"/>
        <v>0</v>
      </c>
      <c r="D34" s="20">
        <f t="shared" si="5"/>
        <v>0</v>
      </c>
      <c r="E34" s="20">
        <f t="shared" si="5"/>
        <v>0</v>
      </c>
      <c r="F34" s="20">
        <f t="shared" si="5"/>
        <v>1.0856017469916391E-2</v>
      </c>
      <c r="G34" s="20">
        <f t="shared" si="5"/>
        <v>3.7869165265480419E-2</v>
      </c>
      <c r="H34" s="20">
        <f t="shared" si="5"/>
        <v>6.2425431455220726E-2</v>
      </c>
      <c r="I34" s="20">
        <f t="shared" si="5"/>
        <v>7.9563869388068156E-2</v>
      </c>
      <c r="J34" s="20">
        <f t="shared" si="5"/>
        <v>8.5709922142662501E-2</v>
      </c>
      <c r="K34" s="20">
        <f t="shared" si="5"/>
        <v>7.9563869388068156E-2</v>
      </c>
      <c r="L34" s="20">
        <f t="shared" si="5"/>
        <v>6.2425431455220726E-2</v>
      </c>
      <c r="M34" s="20">
        <f t="shared" si="5"/>
        <v>3.7869165265480419E-2</v>
      </c>
      <c r="N34" s="20">
        <f t="shared" si="5"/>
        <v>1.0856017469916391E-2</v>
      </c>
      <c r="O34" s="20">
        <f t="shared" si="5"/>
        <v>0</v>
      </c>
      <c r="P34" s="20">
        <f t="shared" si="5"/>
        <v>0</v>
      </c>
      <c r="Q34" s="20">
        <f t="shared" si="5"/>
        <v>0</v>
      </c>
      <c r="R34" s="20">
        <f t="shared" si="5"/>
        <v>0</v>
      </c>
      <c r="S34" s="21">
        <f t="shared" si="4"/>
        <v>0</v>
      </c>
      <c r="T34" s="31"/>
    </row>
    <row r="35" spans="2:20" x14ac:dyDescent="0.35">
      <c r="B35" s="45" t="s">
        <v>87</v>
      </c>
      <c r="C35" s="20">
        <f t="shared" si="5"/>
        <v>0</v>
      </c>
      <c r="D35" s="20">
        <f t="shared" si="5"/>
        <v>0</v>
      </c>
      <c r="E35" s="20">
        <f t="shared" si="5"/>
        <v>0</v>
      </c>
      <c r="F35" s="20">
        <f t="shared" si="5"/>
        <v>0</v>
      </c>
      <c r="G35" s="20">
        <f t="shared" si="5"/>
        <v>0</v>
      </c>
      <c r="H35" s="20">
        <f t="shared" si="5"/>
        <v>1.9929108648416283E-2</v>
      </c>
      <c r="I35" s="20">
        <f t="shared" si="5"/>
        <v>3.5713039822980325E-2</v>
      </c>
      <c r="J35" s="20">
        <f t="shared" si="5"/>
        <v>4.1460861161456516E-2</v>
      </c>
      <c r="K35" s="20">
        <f t="shared" si="5"/>
        <v>3.5713039822980325E-2</v>
      </c>
      <c r="L35" s="20">
        <f t="shared" si="5"/>
        <v>1.9929108648416283E-2</v>
      </c>
      <c r="M35" s="20">
        <f t="shared" si="5"/>
        <v>0</v>
      </c>
      <c r="N35" s="20">
        <f t="shared" si="5"/>
        <v>0</v>
      </c>
      <c r="O35" s="20">
        <f t="shared" si="5"/>
        <v>0</v>
      </c>
      <c r="P35" s="20">
        <f t="shared" si="5"/>
        <v>0</v>
      </c>
      <c r="Q35" s="20">
        <f t="shared" si="5"/>
        <v>0</v>
      </c>
      <c r="R35" s="20">
        <f t="shared" si="5"/>
        <v>0</v>
      </c>
      <c r="S35" s="21">
        <f t="shared" si="4"/>
        <v>0</v>
      </c>
      <c r="T35" s="31"/>
    </row>
    <row r="36" spans="2:20" x14ac:dyDescent="0.35">
      <c r="B36" s="49" t="s">
        <v>88</v>
      </c>
      <c r="C36" s="22">
        <f t="shared" si="5"/>
        <v>0</v>
      </c>
      <c r="D36" s="22">
        <f t="shared" si="5"/>
        <v>0</v>
      </c>
      <c r="E36" s="22">
        <f t="shared" si="5"/>
        <v>0</v>
      </c>
      <c r="F36" s="22">
        <f t="shared" si="5"/>
        <v>0</v>
      </c>
      <c r="G36" s="22">
        <f t="shared" si="5"/>
        <v>0</v>
      </c>
      <c r="H36" s="22">
        <f t="shared" si="5"/>
        <v>3.3222195773142549E-3</v>
      </c>
      <c r="I36" s="22">
        <f t="shared" si="5"/>
        <v>1.8619851029053575E-2</v>
      </c>
      <c r="J36" s="22">
        <f t="shared" si="5"/>
        <v>2.4240283407989203E-2</v>
      </c>
      <c r="K36" s="22">
        <f t="shared" si="5"/>
        <v>1.8619851029053575E-2</v>
      </c>
      <c r="L36" s="22">
        <f t="shared" si="5"/>
        <v>3.3222195773142549E-3</v>
      </c>
      <c r="M36" s="22">
        <f t="shared" si="5"/>
        <v>0</v>
      </c>
      <c r="N36" s="22">
        <f t="shared" si="5"/>
        <v>0</v>
      </c>
      <c r="O36" s="22">
        <f t="shared" si="5"/>
        <v>0</v>
      </c>
      <c r="P36" s="22">
        <f t="shared" si="5"/>
        <v>0</v>
      </c>
      <c r="Q36" s="22">
        <f t="shared" si="5"/>
        <v>0</v>
      </c>
      <c r="R36" s="22">
        <f t="shared" si="5"/>
        <v>0</v>
      </c>
      <c r="S36" s="23">
        <f t="shared" si="4"/>
        <v>0</v>
      </c>
      <c r="T36" s="31"/>
    </row>
    <row r="44" spans="2:20" ht="18.5" x14ac:dyDescent="0.45">
      <c r="B44" s="50" t="s">
        <v>100</v>
      </c>
    </row>
    <row r="45" spans="2:20" x14ac:dyDescent="0.35">
      <c r="B45" s="43" t="s">
        <v>101</v>
      </c>
      <c r="C45" s="51">
        <v>5</v>
      </c>
      <c r="D45" s="51">
        <v>6</v>
      </c>
      <c r="E45" s="51">
        <v>7</v>
      </c>
      <c r="F45" s="51">
        <v>8</v>
      </c>
      <c r="G45" s="51">
        <v>9</v>
      </c>
      <c r="H45" s="51">
        <v>10</v>
      </c>
      <c r="I45" s="51">
        <v>11</v>
      </c>
      <c r="J45" s="51">
        <v>12</v>
      </c>
      <c r="K45" s="51">
        <v>13</v>
      </c>
      <c r="L45" s="51">
        <v>14</v>
      </c>
      <c r="M45" s="51">
        <v>15</v>
      </c>
      <c r="N45" s="51">
        <v>16</v>
      </c>
      <c r="O45" s="51">
        <v>17</v>
      </c>
      <c r="P45" s="51">
        <v>18</v>
      </c>
      <c r="Q45" s="51">
        <v>19</v>
      </c>
      <c r="R45" s="51">
        <v>20</v>
      </c>
      <c r="S45" s="52">
        <v>21</v>
      </c>
    </row>
    <row r="46" spans="2:20" x14ac:dyDescent="0.35">
      <c r="B46" s="59" t="s">
        <v>75</v>
      </c>
      <c r="C46" s="24">
        <f>C47/180*PI()</f>
        <v>-1.8325957145940461</v>
      </c>
      <c r="D46" s="24">
        <f t="shared" ref="D46:S46" si="6">D47/180*PI()</f>
        <v>-1.5707963267948966</v>
      </c>
      <c r="E46" s="24">
        <f t="shared" si="6"/>
        <v>-1.3089969389957472</v>
      </c>
      <c r="F46" s="24">
        <f t="shared" si="6"/>
        <v>-1.0471975511965976</v>
      </c>
      <c r="G46" s="24">
        <f t="shared" si="6"/>
        <v>-0.78539816339744828</v>
      </c>
      <c r="H46" s="24">
        <f t="shared" si="6"/>
        <v>-0.52359877559829882</v>
      </c>
      <c r="I46" s="24">
        <f t="shared" si="6"/>
        <v>-0.26179938779914941</v>
      </c>
      <c r="J46" s="24">
        <f t="shared" si="6"/>
        <v>0</v>
      </c>
      <c r="K46" s="24">
        <f t="shared" si="6"/>
        <v>0.26179938779914941</v>
      </c>
      <c r="L46" s="24">
        <f t="shared" si="6"/>
        <v>0.52359877559829882</v>
      </c>
      <c r="M46" s="24">
        <f t="shared" si="6"/>
        <v>0.78539816339744828</v>
      </c>
      <c r="N46" s="24">
        <f t="shared" si="6"/>
        <v>1.0471975511965976</v>
      </c>
      <c r="O46" s="24">
        <f t="shared" si="6"/>
        <v>1.3089969389957472</v>
      </c>
      <c r="P46" s="24">
        <f t="shared" si="6"/>
        <v>1.5707963267948966</v>
      </c>
      <c r="Q46" s="24">
        <f t="shared" si="6"/>
        <v>1.8325957145940461</v>
      </c>
      <c r="R46" s="24">
        <f t="shared" si="6"/>
        <v>2.0943951023931953</v>
      </c>
      <c r="S46" s="25">
        <f t="shared" si="6"/>
        <v>2.3561944901923448</v>
      </c>
    </row>
    <row r="47" spans="2:20" x14ac:dyDescent="0.35">
      <c r="B47" s="15"/>
      <c r="C47" s="11">
        <v>-105</v>
      </c>
      <c r="D47" s="11">
        <v>-90</v>
      </c>
      <c r="E47" s="11">
        <v>-75</v>
      </c>
      <c r="F47" s="11">
        <v>-60</v>
      </c>
      <c r="G47" s="11">
        <v>-45</v>
      </c>
      <c r="H47" s="11">
        <v>-30</v>
      </c>
      <c r="I47" s="11">
        <v>-15</v>
      </c>
      <c r="J47" s="11">
        <v>0</v>
      </c>
      <c r="K47" s="11">
        <v>15</v>
      </c>
      <c r="L47" s="11">
        <v>30</v>
      </c>
      <c r="M47" s="11">
        <v>45</v>
      </c>
      <c r="N47" s="11">
        <v>60</v>
      </c>
      <c r="O47" s="11">
        <v>75</v>
      </c>
      <c r="P47" s="11">
        <v>90</v>
      </c>
      <c r="Q47" s="11">
        <v>105</v>
      </c>
      <c r="R47" s="11">
        <v>120</v>
      </c>
      <c r="S47" s="16">
        <v>135</v>
      </c>
    </row>
    <row r="48" spans="2:20" x14ac:dyDescent="0.35">
      <c r="B48" s="53" t="s">
        <v>92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6"/>
    </row>
    <row r="49" spans="2:20" x14ac:dyDescent="0.35">
      <c r="B49" s="54" t="s">
        <v>77</v>
      </c>
      <c r="C49" s="11">
        <f>IF((PI()/24)*(COS(C$46)-COS($F4))/(SIN($F4)-$F4*COS($F4))&lt;0,0,(PI()/24)*(COS(C$46)-COS($F4))/(SIN($F4)-$F4*COS($F4)))</f>
        <v>0</v>
      </c>
      <c r="D49" s="11">
        <f t="shared" ref="D49:S52" si="7">IF((PI()/24)*(COS(D$46)-COS($F4))/(SIN($F4)-$F4*COS($F4))&lt;0,0,(PI()/24)*(COS(D$46)-COS($F4))/(SIN($F4)-$F4*COS($F4)))</f>
        <v>0</v>
      </c>
      <c r="E49" s="11">
        <f t="shared" si="7"/>
        <v>0</v>
      </c>
      <c r="F49" s="11">
        <f t="shared" si="7"/>
        <v>3.5215301467704158E-2</v>
      </c>
      <c r="G49" s="11">
        <f t="shared" si="7"/>
        <v>9.0501710464978027E-2</v>
      </c>
      <c r="H49" s="11">
        <f t="shared" si="7"/>
        <v>0.1329244641570291</v>
      </c>
      <c r="I49" s="11">
        <f t="shared" si="7"/>
        <v>0.1595925219866593</v>
      </c>
      <c r="J49" s="11">
        <f t="shared" si="7"/>
        <v>0.16868849988382867</v>
      </c>
      <c r="K49" s="11">
        <f t="shared" si="7"/>
        <v>0.1595925219866593</v>
      </c>
      <c r="L49" s="11">
        <f t="shared" si="7"/>
        <v>0.1329244641570291</v>
      </c>
      <c r="M49" s="11">
        <f t="shared" si="7"/>
        <v>9.0501710464978027E-2</v>
      </c>
      <c r="N49" s="11">
        <f t="shared" si="7"/>
        <v>3.5215301467704158E-2</v>
      </c>
      <c r="O49" s="11">
        <f t="shared" si="7"/>
        <v>0</v>
      </c>
      <c r="P49" s="11">
        <f t="shared" si="7"/>
        <v>0</v>
      </c>
      <c r="Q49" s="11">
        <f t="shared" si="7"/>
        <v>0</v>
      </c>
      <c r="R49" s="11">
        <f t="shared" si="7"/>
        <v>0</v>
      </c>
      <c r="S49" s="16">
        <f t="shared" si="7"/>
        <v>0</v>
      </c>
      <c r="T49" s="30">
        <f>SUM(C49:S49)</f>
        <v>1.0051564960365698</v>
      </c>
    </row>
    <row r="50" spans="2:20" x14ac:dyDescent="0.35">
      <c r="B50" s="54" t="s">
        <v>78</v>
      </c>
      <c r="C50" s="11">
        <f t="shared" ref="C50:R52" si="8">IF((PI()/24)*(COS(C$46)-COS($F5))/(SIN($F5)-$F5*COS($F5))&lt;0,0,(PI()/24)*(COS(C$46)-COS($F5))/(SIN($F5)-$F5*COS($F5)))</f>
        <v>0</v>
      </c>
      <c r="D50" s="11">
        <f t="shared" si="8"/>
        <v>0</v>
      </c>
      <c r="E50" s="11">
        <f t="shared" si="8"/>
        <v>5.7154905201085736E-3</v>
      </c>
      <c r="F50" s="11">
        <f t="shared" si="8"/>
        <v>5.3146328951368116E-2</v>
      </c>
      <c r="G50" s="11">
        <f t="shared" si="8"/>
        <v>9.387611327722005E-2</v>
      </c>
      <c r="H50" s="11">
        <f t="shared" si="8"/>
        <v>0.1251291760050087</v>
      </c>
      <c r="I50" s="11">
        <f t="shared" si="8"/>
        <v>0.14477567255796342</v>
      </c>
      <c r="J50" s="11">
        <f t="shared" si="8"/>
        <v>0.15147672666337098</v>
      </c>
      <c r="K50" s="11">
        <f t="shared" si="8"/>
        <v>0.14477567255796342</v>
      </c>
      <c r="L50" s="11">
        <f t="shared" si="8"/>
        <v>0.1251291760050087</v>
      </c>
      <c r="M50" s="11">
        <f t="shared" si="8"/>
        <v>9.387611327722005E-2</v>
      </c>
      <c r="N50" s="11">
        <f t="shared" si="8"/>
        <v>5.3146328951368116E-2</v>
      </c>
      <c r="O50" s="11">
        <f t="shared" si="8"/>
        <v>5.7154905201085736E-3</v>
      </c>
      <c r="P50" s="11">
        <f t="shared" si="8"/>
        <v>0</v>
      </c>
      <c r="Q50" s="11">
        <f t="shared" si="8"/>
        <v>0</v>
      </c>
      <c r="R50" s="11">
        <f t="shared" si="8"/>
        <v>0</v>
      </c>
      <c r="S50" s="16">
        <f t="shared" si="7"/>
        <v>0</v>
      </c>
      <c r="T50" s="30">
        <f t="shared" ref="T50:T60" si="9">SUM(C50:S50)</f>
        <v>0.99676228928670862</v>
      </c>
    </row>
    <row r="51" spans="2:20" x14ac:dyDescent="0.35">
      <c r="B51" s="54" t="s">
        <v>79</v>
      </c>
      <c r="C51" s="11">
        <f t="shared" si="8"/>
        <v>0</v>
      </c>
      <c r="D51" s="11">
        <f t="shared" si="8"/>
        <v>0</v>
      </c>
      <c r="E51" s="11">
        <f t="shared" si="8"/>
        <v>3.048704117905204E-2</v>
      </c>
      <c r="F51" s="11">
        <f t="shared" si="8"/>
        <v>6.4176420718482147E-2</v>
      </c>
      <c r="G51" s="11">
        <f t="shared" si="8"/>
        <v>9.3106146780596782E-2</v>
      </c>
      <c r="H51" s="11">
        <f t="shared" si="8"/>
        <v>0.11530470634289564</v>
      </c>
      <c r="I51" s="11">
        <f t="shared" si="8"/>
        <v>0.12925930425606222</v>
      </c>
      <c r="J51" s="11">
        <f t="shared" si="8"/>
        <v>0.13401895773337769</v>
      </c>
      <c r="K51" s="11">
        <f t="shared" si="8"/>
        <v>0.12925930425606222</v>
      </c>
      <c r="L51" s="11">
        <f t="shared" si="8"/>
        <v>0.11530470634289564</v>
      </c>
      <c r="M51" s="11">
        <f t="shared" si="8"/>
        <v>9.3106146780596782E-2</v>
      </c>
      <c r="N51" s="11">
        <f t="shared" si="8"/>
        <v>6.4176420718482147E-2</v>
      </c>
      <c r="O51" s="11">
        <f t="shared" si="8"/>
        <v>3.048704117905204E-2</v>
      </c>
      <c r="P51" s="11">
        <f t="shared" si="8"/>
        <v>0</v>
      </c>
      <c r="Q51" s="11">
        <f t="shared" si="8"/>
        <v>0</v>
      </c>
      <c r="R51" s="11">
        <f t="shared" si="8"/>
        <v>0</v>
      </c>
      <c r="S51" s="16">
        <f t="shared" si="7"/>
        <v>0</v>
      </c>
      <c r="T51" s="30">
        <f t="shared" si="9"/>
        <v>0.99868619628755539</v>
      </c>
    </row>
    <row r="52" spans="2:20" x14ac:dyDescent="0.35">
      <c r="B52" s="54" t="s">
        <v>80</v>
      </c>
      <c r="C52" s="11">
        <f t="shared" si="8"/>
        <v>0</v>
      </c>
      <c r="D52" s="11">
        <f t="shared" si="8"/>
        <v>1.6761635018791663E-2</v>
      </c>
      <c r="E52" s="11">
        <f t="shared" si="8"/>
        <v>4.3473428533183998E-2</v>
      </c>
      <c r="F52" s="11">
        <f t="shared" si="8"/>
        <v>6.8364857462896472E-2</v>
      </c>
      <c r="G52" s="11">
        <f t="shared" si="8"/>
        <v>8.9739612061400367E-2</v>
      </c>
      <c r="H52" s="11">
        <f t="shared" si="8"/>
        <v>0.10614103812625979</v>
      </c>
      <c r="I52" s="11">
        <f t="shared" si="8"/>
        <v>0.1164514055757927</v>
      </c>
      <c r="J52" s="11">
        <f t="shared" si="8"/>
        <v>0.11996807990700127</v>
      </c>
      <c r="K52" s="11">
        <f t="shared" si="8"/>
        <v>0.1164514055757927</v>
      </c>
      <c r="L52" s="11">
        <f t="shared" si="8"/>
        <v>0.10614103812625979</v>
      </c>
      <c r="M52" s="11">
        <f t="shared" si="8"/>
        <v>8.9739612061400367E-2</v>
      </c>
      <c r="N52" s="11">
        <f t="shared" si="8"/>
        <v>6.8364857462896472E-2</v>
      </c>
      <c r="O52" s="11">
        <f t="shared" si="8"/>
        <v>4.3473428533183998E-2</v>
      </c>
      <c r="P52" s="11">
        <f t="shared" si="8"/>
        <v>1.6761635018791663E-2</v>
      </c>
      <c r="Q52" s="11">
        <f t="shared" si="8"/>
        <v>0</v>
      </c>
      <c r="R52" s="11">
        <f t="shared" si="8"/>
        <v>0</v>
      </c>
      <c r="S52" s="16">
        <f t="shared" si="7"/>
        <v>0</v>
      </c>
      <c r="T52" s="30">
        <f t="shared" si="9"/>
        <v>1.0018320334636512</v>
      </c>
    </row>
    <row r="53" spans="2:20" x14ac:dyDescent="0.35">
      <c r="B53" s="54" t="s">
        <v>81</v>
      </c>
      <c r="C53" s="11">
        <f t="shared" ref="C53:S53" si="10">IF((PI()/24)*(COS(C$46)-COS($F8))/(SIN($F8)-$F8*COS($F8))&lt;0,0,(PI()/24)*(COS(C$46)-COS($F8))/(SIN($F8)-$F8*COS($F8)))</f>
        <v>5.9205712302641102E-3</v>
      </c>
      <c r="D53" s="11">
        <f t="shared" si="10"/>
        <v>2.7454740205639271E-2</v>
      </c>
      <c r="E53" s="11">
        <f t="shared" si="10"/>
        <v>4.8988909181014416E-2</v>
      </c>
      <c r="F53" s="11">
        <f t="shared" si="10"/>
        <v>6.9055560127614588E-2</v>
      </c>
      <c r="G53" s="11">
        <f t="shared" si="10"/>
        <v>8.6287183945137597E-2</v>
      </c>
      <c r="H53" s="11">
        <f t="shared" si="10"/>
        <v>9.9509473947024057E-2</v>
      </c>
      <c r="I53" s="11">
        <f t="shared" si="10"/>
        <v>0.10782135292051276</v>
      </c>
      <c r="J53" s="11">
        <f t="shared" si="10"/>
        <v>0.1106563800495899</v>
      </c>
      <c r="K53" s="11">
        <f t="shared" si="10"/>
        <v>0.10782135292051276</v>
      </c>
      <c r="L53" s="11">
        <f t="shared" si="10"/>
        <v>9.9509473947024057E-2</v>
      </c>
      <c r="M53" s="11">
        <f t="shared" si="10"/>
        <v>8.6287183945137597E-2</v>
      </c>
      <c r="N53" s="11">
        <f t="shared" si="10"/>
        <v>6.9055560127614588E-2</v>
      </c>
      <c r="O53" s="11">
        <f t="shared" si="10"/>
        <v>4.8988909181014416E-2</v>
      </c>
      <c r="P53" s="11">
        <f t="shared" si="10"/>
        <v>2.7454740205639271E-2</v>
      </c>
      <c r="Q53" s="11">
        <f t="shared" si="10"/>
        <v>5.9205712302641102E-3</v>
      </c>
      <c r="R53" s="11">
        <f t="shared" si="10"/>
        <v>0</v>
      </c>
      <c r="S53" s="16">
        <f t="shared" si="10"/>
        <v>0</v>
      </c>
      <c r="T53" s="30">
        <f t="shared" si="9"/>
        <v>1.0007319631640035</v>
      </c>
    </row>
    <row r="54" spans="2:20" x14ac:dyDescent="0.35">
      <c r="B54" s="54" t="s">
        <v>82</v>
      </c>
      <c r="C54" s="11">
        <f t="shared" ref="C54:S54" si="11">IF((PI()/24)*(COS(C$46)-COS($F9))/(SIN($F9)-$F9*COS($F9))&lt;0,0,(PI()/24)*(COS(C$46)-COS($F9))/(SIN($F9)-$F9*COS($F9)))</f>
        <v>1.1563102708477204E-2</v>
      </c>
      <c r="D54" s="11">
        <f t="shared" si="11"/>
        <v>3.111103523767372E-2</v>
      </c>
      <c r="E54" s="11">
        <f t="shared" si="11"/>
        <v>5.0658967766870226E-2</v>
      </c>
      <c r="F54" s="11">
        <f t="shared" si="11"/>
        <v>6.88747409986879E-2</v>
      </c>
      <c r="G54" s="11">
        <f t="shared" si="11"/>
        <v>8.4516980090366969E-2</v>
      </c>
      <c r="H54" s="11">
        <f t="shared" si="11"/>
        <v>9.6519692297831791E-2</v>
      </c>
      <c r="I54" s="11">
        <f t="shared" si="11"/>
        <v>0.10406491261956348</v>
      </c>
      <c r="J54" s="11">
        <f t="shared" si="11"/>
        <v>0.10663844675970209</v>
      </c>
      <c r="K54" s="11">
        <f t="shared" si="11"/>
        <v>0.10406491261956348</v>
      </c>
      <c r="L54" s="11">
        <f t="shared" si="11"/>
        <v>9.6519692297831791E-2</v>
      </c>
      <c r="M54" s="11">
        <f t="shared" si="11"/>
        <v>8.4516980090366969E-2</v>
      </c>
      <c r="N54" s="11">
        <f t="shared" si="11"/>
        <v>6.88747409986879E-2</v>
      </c>
      <c r="O54" s="11">
        <f t="shared" si="11"/>
        <v>5.0658967766870226E-2</v>
      </c>
      <c r="P54" s="11">
        <f t="shared" si="11"/>
        <v>3.111103523767372E-2</v>
      </c>
      <c r="Q54" s="11">
        <f t="shared" si="11"/>
        <v>1.1563102708477204E-2</v>
      </c>
      <c r="R54" s="11">
        <f t="shared" si="11"/>
        <v>0</v>
      </c>
      <c r="S54" s="16">
        <f t="shared" si="11"/>
        <v>0</v>
      </c>
      <c r="T54" s="30">
        <f t="shared" si="9"/>
        <v>1.0012573101986446</v>
      </c>
    </row>
    <row r="55" spans="2:20" x14ac:dyDescent="0.35">
      <c r="B55" s="54" t="s">
        <v>83</v>
      </c>
      <c r="C55" s="11">
        <f t="shared" ref="C55:S55" si="12">IF((PI()/24)*(COS(C$46)-COS($F10))/(SIN($F10)-$F10*COS($F10))&lt;0,0,(PI()/24)*(COS(C$46)-COS($F10))/(SIN($F10)-$F10*COS($F10)))</f>
        <v>9.059116405705895E-3</v>
      </c>
      <c r="D55" s="11">
        <f t="shared" si="12"/>
        <v>2.9501317132870509E-2</v>
      </c>
      <c r="E55" s="11">
        <f t="shared" si="12"/>
        <v>4.9943517860035105E-2</v>
      </c>
      <c r="F55" s="11">
        <f t="shared" si="12"/>
        <v>6.8992616389977446E-2</v>
      </c>
      <c r="G55" s="11">
        <f t="shared" si="12"/>
        <v>8.5350448138005658E-2</v>
      </c>
      <c r="H55" s="11">
        <f t="shared" si="12"/>
        <v>9.7902253903086767E-2</v>
      </c>
      <c r="I55" s="11">
        <f t="shared" si="12"/>
        <v>0.10579264886517024</v>
      </c>
      <c r="J55" s="11">
        <f t="shared" si="12"/>
        <v>0.10848391564708436</v>
      </c>
      <c r="K55" s="11">
        <f t="shared" si="12"/>
        <v>0.10579264886517024</v>
      </c>
      <c r="L55" s="11">
        <f t="shared" si="12"/>
        <v>9.7902253903086767E-2</v>
      </c>
      <c r="M55" s="11">
        <f t="shared" si="12"/>
        <v>8.5350448138005658E-2</v>
      </c>
      <c r="N55" s="11">
        <f t="shared" si="12"/>
        <v>6.8992616389977446E-2</v>
      </c>
      <c r="O55" s="11">
        <f t="shared" si="12"/>
        <v>4.9943517860035105E-2</v>
      </c>
      <c r="P55" s="11">
        <f t="shared" si="12"/>
        <v>2.9501317132870509E-2</v>
      </c>
      <c r="Q55" s="11">
        <f t="shared" si="12"/>
        <v>9.059116405705895E-3</v>
      </c>
      <c r="R55" s="11">
        <f t="shared" si="12"/>
        <v>0</v>
      </c>
      <c r="S55" s="16">
        <f t="shared" si="12"/>
        <v>0</v>
      </c>
      <c r="T55" s="30">
        <f t="shared" si="9"/>
        <v>1.0015677530367877</v>
      </c>
    </row>
    <row r="56" spans="2:20" x14ac:dyDescent="0.35">
      <c r="B56" s="54" t="s">
        <v>84</v>
      </c>
      <c r="C56" s="11">
        <f t="shared" ref="C56:S56" si="13">IF((PI()/24)*(COS(C$46)-COS($F11))/(SIN($F11)-$F11*COS($F11))&lt;0,0,(PI()/24)*(COS(C$46)-COS($F11))/(SIN($F11)-$F11*COS($F11)))</f>
        <v>0</v>
      </c>
      <c r="D56" s="11">
        <f t="shared" si="13"/>
        <v>2.1654022852322475E-2</v>
      </c>
      <c r="E56" s="11">
        <f t="shared" si="13"/>
        <v>4.6084148913047296E-2</v>
      </c>
      <c r="F56" s="11">
        <f t="shared" si="13"/>
        <v>6.8849402255425934E-2</v>
      </c>
      <c r="G56" s="11">
        <f t="shared" si="13"/>
        <v>8.8398368485535214E-2</v>
      </c>
      <c r="H56" s="11">
        <f t="shared" si="13"/>
        <v>0.10339881786098737</v>
      </c>
      <c r="I56" s="11">
        <f t="shared" si="13"/>
        <v>0.11282849454626004</v>
      </c>
      <c r="J56" s="11">
        <f t="shared" si="13"/>
        <v>0.1160447816585294</v>
      </c>
      <c r="K56" s="11">
        <f t="shared" si="13"/>
        <v>0.11282849454626004</v>
      </c>
      <c r="L56" s="11">
        <f t="shared" si="13"/>
        <v>0.10339881786098737</v>
      </c>
      <c r="M56" s="11">
        <f t="shared" si="13"/>
        <v>8.8398368485535214E-2</v>
      </c>
      <c r="N56" s="11">
        <f t="shared" si="13"/>
        <v>6.8849402255425934E-2</v>
      </c>
      <c r="O56" s="11">
        <f t="shared" si="13"/>
        <v>4.6084148913047296E-2</v>
      </c>
      <c r="P56" s="11">
        <f t="shared" si="13"/>
        <v>2.1654022852322475E-2</v>
      </c>
      <c r="Q56" s="11">
        <f t="shared" si="13"/>
        <v>0</v>
      </c>
      <c r="R56" s="11">
        <f t="shared" si="13"/>
        <v>0</v>
      </c>
      <c r="S56" s="16">
        <f t="shared" si="13"/>
        <v>0</v>
      </c>
      <c r="T56" s="30">
        <f t="shared" si="9"/>
        <v>0.99847129148568581</v>
      </c>
    </row>
    <row r="57" spans="2:20" x14ac:dyDescent="0.35">
      <c r="B57" s="54" t="s">
        <v>85</v>
      </c>
      <c r="C57" s="11">
        <f t="shared" ref="C57:S57" si="14">IF((PI()/24)*(COS(C$46)-COS($F12))/(SIN($F12)-$F12*COS($F12))&lt;0,0,(PI()/24)*(COS(C$46)-COS($F12))/(SIN($F12)-$F12*COS($F12)))</f>
        <v>0</v>
      </c>
      <c r="D57" s="11">
        <f t="shared" si="14"/>
        <v>4.202532168307611E-3</v>
      </c>
      <c r="E57" s="11">
        <f t="shared" si="14"/>
        <v>3.6354918280677606E-2</v>
      </c>
      <c r="F57" s="11">
        <f t="shared" si="14"/>
        <v>6.6316172413819943E-2</v>
      </c>
      <c r="G57" s="11">
        <f t="shared" si="14"/>
        <v>9.2044484611874436E-2</v>
      </c>
      <c r="H57" s="11">
        <f t="shared" si="14"/>
        <v>0.11178651291658995</v>
      </c>
      <c r="I57" s="11">
        <f t="shared" si="14"/>
        <v>0.12419687072424443</v>
      </c>
      <c r="J57" s="11">
        <f t="shared" si="14"/>
        <v>0.12842981265933223</v>
      </c>
      <c r="K57" s="11">
        <f t="shared" si="14"/>
        <v>0.12419687072424443</v>
      </c>
      <c r="L57" s="11">
        <f t="shared" si="14"/>
        <v>0.11178651291658995</v>
      </c>
      <c r="M57" s="11">
        <f t="shared" si="14"/>
        <v>9.2044484611874436E-2</v>
      </c>
      <c r="N57" s="11">
        <f t="shared" si="14"/>
        <v>6.6316172413819943E-2</v>
      </c>
      <c r="O57" s="11">
        <f t="shared" si="14"/>
        <v>3.6354918280677606E-2</v>
      </c>
      <c r="P57" s="11">
        <f t="shared" si="14"/>
        <v>4.202532168307611E-3</v>
      </c>
      <c r="Q57" s="11">
        <f t="shared" si="14"/>
        <v>0</v>
      </c>
      <c r="R57" s="11">
        <f t="shared" si="14"/>
        <v>0</v>
      </c>
      <c r="S57" s="16">
        <f t="shared" si="14"/>
        <v>0</v>
      </c>
      <c r="T57" s="30">
        <f t="shared" si="9"/>
        <v>0.9982327948903601</v>
      </c>
    </row>
    <row r="58" spans="2:20" x14ac:dyDescent="0.35">
      <c r="B58" s="54" t="s">
        <v>86</v>
      </c>
      <c r="C58" s="11">
        <f t="shared" ref="C58:S58" si="15">IF((PI()/24)*(COS(C$46)-COS($F13))/(SIN($F13)-$F13*COS($F13))&lt;0,0,(PI()/24)*(COS(C$46)-COS($F13))/(SIN($F13)-$F13*COS($F13)))</f>
        <v>0</v>
      </c>
      <c r="D58" s="11">
        <f t="shared" si="15"/>
        <v>0</v>
      </c>
      <c r="E58" s="11">
        <f t="shared" si="15"/>
        <v>1.5751407445783086E-2</v>
      </c>
      <c r="F58" s="11">
        <f t="shared" si="15"/>
        <v>5.7882416206416022E-2</v>
      </c>
      <c r="G58" s="11">
        <f t="shared" si="15"/>
        <v>9.4061133619098902E-2</v>
      </c>
      <c r="H58" s="11">
        <f t="shared" si="15"/>
        <v>0.12182203988031484</v>
      </c>
      <c r="I58" s="11">
        <f t="shared" si="15"/>
        <v>0.13927327510542867</v>
      </c>
      <c r="J58" s="11">
        <f t="shared" si="15"/>
        <v>0.14522556645337867</v>
      </c>
      <c r="K58" s="11">
        <f t="shared" si="15"/>
        <v>0.13927327510542867</v>
      </c>
      <c r="L58" s="11">
        <f t="shared" si="15"/>
        <v>0.12182203988031484</v>
      </c>
      <c r="M58" s="11">
        <f t="shared" si="15"/>
        <v>9.4061133619098902E-2</v>
      </c>
      <c r="N58" s="11">
        <f t="shared" si="15"/>
        <v>5.7882416206416022E-2</v>
      </c>
      <c r="O58" s="11">
        <f t="shared" si="15"/>
        <v>1.5751407445783086E-2</v>
      </c>
      <c r="P58" s="11">
        <f t="shared" si="15"/>
        <v>0</v>
      </c>
      <c r="Q58" s="11">
        <f t="shared" si="15"/>
        <v>0</v>
      </c>
      <c r="R58" s="11">
        <f t="shared" si="15"/>
        <v>0</v>
      </c>
      <c r="S58" s="16">
        <f t="shared" si="15"/>
        <v>0</v>
      </c>
      <c r="T58" s="30">
        <f t="shared" si="9"/>
        <v>1.0028061109674618</v>
      </c>
    </row>
    <row r="59" spans="2:20" x14ac:dyDescent="0.35">
      <c r="B59" s="54" t="s">
        <v>87</v>
      </c>
      <c r="C59" s="11">
        <f t="shared" ref="C59:S59" si="16">IF((PI()/24)*(COS(C$46)-COS($F14))/(SIN($F14)-$F14*COS($F14))&lt;0,0,(PI()/24)*(COS(C$46)-COS($F14))/(SIN($F14)-$F14*COS($F14)))</f>
        <v>0</v>
      </c>
      <c r="D59" s="11">
        <f t="shared" si="16"/>
        <v>0</v>
      </c>
      <c r="E59" s="11">
        <f t="shared" si="16"/>
        <v>0</v>
      </c>
      <c r="F59" s="11">
        <f t="shared" si="16"/>
        <v>4.0790706936343173E-2</v>
      </c>
      <c r="G59" s="11">
        <f t="shared" si="16"/>
        <v>9.1843239368409629E-2</v>
      </c>
      <c r="H59" s="11">
        <f t="shared" si="16"/>
        <v>0.13101722530820539</v>
      </c>
      <c r="I59" s="11">
        <f t="shared" si="16"/>
        <v>0.15564302235200603</v>
      </c>
      <c r="J59" s="11">
        <f t="shared" si="16"/>
        <v>0.16404242312733033</v>
      </c>
      <c r="K59" s="11">
        <f t="shared" si="16"/>
        <v>0.15564302235200603</v>
      </c>
      <c r="L59" s="11">
        <f t="shared" si="16"/>
        <v>0.13101722530820539</v>
      </c>
      <c r="M59" s="11">
        <f t="shared" si="16"/>
        <v>9.1843239368409629E-2</v>
      </c>
      <c r="N59" s="11">
        <f t="shared" si="16"/>
        <v>4.0790706936343173E-2</v>
      </c>
      <c r="O59" s="11">
        <f t="shared" si="16"/>
        <v>0</v>
      </c>
      <c r="P59" s="11">
        <f t="shared" si="16"/>
        <v>0</v>
      </c>
      <c r="Q59" s="11">
        <f t="shared" si="16"/>
        <v>0</v>
      </c>
      <c r="R59" s="11">
        <f t="shared" si="16"/>
        <v>0</v>
      </c>
      <c r="S59" s="16">
        <f t="shared" si="16"/>
        <v>0</v>
      </c>
      <c r="T59" s="30">
        <f t="shared" si="9"/>
        <v>1.0026308110572588</v>
      </c>
    </row>
    <row r="60" spans="2:20" x14ac:dyDescent="0.35">
      <c r="B60" s="55" t="s">
        <v>88</v>
      </c>
      <c r="C60" s="26">
        <f t="shared" ref="C60:S60" si="17">IF((PI()/24)*(COS(C$46)-COS($F15))/(SIN($F15)-$F15*COS($F15))&lt;0,0,(PI()/24)*(COS(C$46)-COS($F15))/(SIN($F15)-$F15*COS($F15)))</f>
        <v>0</v>
      </c>
      <c r="D60" s="26">
        <f t="shared" si="17"/>
        <v>0</v>
      </c>
      <c r="E60" s="26">
        <f t="shared" si="17"/>
        <v>0</v>
      </c>
      <c r="F60" s="26">
        <f t="shared" si="17"/>
        <v>2.6176719632246083E-2</v>
      </c>
      <c r="G60" s="26">
        <f t="shared" si="17"/>
        <v>8.7980665140976202E-2</v>
      </c>
      <c r="H60" s="26">
        <f t="shared" si="17"/>
        <v>0.13540450049340588</v>
      </c>
      <c r="I60" s="26">
        <f t="shared" si="17"/>
        <v>0.16521636968186051</v>
      </c>
      <c r="J60" s="26">
        <f t="shared" si="17"/>
        <v>0.17538464308759005</v>
      </c>
      <c r="K60" s="26">
        <f t="shared" si="17"/>
        <v>0.16521636968186051</v>
      </c>
      <c r="L60" s="26">
        <f t="shared" si="17"/>
        <v>0.13540450049340588</v>
      </c>
      <c r="M60" s="26">
        <f t="shared" si="17"/>
        <v>8.7980665140976202E-2</v>
      </c>
      <c r="N60" s="26">
        <f t="shared" si="17"/>
        <v>2.6176719632246083E-2</v>
      </c>
      <c r="O60" s="26">
        <f t="shared" si="17"/>
        <v>0</v>
      </c>
      <c r="P60" s="26">
        <f t="shared" si="17"/>
        <v>0</v>
      </c>
      <c r="Q60" s="26">
        <f t="shared" si="17"/>
        <v>0</v>
      </c>
      <c r="R60" s="26">
        <f t="shared" si="17"/>
        <v>0</v>
      </c>
      <c r="S60" s="27">
        <f t="shared" si="17"/>
        <v>0</v>
      </c>
      <c r="T60" s="30">
        <f t="shared" si="9"/>
        <v>1.0049411529845673</v>
      </c>
    </row>
    <row r="61" spans="2:20" x14ac:dyDescent="0.35">
      <c r="T61" s="30">
        <f>SUM(T49:T60)</f>
        <v>12.013076202859255</v>
      </c>
    </row>
    <row r="65" spans="2:20" ht="33" x14ac:dyDescent="0.35">
      <c r="B65" s="65" t="s">
        <v>106</v>
      </c>
    </row>
    <row r="66" spans="2:20" x14ac:dyDescent="0.35">
      <c r="B66" s="43" t="s">
        <v>101</v>
      </c>
      <c r="C66" s="51">
        <v>5</v>
      </c>
      <c r="D66" s="51">
        <v>6</v>
      </c>
      <c r="E66" s="51">
        <v>7</v>
      </c>
      <c r="F66" s="51">
        <v>8</v>
      </c>
      <c r="G66" s="51">
        <v>9</v>
      </c>
      <c r="H66" s="51">
        <v>10</v>
      </c>
      <c r="I66" s="51">
        <v>11</v>
      </c>
      <c r="J66" s="51">
        <v>12</v>
      </c>
      <c r="K66" s="51">
        <v>13</v>
      </c>
      <c r="L66" s="51">
        <v>14</v>
      </c>
      <c r="M66" s="51">
        <v>15</v>
      </c>
      <c r="N66" s="51">
        <v>16</v>
      </c>
      <c r="O66" s="51">
        <v>17</v>
      </c>
      <c r="P66" s="51">
        <v>18</v>
      </c>
      <c r="Q66" s="51">
        <v>19</v>
      </c>
      <c r="R66" s="51">
        <v>20</v>
      </c>
      <c r="S66" s="52">
        <v>21</v>
      </c>
    </row>
    <row r="67" spans="2:20" x14ac:dyDescent="0.35">
      <c r="B67" s="15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6"/>
    </row>
    <row r="68" spans="2:20" x14ac:dyDescent="0.35">
      <c r="B68" s="53" t="s">
        <v>92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6"/>
    </row>
    <row r="69" spans="2:20" x14ac:dyDescent="0.35">
      <c r="B69" s="54" t="s">
        <v>77</v>
      </c>
      <c r="C69" s="11">
        <f>C49*$C4</f>
        <v>0</v>
      </c>
      <c r="D69" s="11">
        <f t="shared" ref="D69:S80" si="18">D49*$C4</f>
        <v>0</v>
      </c>
      <c r="E69" s="11">
        <f t="shared" si="18"/>
        <v>0</v>
      </c>
      <c r="F69" s="11">
        <f t="shared" si="18"/>
        <v>5.3879411245587365E-2</v>
      </c>
      <c r="G69" s="11">
        <f t="shared" si="18"/>
        <v>0.13846761701141638</v>
      </c>
      <c r="H69" s="11">
        <f t="shared" si="18"/>
        <v>0.20337443016025453</v>
      </c>
      <c r="I69" s="11">
        <f t="shared" si="18"/>
        <v>0.24417655863958873</v>
      </c>
      <c r="J69" s="11">
        <f t="shared" si="18"/>
        <v>0.25809340482225784</v>
      </c>
      <c r="K69" s="11">
        <f t="shared" si="18"/>
        <v>0.24417655863958873</v>
      </c>
      <c r="L69" s="11">
        <f t="shared" si="18"/>
        <v>0.20337443016025453</v>
      </c>
      <c r="M69" s="11">
        <f t="shared" si="18"/>
        <v>0.13846761701141638</v>
      </c>
      <c r="N69" s="11">
        <f t="shared" si="18"/>
        <v>5.3879411245587365E-2</v>
      </c>
      <c r="O69" s="11">
        <f t="shared" si="18"/>
        <v>0</v>
      </c>
      <c r="P69" s="11">
        <f t="shared" si="18"/>
        <v>0</v>
      </c>
      <c r="Q69" s="11">
        <f t="shared" si="18"/>
        <v>0</v>
      </c>
      <c r="R69" s="11">
        <f t="shared" si="18"/>
        <v>0</v>
      </c>
      <c r="S69" s="16">
        <f t="shared" si="18"/>
        <v>0</v>
      </c>
      <c r="T69" s="30">
        <f>SUM(C69:S69)</f>
        <v>1.5378894389359516</v>
      </c>
    </row>
    <row r="70" spans="2:20" x14ac:dyDescent="0.35">
      <c r="B70" s="54" t="s">
        <v>78</v>
      </c>
      <c r="C70" s="11">
        <f t="shared" ref="C70:R80" si="19">C50*$C5</f>
        <v>0</v>
      </c>
      <c r="D70" s="11">
        <f t="shared" si="19"/>
        <v>0</v>
      </c>
      <c r="E70" s="11">
        <f t="shared" si="19"/>
        <v>1.3774332153461664E-2</v>
      </c>
      <c r="F70" s="11">
        <f t="shared" si="19"/>
        <v>0.12808265277279718</v>
      </c>
      <c r="G70" s="11">
        <f t="shared" si="19"/>
        <v>0.22624143299810034</v>
      </c>
      <c r="H70" s="11">
        <f t="shared" si="19"/>
        <v>0.30156131417207099</v>
      </c>
      <c r="I70" s="11">
        <f t="shared" si="19"/>
        <v>0.34890937086469187</v>
      </c>
      <c r="J70" s="11">
        <f t="shared" si="19"/>
        <v>0.36505891125872408</v>
      </c>
      <c r="K70" s="11">
        <f t="shared" si="19"/>
        <v>0.34890937086469187</v>
      </c>
      <c r="L70" s="11">
        <f t="shared" si="19"/>
        <v>0.30156131417207099</v>
      </c>
      <c r="M70" s="11">
        <f t="shared" si="19"/>
        <v>0.22624143299810034</v>
      </c>
      <c r="N70" s="11">
        <f t="shared" si="19"/>
        <v>0.12808265277279718</v>
      </c>
      <c r="O70" s="11">
        <f t="shared" si="19"/>
        <v>1.3774332153461664E-2</v>
      </c>
      <c r="P70" s="11">
        <f t="shared" si="19"/>
        <v>0</v>
      </c>
      <c r="Q70" s="11">
        <f t="shared" si="19"/>
        <v>0</v>
      </c>
      <c r="R70" s="11">
        <f t="shared" si="19"/>
        <v>0</v>
      </c>
      <c r="S70" s="16">
        <f t="shared" si="18"/>
        <v>0</v>
      </c>
      <c r="T70" s="30">
        <f t="shared" ref="T70:T80" si="20">SUM(C70:S70)</f>
        <v>2.4021971171809686</v>
      </c>
    </row>
    <row r="71" spans="2:20" x14ac:dyDescent="0.35">
      <c r="B71" s="54" t="s">
        <v>79</v>
      </c>
      <c r="C71" s="11">
        <f t="shared" si="19"/>
        <v>0</v>
      </c>
      <c r="D71" s="11">
        <f t="shared" si="19"/>
        <v>0</v>
      </c>
      <c r="E71" s="11">
        <f t="shared" si="19"/>
        <v>0.12072868306904608</v>
      </c>
      <c r="F71" s="11">
        <f t="shared" si="19"/>
        <v>0.25413862604518928</v>
      </c>
      <c r="G71" s="11">
        <f t="shared" si="19"/>
        <v>0.36870034125116324</v>
      </c>
      <c r="H71" s="11">
        <f t="shared" si="19"/>
        <v>0.4566066371178667</v>
      </c>
      <c r="I71" s="11">
        <f t="shared" si="19"/>
        <v>0.51186684485400635</v>
      </c>
      <c r="J71" s="11">
        <f t="shared" si="19"/>
        <v>0.53071507262417561</v>
      </c>
      <c r="K71" s="11">
        <f t="shared" si="19"/>
        <v>0.51186684485400635</v>
      </c>
      <c r="L71" s="11">
        <f t="shared" si="19"/>
        <v>0.4566066371178667</v>
      </c>
      <c r="M71" s="11">
        <f t="shared" si="19"/>
        <v>0.36870034125116324</v>
      </c>
      <c r="N71" s="11">
        <f t="shared" si="19"/>
        <v>0.25413862604518928</v>
      </c>
      <c r="O71" s="11">
        <f t="shared" si="19"/>
        <v>0.12072868306904608</v>
      </c>
      <c r="P71" s="11">
        <f t="shared" si="19"/>
        <v>0</v>
      </c>
      <c r="Q71" s="11">
        <f t="shared" si="19"/>
        <v>0</v>
      </c>
      <c r="R71" s="11">
        <f t="shared" si="19"/>
        <v>0</v>
      </c>
      <c r="S71" s="16">
        <f t="shared" si="18"/>
        <v>0</v>
      </c>
      <c r="T71" s="30">
        <f t="shared" si="20"/>
        <v>3.9547973372987184</v>
      </c>
    </row>
    <row r="72" spans="2:20" x14ac:dyDescent="0.35">
      <c r="B72" s="54" t="s">
        <v>80</v>
      </c>
      <c r="C72" s="11">
        <f t="shared" si="19"/>
        <v>0</v>
      </c>
      <c r="D72" s="11">
        <f t="shared" si="19"/>
        <v>8.2802476992830817E-2</v>
      </c>
      <c r="E72" s="11">
        <f t="shared" si="19"/>
        <v>0.21475873695392897</v>
      </c>
      <c r="F72" s="11">
        <f t="shared" si="19"/>
        <v>0.3377223958667086</v>
      </c>
      <c r="G72" s="11">
        <f t="shared" si="19"/>
        <v>0.44331368358331785</v>
      </c>
      <c r="H72" s="11">
        <f t="shared" si="19"/>
        <v>0.52433672834372336</v>
      </c>
      <c r="I72" s="11">
        <f t="shared" si="19"/>
        <v>0.57526994354441596</v>
      </c>
      <c r="J72" s="11">
        <f t="shared" si="19"/>
        <v>0.59264231474058637</v>
      </c>
      <c r="K72" s="11">
        <f t="shared" si="19"/>
        <v>0.57526994354441596</v>
      </c>
      <c r="L72" s="11">
        <f t="shared" si="19"/>
        <v>0.52433672834372336</v>
      </c>
      <c r="M72" s="11">
        <f t="shared" si="19"/>
        <v>0.44331368358331785</v>
      </c>
      <c r="N72" s="11">
        <f t="shared" si="19"/>
        <v>0.3377223958667086</v>
      </c>
      <c r="O72" s="11">
        <f t="shared" si="19"/>
        <v>0.21475873695392897</v>
      </c>
      <c r="P72" s="11">
        <f t="shared" si="19"/>
        <v>8.2802476992830817E-2</v>
      </c>
      <c r="Q72" s="11">
        <f t="shared" si="19"/>
        <v>0</v>
      </c>
      <c r="R72" s="11">
        <f t="shared" si="19"/>
        <v>0</v>
      </c>
      <c r="S72" s="16">
        <f t="shared" si="18"/>
        <v>0</v>
      </c>
      <c r="T72" s="30">
        <f t="shared" si="20"/>
        <v>4.9490502453104375</v>
      </c>
    </row>
    <row r="73" spans="2:20" x14ac:dyDescent="0.35">
      <c r="B73" s="54" t="s">
        <v>81</v>
      </c>
      <c r="C73" s="11">
        <f t="shared" si="19"/>
        <v>3.5997073080005791E-2</v>
      </c>
      <c r="D73" s="11">
        <f t="shared" si="19"/>
        <v>0.16692482045028678</v>
      </c>
      <c r="E73" s="11">
        <f t="shared" si="19"/>
        <v>0.29785256782056763</v>
      </c>
      <c r="F73" s="11">
        <f t="shared" si="19"/>
        <v>0.41985780557589669</v>
      </c>
      <c r="G73" s="11">
        <f t="shared" si="19"/>
        <v>0.5246260783864366</v>
      </c>
      <c r="H73" s="11">
        <f t="shared" si="19"/>
        <v>0.6050176015979063</v>
      </c>
      <c r="I73" s="11">
        <f t="shared" si="19"/>
        <v>0.65555382575671761</v>
      </c>
      <c r="J73" s="11">
        <f t="shared" si="19"/>
        <v>0.6727907907015066</v>
      </c>
      <c r="K73" s="11">
        <f t="shared" si="19"/>
        <v>0.65555382575671761</v>
      </c>
      <c r="L73" s="11">
        <f t="shared" si="19"/>
        <v>0.6050176015979063</v>
      </c>
      <c r="M73" s="11">
        <f t="shared" si="19"/>
        <v>0.5246260783864366</v>
      </c>
      <c r="N73" s="11">
        <f t="shared" si="19"/>
        <v>0.41985780557589669</v>
      </c>
      <c r="O73" s="11">
        <f t="shared" si="19"/>
        <v>0.29785256782056763</v>
      </c>
      <c r="P73" s="11">
        <f t="shared" si="19"/>
        <v>0.16692482045028678</v>
      </c>
      <c r="Q73" s="11">
        <f t="shared" si="19"/>
        <v>3.5997073080005791E-2</v>
      </c>
      <c r="R73" s="11">
        <f t="shared" si="19"/>
        <v>0</v>
      </c>
      <c r="S73" s="16">
        <f t="shared" si="18"/>
        <v>0</v>
      </c>
      <c r="T73" s="30">
        <f t="shared" si="20"/>
        <v>6.0844503360371416</v>
      </c>
    </row>
    <row r="74" spans="2:20" x14ac:dyDescent="0.35">
      <c r="B74" s="54" t="s">
        <v>82</v>
      </c>
      <c r="C74" s="11">
        <f t="shared" si="19"/>
        <v>7.8513467390560213E-2</v>
      </c>
      <c r="D74" s="11">
        <f t="shared" si="19"/>
        <v>0.21124392926380456</v>
      </c>
      <c r="E74" s="11">
        <f t="shared" si="19"/>
        <v>0.34397439113704886</v>
      </c>
      <c r="F74" s="11">
        <f t="shared" si="19"/>
        <v>0.46765949138109086</v>
      </c>
      <c r="G74" s="11">
        <f t="shared" si="19"/>
        <v>0.57387029481359175</v>
      </c>
      <c r="H74" s="11">
        <f t="shared" si="19"/>
        <v>0.65536871070227787</v>
      </c>
      <c r="I74" s="11">
        <f t="shared" si="19"/>
        <v>0.70660075668683597</v>
      </c>
      <c r="J74" s="11">
        <f t="shared" si="19"/>
        <v>0.7240750534983772</v>
      </c>
      <c r="K74" s="11">
        <f t="shared" si="19"/>
        <v>0.70660075668683597</v>
      </c>
      <c r="L74" s="11">
        <f t="shared" si="19"/>
        <v>0.65536871070227787</v>
      </c>
      <c r="M74" s="11">
        <f t="shared" si="19"/>
        <v>0.57387029481359175</v>
      </c>
      <c r="N74" s="11">
        <f t="shared" si="19"/>
        <v>0.46765949138109086</v>
      </c>
      <c r="O74" s="11">
        <f t="shared" si="19"/>
        <v>0.34397439113704886</v>
      </c>
      <c r="P74" s="11">
        <f t="shared" si="19"/>
        <v>0.21124392926380456</v>
      </c>
      <c r="Q74" s="11">
        <f t="shared" si="19"/>
        <v>7.8513467390560213E-2</v>
      </c>
      <c r="R74" s="11">
        <f t="shared" si="19"/>
        <v>0</v>
      </c>
      <c r="S74" s="16">
        <f t="shared" si="18"/>
        <v>0</v>
      </c>
      <c r="T74" s="30">
        <f t="shared" si="20"/>
        <v>6.7985371362487967</v>
      </c>
    </row>
    <row r="75" spans="2:20" x14ac:dyDescent="0.35">
      <c r="B75" s="54" t="s">
        <v>83</v>
      </c>
      <c r="C75" s="11">
        <f t="shared" si="19"/>
        <v>6.5135046957025391E-2</v>
      </c>
      <c r="D75" s="11">
        <f t="shared" si="19"/>
        <v>0.21211447018533897</v>
      </c>
      <c r="E75" s="11">
        <f t="shared" si="19"/>
        <v>0.35909389341365244</v>
      </c>
      <c r="F75" s="11">
        <f t="shared" si="19"/>
        <v>0.49605691184393785</v>
      </c>
      <c r="G75" s="11">
        <f t="shared" si="19"/>
        <v>0.61366972211226067</v>
      </c>
      <c r="H75" s="11">
        <f t="shared" si="19"/>
        <v>0.70391720556319393</v>
      </c>
      <c r="I75" s="11">
        <f t="shared" si="19"/>
        <v>0.76064914534057415</v>
      </c>
      <c r="J75" s="11">
        <f t="shared" si="19"/>
        <v>0.77999935350253657</v>
      </c>
      <c r="K75" s="11">
        <f t="shared" si="19"/>
        <v>0.76064914534057415</v>
      </c>
      <c r="L75" s="11">
        <f t="shared" si="19"/>
        <v>0.70391720556319393</v>
      </c>
      <c r="M75" s="11">
        <f t="shared" si="19"/>
        <v>0.61366972211226067</v>
      </c>
      <c r="N75" s="11">
        <f t="shared" si="19"/>
        <v>0.49605691184393785</v>
      </c>
      <c r="O75" s="11">
        <f t="shared" si="19"/>
        <v>0.35909389341365244</v>
      </c>
      <c r="P75" s="11">
        <f t="shared" si="19"/>
        <v>0.21211447018533897</v>
      </c>
      <c r="Q75" s="11">
        <f t="shared" si="19"/>
        <v>6.5135046957025391E-2</v>
      </c>
      <c r="R75" s="11">
        <f t="shared" si="19"/>
        <v>0</v>
      </c>
      <c r="S75" s="16">
        <f t="shared" si="18"/>
        <v>0</v>
      </c>
      <c r="T75" s="30">
        <f t="shared" si="20"/>
        <v>7.2012721443345029</v>
      </c>
    </row>
    <row r="76" spans="2:20" x14ac:dyDescent="0.35">
      <c r="B76" s="54" t="s">
        <v>84</v>
      </c>
      <c r="C76" s="11">
        <f t="shared" si="19"/>
        <v>0</v>
      </c>
      <c r="D76" s="11">
        <f t="shared" si="19"/>
        <v>0.13512110259849225</v>
      </c>
      <c r="E76" s="11">
        <f t="shared" si="19"/>
        <v>0.28756508921741514</v>
      </c>
      <c r="F76" s="11">
        <f t="shared" si="19"/>
        <v>0.42962027007385784</v>
      </c>
      <c r="G76" s="11">
        <f t="shared" si="19"/>
        <v>0.55160581934973973</v>
      </c>
      <c r="H76" s="11">
        <f t="shared" si="19"/>
        <v>0.64520862345256125</v>
      </c>
      <c r="I76" s="11">
        <f t="shared" si="19"/>
        <v>0.70404980596866262</v>
      </c>
      <c r="J76" s="11">
        <f t="shared" si="19"/>
        <v>0.72411943754922348</v>
      </c>
      <c r="K76" s="11">
        <f t="shared" si="19"/>
        <v>0.70404980596866262</v>
      </c>
      <c r="L76" s="11">
        <f t="shared" si="19"/>
        <v>0.64520862345256125</v>
      </c>
      <c r="M76" s="11">
        <f t="shared" si="19"/>
        <v>0.55160581934973973</v>
      </c>
      <c r="N76" s="11">
        <f t="shared" si="19"/>
        <v>0.42962027007385784</v>
      </c>
      <c r="O76" s="11">
        <f t="shared" si="19"/>
        <v>0.28756508921741514</v>
      </c>
      <c r="P76" s="11">
        <f t="shared" si="19"/>
        <v>0.13512110259849225</v>
      </c>
      <c r="Q76" s="11">
        <f t="shared" si="19"/>
        <v>0</v>
      </c>
      <c r="R76" s="11">
        <f t="shared" si="19"/>
        <v>0</v>
      </c>
      <c r="S76" s="16">
        <f t="shared" si="18"/>
        <v>0</v>
      </c>
      <c r="T76" s="30">
        <f t="shared" si="20"/>
        <v>6.230460858870682</v>
      </c>
    </row>
    <row r="77" spans="2:20" x14ac:dyDescent="0.35">
      <c r="B77" s="54" t="s">
        <v>85</v>
      </c>
      <c r="C77" s="11">
        <f t="shared" si="19"/>
        <v>0</v>
      </c>
      <c r="D77" s="11">
        <f t="shared" si="19"/>
        <v>1.8953420079067324E-2</v>
      </c>
      <c r="E77" s="11">
        <f t="shared" si="19"/>
        <v>0.16396068144585599</v>
      </c>
      <c r="F77" s="11">
        <f t="shared" si="19"/>
        <v>0.29908593758632795</v>
      </c>
      <c r="G77" s="11">
        <f t="shared" si="19"/>
        <v>0.41512062559955371</v>
      </c>
      <c r="H77" s="11">
        <f t="shared" si="19"/>
        <v>0.50415717325382059</v>
      </c>
      <c r="I77" s="11">
        <f t="shared" si="19"/>
        <v>0.5601278869663423</v>
      </c>
      <c r="J77" s="11">
        <f t="shared" si="19"/>
        <v>0.57921845509358838</v>
      </c>
      <c r="K77" s="11">
        <f t="shared" si="19"/>
        <v>0.5601278869663423</v>
      </c>
      <c r="L77" s="11">
        <f t="shared" si="19"/>
        <v>0.50415717325382059</v>
      </c>
      <c r="M77" s="11">
        <f t="shared" si="19"/>
        <v>0.41512062559955371</v>
      </c>
      <c r="N77" s="11">
        <f t="shared" si="19"/>
        <v>0.29908593758632795</v>
      </c>
      <c r="O77" s="11">
        <f t="shared" si="19"/>
        <v>0.16396068144585599</v>
      </c>
      <c r="P77" s="11">
        <f t="shared" si="19"/>
        <v>1.8953420079067324E-2</v>
      </c>
      <c r="Q77" s="11">
        <f t="shared" si="19"/>
        <v>0</v>
      </c>
      <c r="R77" s="11">
        <f t="shared" si="19"/>
        <v>0</v>
      </c>
      <c r="S77" s="16">
        <f t="shared" si="18"/>
        <v>0</v>
      </c>
      <c r="T77" s="30">
        <f t="shared" si="20"/>
        <v>4.5020299049555232</v>
      </c>
    </row>
    <row r="78" spans="2:20" x14ac:dyDescent="0.35">
      <c r="B78" s="54" t="s">
        <v>86</v>
      </c>
      <c r="C78" s="11">
        <f t="shared" si="19"/>
        <v>0</v>
      </c>
      <c r="D78" s="11">
        <f t="shared" si="19"/>
        <v>0</v>
      </c>
      <c r="E78" s="11">
        <f t="shared" si="19"/>
        <v>4.7569250486264918E-2</v>
      </c>
      <c r="F78" s="11">
        <f t="shared" si="19"/>
        <v>0.17480489694337639</v>
      </c>
      <c r="G78" s="11">
        <f t="shared" si="19"/>
        <v>0.28406462352967871</v>
      </c>
      <c r="H78" s="11">
        <f t="shared" si="19"/>
        <v>0.36790256043855085</v>
      </c>
      <c r="I78" s="11">
        <f t="shared" si="19"/>
        <v>0.42060529081839459</v>
      </c>
      <c r="J78" s="11">
        <f t="shared" si="19"/>
        <v>0.43858121068920358</v>
      </c>
      <c r="K78" s="11">
        <f t="shared" si="19"/>
        <v>0.42060529081839459</v>
      </c>
      <c r="L78" s="11">
        <f t="shared" si="19"/>
        <v>0.36790256043855085</v>
      </c>
      <c r="M78" s="11">
        <f t="shared" si="19"/>
        <v>0.28406462352967871</v>
      </c>
      <c r="N78" s="11">
        <f t="shared" si="19"/>
        <v>0.17480489694337639</v>
      </c>
      <c r="O78" s="11">
        <f t="shared" si="19"/>
        <v>4.7569250486264918E-2</v>
      </c>
      <c r="P78" s="11">
        <f t="shared" si="19"/>
        <v>0</v>
      </c>
      <c r="Q78" s="11">
        <f t="shared" si="19"/>
        <v>0</v>
      </c>
      <c r="R78" s="11">
        <f t="shared" si="19"/>
        <v>0</v>
      </c>
      <c r="S78" s="16">
        <f t="shared" si="18"/>
        <v>0</v>
      </c>
      <c r="T78" s="30">
        <f t="shared" si="20"/>
        <v>3.0284744551217346</v>
      </c>
    </row>
    <row r="79" spans="2:20" x14ac:dyDescent="0.35">
      <c r="B79" s="54" t="s">
        <v>87</v>
      </c>
      <c r="C79" s="11">
        <f t="shared" si="19"/>
        <v>0</v>
      </c>
      <c r="D79" s="11">
        <f t="shared" si="19"/>
        <v>0</v>
      </c>
      <c r="E79" s="11">
        <f t="shared" si="19"/>
        <v>0</v>
      </c>
      <c r="F79" s="11">
        <f t="shared" si="19"/>
        <v>7.0567922999873689E-2</v>
      </c>
      <c r="G79" s="11">
        <f t="shared" si="19"/>
        <v>0.15888880410734865</v>
      </c>
      <c r="H79" s="11">
        <f t="shared" si="19"/>
        <v>0.22665979978319534</v>
      </c>
      <c r="I79" s="11">
        <f t="shared" si="19"/>
        <v>0.26926242866897043</v>
      </c>
      <c r="J79" s="11">
        <f t="shared" si="19"/>
        <v>0.28379339201028148</v>
      </c>
      <c r="K79" s="11">
        <f t="shared" si="19"/>
        <v>0.26926242866897043</v>
      </c>
      <c r="L79" s="11">
        <f t="shared" si="19"/>
        <v>0.22665979978319534</v>
      </c>
      <c r="M79" s="11">
        <f t="shared" si="19"/>
        <v>0.15888880410734865</v>
      </c>
      <c r="N79" s="11">
        <f t="shared" si="19"/>
        <v>7.0567922999873689E-2</v>
      </c>
      <c r="O79" s="11">
        <f t="shared" si="19"/>
        <v>0</v>
      </c>
      <c r="P79" s="11">
        <f t="shared" si="19"/>
        <v>0</v>
      </c>
      <c r="Q79" s="11">
        <f t="shared" si="19"/>
        <v>0</v>
      </c>
      <c r="R79" s="11">
        <f t="shared" si="19"/>
        <v>0</v>
      </c>
      <c r="S79" s="16">
        <f t="shared" si="18"/>
        <v>0</v>
      </c>
      <c r="T79" s="30">
        <f t="shared" si="20"/>
        <v>1.7345513031290578</v>
      </c>
    </row>
    <row r="80" spans="2:20" x14ac:dyDescent="0.35">
      <c r="B80" s="55" t="s">
        <v>88</v>
      </c>
      <c r="C80" s="26">
        <f t="shared" si="19"/>
        <v>0</v>
      </c>
      <c r="D80" s="26">
        <f t="shared" si="19"/>
        <v>0</v>
      </c>
      <c r="E80" s="26">
        <f t="shared" si="19"/>
        <v>0</v>
      </c>
      <c r="F80" s="26">
        <f t="shared" si="19"/>
        <v>3.4553269914564831E-2</v>
      </c>
      <c r="G80" s="26">
        <f t="shared" si="19"/>
        <v>0.1161344779860886</v>
      </c>
      <c r="H80" s="26">
        <f t="shared" si="19"/>
        <v>0.17873394065129578</v>
      </c>
      <c r="I80" s="26">
        <f t="shared" si="19"/>
        <v>0.21808560798005588</v>
      </c>
      <c r="J80" s="26">
        <f t="shared" si="19"/>
        <v>0.23150772887561888</v>
      </c>
      <c r="K80" s="26">
        <f t="shared" si="19"/>
        <v>0.21808560798005588</v>
      </c>
      <c r="L80" s="26">
        <f t="shared" si="19"/>
        <v>0.17873394065129578</v>
      </c>
      <c r="M80" s="26">
        <f t="shared" si="19"/>
        <v>0.1161344779860886</v>
      </c>
      <c r="N80" s="26">
        <f t="shared" si="19"/>
        <v>3.4553269914564831E-2</v>
      </c>
      <c r="O80" s="26">
        <f t="shared" si="19"/>
        <v>0</v>
      </c>
      <c r="P80" s="26">
        <f t="shared" si="19"/>
        <v>0</v>
      </c>
      <c r="Q80" s="26">
        <f t="shared" si="19"/>
        <v>0</v>
      </c>
      <c r="R80" s="26">
        <f t="shared" si="19"/>
        <v>0</v>
      </c>
      <c r="S80" s="27">
        <f t="shared" si="18"/>
        <v>0</v>
      </c>
      <c r="T80" s="30">
        <f t="shared" si="20"/>
        <v>1.3265223219396292</v>
      </c>
    </row>
    <row r="81" spans="2:20" x14ac:dyDescent="0.35">
      <c r="T81" s="30">
        <f>SUM(T69:T80)</f>
        <v>49.750232599363137</v>
      </c>
    </row>
    <row r="87" spans="2:20" ht="33" x14ac:dyDescent="0.35">
      <c r="B87" s="65" t="s">
        <v>105</v>
      </c>
    </row>
    <row r="88" spans="2:20" x14ac:dyDescent="0.35">
      <c r="B88" s="43" t="s">
        <v>101</v>
      </c>
      <c r="C88" s="51">
        <v>5</v>
      </c>
      <c r="D88" s="51">
        <v>6</v>
      </c>
      <c r="E88" s="51">
        <v>7</v>
      </c>
      <c r="F88" s="51">
        <v>8</v>
      </c>
      <c r="G88" s="51">
        <v>9</v>
      </c>
      <c r="H88" s="51">
        <v>10</v>
      </c>
      <c r="I88" s="51">
        <v>11</v>
      </c>
      <c r="J88" s="51">
        <v>12</v>
      </c>
      <c r="K88" s="51">
        <v>13</v>
      </c>
      <c r="L88" s="51">
        <v>14</v>
      </c>
      <c r="M88" s="51">
        <v>15</v>
      </c>
      <c r="N88" s="51">
        <v>16</v>
      </c>
      <c r="O88" s="51">
        <v>17</v>
      </c>
      <c r="P88" s="51">
        <v>18</v>
      </c>
      <c r="Q88" s="51">
        <v>19</v>
      </c>
      <c r="R88" s="51">
        <v>20</v>
      </c>
      <c r="S88" s="52">
        <v>21</v>
      </c>
    </row>
    <row r="89" spans="2:20" x14ac:dyDescent="0.35">
      <c r="B89" s="1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6"/>
    </row>
    <row r="90" spans="2:20" x14ac:dyDescent="0.35">
      <c r="B90" s="53" t="s">
        <v>92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6"/>
    </row>
    <row r="91" spans="2:20" x14ac:dyDescent="0.35">
      <c r="B91" s="54" t="s">
        <v>77</v>
      </c>
      <c r="C91" s="11">
        <f>$H4*C49</f>
        <v>0</v>
      </c>
      <c r="D91" s="11">
        <f t="shared" ref="D91:S102" si="21">$H4*D49</f>
        <v>0</v>
      </c>
      <c r="E91" s="11">
        <f t="shared" si="21"/>
        <v>0</v>
      </c>
      <c r="F91" s="11">
        <f t="shared" si="21"/>
        <v>2.4869513886216377E-2</v>
      </c>
      <c r="G91" s="11">
        <f t="shared" si="21"/>
        <v>6.3913510642504251E-2</v>
      </c>
      <c r="H91" s="11">
        <f t="shared" si="21"/>
        <v>9.3873023072166925E-2</v>
      </c>
      <c r="I91" s="11">
        <f t="shared" si="21"/>
        <v>0.11270635991355811</v>
      </c>
      <c r="J91" s="11">
        <f t="shared" si="21"/>
        <v>0.11913006038449769</v>
      </c>
      <c r="K91" s="11">
        <f t="shared" si="21"/>
        <v>0.11270635991355811</v>
      </c>
      <c r="L91" s="11">
        <f t="shared" si="21"/>
        <v>9.3873023072166925E-2</v>
      </c>
      <c r="M91" s="11">
        <f t="shared" si="21"/>
        <v>6.3913510642504251E-2</v>
      </c>
      <c r="N91" s="11">
        <f t="shared" si="21"/>
        <v>2.4869513886216377E-2</v>
      </c>
      <c r="O91" s="11">
        <f t="shared" si="21"/>
        <v>0</v>
      </c>
      <c r="P91" s="11">
        <f t="shared" si="21"/>
        <v>0</v>
      </c>
      <c r="Q91" s="11">
        <f t="shared" si="21"/>
        <v>0</v>
      </c>
      <c r="R91" s="11">
        <f t="shared" si="21"/>
        <v>0</v>
      </c>
      <c r="S91" s="16">
        <f t="shared" si="21"/>
        <v>0</v>
      </c>
      <c r="T91" s="30">
        <f>SUM(C91:S91)</f>
        <v>0.7098548754133891</v>
      </c>
    </row>
    <row r="92" spans="2:20" x14ac:dyDescent="0.35">
      <c r="B92" s="54" t="s">
        <v>78</v>
      </c>
      <c r="C92" s="11">
        <f t="shared" ref="C92:R102" si="22">$H5*C50</f>
        <v>0</v>
      </c>
      <c r="D92" s="11">
        <f t="shared" si="22"/>
        <v>0</v>
      </c>
      <c r="E92" s="11">
        <f t="shared" si="22"/>
        <v>5.5840036072967161E-3</v>
      </c>
      <c r="F92" s="11">
        <f t="shared" si="22"/>
        <v>5.1923678560030211E-2</v>
      </c>
      <c r="G92" s="11">
        <f t="shared" si="22"/>
        <v>9.1716459564529881E-2</v>
      </c>
      <c r="H92" s="11">
        <f t="shared" si="22"/>
        <v>0.12225053435601903</v>
      </c>
      <c r="I92" s="11">
        <f t="shared" si="22"/>
        <v>0.14144505619740205</v>
      </c>
      <c r="J92" s="11">
        <f t="shared" si="22"/>
        <v>0.14799195014563582</v>
      </c>
      <c r="K92" s="11">
        <f t="shared" si="22"/>
        <v>0.14144505619740205</v>
      </c>
      <c r="L92" s="11">
        <f t="shared" si="22"/>
        <v>0.12225053435601903</v>
      </c>
      <c r="M92" s="11">
        <f t="shared" si="22"/>
        <v>9.1716459564529881E-2</v>
      </c>
      <c r="N92" s="11">
        <f t="shared" si="22"/>
        <v>5.1923678560030211E-2</v>
      </c>
      <c r="O92" s="11">
        <f t="shared" si="22"/>
        <v>5.5840036072967161E-3</v>
      </c>
      <c r="P92" s="11">
        <f t="shared" si="22"/>
        <v>0</v>
      </c>
      <c r="Q92" s="11">
        <f t="shared" si="22"/>
        <v>0</v>
      </c>
      <c r="R92" s="11">
        <f t="shared" si="22"/>
        <v>0</v>
      </c>
      <c r="S92" s="16">
        <f t="shared" si="21"/>
        <v>0</v>
      </c>
      <c r="T92" s="30">
        <f t="shared" ref="T92:T102" si="23">SUM(C92:S92)</f>
        <v>0.97383141471619172</v>
      </c>
    </row>
    <row r="93" spans="2:20" x14ac:dyDescent="0.35">
      <c r="B93" s="54" t="s">
        <v>79</v>
      </c>
      <c r="C93" s="11">
        <f t="shared" si="22"/>
        <v>0</v>
      </c>
      <c r="D93" s="11">
        <f t="shared" si="22"/>
        <v>0</v>
      </c>
      <c r="E93" s="11">
        <f t="shared" si="22"/>
        <v>4.5017166671683033E-2</v>
      </c>
      <c r="F93" s="11">
        <f t="shared" si="22"/>
        <v>9.476290634136883E-2</v>
      </c>
      <c r="G93" s="11">
        <f t="shared" si="22"/>
        <v>0.1374805414262453</v>
      </c>
      <c r="H93" s="11">
        <f t="shared" si="22"/>
        <v>0.17025893568950792</v>
      </c>
      <c r="I93" s="11">
        <f t="shared" si="22"/>
        <v>0.19086429573097302</v>
      </c>
      <c r="J93" s="11">
        <f t="shared" si="22"/>
        <v>0.19789240031578234</v>
      </c>
      <c r="K93" s="11">
        <f t="shared" si="22"/>
        <v>0.19086429573097302</v>
      </c>
      <c r="L93" s="11">
        <f t="shared" si="22"/>
        <v>0.17025893568950792</v>
      </c>
      <c r="M93" s="11">
        <f t="shared" si="22"/>
        <v>0.1374805414262453</v>
      </c>
      <c r="N93" s="11">
        <f t="shared" si="22"/>
        <v>9.476290634136883E-2</v>
      </c>
      <c r="O93" s="11">
        <f t="shared" si="22"/>
        <v>4.5017166671683033E-2</v>
      </c>
      <c r="P93" s="11">
        <f t="shared" si="22"/>
        <v>0</v>
      </c>
      <c r="Q93" s="11">
        <f t="shared" si="22"/>
        <v>0</v>
      </c>
      <c r="R93" s="11">
        <f t="shared" si="22"/>
        <v>0</v>
      </c>
      <c r="S93" s="16">
        <f t="shared" si="21"/>
        <v>0</v>
      </c>
      <c r="T93" s="30">
        <f t="shared" si="23"/>
        <v>1.4746600920353385</v>
      </c>
    </row>
    <row r="94" spans="2:20" x14ac:dyDescent="0.35">
      <c r="B94" s="54" t="s">
        <v>80</v>
      </c>
      <c r="C94" s="11">
        <f t="shared" si="22"/>
        <v>0</v>
      </c>
      <c r="D94" s="11">
        <f t="shared" si="22"/>
        <v>3.2936395360319733E-2</v>
      </c>
      <c r="E94" s="11">
        <f t="shared" si="22"/>
        <v>8.542472307935832E-2</v>
      </c>
      <c r="F94" s="11">
        <f t="shared" si="22"/>
        <v>0.13433605800540729</v>
      </c>
      <c r="G94" s="11">
        <f t="shared" si="22"/>
        <v>0.17633717349305905</v>
      </c>
      <c r="H94" s="11">
        <f t="shared" si="22"/>
        <v>0.20856576293195533</v>
      </c>
      <c r="I94" s="11">
        <f t="shared" si="22"/>
        <v>0.22882550121209763</v>
      </c>
      <c r="J94" s="11">
        <f t="shared" si="22"/>
        <v>0.23573572065049483</v>
      </c>
      <c r="K94" s="11">
        <f t="shared" si="22"/>
        <v>0.22882550121209763</v>
      </c>
      <c r="L94" s="11">
        <f t="shared" si="22"/>
        <v>0.20856576293195533</v>
      </c>
      <c r="M94" s="11">
        <f t="shared" si="22"/>
        <v>0.17633717349305905</v>
      </c>
      <c r="N94" s="11">
        <f t="shared" si="22"/>
        <v>0.13433605800540729</v>
      </c>
      <c r="O94" s="11">
        <f t="shared" si="22"/>
        <v>8.542472307935832E-2</v>
      </c>
      <c r="P94" s="11">
        <f t="shared" si="22"/>
        <v>3.2936395360319733E-2</v>
      </c>
      <c r="Q94" s="11">
        <f t="shared" si="22"/>
        <v>0</v>
      </c>
      <c r="R94" s="11">
        <f t="shared" si="22"/>
        <v>0</v>
      </c>
      <c r="S94" s="16">
        <f t="shared" si="21"/>
        <v>0</v>
      </c>
      <c r="T94" s="30">
        <f t="shared" si="23"/>
        <v>1.9685869488148895</v>
      </c>
    </row>
    <row r="95" spans="2:20" x14ac:dyDescent="0.35">
      <c r="B95" s="54" t="s">
        <v>81</v>
      </c>
      <c r="C95" s="11">
        <f t="shared" si="22"/>
        <v>1.346454613877315E-2</v>
      </c>
      <c r="D95" s="11">
        <f t="shared" si="22"/>
        <v>6.2437491561159686E-2</v>
      </c>
      <c r="E95" s="11">
        <f t="shared" si="22"/>
        <v>0.11141043698354619</v>
      </c>
      <c r="F95" s="11">
        <f t="shared" si="22"/>
        <v>0.15704595710701594</v>
      </c>
      <c r="G95" s="11">
        <f t="shared" si="22"/>
        <v>0.19623406665141727</v>
      </c>
      <c r="H95" s="11">
        <f t="shared" si="22"/>
        <v>0.22630416071271231</v>
      </c>
      <c r="I95" s="11">
        <f t="shared" si="22"/>
        <v>0.2452070120738038</v>
      </c>
      <c r="J95" s="11">
        <f t="shared" si="22"/>
        <v>0.25165442265287219</v>
      </c>
      <c r="K95" s="11">
        <f t="shared" si="22"/>
        <v>0.2452070120738038</v>
      </c>
      <c r="L95" s="11">
        <f t="shared" si="22"/>
        <v>0.22630416071271231</v>
      </c>
      <c r="M95" s="11">
        <f t="shared" si="22"/>
        <v>0.19623406665141727</v>
      </c>
      <c r="N95" s="11">
        <f t="shared" si="22"/>
        <v>0.15704595710701594</v>
      </c>
      <c r="O95" s="11">
        <f t="shared" si="22"/>
        <v>0.11141043698354619</v>
      </c>
      <c r="P95" s="11">
        <f t="shared" si="22"/>
        <v>6.2437491561159686E-2</v>
      </c>
      <c r="Q95" s="11">
        <f t="shared" si="22"/>
        <v>1.346454613877315E-2</v>
      </c>
      <c r="R95" s="11">
        <f t="shared" si="22"/>
        <v>0</v>
      </c>
      <c r="S95" s="16">
        <f t="shared" si="21"/>
        <v>0</v>
      </c>
      <c r="T95" s="30">
        <f t="shared" si="23"/>
        <v>2.2758617651097293</v>
      </c>
    </row>
    <row r="96" spans="2:20" x14ac:dyDescent="0.35">
      <c r="B96" s="54" t="s">
        <v>82</v>
      </c>
      <c r="C96" s="11">
        <f t="shared" si="22"/>
        <v>2.7367263879633168E-2</v>
      </c>
      <c r="D96" s="11">
        <f t="shared" si="22"/>
        <v>7.3632824371073186E-2</v>
      </c>
      <c r="E96" s="11">
        <f t="shared" si="22"/>
        <v>0.11989838486251318</v>
      </c>
      <c r="F96" s="11">
        <f t="shared" si="22"/>
        <v>0.16301102386391528</v>
      </c>
      <c r="G96" s="11">
        <f t="shared" si="22"/>
        <v>0.20003268627433859</v>
      </c>
      <c r="H96" s="11">
        <f t="shared" si="22"/>
        <v>0.22844040698170254</v>
      </c>
      <c r="I96" s="11">
        <f t="shared" si="22"/>
        <v>0.24629824676577858</v>
      </c>
      <c r="J96" s="11">
        <f t="shared" si="22"/>
        <v>0.2523892233567574</v>
      </c>
      <c r="K96" s="11">
        <f t="shared" si="22"/>
        <v>0.24629824676577858</v>
      </c>
      <c r="L96" s="11">
        <f t="shared" si="22"/>
        <v>0.22844040698170254</v>
      </c>
      <c r="M96" s="11">
        <f t="shared" si="22"/>
        <v>0.20003268627433859</v>
      </c>
      <c r="N96" s="11">
        <f t="shared" si="22"/>
        <v>0.16301102386391528</v>
      </c>
      <c r="O96" s="11">
        <f t="shared" si="22"/>
        <v>0.11989838486251318</v>
      </c>
      <c r="P96" s="11">
        <f t="shared" si="22"/>
        <v>7.3632824371073186E-2</v>
      </c>
      <c r="Q96" s="11">
        <f t="shared" si="22"/>
        <v>2.7367263879633168E-2</v>
      </c>
      <c r="R96" s="11">
        <f t="shared" si="22"/>
        <v>0</v>
      </c>
      <c r="S96" s="16">
        <f t="shared" si="21"/>
        <v>0</v>
      </c>
      <c r="T96" s="30">
        <f t="shared" si="23"/>
        <v>2.3697508973546664</v>
      </c>
    </row>
    <row r="97" spans="2:20" x14ac:dyDescent="0.35">
      <c r="B97" s="54" t="s">
        <v>83</v>
      </c>
      <c r="C97" s="11">
        <f t="shared" si="22"/>
        <v>1.959453182585125E-2</v>
      </c>
      <c r="D97" s="11">
        <f t="shared" si="22"/>
        <v>6.3810251637838253E-2</v>
      </c>
      <c r="E97" s="11">
        <f t="shared" si="22"/>
        <v>0.10802597144982522</v>
      </c>
      <c r="F97" s="11">
        <f t="shared" si="22"/>
        <v>0.14922846302655718</v>
      </c>
      <c r="G97" s="11">
        <f t="shared" si="22"/>
        <v>0.18460984465741651</v>
      </c>
      <c r="H97" s="11">
        <f t="shared" si="22"/>
        <v>0.2117589336547579</v>
      </c>
      <c r="I97" s="11">
        <f t="shared" si="22"/>
        <v>0.22882556446940344</v>
      </c>
      <c r="J97" s="11">
        <f t="shared" si="22"/>
        <v>0.23464667441527606</v>
      </c>
      <c r="K97" s="11">
        <f t="shared" si="22"/>
        <v>0.22882556446940344</v>
      </c>
      <c r="L97" s="11">
        <f t="shared" si="22"/>
        <v>0.2117589336547579</v>
      </c>
      <c r="M97" s="11">
        <f t="shared" si="22"/>
        <v>0.18460984465741651</v>
      </c>
      <c r="N97" s="11">
        <f t="shared" si="22"/>
        <v>0.14922846302655718</v>
      </c>
      <c r="O97" s="11">
        <f t="shared" si="22"/>
        <v>0.10802597144982522</v>
      </c>
      <c r="P97" s="11">
        <f t="shared" si="22"/>
        <v>6.3810251637838253E-2</v>
      </c>
      <c r="Q97" s="11">
        <f t="shared" si="22"/>
        <v>1.959453182585125E-2</v>
      </c>
      <c r="R97" s="11">
        <f t="shared" si="22"/>
        <v>0</v>
      </c>
      <c r="S97" s="16">
        <f t="shared" si="21"/>
        <v>0</v>
      </c>
      <c r="T97" s="30">
        <f t="shared" si="23"/>
        <v>2.1663537958585759</v>
      </c>
    </row>
    <row r="98" spans="2:20" x14ac:dyDescent="0.35">
      <c r="B98" s="54" t="s">
        <v>84</v>
      </c>
      <c r="C98" s="11">
        <f t="shared" si="22"/>
        <v>0</v>
      </c>
      <c r="D98" s="11">
        <f t="shared" si="22"/>
        <v>4.1655149880837794E-2</v>
      </c>
      <c r="E98" s="11">
        <f t="shared" si="22"/>
        <v>8.8650600546398908E-2</v>
      </c>
      <c r="F98" s="11">
        <f t="shared" si="22"/>
        <v>0.13244338891275634</v>
      </c>
      <c r="G98" s="11">
        <f t="shared" si="22"/>
        <v>0.17004910882374741</v>
      </c>
      <c r="H98" s="11">
        <f t="shared" si="22"/>
        <v>0.19890499261382855</v>
      </c>
      <c r="I98" s="11">
        <f t="shared" si="22"/>
        <v>0.21704455948930851</v>
      </c>
      <c r="J98" s="11">
        <f t="shared" si="22"/>
        <v>0.22323162794467488</v>
      </c>
      <c r="K98" s="11">
        <f t="shared" si="22"/>
        <v>0.21704455948930851</v>
      </c>
      <c r="L98" s="11">
        <f t="shared" si="22"/>
        <v>0.19890499261382855</v>
      </c>
      <c r="M98" s="11">
        <f t="shared" si="22"/>
        <v>0.17004910882374741</v>
      </c>
      <c r="N98" s="11">
        <f t="shared" si="22"/>
        <v>0.13244338891275634</v>
      </c>
      <c r="O98" s="11">
        <f t="shared" si="22"/>
        <v>8.8650600546398908E-2</v>
      </c>
      <c r="P98" s="11">
        <f t="shared" si="22"/>
        <v>4.1655149880837794E-2</v>
      </c>
      <c r="Q98" s="11">
        <f t="shared" si="22"/>
        <v>0</v>
      </c>
      <c r="R98" s="11">
        <f t="shared" si="22"/>
        <v>0</v>
      </c>
      <c r="S98" s="16">
        <f t="shared" si="21"/>
        <v>0</v>
      </c>
      <c r="T98" s="30">
        <f t="shared" si="23"/>
        <v>1.9207272284784296</v>
      </c>
    </row>
    <row r="99" spans="2:20" x14ac:dyDescent="0.35">
      <c r="B99" s="54" t="s">
        <v>85</v>
      </c>
      <c r="C99" s="11">
        <f t="shared" si="22"/>
        <v>0</v>
      </c>
      <c r="D99" s="11">
        <f t="shared" si="22"/>
        <v>6.771646911331918E-3</v>
      </c>
      <c r="E99" s="11">
        <f t="shared" si="22"/>
        <v>5.8579603969150407E-2</v>
      </c>
      <c r="F99" s="11">
        <f t="shared" si="22"/>
        <v>0.10685693437017574</v>
      </c>
      <c r="G99" s="11">
        <f t="shared" si="22"/>
        <v>0.14831361782963867</v>
      </c>
      <c r="H99" s="11">
        <f t="shared" si="22"/>
        <v>0.18012444988018556</v>
      </c>
      <c r="I99" s="11">
        <f t="shared" si="22"/>
        <v>0.20012157488745716</v>
      </c>
      <c r="J99" s="11">
        <f t="shared" si="22"/>
        <v>0.2069422218290195</v>
      </c>
      <c r="K99" s="11">
        <f t="shared" si="22"/>
        <v>0.20012157488745716</v>
      </c>
      <c r="L99" s="11">
        <f t="shared" si="22"/>
        <v>0.18012444988018556</v>
      </c>
      <c r="M99" s="11">
        <f t="shared" si="22"/>
        <v>0.14831361782963867</v>
      </c>
      <c r="N99" s="11">
        <f t="shared" si="22"/>
        <v>0.10685693437017574</v>
      </c>
      <c r="O99" s="11">
        <f t="shared" si="22"/>
        <v>5.8579603969150407E-2</v>
      </c>
      <c r="P99" s="11">
        <f t="shared" si="22"/>
        <v>6.771646911331918E-3</v>
      </c>
      <c r="Q99" s="11">
        <f t="shared" si="22"/>
        <v>0</v>
      </c>
      <c r="R99" s="11">
        <f t="shared" si="22"/>
        <v>0</v>
      </c>
      <c r="S99" s="16">
        <f t="shared" si="21"/>
        <v>0</v>
      </c>
      <c r="T99" s="30">
        <f t="shared" si="23"/>
        <v>1.6084778775248985</v>
      </c>
    </row>
    <row r="100" spans="2:20" x14ac:dyDescent="0.35">
      <c r="B100" s="54" t="s">
        <v>86</v>
      </c>
      <c r="C100" s="11">
        <f t="shared" si="22"/>
        <v>0</v>
      </c>
      <c r="D100" s="11">
        <f t="shared" si="22"/>
        <v>0</v>
      </c>
      <c r="E100" s="11">
        <f t="shared" si="22"/>
        <v>1.6744927518611435E-2</v>
      </c>
      <c r="F100" s="11">
        <f t="shared" si="22"/>
        <v>6.153334978570546E-2</v>
      </c>
      <c r="G100" s="11">
        <f t="shared" si="22"/>
        <v>9.9994039909868659E-2</v>
      </c>
      <c r="H100" s="11">
        <f t="shared" si="22"/>
        <v>0.12950596541843498</v>
      </c>
      <c r="I100" s="11">
        <f t="shared" si="22"/>
        <v>0.14805793735875841</v>
      </c>
      <c r="J100" s="11">
        <f t="shared" si="22"/>
        <v>0.15438566950168919</v>
      </c>
      <c r="K100" s="11">
        <f t="shared" si="22"/>
        <v>0.14805793735875841</v>
      </c>
      <c r="L100" s="11">
        <f t="shared" si="22"/>
        <v>0.12950596541843498</v>
      </c>
      <c r="M100" s="11">
        <f t="shared" si="22"/>
        <v>9.9994039909868659E-2</v>
      </c>
      <c r="N100" s="11">
        <f t="shared" si="22"/>
        <v>6.153334978570546E-2</v>
      </c>
      <c r="O100" s="11">
        <f t="shared" si="22"/>
        <v>1.6744927518611435E-2</v>
      </c>
      <c r="P100" s="11">
        <f t="shared" si="22"/>
        <v>0</v>
      </c>
      <c r="Q100" s="11">
        <f t="shared" si="22"/>
        <v>0</v>
      </c>
      <c r="R100" s="11">
        <f t="shared" si="22"/>
        <v>0</v>
      </c>
      <c r="S100" s="16">
        <f t="shared" si="21"/>
        <v>0</v>
      </c>
      <c r="T100" s="30">
        <f t="shared" si="23"/>
        <v>1.0660581094844468</v>
      </c>
    </row>
    <row r="101" spans="2:20" x14ac:dyDescent="0.35">
      <c r="B101" s="54" t="s">
        <v>87</v>
      </c>
      <c r="C101" s="11">
        <f t="shared" si="22"/>
        <v>0</v>
      </c>
      <c r="D101" s="11">
        <f t="shared" si="22"/>
        <v>0</v>
      </c>
      <c r="E101" s="11">
        <f t="shared" si="22"/>
        <v>0</v>
      </c>
      <c r="F101" s="11">
        <f t="shared" si="22"/>
        <v>3.1252415586211668E-2</v>
      </c>
      <c r="G101" s="11">
        <f t="shared" si="22"/>
        <v>7.0367083610607659E-2</v>
      </c>
      <c r="H101" s="11">
        <f t="shared" si="22"/>
        <v>0.10038082401156441</v>
      </c>
      <c r="I101" s="11">
        <f t="shared" si="22"/>
        <v>0.11924824998080787</v>
      </c>
      <c r="J101" s="11">
        <f t="shared" si="22"/>
        <v>0.12568357761842974</v>
      </c>
      <c r="K101" s="11">
        <f t="shared" si="22"/>
        <v>0.11924824998080787</v>
      </c>
      <c r="L101" s="11">
        <f t="shared" si="22"/>
        <v>0.10038082401156441</v>
      </c>
      <c r="M101" s="11">
        <f t="shared" si="22"/>
        <v>7.0367083610607659E-2</v>
      </c>
      <c r="N101" s="11">
        <f t="shared" si="22"/>
        <v>3.1252415586211668E-2</v>
      </c>
      <c r="O101" s="11">
        <f t="shared" si="22"/>
        <v>0</v>
      </c>
      <c r="P101" s="11">
        <f t="shared" si="22"/>
        <v>0</v>
      </c>
      <c r="Q101" s="11">
        <f t="shared" si="22"/>
        <v>0</v>
      </c>
      <c r="R101" s="11">
        <f t="shared" si="22"/>
        <v>0</v>
      </c>
      <c r="S101" s="16">
        <f t="shared" si="21"/>
        <v>0</v>
      </c>
      <c r="T101" s="30">
        <f t="shared" si="23"/>
        <v>0.76818072399681303</v>
      </c>
    </row>
    <row r="102" spans="2:20" x14ac:dyDescent="0.35">
      <c r="B102" s="55" t="s">
        <v>88</v>
      </c>
      <c r="C102" s="26">
        <f t="shared" si="22"/>
        <v>0</v>
      </c>
      <c r="D102" s="26">
        <f t="shared" si="22"/>
        <v>0</v>
      </c>
      <c r="E102" s="26">
        <f t="shared" si="22"/>
        <v>0</v>
      </c>
      <c r="F102" s="26">
        <f t="shared" si="22"/>
        <v>1.6292339924747826E-2</v>
      </c>
      <c r="G102" s="26">
        <f t="shared" si="22"/>
        <v>5.4758996674145251E-2</v>
      </c>
      <c r="H102" s="26">
        <f t="shared" si="22"/>
        <v>8.427550053528092E-2</v>
      </c>
      <c r="I102" s="26">
        <f t="shared" si="22"/>
        <v>0.10283035054834741</v>
      </c>
      <c r="J102" s="26">
        <f t="shared" si="22"/>
        <v>0.10915906434829363</v>
      </c>
      <c r="K102" s="26">
        <f t="shared" si="22"/>
        <v>0.10283035054834741</v>
      </c>
      <c r="L102" s="26">
        <f t="shared" si="22"/>
        <v>8.427550053528092E-2</v>
      </c>
      <c r="M102" s="26">
        <f t="shared" si="22"/>
        <v>5.4758996674145251E-2</v>
      </c>
      <c r="N102" s="26">
        <f t="shared" si="22"/>
        <v>1.6292339924747826E-2</v>
      </c>
      <c r="O102" s="26">
        <f t="shared" si="22"/>
        <v>0</v>
      </c>
      <c r="P102" s="26">
        <f t="shared" si="22"/>
        <v>0</v>
      </c>
      <c r="Q102" s="26">
        <f t="shared" si="22"/>
        <v>0</v>
      </c>
      <c r="R102" s="26">
        <f t="shared" si="22"/>
        <v>0</v>
      </c>
      <c r="S102" s="27">
        <f t="shared" si="21"/>
        <v>0</v>
      </c>
      <c r="T102" s="30">
        <f t="shared" si="23"/>
        <v>0.62547343971333647</v>
      </c>
    </row>
    <row r="103" spans="2:20" ht="18.5" x14ac:dyDescent="0.35">
      <c r="B103" s="32"/>
      <c r="T103" s="30">
        <f>SUM(T91:T102)</f>
        <v>17.927817168500706</v>
      </c>
    </row>
    <row r="104" spans="2:20" x14ac:dyDescent="0.35">
      <c r="B104" s="12"/>
    </row>
    <row r="105" spans="2:20" x14ac:dyDescent="0.35">
      <c r="B105" s="11"/>
      <c r="C105" s="11"/>
    </row>
    <row r="106" spans="2:20" x14ac:dyDescent="0.35">
      <c r="B106" s="28"/>
    </row>
    <row r="107" spans="2:20" x14ac:dyDescent="0.35">
      <c r="B107" s="29"/>
    </row>
    <row r="108" spans="2:20" ht="33" x14ac:dyDescent="0.35">
      <c r="B108" s="65" t="s">
        <v>107</v>
      </c>
    </row>
    <row r="109" spans="2:20" x14ac:dyDescent="0.35">
      <c r="B109" s="43" t="s">
        <v>101</v>
      </c>
      <c r="C109" s="51">
        <v>5</v>
      </c>
      <c r="D109" s="51">
        <v>6</v>
      </c>
      <c r="E109" s="51">
        <v>7</v>
      </c>
      <c r="F109" s="51">
        <v>8</v>
      </c>
      <c r="G109" s="51">
        <v>9</v>
      </c>
      <c r="H109" s="51">
        <v>10</v>
      </c>
      <c r="I109" s="51">
        <v>11</v>
      </c>
      <c r="J109" s="51">
        <v>12</v>
      </c>
      <c r="K109" s="51">
        <v>13</v>
      </c>
      <c r="L109" s="51">
        <v>14</v>
      </c>
      <c r="M109" s="51">
        <v>15</v>
      </c>
      <c r="N109" s="51">
        <v>16</v>
      </c>
      <c r="O109" s="51">
        <v>17</v>
      </c>
      <c r="P109" s="51">
        <v>18</v>
      </c>
      <c r="Q109" s="51">
        <v>19</v>
      </c>
      <c r="R109" s="51">
        <v>20</v>
      </c>
      <c r="S109" s="52">
        <v>21</v>
      </c>
    </row>
    <row r="110" spans="2:20" x14ac:dyDescent="0.35">
      <c r="B110" s="15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6"/>
    </row>
    <row r="111" spans="2:20" x14ac:dyDescent="0.35">
      <c r="B111" s="53" t="s">
        <v>92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6"/>
    </row>
    <row r="112" spans="2:20" x14ac:dyDescent="0.35">
      <c r="B112" s="54" t="s">
        <v>77</v>
      </c>
      <c r="C112" s="11">
        <f>C69-C91</f>
        <v>0</v>
      </c>
      <c r="D112" s="11">
        <f t="shared" ref="D112:S116" si="24">D69-D91</f>
        <v>0</v>
      </c>
      <c r="E112" s="11">
        <f t="shared" si="24"/>
        <v>0</v>
      </c>
      <c r="F112" s="11">
        <f t="shared" si="24"/>
        <v>2.9009897359370988E-2</v>
      </c>
      <c r="G112" s="11">
        <f t="shared" si="24"/>
        <v>7.4554106368912132E-2</v>
      </c>
      <c r="H112" s="11">
        <f t="shared" si="24"/>
        <v>0.1095014070880876</v>
      </c>
      <c r="I112" s="11">
        <f t="shared" si="24"/>
        <v>0.13147019872603061</v>
      </c>
      <c r="J112" s="11">
        <f t="shared" si="24"/>
        <v>0.13896334443776015</v>
      </c>
      <c r="K112" s="11">
        <f t="shared" si="24"/>
        <v>0.13147019872603061</v>
      </c>
      <c r="L112" s="11">
        <f t="shared" si="24"/>
        <v>0.1095014070880876</v>
      </c>
      <c r="M112" s="11">
        <f t="shared" si="24"/>
        <v>7.4554106368912132E-2</v>
      </c>
      <c r="N112" s="11">
        <f t="shared" si="24"/>
        <v>2.9009897359370988E-2</v>
      </c>
      <c r="O112" s="11">
        <f t="shared" si="24"/>
        <v>0</v>
      </c>
      <c r="P112" s="11">
        <f t="shared" si="24"/>
        <v>0</v>
      </c>
      <c r="Q112" s="11">
        <f t="shared" si="24"/>
        <v>0</v>
      </c>
      <c r="R112" s="11">
        <f t="shared" si="24"/>
        <v>0</v>
      </c>
      <c r="S112" s="16">
        <f t="shared" si="24"/>
        <v>0</v>
      </c>
      <c r="T112" s="30">
        <f>SUM(C112:S112)</f>
        <v>0.82803456352256277</v>
      </c>
    </row>
    <row r="113" spans="2:20" x14ac:dyDescent="0.35">
      <c r="B113" s="54" t="s">
        <v>78</v>
      </c>
      <c r="C113" s="11">
        <f t="shared" ref="C113:R123" si="25">C70-C92</f>
        <v>0</v>
      </c>
      <c r="D113" s="11">
        <f t="shared" si="25"/>
        <v>0</v>
      </c>
      <c r="E113" s="11">
        <f t="shared" si="25"/>
        <v>8.1903285461649468E-3</v>
      </c>
      <c r="F113" s="11">
        <f t="shared" si="25"/>
        <v>7.6158974212766961E-2</v>
      </c>
      <c r="G113" s="11">
        <f t="shared" si="25"/>
        <v>0.13452497343357045</v>
      </c>
      <c r="H113" s="11">
        <f t="shared" si="25"/>
        <v>0.17931077981605198</v>
      </c>
      <c r="I113" s="11">
        <f t="shared" si="25"/>
        <v>0.20746431466728982</v>
      </c>
      <c r="J113" s="11">
        <f t="shared" si="25"/>
        <v>0.21706696111308826</v>
      </c>
      <c r="K113" s="11">
        <f t="shared" si="25"/>
        <v>0.20746431466728982</v>
      </c>
      <c r="L113" s="11">
        <f t="shared" si="25"/>
        <v>0.17931077981605198</v>
      </c>
      <c r="M113" s="11">
        <f t="shared" si="25"/>
        <v>0.13452497343357045</v>
      </c>
      <c r="N113" s="11">
        <f t="shared" si="25"/>
        <v>7.6158974212766961E-2</v>
      </c>
      <c r="O113" s="11">
        <f t="shared" si="25"/>
        <v>8.1903285461649468E-3</v>
      </c>
      <c r="P113" s="11">
        <f t="shared" si="25"/>
        <v>0</v>
      </c>
      <c r="Q113" s="11">
        <f t="shared" si="25"/>
        <v>0</v>
      </c>
      <c r="R113" s="11">
        <f t="shared" si="25"/>
        <v>0</v>
      </c>
      <c r="S113" s="16">
        <f t="shared" si="24"/>
        <v>0</v>
      </c>
      <c r="T113" s="30">
        <f t="shared" ref="T113:T123" si="26">SUM(C113:S113)</f>
        <v>1.4283657024647765</v>
      </c>
    </row>
    <row r="114" spans="2:20" x14ac:dyDescent="0.35">
      <c r="B114" s="54" t="s">
        <v>79</v>
      </c>
      <c r="C114" s="11">
        <f t="shared" si="25"/>
        <v>0</v>
      </c>
      <c r="D114" s="11">
        <f t="shared" si="25"/>
        <v>0</v>
      </c>
      <c r="E114" s="11">
        <f t="shared" si="25"/>
        <v>7.5711516397363038E-2</v>
      </c>
      <c r="F114" s="11">
        <f t="shared" si="25"/>
        <v>0.15937571970382045</v>
      </c>
      <c r="G114" s="11">
        <f t="shared" si="25"/>
        <v>0.23121979982491794</v>
      </c>
      <c r="H114" s="11">
        <f t="shared" si="25"/>
        <v>0.28634770142835875</v>
      </c>
      <c r="I114" s="11">
        <f t="shared" si="25"/>
        <v>0.32100254912303333</v>
      </c>
      <c r="J114" s="11">
        <f t="shared" si="25"/>
        <v>0.33282267230839324</v>
      </c>
      <c r="K114" s="11">
        <f t="shared" si="25"/>
        <v>0.32100254912303333</v>
      </c>
      <c r="L114" s="11">
        <f t="shared" si="25"/>
        <v>0.28634770142835875</v>
      </c>
      <c r="M114" s="11">
        <f t="shared" si="25"/>
        <v>0.23121979982491794</v>
      </c>
      <c r="N114" s="11">
        <f t="shared" si="25"/>
        <v>0.15937571970382045</v>
      </c>
      <c r="O114" s="11">
        <f t="shared" si="25"/>
        <v>7.5711516397363038E-2</v>
      </c>
      <c r="P114" s="11">
        <f t="shared" si="25"/>
        <v>0</v>
      </c>
      <c r="Q114" s="11">
        <f t="shared" si="25"/>
        <v>0</v>
      </c>
      <c r="R114" s="11">
        <f t="shared" si="25"/>
        <v>0</v>
      </c>
      <c r="S114" s="16">
        <f t="shared" si="24"/>
        <v>0</v>
      </c>
      <c r="T114" s="30">
        <f t="shared" si="26"/>
        <v>2.4801372452633803</v>
      </c>
    </row>
    <row r="115" spans="2:20" x14ac:dyDescent="0.35">
      <c r="B115" s="54" t="s">
        <v>80</v>
      </c>
      <c r="C115" s="11">
        <f t="shared" si="25"/>
        <v>0</v>
      </c>
      <c r="D115" s="11">
        <f t="shared" si="25"/>
        <v>4.9866081632511085E-2</v>
      </c>
      <c r="E115" s="11">
        <f t="shared" si="25"/>
        <v>0.12933401387457066</v>
      </c>
      <c r="F115" s="11">
        <f t="shared" si="25"/>
        <v>0.20338633786130131</v>
      </c>
      <c r="G115" s="11">
        <f t="shared" si="25"/>
        <v>0.2669765100902588</v>
      </c>
      <c r="H115" s="11">
        <f t="shared" si="25"/>
        <v>0.31577096541176802</v>
      </c>
      <c r="I115" s="11">
        <f t="shared" si="25"/>
        <v>0.3464444423323183</v>
      </c>
      <c r="J115" s="11">
        <f t="shared" si="25"/>
        <v>0.35690659409009151</v>
      </c>
      <c r="K115" s="11">
        <f t="shared" si="25"/>
        <v>0.3464444423323183</v>
      </c>
      <c r="L115" s="11">
        <f t="shared" si="25"/>
        <v>0.31577096541176802</v>
      </c>
      <c r="M115" s="11">
        <f t="shared" si="25"/>
        <v>0.2669765100902588</v>
      </c>
      <c r="N115" s="11">
        <f t="shared" si="25"/>
        <v>0.20338633786130131</v>
      </c>
      <c r="O115" s="11">
        <f t="shared" si="25"/>
        <v>0.12933401387457066</v>
      </c>
      <c r="P115" s="11">
        <f t="shared" si="25"/>
        <v>4.9866081632511085E-2</v>
      </c>
      <c r="Q115" s="11">
        <f t="shared" si="25"/>
        <v>0</v>
      </c>
      <c r="R115" s="11">
        <f t="shared" si="25"/>
        <v>0</v>
      </c>
      <c r="S115" s="16">
        <f t="shared" si="24"/>
        <v>0</v>
      </c>
      <c r="T115" s="30">
        <f t="shared" si="26"/>
        <v>2.9804632964955475</v>
      </c>
    </row>
    <row r="116" spans="2:20" x14ac:dyDescent="0.35">
      <c r="B116" s="54" t="s">
        <v>81</v>
      </c>
      <c r="C116" s="11">
        <f t="shared" si="25"/>
        <v>2.2532526941232641E-2</v>
      </c>
      <c r="D116" s="11">
        <f t="shared" si="25"/>
        <v>0.1044873288891271</v>
      </c>
      <c r="E116" s="11">
        <f t="shared" si="25"/>
        <v>0.18644213083702144</v>
      </c>
      <c r="F116" s="11">
        <f t="shared" si="25"/>
        <v>0.26281184846888073</v>
      </c>
      <c r="G116" s="11">
        <f t="shared" si="25"/>
        <v>0.32839201173501931</v>
      </c>
      <c r="H116" s="11">
        <f t="shared" si="25"/>
        <v>0.37871344088519399</v>
      </c>
      <c r="I116" s="11">
        <f t="shared" si="25"/>
        <v>0.41034681368291381</v>
      </c>
      <c r="J116" s="11">
        <f t="shared" si="25"/>
        <v>0.42113636804863441</v>
      </c>
      <c r="K116" s="11">
        <f t="shared" si="25"/>
        <v>0.41034681368291381</v>
      </c>
      <c r="L116" s="11">
        <f t="shared" si="25"/>
        <v>0.37871344088519399</v>
      </c>
      <c r="M116" s="11">
        <f t="shared" si="25"/>
        <v>0.32839201173501931</v>
      </c>
      <c r="N116" s="11">
        <f t="shared" si="25"/>
        <v>0.26281184846888073</v>
      </c>
      <c r="O116" s="11">
        <f t="shared" si="25"/>
        <v>0.18644213083702144</v>
      </c>
      <c r="P116" s="11">
        <f t="shared" si="25"/>
        <v>0.1044873288891271</v>
      </c>
      <c r="Q116" s="11">
        <f t="shared" si="25"/>
        <v>2.2532526941232641E-2</v>
      </c>
      <c r="R116" s="11">
        <f t="shared" si="25"/>
        <v>0</v>
      </c>
      <c r="S116" s="16">
        <f t="shared" si="24"/>
        <v>0</v>
      </c>
      <c r="T116" s="30">
        <f t="shared" si="26"/>
        <v>3.8085885709274119</v>
      </c>
    </row>
    <row r="117" spans="2:20" x14ac:dyDescent="0.35">
      <c r="B117" s="54" t="s">
        <v>82</v>
      </c>
      <c r="C117" s="11">
        <f t="shared" si="25"/>
        <v>5.1146203510927045E-2</v>
      </c>
      <c r="D117" s="11">
        <f t="shared" ref="D117:S117" si="27">D74-D96</f>
        <v>0.13761110489273137</v>
      </c>
      <c r="E117" s="11">
        <f t="shared" si="27"/>
        <v>0.22407600627453567</v>
      </c>
      <c r="F117" s="11">
        <f t="shared" si="27"/>
        <v>0.30464846751717556</v>
      </c>
      <c r="G117" s="11">
        <f t="shared" si="27"/>
        <v>0.37383760853925319</v>
      </c>
      <c r="H117" s="11">
        <f t="shared" si="27"/>
        <v>0.42692830372057533</v>
      </c>
      <c r="I117" s="11">
        <f t="shared" si="27"/>
        <v>0.46030250992105737</v>
      </c>
      <c r="J117" s="11">
        <f t="shared" si="27"/>
        <v>0.4716858301416198</v>
      </c>
      <c r="K117" s="11">
        <f t="shared" si="27"/>
        <v>0.46030250992105737</v>
      </c>
      <c r="L117" s="11">
        <f t="shared" si="27"/>
        <v>0.42692830372057533</v>
      </c>
      <c r="M117" s="11">
        <f t="shared" si="27"/>
        <v>0.37383760853925319</v>
      </c>
      <c r="N117" s="11">
        <f t="shared" si="27"/>
        <v>0.30464846751717556</v>
      </c>
      <c r="O117" s="11">
        <f t="shared" si="27"/>
        <v>0.22407600627453567</v>
      </c>
      <c r="P117" s="11">
        <f t="shared" si="27"/>
        <v>0.13761110489273137</v>
      </c>
      <c r="Q117" s="11">
        <f t="shared" si="27"/>
        <v>5.1146203510927045E-2</v>
      </c>
      <c r="R117" s="11">
        <f t="shared" si="27"/>
        <v>0</v>
      </c>
      <c r="S117" s="16">
        <f t="shared" si="27"/>
        <v>0</v>
      </c>
      <c r="T117" s="30">
        <f t="shared" si="26"/>
        <v>4.4287862388941317</v>
      </c>
    </row>
    <row r="118" spans="2:20" x14ac:dyDescent="0.35">
      <c r="B118" s="54" t="s">
        <v>83</v>
      </c>
      <c r="C118" s="11">
        <f t="shared" si="25"/>
        <v>4.5540515131174145E-2</v>
      </c>
      <c r="D118" s="11">
        <f t="shared" ref="D118:S118" si="28">D75-D97</f>
        <v>0.1483042185475007</v>
      </c>
      <c r="E118" s="11">
        <f t="shared" si="28"/>
        <v>0.25106792196382721</v>
      </c>
      <c r="F118" s="11">
        <f t="shared" si="28"/>
        <v>0.34682844881738067</v>
      </c>
      <c r="G118" s="11">
        <f t="shared" si="28"/>
        <v>0.4290598774548442</v>
      </c>
      <c r="H118" s="11">
        <f t="shared" si="28"/>
        <v>0.49215827190843603</v>
      </c>
      <c r="I118" s="11">
        <f t="shared" si="28"/>
        <v>0.53182358087117065</v>
      </c>
      <c r="J118" s="11">
        <f t="shared" si="28"/>
        <v>0.54535267908726048</v>
      </c>
      <c r="K118" s="11">
        <f t="shared" si="28"/>
        <v>0.53182358087117065</v>
      </c>
      <c r="L118" s="11">
        <f t="shared" si="28"/>
        <v>0.49215827190843603</v>
      </c>
      <c r="M118" s="11">
        <f t="shared" si="28"/>
        <v>0.4290598774548442</v>
      </c>
      <c r="N118" s="11">
        <f t="shared" si="28"/>
        <v>0.34682844881738067</v>
      </c>
      <c r="O118" s="11">
        <f t="shared" si="28"/>
        <v>0.25106792196382721</v>
      </c>
      <c r="P118" s="11">
        <f t="shared" si="28"/>
        <v>0.1483042185475007</v>
      </c>
      <c r="Q118" s="11">
        <f t="shared" si="28"/>
        <v>4.5540515131174145E-2</v>
      </c>
      <c r="R118" s="11">
        <f t="shared" si="28"/>
        <v>0</v>
      </c>
      <c r="S118" s="16">
        <f t="shared" si="28"/>
        <v>0</v>
      </c>
      <c r="T118" s="30">
        <f t="shared" si="26"/>
        <v>5.0349183484759283</v>
      </c>
    </row>
    <row r="119" spans="2:20" x14ac:dyDescent="0.35">
      <c r="B119" s="54" t="s">
        <v>84</v>
      </c>
      <c r="C119" s="11">
        <f t="shared" si="25"/>
        <v>0</v>
      </c>
      <c r="D119" s="11">
        <f t="shared" ref="D119:S119" si="29">D76-D98</f>
        <v>9.3465952717654455E-2</v>
      </c>
      <c r="E119" s="11">
        <f t="shared" si="29"/>
        <v>0.19891448867101624</v>
      </c>
      <c r="F119" s="11">
        <f t="shared" si="29"/>
        <v>0.29717688116110152</v>
      </c>
      <c r="G119" s="11">
        <f t="shared" si="29"/>
        <v>0.38155671052599233</v>
      </c>
      <c r="H119" s="11">
        <f t="shared" si="29"/>
        <v>0.4463036308387327</v>
      </c>
      <c r="I119" s="11">
        <f t="shared" si="29"/>
        <v>0.48700524647935411</v>
      </c>
      <c r="J119" s="11">
        <f t="shared" si="29"/>
        <v>0.5008878096045486</v>
      </c>
      <c r="K119" s="11">
        <f t="shared" si="29"/>
        <v>0.48700524647935411</v>
      </c>
      <c r="L119" s="11">
        <f t="shared" si="29"/>
        <v>0.4463036308387327</v>
      </c>
      <c r="M119" s="11">
        <f t="shared" si="29"/>
        <v>0.38155671052599233</v>
      </c>
      <c r="N119" s="11">
        <f t="shared" si="29"/>
        <v>0.29717688116110152</v>
      </c>
      <c r="O119" s="11">
        <f t="shared" si="29"/>
        <v>0.19891448867101624</v>
      </c>
      <c r="P119" s="11">
        <f t="shared" si="29"/>
        <v>9.3465952717654455E-2</v>
      </c>
      <c r="Q119" s="11">
        <f t="shared" si="29"/>
        <v>0</v>
      </c>
      <c r="R119" s="11">
        <f t="shared" si="29"/>
        <v>0</v>
      </c>
      <c r="S119" s="16">
        <f t="shared" si="29"/>
        <v>0</v>
      </c>
      <c r="T119" s="30">
        <f t="shared" si="26"/>
        <v>4.3097336303922509</v>
      </c>
    </row>
    <row r="120" spans="2:20" x14ac:dyDescent="0.35">
      <c r="B120" s="54" t="s">
        <v>85</v>
      </c>
      <c r="C120" s="11">
        <f t="shared" si="25"/>
        <v>0</v>
      </c>
      <c r="D120" s="11">
        <f t="shared" ref="D120:S120" si="30">D77-D99</f>
        <v>1.2181773167735405E-2</v>
      </c>
      <c r="E120" s="11">
        <f t="shared" si="30"/>
        <v>0.10538107747670558</v>
      </c>
      <c r="F120" s="11">
        <f t="shared" si="30"/>
        <v>0.19222900321615222</v>
      </c>
      <c r="G120" s="11">
        <f t="shared" si="30"/>
        <v>0.26680700776991506</v>
      </c>
      <c r="H120" s="11">
        <f t="shared" si="30"/>
        <v>0.32403272337363503</v>
      </c>
      <c r="I120" s="11">
        <f t="shared" si="30"/>
        <v>0.36000631207888512</v>
      </c>
      <c r="J120" s="11">
        <f t="shared" si="30"/>
        <v>0.37227623326456888</v>
      </c>
      <c r="K120" s="11">
        <f t="shared" si="30"/>
        <v>0.36000631207888512</v>
      </c>
      <c r="L120" s="11">
        <f t="shared" si="30"/>
        <v>0.32403272337363503</v>
      </c>
      <c r="M120" s="11">
        <f t="shared" si="30"/>
        <v>0.26680700776991506</v>
      </c>
      <c r="N120" s="11">
        <f t="shared" si="30"/>
        <v>0.19222900321615222</v>
      </c>
      <c r="O120" s="11">
        <f t="shared" si="30"/>
        <v>0.10538107747670558</v>
      </c>
      <c r="P120" s="11">
        <f t="shared" si="30"/>
        <v>1.2181773167735405E-2</v>
      </c>
      <c r="Q120" s="11">
        <f t="shared" si="30"/>
        <v>0</v>
      </c>
      <c r="R120" s="11">
        <f t="shared" si="30"/>
        <v>0</v>
      </c>
      <c r="S120" s="16">
        <f t="shared" si="30"/>
        <v>0</v>
      </c>
      <c r="T120" s="30">
        <f t="shared" si="26"/>
        <v>2.8935520274306259</v>
      </c>
    </row>
    <row r="121" spans="2:20" x14ac:dyDescent="0.35">
      <c r="B121" s="54" t="s">
        <v>86</v>
      </c>
      <c r="C121" s="11">
        <f t="shared" si="25"/>
        <v>0</v>
      </c>
      <c r="D121" s="11">
        <f t="shared" ref="D121:S121" si="31">D78-D100</f>
        <v>0</v>
      </c>
      <c r="E121" s="11">
        <f t="shared" si="31"/>
        <v>3.0824322967653483E-2</v>
      </c>
      <c r="F121" s="11">
        <f t="shared" si="31"/>
        <v>0.11327154715767093</v>
      </c>
      <c r="G121" s="11">
        <f t="shared" si="31"/>
        <v>0.18407058361981005</v>
      </c>
      <c r="H121" s="11">
        <f t="shared" si="31"/>
        <v>0.23839659502011587</v>
      </c>
      <c r="I121" s="11">
        <f t="shared" si="31"/>
        <v>0.27254735345963621</v>
      </c>
      <c r="J121" s="11">
        <f t="shared" si="31"/>
        <v>0.28419554118751439</v>
      </c>
      <c r="K121" s="11">
        <f t="shared" si="31"/>
        <v>0.27254735345963621</v>
      </c>
      <c r="L121" s="11">
        <f t="shared" si="31"/>
        <v>0.23839659502011587</v>
      </c>
      <c r="M121" s="11">
        <f t="shared" si="31"/>
        <v>0.18407058361981005</v>
      </c>
      <c r="N121" s="11">
        <f t="shared" si="31"/>
        <v>0.11327154715767093</v>
      </c>
      <c r="O121" s="11">
        <f t="shared" si="31"/>
        <v>3.0824322967653483E-2</v>
      </c>
      <c r="P121" s="11">
        <f t="shared" si="31"/>
        <v>0</v>
      </c>
      <c r="Q121" s="11">
        <f t="shared" si="31"/>
        <v>0</v>
      </c>
      <c r="R121" s="11">
        <f t="shared" si="31"/>
        <v>0</v>
      </c>
      <c r="S121" s="16">
        <f t="shared" si="31"/>
        <v>0</v>
      </c>
      <c r="T121" s="30">
        <f t="shared" si="26"/>
        <v>1.9624163456372872</v>
      </c>
    </row>
    <row r="122" spans="2:20" x14ac:dyDescent="0.35">
      <c r="B122" s="54" t="s">
        <v>87</v>
      </c>
      <c r="C122" s="11">
        <f t="shared" si="25"/>
        <v>0</v>
      </c>
      <c r="D122" s="11">
        <f t="shared" ref="D122:S122" si="32">D79-D101</f>
        <v>0</v>
      </c>
      <c r="E122" s="11">
        <f t="shared" si="32"/>
        <v>0</v>
      </c>
      <c r="F122" s="11">
        <f t="shared" si="32"/>
        <v>3.9315507413662021E-2</v>
      </c>
      <c r="G122" s="11">
        <f t="shared" si="32"/>
        <v>8.8521720496740994E-2</v>
      </c>
      <c r="H122" s="11">
        <f t="shared" si="32"/>
        <v>0.12627897577163094</v>
      </c>
      <c r="I122" s="11">
        <f t="shared" si="32"/>
        <v>0.15001417868816258</v>
      </c>
      <c r="J122" s="11">
        <f t="shared" si="32"/>
        <v>0.15810981439185173</v>
      </c>
      <c r="K122" s="11">
        <f t="shared" si="32"/>
        <v>0.15001417868816258</v>
      </c>
      <c r="L122" s="11">
        <f t="shared" si="32"/>
        <v>0.12627897577163094</v>
      </c>
      <c r="M122" s="11">
        <f t="shared" si="32"/>
        <v>8.8521720496740994E-2</v>
      </c>
      <c r="N122" s="11">
        <f t="shared" si="32"/>
        <v>3.9315507413662021E-2</v>
      </c>
      <c r="O122" s="11">
        <f t="shared" si="32"/>
        <v>0</v>
      </c>
      <c r="P122" s="11">
        <f t="shared" si="32"/>
        <v>0</v>
      </c>
      <c r="Q122" s="11">
        <f t="shared" si="32"/>
        <v>0</v>
      </c>
      <c r="R122" s="11">
        <f t="shared" si="32"/>
        <v>0</v>
      </c>
      <c r="S122" s="16">
        <f t="shared" si="32"/>
        <v>0</v>
      </c>
      <c r="T122" s="30">
        <f t="shared" si="26"/>
        <v>0.96637057913224478</v>
      </c>
    </row>
    <row r="123" spans="2:20" x14ac:dyDescent="0.35">
      <c r="B123" s="55" t="s">
        <v>88</v>
      </c>
      <c r="C123" s="26">
        <f t="shared" si="25"/>
        <v>0</v>
      </c>
      <c r="D123" s="26">
        <f t="shared" ref="D123:S123" si="33">D80-D102</f>
        <v>0</v>
      </c>
      <c r="E123" s="26">
        <f t="shared" si="33"/>
        <v>0</v>
      </c>
      <c r="F123" s="26">
        <f t="shared" si="33"/>
        <v>1.8260929989817005E-2</v>
      </c>
      <c r="G123" s="26">
        <f t="shared" si="33"/>
        <v>6.1375481311943349E-2</v>
      </c>
      <c r="H123" s="26">
        <f t="shared" si="33"/>
        <v>9.4458440116014855E-2</v>
      </c>
      <c r="I123" s="26">
        <f t="shared" si="33"/>
        <v>0.11525525743170847</v>
      </c>
      <c r="J123" s="26">
        <f t="shared" si="33"/>
        <v>0.12234866452732525</v>
      </c>
      <c r="K123" s="26">
        <f t="shared" si="33"/>
        <v>0.11525525743170847</v>
      </c>
      <c r="L123" s="26">
        <f t="shared" si="33"/>
        <v>9.4458440116014855E-2</v>
      </c>
      <c r="M123" s="26">
        <f t="shared" si="33"/>
        <v>6.1375481311943349E-2</v>
      </c>
      <c r="N123" s="26">
        <f t="shared" si="33"/>
        <v>1.8260929989817005E-2</v>
      </c>
      <c r="O123" s="26">
        <f t="shared" si="33"/>
        <v>0</v>
      </c>
      <c r="P123" s="26">
        <f t="shared" si="33"/>
        <v>0</v>
      </c>
      <c r="Q123" s="26">
        <f t="shared" si="33"/>
        <v>0</v>
      </c>
      <c r="R123" s="26">
        <f t="shared" si="33"/>
        <v>0</v>
      </c>
      <c r="S123" s="27">
        <f t="shared" si="33"/>
        <v>0</v>
      </c>
      <c r="T123" s="30">
        <f t="shared" si="26"/>
        <v>0.70104888222629258</v>
      </c>
    </row>
    <row r="124" spans="2:20" x14ac:dyDescent="0.35">
      <c r="B124" s="29"/>
      <c r="T124" s="30">
        <f>SUM(T112:T123)</f>
        <v>31.822415430862442</v>
      </c>
    </row>
    <row r="125" spans="2:20" x14ac:dyDescent="0.35">
      <c r="B125" s="29"/>
    </row>
    <row r="126" spans="2:20" x14ac:dyDescent="0.35">
      <c r="B126" s="29"/>
    </row>
    <row r="127" spans="2:20" x14ac:dyDescent="0.35">
      <c r="B127" s="29"/>
    </row>
    <row r="128" spans="2:20" ht="18.5" x14ac:dyDescent="0.45">
      <c r="B128" s="56" t="s">
        <v>108</v>
      </c>
    </row>
    <row r="129" spans="2:19" x14ac:dyDescent="0.35">
      <c r="B129" s="43" t="s">
        <v>101</v>
      </c>
      <c r="C129" s="51">
        <v>5</v>
      </c>
      <c r="D129" s="51">
        <v>6</v>
      </c>
      <c r="E129" s="51">
        <v>7</v>
      </c>
      <c r="F129" s="51">
        <v>8</v>
      </c>
      <c r="G129" s="51">
        <v>9</v>
      </c>
      <c r="H129" s="51">
        <v>10</v>
      </c>
      <c r="I129" s="51">
        <v>11</v>
      </c>
      <c r="J129" s="51">
        <v>12</v>
      </c>
      <c r="K129" s="51">
        <v>13</v>
      </c>
      <c r="L129" s="51">
        <v>14</v>
      </c>
      <c r="M129" s="51">
        <v>15</v>
      </c>
      <c r="N129" s="51">
        <v>16</v>
      </c>
      <c r="O129" s="51">
        <v>17</v>
      </c>
      <c r="P129" s="51">
        <v>18</v>
      </c>
      <c r="Q129" s="51">
        <v>19</v>
      </c>
      <c r="R129" s="51">
        <v>20</v>
      </c>
      <c r="S129" s="52">
        <v>21</v>
      </c>
    </row>
    <row r="130" spans="2:19" x14ac:dyDescent="0.35">
      <c r="B130" s="1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6"/>
    </row>
    <row r="131" spans="2:19" x14ac:dyDescent="0.35">
      <c r="B131" s="53" t="s">
        <v>92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6"/>
    </row>
    <row r="132" spans="2:19" x14ac:dyDescent="0.35">
      <c r="B132" s="54" t="s">
        <v>77</v>
      </c>
      <c r="C132" s="34">
        <f>IF(COS(C$21)*(COS(Mjesečno!$C13)*(COS(Dnevno!$C$1)*COS(Dnevno!$C$5)+COS(Dnevno!$C$6)*SIN(Dnevno!$C$1)*SIN(Dnevno!$C$5)))+SIN(Sheet2!C$21)*COS(Mjesečno!$C13)*SIN(Mjesečno!$C$6)*SIN(Mjesečno!$C$5)+SIN(Mjesečno!$C13)*(SIN(Mjesečno!$C$1)*COS(Mjesečno!$C$5)-COS(Mjesečno!$C$1)*SIN(Mjesečno!$C$5)*COS(Mjesečno!$C$6))&lt;0,0,COS(C$21)*(COS(Mjesečno!$C13)*(COS(Dnevno!$C$1)*COS(Dnevno!$C$5)+COS(Dnevno!$C$6)*SIN(Dnevno!$C$1)*SIN(Dnevno!$C$5)))+SIN(Sheet2!C$21)*COS(Mjesečno!$C13)*SIN(Mjesečno!$C$6)*SIN(Mjesečno!$C$5)+SIN(Mjesečno!$C13)*(SIN(Mjesečno!$C$1)*COS(Mjesečno!$C$5)-COS(Mjesečno!$C$1)*SIN(Mjesečno!$C$5)*COS(Mjesečno!$C$6)))</f>
        <v>0</v>
      </c>
      <c r="D132" s="34">
        <f>IF(COS(D$21)*(COS(Mjesečno!$C13)*(COS(Dnevno!$C$1)*COS(Dnevno!$C$5)+COS(Dnevno!$C$6)*SIN(Dnevno!$C$1)*SIN(Dnevno!$C$5)))+SIN(Sheet2!D$21)*COS(Mjesečno!$C13)*SIN(Mjesečno!$C$6)*SIN(Mjesečno!$C$5)+SIN(Mjesečno!$C13)*(SIN(Mjesečno!$C$1)*COS(Mjesečno!$C$5)-COS(Mjesečno!$C$1)*SIN(Mjesečno!$C$5)*COS(Mjesečno!$C$6))&lt;0,0,COS(D$21)*(COS(Mjesečno!$C13)*(COS(Dnevno!$C$1)*COS(Dnevno!$C$5)+COS(Dnevno!$C$6)*SIN(Dnevno!$C$1)*SIN(Dnevno!$C$5)))+SIN(Sheet2!D$21)*COS(Mjesečno!$C13)*SIN(Mjesečno!$C$6)*SIN(Mjesečno!$C$5)+SIN(Mjesečno!$C13)*(SIN(Mjesečno!$C$1)*COS(Mjesečno!$C$5)-COS(Mjesečno!$C$1)*SIN(Mjesečno!$C$5)*COS(Mjesečno!$C$6)))</f>
        <v>0</v>
      </c>
      <c r="E132" s="34">
        <f>IF(COS(E$21)*(COS(Mjesečno!$C13)*(COS(Dnevno!$C$1)*COS(Dnevno!$C$5)+COS(Dnevno!$C$6)*SIN(Dnevno!$C$1)*SIN(Dnevno!$C$5)))+SIN(Sheet2!E$21)*COS(Mjesečno!$C13)*SIN(Mjesečno!$C$6)*SIN(Mjesečno!$C$5)+SIN(Mjesečno!$C13)*(SIN(Mjesečno!$C$1)*COS(Mjesečno!$C$5)-COS(Mjesečno!$C$1)*SIN(Mjesečno!$C$5)*COS(Mjesečno!$C$6))&lt;0,0,COS(E$21)*(COS(Mjesečno!$C13)*(COS(Dnevno!$C$1)*COS(Dnevno!$C$5)+COS(Dnevno!$C$6)*SIN(Dnevno!$C$1)*SIN(Dnevno!$C$5)))+SIN(Sheet2!E$21)*COS(Mjesečno!$C13)*SIN(Mjesečno!$C$6)*SIN(Mjesečno!$C$5)+SIN(Mjesečno!$C13)*(SIN(Mjesečno!$C$1)*COS(Mjesečno!$C$5)-COS(Mjesečno!$C$1)*SIN(Mjesečno!$C$5)*COS(Mjesečno!$C$6)))</f>
        <v>0</v>
      </c>
      <c r="F132" s="34">
        <f>IF(COS(F$21)*(COS(Mjesečno!$C13)*(COS(Dnevno!$C$1)*COS(Dnevno!$C$5)+COS(Dnevno!$C$6)*SIN(Dnevno!$C$1)*SIN(Dnevno!$C$5)))+SIN(Sheet2!F$21)*COS(Mjesečno!$C13)*SIN(Mjesečno!$C$6)*SIN(Mjesečno!$C$5)+SIN(Mjesečno!$C13)*(SIN(Mjesečno!$C$1)*COS(Mjesečno!$C$5)-COS(Mjesečno!$C$1)*SIN(Mjesečno!$C$5)*COS(Mjesečno!$C$6))&lt;0,0,COS(F$21)*(COS(Mjesečno!$C13)*(COS(Dnevno!$C$1)*COS(Dnevno!$C$5)+COS(Dnevno!$C$6)*SIN(Dnevno!$C$1)*SIN(Dnevno!$C$5)))+SIN(Sheet2!F$21)*COS(Mjesečno!$C13)*SIN(Mjesečno!$C$6)*SIN(Mjesečno!$C$5)+SIN(Mjesečno!$C13)*(SIN(Mjesečno!$C$1)*COS(Mjesečno!$C$5)-COS(Mjesečno!$C$1)*SIN(Mjesečno!$C$5)*COS(Mjesečno!$C$6)))</f>
        <v>8.8606799170258654E-2</v>
      </c>
      <c r="G132" s="34">
        <f>IF(COS(G$21)*(COS(Mjesečno!$C13)*(COS(Dnevno!$C$1)*COS(Dnevno!$C$5)+COS(Dnevno!$C$6)*SIN(Dnevno!$C$1)*SIN(Dnevno!$C$5)))+SIN(Sheet2!G$21)*COS(Mjesečno!$C13)*SIN(Mjesečno!$C$6)*SIN(Mjesečno!$C$5)+SIN(Mjesečno!$C13)*(SIN(Mjesečno!$C$1)*COS(Mjesečno!$C$5)-COS(Mjesečno!$C$1)*SIN(Mjesečno!$C$5)*COS(Mjesečno!$C$6))&lt;0,0,COS(G$21)*(COS(Mjesečno!$C13)*(COS(Dnevno!$C$1)*COS(Dnevno!$C$5)+COS(Dnevno!$C$6)*SIN(Dnevno!$C$1)*SIN(Dnevno!$C$5)))+SIN(Sheet2!G$21)*COS(Mjesečno!$C13)*SIN(Mjesečno!$C$6)*SIN(Mjesečno!$C$5)+SIN(Mjesečno!$C13)*(SIN(Mjesečno!$C$1)*COS(Mjesečno!$C$5)-COS(Mjesečno!$C$1)*SIN(Mjesečno!$C$5)*COS(Mjesečno!$C$6)))</f>
        <v>0.22776324899088152</v>
      </c>
      <c r="H132" s="34">
        <f>IF(COS(H$21)*(COS(Mjesečno!$C13)*(COS(Dnevno!$C$1)*COS(Dnevno!$C$5)+COS(Dnevno!$C$6)*SIN(Dnevno!$C$1)*SIN(Dnevno!$C$5)))+SIN(Sheet2!H$21)*COS(Mjesečno!$C13)*SIN(Mjesečno!$C$6)*SIN(Mjesečno!$C$5)+SIN(Mjesečno!$C13)*(SIN(Mjesečno!$C$1)*COS(Mjesečno!$C$5)-COS(Mjesečno!$C$1)*SIN(Mjesečno!$C$5)*COS(Mjesečno!$C$6))&lt;0,0,COS(H$21)*(COS(Mjesečno!$C13)*(COS(Dnevno!$C$1)*COS(Dnevno!$C$5)+COS(Dnevno!$C$6)*SIN(Dnevno!$C$1)*SIN(Dnevno!$C$5)))+SIN(Sheet2!H$21)*COS(Mjesečno!$C13)*SIN(Mjesečno!$C$6)*SIN(Mjesečno!$C$5)+SIN(Mjesečno!$C13)*(SIN(Mjesečno!$C$1)*COS(Mjesečno!$C$5)-COS(Mjesečno!$C$1)*SIN(Mjesečno!$C$5)*COS(Mjesečno!$C$6)))</f>
        <v>0.3345417484895854</v>
      </c>
      <c r="I132" s="34">
        <f>IF(COS(I$21)*(COS(Mjesečno!$C13)*(COS(Dnevno!$C$1)*COS(Dnevno!$C$5)+COS(Dnevno!$C$6)*SIN(Dnevno!$C$1)*SIN(Dnevno!$C$5)))+SIN(Sheet2!I$21)*COS(Mjesečno!$C13)*SIN(Mjesečno!$C$6)*SIN(Mjesečno!$C$5)+SIN(Mjesečno!$C13)*(SIN(Mjesečno!$C$1)*COS(Mjesečno!$C$5)-COS(Mjesečno!$C$1)*SIN(Mjesečno!$C$5)*COS(Mjesečno!$C$6))&lt;0,0,COS(I$21)*(COS(Mjesečno!$C13)*(COS(Dnevno!$C$1)*COS(Dnevno!$C$5)+COS(Dnevno!$C$6)*SIN(Dnevno!$C$1)*SIN(Dnevno!$C$5)))+SIN(Sheet2!I$21)*COS(Mjesečno!$C13)*SIN(Mjesečno!$C$6)*SIN(Mjesečno!$C$5)+SIN(Mjesečno!$C13)*(SIN(Mjesečno!$C$1)*COS(Mjesečno!$C$5)-COS(Mjesečno!$C$1)*SIN(Mjesečno!$C$5)*COS(Mjesečno!$C$6)))</f>
        <v>0.40166551938534734</v>
      </c>
      <c r="J132" s="34">
        <f>IF(COS(J$21)*(COS(Mjesečno!$C13)*(COS(Dnevno!$C$1)*COS(Dnevno!$C$5)+COS(Dnevno!$C$6)*SIN(Dnevno!$C$1)*SIN(Dnevno!$C$5)))+SIN(Sheet2!J$21)*COS(Mjesečno!$C13)*SIN(Mjesečno!$C$6)*SIN(Mjesečno!$C$5)+SIN(Mjesečno!$C13)*(SIN(Mjesečno!$C$1)*COS(Mjesečno!$C$5)-COS(Mjesečno!$C$1)*SIN(Mjesečno!$C$5)*COS(Mjesečno!$C$6))&lt;0,0,COS(J$21)*(COS(Mjesečno!$C13)*(COS(Dnevno!$C$1)*COS(Dnevno!$C$5)+COS(Dnevno!$C$6)*SIN(Dnevno!$C$1)*SIN(Dnevno!$C$5)))+SIN(Sheet2!J$21)*COS(Mjesečno!$C13)*SIN(Mjesečno!$C$6)*SIN(Mjesečno!$C$5)+SIN(Mjesečno!$C13)*(SIN(Mjesečno!$C$1)*COS(Mjesečno!$C$5)-COS(Mjesečno!$C$1)*SIN(Mjesečno!$C$5)*COS(Mjesečno!$C$6)))</f>
        <v>0.42456018761889736</v>
      </c>
      <c r="K132" s="34">
        <f>IF(COS(K$21)*(COS(Mjesečno!$C13)*(COS(Dnevno!$C$1)*COS(Dnevno!$C$5)+COS(Dnevno!$C$6)*SIN(Dnevno!$C$1)*SIN(Dnevno!$C$5)))+SIN(Sheet2!K$21)*COS(Mjesečno!$C13)*SIN(Mjesečno!$C$6)*SIN(Mjesečno!$C$5)+SIN(Mjesečno!$C13)*(SIN(Mjesečno!$C$1)*COS(Mjesečno!$C$5)-COS(Mjesečno!$C$1)*SIN(Mjesečno!$C$5)*COS(Mjesečno!$C$6))&lt;0,0,COS(K$21)*(COS(Mjesečno!$C13)*(COS(Dnevno!$C$1)*COS(Dnevno!$C$5)+COS(Dnevno!$C$6)*SIN(Dnevno!$C$1)*SIN(Dnevno!$C$5)))+SIN(Sheet2!K$21)*COS(Mjesečno!$C13)*SIN(Mjesečno!$C$6)*SIN(Mjesečno!$C$5)+SIN(Mjesečno!$C13)*(SIN(Mjesečno!$C$1)*COS(Mjesečno!$C$5)-COS(Mjesečno!$C$1)*SIN(Mjesečno!$C$5)*COS(Mjesečno!$C$6)))</f>
        <v>0.40166551938534734</v>
      </c>
      <c r="L132" s="34">
        <f>IF(COS(L$21)*(COS(Mjesečno!$C13)*(COS(Dnevno!$C$1)*COS(Dnevno!$C$5)+COS(Dnevno!$C$6)*SIN(Dnevno!$C$1)*SIN(Dnevno!$C$5)))+SIN(Sheet2!L$21)*COS(Mjesečno!$C13)*SIN(Mjesečno!$C$6)*SIN(Mjesečno!$C$5)+SIN(Mjesečno!$C13)*(SIN(Mjesečno!$C$1)*COS(Mjesečno!$C$5)-COS(Mjesečno!$C$1)*SIN(Mjesečno!$C$5)*COS(Mjesečno!$C$6))&lt;0,0,COS(L$21)*(COS(Mjesečno!$C13)*(COS(Dnevno!$C$1)*COS(Dnevno!$C$5)+COS(Dnevno!$C$6)*SIN(Dnevno!$C$1)*SIN(Dnevno!$C$5)))+SIN(Sheet2!L$21)*COS(Mjesečno!$C13)*SIN(Mjesečno!$C$6)*SIN(Mjesečno!$C$5)+SIN(Mjesečno!$C13)*(SIN(Mjesečno!$C$1)*COS(Mjesečno!$C$5)-COS(Mjesečno!$C$1)*SIN(Mjesečno!$C$5)*COS(Mjesečno!$C$6)))</f>
        <v>0.3345417484895854</v>
      </c>
      <c r="M132" s="34">
        <f>IF(COS(M$21)*(COS(Mjesečno!$C13)*(COS(Dnevno!$C$1)*COS(Dnevno!$C$5)+COS(Dnevno!$C$6)*SIN(Dnevno!$C$1)*SIN(Dnevno!$C$5)))+SIN(Sheet2!M$21)*COS(Mjesečno!$C13)*SIN(Mjesečno!$C$6)*SIN(Mjesečno!$C$5)+SIN(Mjesečno!$C13)*(SIN(Mjesečno!$C$1)*COS(Mjesečno!$C$5)-COS(Mjesečno!$C$1)*SIN(Mjesečno!$C$5)*COS(Mjesečno!$C$6))&lt;0,0,COS(M$21)*(COS(Mjesečno!$C13)*(COS(Dnevno!$C$1)*COS(Dnevno!$C$5)+COS(Dnevno!$C$6)*SIN(Dnevno!$C$1)*SIN(Dnevno!$C$5)))+SIN(Sheet2!M$21)*COS(Mjesečno!$C13)*SIN(Mjesečno!$C$6)*SIN(Mjesečno!$C$5)+SIN(Mjesečno!$C13)*(SIN(Mjesečno!$C$1)*COS(Mjesečno!$C$5)-COS(Mjesečno!$C$1)*SIN(Mjesečno!$C$5)*COS(Mjesečno!$C$6)))</f>
        <v>0.22776324899088152</v>
      </c>
      <c r="N132" s="34">
        <f>IF(COS(N$21)*(COS(Mjesečno!$C13)*(COS(Dnevno!$C$1)*COS(Dnevno!$C$5)+COS(Dnevno!$C$6)*SIN(Dnevno!$C$1)*SIN(Dnevno!$C$5)))+SIN(Sheet2!N$21)*COS(Mjesečno!$C13)*SIN(Mjesečno!$C$6)*SIN(Mjesečno!$C$5)+SIN(Mjesečno!$C13)*(SIN(Mjesečno!$C$1)*COS(Mjesečno!$C$5)-COS(Mjesečno!$C$1)*SIN(Mjesečno!$C$5)*COS(Mjesečno!$C$6))&lt;0,0,COS(N$21)*(COS(Mjesečno!$C13)*(COS(Dnevno!$C$1)*COS(Dnevno!$C$5)+COS(Dnevno!$C$6)*SIN(Dnevno!$C$1)*SIN(Dnevno!$C$5)))+SIN(Sheet2!N$21)*COS(Mjesečno!$C13)*SIN(Mjesečno!$C$6)*SIN(Mjesečno!$C$5)+SIN(Mjesečno!$C13)*(SIN(Mjesečno!$C$1)*COS(Mjesečno!$C$5)-COS(Mjesečno!$C$1)*SIN(Mjesečno!$C$5)*COS(Mjesečno!$C$6)))</f>
        <v>8.8606799170258654E-2</v>
      </c>
      <c r="O132" s="34">
        <f>IF(COS(O$21)*(COS(Mjesečno!$C13)*(COS(Dnevno!$C$1)*COS(Dnevno!$C$5)+COS(Dnevno!$C$6)*SIN(Dnevno!$C$1)*SIN(Dnevno!$C$5)))+SIN(Sheet2!O$21)*COS(Mjesečno!$C13)*SIN(Mjesečno!$C$6)*SIN(Mjesečno!$C$5)+SIN(Mjesečno!$C13)*(SIN(Mjesečno!$C$1)*COS(Mjesečno!$C$5)-COS(Mjesečno!$C$1)*SIN(Mjesečno!$C$5)*COS(Mjesečno!$C$6))&lt;0,0,COS(O$21)*(COS(Mjesečno!$C13)*(COS(Dnevno!$C$1)*COS(Dnevno!$C$5)+COS(Dnevno!$C$6)*SIN(Dnevno!$C$1)*SIN(Dnevno!$C$5)))+SIN(Sheet2!O$21)*COS(Mjesečno!$C13)*SIN(Mjesečno!$C$6)*SIN(Mjesečno!$C$5)+SIN(Mjesečno!$C13)*(SIN(Mjesečno!$C$1)*COS(Mjesečno!$C$5)-COS(Mjesečno!$C$1)*SIN(Mjesečno!$C$5)*COS(Mjesečno!$C$6)))</f>
        <v>0</v>
      </c>
      <c r="P132" s="34">
        <f>IF(COS(P$21)*(COS(Mjesečno!$C13)*(COS(Dnevno!$C$1)*COS(Dnevno!$C$5)+COS(Dnevno!$C$6)*SIN(Dnevno!$C$1)*SIN(Dnevno!$C$5)))+SIN(Sheet2!P$21)*COS(Mjesečno!$C13)*SIN(Mjesečno!$C$6)*SIN(Mjesečno!$C$5)+SIN(Mjesečno!$C13)*(SIN(Mjesečno!$C$1)*COS(Mjesečno!$C$5)-COS(Mjesečno!$C$1)*SIN(Mjesečno!$C$5)*COS(Mjesečno!$C$6))&lt;0,0,COS(P$21)*(COS(Mjesečno!$C13)*(COS(Dnevno!$C$1)*COS(Dnevno!$C$5)+COS(Dnevno!$C$6)*SIN(Dnevno!$C$1)*SIN(Dnevno!$C$5)))+SIN(Sheet2!P$21)*COS(Mjesečno!$C13)*SIN(Mjesečno!$C$6)*SIN(Mjesečno!$C$5)+SIN(Mjesečno!$C13)*(SIN(Mjesečno!$C$1)*COS(Mjesečno!$C$5)-COS(Mjesečno!$C$1)*SIN(Mjesečno!$C$5)*COS(Mjesečno!$C$6)))</f>
        <v>0</v>
      </c>
      <c r="Q132" s="34">
        <f>IF(COS(Q$21)*(COS(Mjesečno!$C13)*(COS(Dnevno!$C$1)*COS(Dnevno!$C$5)+COS(Dnevno!$C$6)*SIN(Dnevno!$C$1)*SIN(Dnevno!$C$5)))+SIN(Sheet2!Q$21)*COS(Mjesečno!$C13)*SIN(Mjesečno!$C$6)*SIN(Mjesečno!$C$5)+SIN(Mjesečno!$C13)*(SIN(Mjesečno!$C$1)*COS(Mjesečno!$C$5)-COS(Mjesečno!$C$1)*SIN(Mjesečno!$C$5)*COS(Mjesečno!$C$6))&lt;0,0,COS(Q$21)*(COS(Mjesečno!$C13)*(COS(Dnevno!$C$1)*COS(Dnevno!$C$5)+COS(Dnevno!$C$6)*SIN(Dnevno!$C$1)*SIN(Dnevno!$C$5)))+SIN(Sheet2!Q$21)*COS(Mjesečno!$C13)*SIN(Mjesečno!$C$6)*SIN(Mjesečno!$C$5)+SIN(Mjesečno!$C13)*(SIN(Mjesečno!$C$1)*COS(Mjesečno!$C$5)-COS(Mjesečno!$C$1)*SIN(Mjesečno!$C$5)*COS(Mjesečno!$C$6)))</f>
        <v>0</v>
      </c>
      <c r="R132" s="34">
        <f>IF(COS(R$21)*(COS(Mjesečno!$C13)*(COS(Dnevno!$C$1)*COS(Dnevno!$C$5)+COS(Dnevno!$C$6)*SIN(Dnevno!$C$1)*SIN(Dnevno!$C$5)))+SIN(Sheet2!R$21)*COS(Mjesečno!$C13)*SIN(Mjesečno!$C$6)*SIN(Mjesečno!$C$5)+SIN(Mjesečno!$C13)*(SIN(Mjesečno!$C$1)*COS(Mjesečno!$C$5)-COS(Mjesečno!$C$1)*SIN(Mjesečno!$C$5)*COS(Mjesečno!$C$6))&lt;0,0,COS(R$21)*(COS(Mjesečno!$C13)*(COS(Dnevno!$C$1)*COS(Dnevno!$C$5)+COS(Dnevno!$C$6)*SIN(Dnevno!$C$1)*SIN(Dnevno!$C$5)))+SIN(Sheet2!R$21)*COS(Mjesečno!$C13)*SIN(Mjesečno!$C$6)*SIN(Mjesečno!$C$5)+SIN(Mjesečno!$C13)*(SIN(Mjesečno!$C$1)*COS(Mjesečno!$C$5)-COS(Mjesečno!$C$1)*SIN(Mjesečno!$C$5)*COS(Mjesečno!$C$6)))</f>
        <v>0</v>
      </c>
      <c r="S132" s="36">
        <f>IF(COS(S$21)*(COS(Mjesečno!$C13)*(COS(Dnevno!$C$1)*COS(Dnevno!$C$5)+COS(Dnevno!$C$6)*SIN(Dnevno!$C$1)*SIN(Dnevno!$C$5)))+SIN(Sheet2!S$21)*COS(Mjesečno!$C13)*SIN(Mjesečno!$C$6)*SIN(Mjesečno!$C$5)+SIN(Mjesečno!$C13)*(SIN(Mjesečno!$C$1)*COS(Mjesečno!$C$5)-COS(Mjesečno!$C$1)*SIN(Mjesečno!$C$5)*COS(Mjesečno!$C$6))&lt;0,0,COS(S$21)*(COS(Mjesečno!$C13)*(COS(Dnevno!$C$1)*COS(Dnevno!$C$5)+COS(Dnevno!$C$6)*SIN(Dnevno!$C$1)*SIN(Dnevno!$C$5)))+SIN(Sheet2!S$21)*COS(Mjesečno!$C13)*SIN(Mjesečno!$C$6)*SIN(Mjesečno!$C$5)+SIN(Mjesečno!$C13)*(SIN(Mjesečno!$C$1)*COS(Mjesečno!$C$5)-COS(Mjesečno!$C$1)*SIN(Mjesečno!$C$5)*COS(Mjesečno!$C$6)))</f>
        <v>0</v>
      </c>
    </row>
    <row r="133" spans="2:19" x14ac:dyDescent="0.35">
      <c r="B133" s="54" t="s">
        <v>78</v>
      </c>
      <c r="C133" s="34">
        <f>IF(COS(C$21)*(COS(Mjesečno!$C14)*(COS(Dnevno!$C$1)*COS(Dnevno!$C$5)+COS(Dnevno!$C$6)*SIN(Dnevno!$C$1)*SIN(Dnevno!$C$5)))+SIN(Sheet2!C$21)*COS(Mjesečno!$C14)*SIN(Mjesečno!$C$6)*SIN(Mjesečno!$C$5)+SIN(Mjesečno!$C14)*(SIN(Mjesečno!$C$1)*COS(Mjesečno!$C$5)-COS(Mjesečno!$C$1)*SIN(Mjesečno!$C$5)*COS(Mjesečno!$C$6))&lt;0,0,COS(C$21)*(COS(Mjesečno!$C14)*(COS(Dnevno!$C$1)*COS(Dnevno!$C$5)+COS(Dnevno!$C$6)*SIN(Dnevno!$C$1)*SIN(Dnevno!$C$5)))+SIN(Sheet2!C$21)*COS(Mjesečno!$C14)*SIN(Mjesečno!$C$6)*SIN(Mjesečno!$C$5)+SIN(Mjesečno!$C14)*(SIN(Mjesečno!$C$1)*COS(Mjesečno!$C$5)-COS(Mjesečno!$C$1)*SIN(Mjesečno!$C$5)*COS(Mjesečno!$C$6)))</f>
        <v>0</v>
      </c>
      <c r="D133" s="34">
        <f>IF(COS(D$21)*(COS(Mjesečno!$C14)*(COS(Dnevno!$C$1)*COS(Dnevno!$C$5)+COS(Dnevno!$C$6)*SIN(Dnevno!$C$1)*SIN(Dnevno!$C$5)))+SIN(Sheet2!D$21)*COS(Mjesečno!$C14)*SIN(Mjesečno!$C$6)*SIN(Mjesečno!$C$5)+SIN(Mjesečno!$C14)*(SIN(Mjesečno!$C$1)*COS(Mjesečno!$C$5)-COS(Mjesečno!$C$1)*SIN(Mjesečno!$C$5)*COS(Mjesečno!$C$6))&lt;0,0,COS(D$21)*(COS(Mjesečno!$C14)*(COS(Dnevno!$C$1)*COS(Dnevno!$C$5)+COS(Dnevno!$C$6)*SIN(Dnevno!$C$1)*SIN(Dnevno!$C$5)))+SIN(Sheet2!D$21)*COS(Mjesečno!$C14)*SIN(Mjesečno!$C$6)*SIN(Mjesečno!$C$5)+SIN(Mjesečno!$C14)*(SIN(Mjesečno!$C$1)*COS(Mjesečno!$C$5)-COS(Mjesečno!$C$1)*SIN(Mjesečno!$C$5)*COS(Mjesečno!$C$6)))</f>
        <v>0</v>
      </c>
      <c r="E133" s="34">
        <f>IF(COS(E$21)*(COS(Mjesečno!$C14)*(COS(Dnevno!$C$1)*COS(Dnevno!$C$5)+COS(Dnevno!$C$6)*SIN(Dnevno!$C$1)*SIN(Dnevno!$C$5)))+SIN(Sheet2!E$21)*COS(Mjesečno!$C14)*SIN(Mjesečno!$C$6)*SIN(Mjesečno!$C$5)+SIN(Mjesečno!$C14)*(SIN(Mjesečno!$C$1)*COS(Mjesečno!$C$5)-COS(Mjesečno!$C$1)*SIN(Mjesečno!$C$5)*COS(Mjesečno!$C$6))&lt;0,0,COS(E$21)*(COS(Mjesečno!$C14)*(COS(Dnevno!$C$1)*COS(Dnevno!$C$5)+COS(Dnevno!$C$6)*SIN(Dnevno!$C$1)*SIN(Dnevno!$C$5)))+SIN(Sheet2!E$21)*COS(Mjesečno!$C14)*SIN(Mjesečno!$C$6)*SIN(Mjesečno!$C$5)+SIN(Mjesečno!$C14)*(SIN(Mjesečno!$C$1)*COS(Mjesečno!$C$5)-COS(Mjesečno!$C$1)*SIN(Mjesečno!$C$5)*COS(Mjesečno!$C$6)))</f>
        <v>2.0884037357735974E-2</v>
      </c>
      <c r="F133" s="34">
        <f>IF(COS(F$21)*(COS(Mjesečno!$C14)*(COS(Dnevno!$C$1)*COS(Dnevno!$C$5)+COS(Dnevno!$C$6)*SIN(Dnevno!$C$1)*SIN(Dnevno!$C$5)))+SIN(Sheet2!F$21)*COS(Mjesečno!$C14)*SIN(Mjesečno!$C$6)*SIN(Mjesečno!$C$5)+SIN(Mjesečno!$C14)*(SIN(Mjesečno!$C$1)*COS(Mjesečno!$C$5)-COS(Mjesečno!$C$1)*SIN(Mjesečno!$C$5)*COS(Mjesečno!$C$6))&lt;0,0,COS(F$21)*(COS(Mjesečno!$C14)*(COS(Dnevno!$C$1)*COS(Dnevno!$C$5)+COS(Dnevno!$C$6)*SIN(Dnevno!$C$1)*SIN(Dnevno!$C$5)))+SIN(Sheet2!F$21)*COS(Mjesečno!$C14)*SIN(Mjesečno!$C$6)*SIN(Mjesečno!$C$5)+SIN(Mjesečno!$C14)*(SIN(Mjesečno!$C$1)*COS(Mjesečno!$C$5)-COS(Mjesečno!$C$1)*SIN(Mjesečno!$C$5)*COS(Mjesečno!$C$6)))</f>
        <v>0.18961887717143205</v>
      </c>
      <c r="G133" s="34">
        <f>IF(COS(G$21)*(COS(Mjesečno!$C14)*(COS(Dnevno!$C$1)*COS(Dnevno!$C$5)+COS(Dnevno!$C$6)*SIN(Dnevno!$C$1)*SIN(Dnevno!$C$5)))+SIN(Sheet2!G$21)*COS(Mjesečno!$C14)*SIN(Mjesečno!$C$6)*SIN(Mjesečno!$C$5)+SIN(Mjesečno!$C14)*(SIN(Mjesečno!$C$1)*COS(Mjesečno!$C$5)-COS(Mjesečno!$C$1)*SIN(Mjesečno!$C$5)*COS(Mjesečno!$C$6))&lt;0,0,COS(G$21)*(COS(Mjesečno!$C14)*(COS(Dnevno!$C$1)*COS(Dnevno!$C$5)+COS(Dnevno!$C$6)*SIN(Dnevno!$C$1)*SIN(Dnevno!$C$5)))+SIN(Sheet2!G$21)*COS(Mjesečno!$C14)*SIN(Mjesečno!$C$6)*SIN(Mjesečno!$C$5)+SIN(Mjesečno!$C14)*(SIN(Mjesečno!$C$1)*COS(Mjesečno!$C$5)-COS(Mjesečno!$C$1)*SIN(Mjesečno!$C$5)*COS(Mjesečno!$C$6)))</f>
        <v>0.3345147689830269</v>
      </c>
      <c r="H133" s="34">
        <f>IF(COS(H$21)*(COS(Mjesečno!$C14)*(COS(Dnevno!$C$1)*COS(Dnevno!$C$5)+COS(Dnevno!$C$6)*SIN(Dnevno!$C$1)*SIN(Dnevno!$C$5)))+SIN(Sheet2!H$21)*COS(Mjesečno!$C14)*SIN(Mjesečno!$C$6)*SIN(Mjesečno!$C$5)+SIN(Mjesečno!$C14)*(SIN(Mjesečno!$C$1)*COS(Mjesečno!$C$5)-COS(Mjesečno!$C$1)*SIN(Mjesečno!$C$5)*COS(Mjesečno!$C$6))&lt;0,0,COS(H$21)*(COS(Mjesečno!$C14)*(COS(Dnevno!$C$1)*COS(Dnevno!$C$5)+COS(Dnevno!$C$6)*SIN(Dnevno!$C$1)*SIN(Dnevno!$C$5)))+SIN(Sheet2!H$21)*COS(Mjesečno!$C14)*SIN(Mjesečno!$C$6)*SIN(Mjesečno!$C$5)+SIN(Mjesečno!$C14)*(SIN(Mjesečno!$C$1)*COS(Mjesečno!$C$5)-COS(Mjesečno!$C$1)*SIN(Mjesečno!$C$5)*COS(Mjesečno!$C$6)))</f>
        <v>0.44569729721734325</v>
      </c>
      <c r="I133" s="34">
        <f>IF(COS(I$21)*(COS(Mjesečno!$C14)*(COS(Dnevno!$C$1)*COS(Dnevno!$C$5)+COS(Dnevno!$C$6)*SIN(Dnevno!$C$1)*SIN(Dnevno!$C$5)))+SIN(Sheet2!I$21)*COS(Mjesečno!$C14)*SIN(Mjesečno!$C$6)*SIN(Mjesečno!$C$5)+SIN(Mjesečno!$C14)*(SIN(Mjesečno!$C$1)*COS(Mjesečno!$C$5)-COS(Mjesečno!$C$1)*SIN(Mjesečno!$C$5)*COS(Mjesečno!$C$6))&lt;0,0,COS(I$21)*(COS(Mjesečno!$C14)*(COS(Dnevno!$C$1)*COS(Dnevno!$C$5)+COS(Dnevno!$C$6)*SIN(Dnevno!$C$1)*SIN(Dnevno!$C$5)))+SIN(Sheet2!I$21)*COS(Mjesečno!$C14)*SIN(Mjesečno!$C$6)*SIN(Mjesečno!$C$5)+SIN(Mjesečno!$C14)*(SIN(Mjesečno!$C$1)*COS(Mjesečno!$C$5)-COS(Mjesečno!$C$1)*SIN(Mjesečno!$C$5)*COS(Mjesečno!$C$6)))</f>
        <v>0.51558955631302772</v>
      </c>
      <c r="J133" s="34">
        <f>IF(COS(J$21)*(COS(Mjesečno!$C14)*(COS(Dnevno!$C$1)*COS(Dnevno!$C$5)+COS(Dnevno!$C$6)*SIN(Dnevno!$C$1)*SIN(Dnevno!$C$5)))+SIN(Sheet2!J$21)*COS(Mjesečno!$C14)*SIN(Mjesečno!$C$6)*SIN(Mjesečno!$C$5)+SIN(Mjesečno!$C14)*(SIN(Mjesečno!$C$1)*COS(Mjesečno!$C$5)-COS(Mjesečno!$C$1)*SIN(Mjesečno!$C$5)*COS(Mjesečno!$C$6))&lt;0,0,COS(J$21)*(COS(Mjesečno!$C14)*(COS(Dnevno!$C$1)*COS(Dnevno!$C$5)+COS(Dnevno!$C$6)*SIN(Dnevno!$C$1)*SIN(Dnevno!$C$5)))+SIN(Sheet2!J$21)*COS(Mjesečno!$C14)*SIN(Mjesečno!$C$6)*SIN(Mjesečno!$C$5)+SIN(Mjesečno!$C14)*(SIN(Mjesečno!$C$1)*COS(Mjesečno!$C$5)-COS(Mjesečno!$C$1)*SIN(Mjesečno!$C$5)*COS(Mjesečno!$C$6)))</f>
        <v>0.53942850431512901</v>
      </c>
      <c r="K133" s="34">
        <f>IF(COS(K$21)*(COS(Mjesečno!$C14)*(COS(Dnevno!$C$1)*COS(Dnevno!$C$5)+COS(Dnevno!$C$6)*SIN(Dnevno!$C$1)*SIN(Dnevno!$C$5)))+SIN(Sheet2!K$21)*COS(Mjesečno!$C14)*SIN(Mjesečno!$C$6)*SIN(Mjesečno!$C$5)+SIN(Mjesečno!$C14)*(SIN(Mjesečno!$C$1)*COS(Mjesečno!$C$5)-COS(Mjesečno!$C$1)*SIN(Mjesečno!$C$5)*COS(Mjesečno!$C$6))&lt;0,0,COS(K$21)*(COS(Mjesečno!$C14)*(COS(Dnevno!$C$1)*COS(Dnevno!$C$5)+COS(Dnevno!$C$6)*SIN(Dnevno!$C$1)*SIN(Dnevno!$C$5)))+SIN(Sheet2!K$21)*COS(Mjesečno!$C14)*SIN(Mjesečno!$C$6)*SIN(Mjesečno!$C$5)+SIN(Mjesečno!$C14)*(SIN(Mjesečno!$C$1)*COS(Mjesečno!$C$5)-COS(Mjesečno!$C$1)*SIN(Mjesečno!$C$5)*COS(Mjesečno!$C$6)))</f>
        <v>0.51558955631302772</v>
      </c>
      <c r="L133" s="34">
        <f>IF(COS(L$21)*(COS(Mjesečno!$C14)*(COS(Dnevno!$C$1)*COS(Dnevno!$C$5)+COS(Dnevno!$C$6)*SIN(Dnevno!$C$1)*SIN(Dnevno!$C$5)))+SIN(Sheet2!L$21)*COS(Mjesečno!$C14)*SIN(Mjesečno!$C$6)*SIN(Mjesečno!$C$5)+SIN(Mjesečno!$C14)*(SIN(Mjesečno!$C$1)*COS(Mjesečno!$C$5)-COS(Mjesečno!$C$1)*SIN(Mjesečno!$C$5)*COS(Mjesečno!$C$6))&lt;0,0,COS(L$21)*(COS(Mjesečno!$C14)*(COS(Dnevno!$C$1)*COS(Dnevno!$C$5)+COS(Dnevno!$C$6)*SIN(Dnevno!$C$1)*SIN(Dnevno!$C$5)))+SIN(Sheet2!L$21)*COS(Mjesečno!$C14)*SIN(Mjesečno!$C$6)*SIN(Mjesečno!$C$5)+SIN(Mjesečno!$C14)*(SIN(Mjesečno!$C$1)*COS(Mjesečno!$C$5)-COS(Mjesečno!$C$1)*SIN(Mjesečno!$C$5)*COS(Mjesečno!$C$6)))</f>
        <v>0.44569729721734325</v>
      </c>
      <c r="M133" s="34">
        <f>IF(COS(M$21)*(COS(Mjesečno!$C14)*(COS(Dnevno!$C$1)*COS(Dnevno!$C$5)+COS(Dnevno!$C$6)*SIN(Dnevno!$C$1)*SIN(Dnevno!$C$5)))+SIN(Sheet2!M$21)*COS(Mjesečno!$C14)*SIN(Mjesečno!$C$6)*SIN(Mjesečno!$C$5)+SIN(Mjesečno!$C14)*(SIN(Mjesečno!$C$1)*COS(Mjesečno!$C$5)-COS(Mjesečno!$C$1)*SIN(Mjesečno!$C$5)*COS(Mjesečno!$C$6))&lt;0,0,COS(M$21)*(COS(Mjesečno!$C14)*(COS(Dnevno!$C$1)*COS(Dnevno!$C$5)+COS(Dnevno!$C$6)*SIN(Dnevno!$C$1)*SIN(Dnevno!$C$5)))+SIN(Sheet2!M$21)*COS(Mjesečno!$C14)*SIN(Mjesečno!$C$6)*SIN(Mjesečno!$C$5)+SIN(Mjesečno!$C14)*(SIN(Mjesečno!$C$1)*COS(Mjesečno!$C$5)-COS(Mjesečno!$C$1)*SIN(Mjesečno!$C$5)*COS(Mjesečno!$C$6)))</f>
        <v>0.3345147689830269</v>
      </c>
      <c r="N133" s="34">
        <f>IF(COS(N$21)*(COS(Mjesečno!$C14)*(COS(Dnevno!$C$1)*COS(Dnevno!$C$5)+COS(Dnevno!$C$6)*SIN(Dnevno!$C$1)*SIN(Dnevno!$C$5)))+SIN(Sheet2!N$21)*COS(Mjesečno!$C14)*SIN(Mjesečno!$C$6)*SIN(Mjesečno!$C$5)+SIN(Mjesečno!$C14)*(SIN(Mjesečno!$C$1)*COS(Mjesečno!$C$5)-COS(Mjesečno!$C$1)*SIN(Mjesečno!$C$5)*COS(Mjesečno!$C$6))&lt;0,0,COS(N$21)*(COS(Mjesečno!$C14)*(COS(Dnevno!$C$1)*COS(Dnevno!$C$5)+COS(Dnevno!$C$6)*SIN(Dnevno!$C$1)*SIN(Dnevno!$C$5)))+SIN(Sheet2!N$21)*COS(Mjesečno!$C14)*SIN(Mjesečno!$C$6)*SIN(Mjesečno!$C$5)+SIN(Mjesečno!$C14)*(SIN(Mjesečno!$C$1)*COS(Mjesečno!$C$5)-COS(Mjesečno!$C$1)*SIN(Mjesečno!$C$5)*COS(Mjesečno!$C$6)))</f>
        <v>0.18961887717143205</v>
      </c>
      <c r="O133" s="34">
        <f>IF(COS(O$21)*(COS(Mjesečno!$C14)*(COS(Dnevno!$C$1)*COS(Dnevno!$C$5)+COS(Dnevno!$C$6)*SIN(Dnevno!$C$1)*SIN(Dnevno!$C$5)))+SIN(Sheet2!O$21)*COS(Mjesečno!$C14)*SIN(Mjesečno!$C$6)*SIN(Mjesečno!$C$5)+SIN(Mjesečno!$C14)*(SIN(Mjesečno!$C$1)*COS(Mjesečno!$C$5)-COS(Mjesečno!$C$1)*SIN(Mjesečno!$C$5)*COS(Mjesečno!$C$6))&lt;0,0,COS(O$21)*(COS(Mjesečno!$C14)*(COS(Dnevno!$C$1)*COS(Dnevno!$C$5)+COS(Dnevno!$C$6)*SIN(Dnevno!$C$1)*SIN(Dnevno!$C$5)))+SIN(Sheet2!O$21)*COS(Mjesečno!$C14)*SIN(Mjesečno!$C$6)*SIN(Mjesečno!$C$5)+SIN(Mjesečno!$C14)*(SIN(Mjesečno!$C$1)*COS(Mjesečno!$C$5)-COS(Mjesečno!$C$1)*SIN(Mjesečno!$C$5)*COS(Mjesečno!$C$6)))</f>
        <v>2.0884037357735974E-2</v>
      </c>
      <c r="P133" s="34">
        <f>IF(COS(P$21)*(COS(Mjesečno!$C14)*(COS(Dnevno!$C$1)*COS(Dnevno!$C$5)+COS(Dnevno!$C$6)*SIN(Dnevno!$C$1)*SIN(Dnevno!$C$5)))+SIN(Sheet2!P$21)*COS(Mjesečno!$C14)*SIN(Mjesečno!$C$6)*SIN(Mjesečno!$C$5)+SIN(Mjesečno!$C14)*(SIN(Mjesečno!$C$1)*COS(Mjesečno!$C$5)-COS(Mjesečno!$C$1)*SIN(Mjesečno!$C$5)*COS(Mjesečno!$C$6))&lt;0,0,COS(P$21)*(COS(Mjesečno!$C14)*(COS(Dnevno!$C$1)*COS(Dnevno!$C$5)+COS(Dnevno!$C$6)*SIN(Dnevno!$C$1)*SIN(Dnevno!$C$5)))+SIN(Sheet2!P$21)*COS(Mjesečno!$C14)*SIN(Mjesečno!$C$6)*SIN(Mjesečno!$C$5)+SIN(Mjesečno!$C14)*(SIN(Mjesečno!$C$1)*COS(Mjesečno!$C$5)-COS(Mjesečno!$C$1)*SIN(Mjesečno!$C$5)*COS(Mjesečno!$C$6)))</f>
        <v>0</v>
      </c>
      <c r="Q133" s="34">
        <f>IF(COS(Q$21)*(COS(Mjesečno!$C14)*(COS(Dnevno!$C$1)*COS(Dnevno!$C$5)+COS(Dnevno!$C$6)*SIN(Dnevno!$C$1)*SIN(Dnevno!$C$5)))+SIN(Sheet2!Q$21)*COS(Mjesečno!$C14)*SIN(Mjesečno!$C$6)*SIN(Mjesečno!$C$5)+SIN(Mjesečno!$C14)*(SIN(Mjesečno!$C$1)*COS(Mjesečno!$C$5)-COS(Mjesečno!$C$1)*SIN(Mjesečno!$C$5)*COS(Mjesečno!$C$6))&lt;0,0,COS(Q$21)*(COS(Mjesečno!$C14)*(COS(Dnevno!$C$1)*COS(Dnevno!$C$5)+COS(Dnevno!$C$6)*SIN(Dnevno!$C$1)*SIN(Dnevno!$C$5)))+SIN(Sheet2!Q$21)*COS(Mjesečno!$C14)*SIN(Mjesečno!$C$6)*SIN(Mjesečno!$C$5)+SIN(Mjesečno!$C14)*(SIN(Mjesečno!$C$1)*COS(Mjesečno!$C$5)-COS(Mjesečno!$C$1)*SIN(Mjesečno!$C$5)*COS(Mjesečno!$C$6)))</f>
        <v>0</v>
      </c>
      <c r="R133" s="34">
        <f>IF(COS(R$21)*(COS(Mjesečno!$C14)*(COS(Dnevno!$C$1)*COS(Dnevno!$C$5)+COS(Dnevno!$C$6)*SIN(Dnevno!$C$1)*SIN(Dnevno!$C$5)))+SIN(Sheet2!R$21)*COS(Mjesečno!$C14)*SIN(Mjesečno!$C$6)*SIN(Mjesečno!$C$5)+SIN(Mjesečno!$C14)*(SIN(Mjesečno!$C$1)*COS(Mjesečno!$C$5)-COS(Mjesečno!$C$1)*SIN(Mjesečno!$C$5)*COS(Mjesečno!$C$6))&lt;0,0,COS(R$21)*(COS(Mjesečno!$C14)*(COS(Dnevno!$C$1)*COS(Dnevno!$C$5)+COS(Dnevno!$C$6)*SIN(Dnevno!$C$1)*SIN(Dnevno!$C$5)))+SIN(Sheet2!R$21)*COS(Mjesečno!$C14)*SIN(Mjesečno!$C$6)*SIN(Mjesečno!$C$5)+SIN(Mjesečno!$C14)*(SIN(Mjesečno!$C$1)*COS(Mjesečno!$C$5)-COS(Mjesečno!$C$1)*SIN(Mjesečno!$C$5)*COS(Mjesečno!$C$6)))</f>
        <v>0</v>
      </c>
      <c r="S133" s="36">
        <f>IF(COS(S$21)*(COS(Mjesečno!$C14)*(COS(Dnevno!$C$1)*COS(Dnevno!$C$5)+COS(Dnevno!$C$6)*SIN(Dnevno!$C$1)*SIN(Dnevno!$C$5)))+SIN(Sheet2!S$21)*COS(Mjesečno!$C14)*SIN(Mjesečno!$C$6)*SIN(Mjesečno!$C$5)+SIN(Mjesečno!$C14)*(SIN(Mjesečno!$C$1)*COS(Mjesečno!$C$5)-COS(Mjesečno!$C$1)*SIN(Mjesečno!$C$5)*COS(Mjesečno!$C$6))&lt;0,0,COS(S$21)*(COS(Mjesečno!$C14)*(COS(Dnevno!$C$1)*COS(Dnevno!$C$5)+COS(Dnevno!$C$6)*SIN(Dnevno!$C$1)*SIN(Dnevno!$C$5)))+SIN(Sheet2!S$21)*COS(Mjesečno!$C14)*SIN(Mjesečno!$C$6)*SIN(Mjesečno!$C$5)+SIN(Mjesečno!$C14)*(SIN(Mjesečno!$C$1)*COS(Mjesečno!$C$5)-COS(Mjesečno!$C$1)*SIN(Mjesečno!$C$5)*COS(Mjesečno!$C$6)))</f>
        <v>0</v>
      </c>
    </row>
    <row r="134" spans="2:19" x14ac:dyDescent="0.35">
      <c r="B134" s="54" t="s">
        <v>79</v>
      </c>
      <c r="C134" s="34">
        <f>IF(COS(C$21)*(COS(Mjesečno!$C15)*(COS(Dnevno!$C$1)*COS(Dnevno!$C$5)+COS(Dnevno!$C$6)*SIN(Dnevno!$C$1)*SIN(Dnevno!$C$5)))+SIN(Sheet2!C$21)*COS(Mjesečno!$C15)*SIN(Mjesečno!$C$6)*SIN(Mjesečno!$C$5)+SIN(Mjesečno!$C15)*(SIN(Mjesečno!$C$1)*COS(Mjesečno!$C$5)-COS(Mjesečno!$C$1)*SIN(Mjesečno!$C$5)*COS(Mjesečno!$C$6))&lt;0,0,COS(C$21)*(COS(Mjesečno!$C15)*(COS(Dnevno!$C$1)*COS(Dnevno!$C$5)+COS(Dnevno!$C$6)*SIN(Dnevno!$C$1)*SIN(Dnevno!$C$5)))+SIN(Sheet2!C$21)*COS(Mjesečno!$C15)*SIN(Mjesečno!$C$6)*SIN(Mjesečno!$C$5)+SIN(Mjesečno!$C15)*(SIN(Mjesečno!$C$1)*COS(Mjesečno!$C$5)-COS(Mjesečno!$C$1)*SIN(Mjesečno!$C$5)*COS(Mjesečno!$C$6)))</f>
        <v>0</v>
      </c>
      <c r="D134" s="34">
        <f>IF(COS(D$21)*(COS(Mjesečno!$C15)*(COS(Dnevno!$C$1)*COS(Dnevno!$C$5)+COS(Dnevno!$C$6)*SIN(Dnevno!$C$1)*SIN(Dnevno!$C$5)))+SIN(Sheet2!D$21)*COS(Mjesečno!$C15)*SIN(Mjesečno!$C$6)*SIN(Mjesečno!$C$5)+SIN(Mjesečno!$C15)*(SIN(Mjesečno!$C$1)*COS(Mjesečno!$C$5)-COS(Mjesečno!$C$1)*SIN(Mjesečno!$C$5)*COS(Mjesečno!$C$6))&lt;0,0,COS(D$21)*(COS(Mjesečno!$C15)*(COS(Dnevno!$C$1)*COS(Dnevno!$C$5)+COS(Dnevno!$C$6)*SIN(Dnevno!$C$1)*SIN(Dnevno!$C$5)))+SIN(Sheet2!D$21)*COS(Mjesečno!$C15)*SIN(Mjesečno!$C$6)*SIN(Mjesečno!$C$5)+SIN(Mjesečno!$C15)*(SIN(Mjesečno!$C$1)*COS(Mjesečno!$C$5)-COS(Mjesečno!$C$1)*SIN(Mjesečno!$C$5)*COS(Mjesečno!$C$6)))</f>
        <v>0</v>
      </c>
      <c r="E134" s="34">
        <f>IF(COS(E$21)*(COS(Mjesečno!$C15)*(COS(Dnevno!$C$1)*COS(Dnevno!$C$5)+COS(Dnevno!$C$6)*SIN(Dnevno!$C$1)*SIN(Dnevno!$C$5)))+SIN(Sheet2!E$21)*COS(Mjesečno!$C15)*SIN(Mjesečno!$C$6)*SIN(Mjesečno!$C$5)+SIN(Mjesečno!$C15)*(SIN(Mjesečno!$C$1)*COS(Mjesečno!$C$5)-COS(Mjesečno!$C$1)*SIN(Mjesečno!$C$5)*COS(Mjesečno!$C$6))&lt;0,0,COS(E$21)*(COS(Mjesečno!$C15)*(COS(Dnevno!$C$1)*COS(Dnevno!$C$5)+COS(Dnevno!$C$6)*SIN(Dnevno!$C$1)*SIN(Dnevno!$C$5)))+SIN(Sheet2!E$21)*COS(Mjesečno!$C15)*SIN(Mjesečno!$C$6)*SIN(Mjesečno!$C$5)+SIN(Mjesečno!$C15)*(SIN(Mjesečno!$C$1)*COS(Mjesečno!$C$5)-COS(Mjesečno!$C$1)*SIN(Mjesečno!$C$5)*COS(Mjesečno!$C$6)))</f>
        <v>0.15694903119004139</v>
      </c>
      <c r="F134" s="34">
        <f>IF(COS(F$21)*(COS(Mjesečno!$C15)*(COS(Dnevno!$C$1)*COS(Dnevno!$C$5)+COS(Dnevno!$C$6)*SIN(Dnevno!$C$1)*SIN(Dnevno!$C$5)))+SIN(Sheet2!F$21)*COS(Mjesečno!$C15)*SIN(Mjesečno!$C$6)*SIN(Mjesečno!$C$5)+SIN(Mjesečno!$C15)*(SIN(Mjesečno!$C$1)*COS(Mjesečno!$C$5)-COS(Mjesečno!$C$1)*SIN(Mjesečno!$C$5)*COS(Mjesečno!$C$6))&lt;0,0,COS(F$21)*(COS(Mjesečno!$C15)*(COS(Dnevno!$C$1)*COS(Dnevno!$C$5)+COS(Dnevno!$C$6)*SIN(Dnevno!$C$1)*SIN(Dnevno!$C$5)))+SIN(Sheet2!F$21)*COS(Mjesečno!$C15)*SIN(Mjesečno!$C$6)*SIN(Mjesečno!$C$5)+SIN(Mjesečno!$C15)*(SIN(Mjesečno!$C$1)*COS(Mjesečno!$C$5)-COS(Mjesečno!$C$1)*SIN(Mjesečno!$C$5)*COS(Mjesečno!$C$6)))</f>
        <v>0.33020160865976622</v>
      </c>
      <c r="G134" s="34">
        <f>IF(COS(G$21)*(COS(Mjesečno!$C15)*(COS(Dnevno!$C$1)*COS(Dnevno!$C$5)+COS(Dnevno!$C$6)*SIN(Dnevno!$C$1)*SIN(Dnevno!$C$5)))+SIN(Sheet2!G$21)*COS(Mjesečno!$C15)*SIN(Mjesečno!$C$6)*SIN(Mjesečno!$C$5)+SIN(Mjesečno!$C15)*(SIN(Mjesečno!$C$1)*COS(Mjesečno!$C$5)-COS(Mjesečno!$C$1)*SIN(Mjesečno!$C$5)*COS(Mjesečno!$C$6))&lt;0,0,COS(G$21)*(COS(Mjesečno!$C15)*(COS(Dnevno!$C$1)*COS(Dnevno!$C$5)+COS(Dnevno!$C$6)*SIN(Dnevno!$C$1)*SIN(Dnevno!$C$5)))+SIN(Sheet2!G$21)*COS(Mjesečno!$C15)*SIN(Mjesečno!$C$6)*SIN(Mjesečno!$C$5)+SIN(Mjesečno!$C15)*(SIN(Mjesečno!$C$1)*COS(Mjesečno!$C$5)-COS(Mjesečno!$C$1)*SIN(Mjesečno!$C$5)*COS(Mjesečno!$C$6)))</f>
        <v>0.47897696974613485</v>
      </c>
      <c r="H134" s="34">
        <f>IF(COS(H$21)*(COS(Mjesečno!$C15)*(COS(Dnevno!$C$1)*COS(Dnevno!$C$5)+COS(Dnevno!$C$6)*SIN(Dnevno!$C$1)*SIN(Dnevno!$C$5)))+SIN(Sheet2!H$21)*COS(Mjesečno!$C15)*SIN(Mjesečno!$C$6)*SIN(Mjesečno!$C$5)+SIN(Mjesečno!$C15)*(SIN(Mjesečno!$C$1)*COS(Mjesečno!$C$5)-COS(Mjesečno!$C$1)*SIN(Mjesečno!$C$5)*COS(Mjesečno!$C$6))&lt;0,0,COS(H$21)*(COS(Mjesečno!$C15)*(COS(Dnevno!$C$1)*COS(Dnevno!$C$5)+COS(Dnevno!$C$6)*SIN(Dnevno!$C$1)*SIN(Dnevno!$C$5)))+SIN(Sheet2!H$21)*COS(Mjesečno!$C15)*SIN(Mjesečno!$C$6)*SIN(Mjesečno!$C$5)+SIN(Mjesečno!$C15)*(SIN(Mjesečno!$C$1)*COS(Mjesečno!$C$5)-COS(Mjesečno!$C$1)*SIN(Mjesečno!$C$5)*COS(Mjesečno!$C$6)))</f>
        <v>0.59313631945402023</v>
      </c>
      <c r="I134" s="34">
        <f>IF(COS(I$21)*(COS(Mjesečno!$C15)*(COS(Dnevno!$C$1)*COS(Dnevno!$C$5)+COS(Dnevno!$C$6)*SIN(Dnevno!$C$1)*SIN(Dnevno!$C$5)))+SIN(Sheet2!I$21)*COS(Mjesečno!$C15)*SIN(Mjesečno!$C$6)*SIN(Mjesečno!$C$5)+SIN(Mjesečno!$C15)*(SIN(Mjesečno!$C$1)*COS(Mjesečno!$C$5)-COS(Mjesečno!$C$1)*SIN(Mjesečno!$C$5)*COS(Mjesečno!$C$6))&lt;0,0,COS(I$21)*(COS(Mjesečno!$C15)*(COS(Dnevno!$C$1)*COS(Dnevno!$C$5)+COS(Dnevno!$C$6)*SIN(Dnevno!$C$1)*SIN(Dnevno!$C$5)))+SIN(Sheet2!I$21)*COS(Mjesečno!$C15)*SIN(Mjesečno!$C$6)*SIN(Mjesečno!$C$5)+SIN(Mjesečno!$C15)*(SIN(Mjesečno!$C$1)*COS(Mjesečno!$C$5)-COS(Mjesečno!$C$1)*SIN(Mjesečno!$C$5)*COS(Mjesečno!$C$6)))</f>
        <v>0.66489988675807554</v>
      </c>
      <c r="J134" s="34">
        <f>IF(COS(J$21)*(COS(Mjesečno!$C15)*(COS(Dnevno!$C$1)*COS(Dnevno!$C$5)+COS(Dnevno!$C$6)*SIN(Dnevno!$C$1)*SIN(Dnevno!$C$5)))+SIN(Sheet2!J$21)*COS(Mjesečno!$C15)*SIN(Mjesečno!$C$6)*SIN(Mjesečno!$C$5)+SIN(Mjesečno!$C15)*(SIN(Mjesečno!$C$1)*COS(Mjesečno!$C$5)-COS(Mjesečno!$C$1)*SIN(Mjesečno!$C$5)*COS(Mjesečno!$C$6))&lt;0,0,COS(J$21)*(COS(Mjesečno!$C15)*(COS(Dnevno!$C$1)*COS(Dnevno!$C$5)+COS(Dnevno!$C$6)*SIN(Dnevno!$C$1)*SIN(Dnevno!$C$5)))+SIN(Sheet2!J$21)*COS(Mjesečno!$C15)*SIN(Mjesečno!$C$6)*SIN(Mjesečno!$C$5)+SIN(Mjesečno!$C15)*(SIN(Mjesečno!$C$1)*COS(Mjesečno!$C$5)-COS(Mjesečno!$C$1)*SIN(Mjesečno!$C$5)*COS(Mjesečno!$C$6)))</f>
        <v>0.68937710314143164</v>
      </c>
      <c r="K134" s="34">
        <f>IF(COS(K$21)*(COS(Mjesečno!$C15)*(COS(Dnevno!$C$1)*COS(Dnevno!$C$5)+COS(Dnevno!$C$6)*SIN(Dnevno!$C$1)*SIN(Dnevno!$C$5)))+SIN(Sheet2!K$21)*COS(Mjesečno!$C15)*SIN(Mjesečno!$C$6)*SIN(Mjesečno!$C$5)+SIN(Mjesečno!$C15)*(SIN(Mjesečno!$C$1)*COS(Mjesečno!$C$5)-COS(Mjesečno!$C$1)*SIN(Mjesečno!$C$5)*COS(Mjesečno!$C$6))&lt;0,0,COS(K$21)*(COS(Mjesečno!$C15)*(COS(Dnevno!$C$1)*COS(Dnevno!$C$5)+COS(Dnevno!$C$6)*SIN(Dnevno!$C$1)*SIN(Dnevno!$C$5)))+SIN(Sheet2!K$21)*COS(Mjesečno!$C15)*SIN(Mjesečno!$C$6)*SIN(Mjesečno!$C$5)+SIN(Mjesečno!$C15)*(SIN(Mjesečno!$C$1)*COS(Mjesečno!$C$5)-COS(Mjesečno!$C$1)*SIN(Mjesečno!$C$5)*COS(Mjesečno!$C$6)))</f>
        <v>0.66489988675807554</v>
      </c>
      <c r="L134" s="34">
        <f>IF(COS(L$21)*(COS(Mjesečno!$C15)*(COS(Dnevno!$C$1)*COS(Dnevno!$C$5)+COS(Dnevno!$C$6)*SIN(Dnevno!$C$1)*SIN(Dnevno!$C$5)))+SIN(Sheet2!L$21)*COS(Mjesečno!$C15)*SIN(Mjesečno!$C$6)*SIN(Mjesečno!$C$5)+SIN(Mjesečno!$C15)*(SIN(Mjesečno!$C$1)*COS(Mjesečno!$C$5)-COS(Mjesečno!$C$1)*SIN(Mjesečno!$C$5)*COS(Mjesečno!$C$6))&lt;0,0,COS(L$21)*(COS(Mjesečno!$C15)*(COS(Dnevno!$C$1)*COS(Dnevno!$C$5)+COS(Dnevno!$C$6)*SIN(Dnevno!$C$1)*SIN(Dnevno!$C$5)))+SIN(Sheet2!L$21)*COS(Mjesečno!$C15)*SIN(Mjesečno!$C$6)*SIN(Mjesečno!$C$5)+SIN(Mjesečno!$C15)*(SIN(Mjesečno!$C$1)*COS(Mjesečno!$C$5)-COS(Mjesečno!$C$1)*SIN(Mjesečno!$C$5)*COS(Mjesečno!$C$6)))</f>
        <v>0.59313631945402023</v>
      </c>
      <c r="M134" s="34">
        <f>IF(COS(M$21)*(COS(Mjesečno!$C15)*(COS(Dnevno!$C$1)*COS(Dnevno!$C$5)+COS(Dnevno!$C$6)*SIN(Dnevno!$C$1)*SIN(Dnevno!$C$5)))+SIN(Sheet2!M$21)*COS(Mjesečno!$C15)*SIN(Mjesečno!$C$6)*SIN(Mjesečno!$C$5)+SIN(Mjesečno!$C15)*(SIN(Mjesečno!$C$1)*COS(Mjesečno!$C$5)-COS(Mjesečno!$C$1)*SIN(Mjesečno!$C$5)*COS(Mjesečno!$C$6))&lt;0,0,COS(M$21)*(COS(Mjesečno!$C15)*(COS(Dnevno!$C$1)*COS(Dnevno!$C$5)+COS(Dnevno!$C$6)*SIN(Dnevno!$C$1)*SIN(Dnevno!$C$5)))+SIN(Sheet2!M$21)*COS(Mjesečno!$C15)*SIN(Mjesečno!$C$6)*SIN(Mjesečno!$C$5)+SIN(Mjesečno!$C15)*(SIN(Mjesečno!$C$1)*COS(Mjesečno!$C$5)-COS(Mjesečno!$C$1)*SIN(Mjesečno!$C$5)*COS(Mjesečno!$C$6)))</f>
        <v>0.47897696974613485</v>
      </c>
      <c r="N134" s="34">
        <f>IF(COS(N$21)*(COS(Mjesečno!$C15)*(COS(Dnevno!$C$1)*COS(Dnevno!$C$5)+COS(Dnevno!$C$6)*SIN(Dnevno!$C$1)*SIN(Dnevno!$C$5)))+SIN(Sheet2!N$21)*COS(Mjesečno!$C15)*SIN(Mjesečno!$C$6)*SIN(Mjesečno!$C$5)+SIN(Mjesečno!$C15)*(SIN(Mjesečno!$C$1)*COS(Mjesečno!$C$5)-COS(Mjesečno!$C$1)*SIN(Mjesečno!$C$5)*COS(Mjesečno!$C$6))&lt;0,0,COS(N$21)*(COS(Mjesečno!$C15)*(COS(Dnevno!$C$1)*COS(Dnevno!$C$5)+COS(Dnevno!$C$6)*SIN(Dnevno!$C$1)*SIN(Dnevno!$C$5)))+SIN(Sheet2!N$21)*COS(Mjesečno!$C15)*SIN(Mjesečno!$C$6)*SIN(Mjesečno!$C$5)+SIN(Mjesečno!$C15)*(SIN(Mjesečno!$C$1)*COS(Mjesečno!$C$5)-COS(Mjesečno!$C$1)*SIN(Mjesečno!$C$5)*COS(Mjesečno!$C$6)))</f>
        <v>0.33020160865976622</v>
      </c>
      <c r="O134" s="34">
        <f>IF(COS(O$21)*(COS(Mjesečno!$C15)*(COS(Dnevno!$C$1)*COS(Dnevno!$C$5)+COS(Dnevno!$C$6)*SIN(Dnevno!$C$1)*SIN(Dnevno!$C$5)))+SIN(Sheet2!O$21)*COS(Mjesečno!$C15)*SIN(Mjesečno!$C$6)*SIN(Mjesečno!$C$5)+SIN(Mjesečno!$C15)*(SIN(Mjesečno!$C$1)*COS(Mjesečno!$C$5)-COS(Mjesečno!$C$1)*SIN(Mjesečno!$C$5)*COS(Mjesečno!$C$6))&lt;0,0,COS(O$21)*(COS(Mjesečno!$C15)*(COS(Dnevno!$C$1)*COS(Dnevno!$C$5)+COS(Dnevno!$C$6)*SIN(Dnevno!$C$1)*SIN(Dnevno!$C$5)))+SIN(Sheet2!O$21)*COS(Mjesečno!$C15)*SIN(Mjesečno!$C$6)*SIN(Mjesečno!$C$5)+SIN(Mjesečno!$C15)*(SIN(Mjesečno!$C$1)*COS(Mjesečno!$C$5)-COS(Mjesečno!$C$1)*SIN(Mjesečno!$C$5)*COS(Mjesečno!$C$6)))</f>
        <v>0.15694903119004139</v>
      </c>
      <c r="P134" s="34">
        <f>IF(COS(P$21)*(COS(Mjesečno!$C15)*(COS(Dnevno!$C$1)*COS(Dnevno!$C$5)+COS(Dnevno!$C$6)*SIN(Dnevno!$C$1)*SIN(Dnevno!$C$5)))+SIN(Sheet2!P$21)*COS(Mjesečno!$C15)*SIN(Mjesečno!$C$6)*SIN(Mjesečno!$C$5)+SIN(Mjesečno!$C15)*(SIN(Mjesečno!$C$1)*COS(Mjesečno!$C$5)-COS(Mjesečno!$C$1)*SIN(Mjesečno!$C$5)*COS(Mjesečno!$C$6))&lt;0,0,COS(P$21)*(COS(Mjesečno!$C15)*(COS(Dnevno!$C$1)*COS(Dnevno!$C$5)+COS(Dnevno!$C$6)*SIN(Dnevno!$C$1)*SIN(Dnevno!$C$5)))+SIN(Sheet2!P$21)*COS(Mjesečno!$C15)*SIN(Mjesečno!$C$6)*SIN(Mjesečno!$C$5)+SIN(Mjesečno!$C15)*(SIN(Mjesečno!$C$1)*COS(Mjesečno!$C$5)-COS(Mjesečno!$C$1)*SIN(Mjesečno!$C$5)*COS(Mjesečno!$C$6)))</f>
        <v>0</v>
      </c>
      <c r="Q134" s="34">
        <f>IF(COS(Q$21)*(COS(Mjesečno!$C15)*(COS(Dnevno!$C$1)*COS(Dnevno!$C$5)+COS(Dnevno!$C$6)*SIN(Dnevno!$C$1)*SIN(Dnevno!$C$5)))+SIN(Sheet2!Q$21)*COS(Mjesečno!$C15)*SIN(Mjesečno!$C$6)*SIN(Mjesečno!$C$5)+SIN(Mjesečno!$C15)*(SIN(Mjesečno!$C$1)*COS(Mjesečno!$C$5)-COS(Mjesečno!$C$1)*SIN(Mjesečno!$C$5)*COS(Mjesečno!$C$6))&lt;0,0,COS(Q$21)*(COS(Mjesečno!$C15)*(COS(Dnevno!$C$1)*COS(Dnevno!$C$5)+COS(Dnevno!$C$6)*SIN(Dnevno!$C$1)*SIN(Dnevno!$C$5)))+SIN(Sheet2!Q$21)*COS(Mjesečno!$C15)*SIN(Mjesečno!$C$6)*SIN(Mjesečno!$C$5)+SIN(Mjesečno!$C15)*(SIN(Mjesečno!$C$1)*COS(Mjesečno!$C$5)-COS(Mjesečno!$C$1)*SIN(Mjesečno!$C$5)*COS(Mjesečno!$C$6)))</f>
        <v>0</v>
      </c>
      <c r="R134" s="34">
        <f>IF(COS(R$21)*(COS(Mjesečno!$C15)*(COS(Dnevno!$C$1)*COS(Dnevno!$C$5)+COS(Dnevno!$C$6)*SIN(Dnevno!$C$1)*SIN(Dnevno!$C$5)))+SIN(Sheet2!R$21)*COS(Mjesečno!$C15)*SIN(Mjesečno!$C$6)*SIN(Mjesečno!$C$5)+SIN(Mjesečno!$C15)*(SIN(Mjesečno!$C$1)*COS(Mjesečno!$C$5)-COS(Mjesečno!$C$1)*SIN(Mjesečno!$C$5)*COS(Mjesečno!$C$6))&lt;0,0,COS(R$21)*(COS(Mjesečno!$C15)*(COS(Dnevno!$C$1)*COS(Dnevno!$C$5)+COS(Dnevno!$C$6)*SIN(Dnevno!$C$1)*SIN(Dnevno!$C$5)))+SIN(Sheet2!R$21)*COS(Mjesečno!$C15)*SIN(Mjesečno!$C$6)*SIN(Mjesečno!$C$5)+SIN(Mjesečno!$C15)*(SIN(Mjesečno!$C$1)*COS(Mjesečno!$C$5)-COS(Mjesečno!$C$1)*SIN(Mjesečno!$C$5)*COS(Mjesečno!$C$6)))</f>
        <v>0</v>
      </c>
      <c r="S134" s="36">
        <f>IF(COS(S$21)*(COS(Mjesečno!$C15)*(COS(Dnevno!$C$1)*COS(Dnevno!$C$5)+COS(Dnevno!$C$6)*SIN(Dnevno!$C$1)*SIN(Dnevno!$C$5)))+SIN(Sheet2!S$21)*COS(Mjesečno!$C15)*SIN(Mjesečno!$C$6)*SIN(Mjesečno!$C$5)+SIN(Mjesečno!$C15)*(SIN(Mjesečno!$C$1)*COS(Mjesečno!$C$5)-COS(Mjesečno!$C$1)*SIN(Mjesečno!$C$5)*COS(Mjesečno!$C$6))&lt;0,0,COS(S$21)*(COS(Mjesečno!$C15)*(COS(Dnevno!$C$1)*COS(Dnevno!$C$5)+COS(Dnevno!$C$6)*SIN(Dnevno!$C$1)*SIN(Dnevno!$C$5)))+SIN(Sheet2!S$21)*COS(Mjesečno!$C15)*SIN(Mjesečno!$C$6)*SIN(Mjesečno!$C$5)+SIN(Mjesečno!$C15)*(SIN(Mjesečno!$C$1)*COS(Mjesečno!$C$5)-COS(Mjesečno!$C$1)*SIN(Mjesečno!$C$5)*COS(Mjesečno!$C$6)))</f>
        <v>0</v>
      </c>
    </row>
    <row r="135" spans="2:19" x14ac:dyDescent="0.35">
      <c r="B135" s="54" t="s">
        <v>80</v>
      </c>
      <c r="C135" s="34">
        <f>IF(COS(C$21)*(COS(Mjesečno!$C16)*(COS(Dnevno!$C$1)*COS(Dnevno!$C$5)+COS(Dnevno!$C$6)*SIN(Dnevno!$C$1)*SIN(Dnevno!$C$5)))+SIN(Sheet2!C$21)*COS(Mjesečno!$C16)*SIN(Mjesečno!$C$6)*SIN(Mjesečno!$C$5)+SIN(Mjesečno!$C16)*(SIN(Mjesečno!$C$1)*COS(Mjesečno!$C$5)-COS(Mjesečno!$C$1)*SIN(Mjesečno!$C$5)*COS(Mjesečno!$C$6))&lt;0,0,COS(C$21)*(COS(Mjesečno!$C16)*(COS(Dnevno!$C$1)*COS(Dnevno!$C$5)+COS(Dnevno!$C$6)*SIN(Dnevno!$C$1)*SIN(Dnevno!$C$5)))+SIN(Sheet2!C$21)*COS(Mjesečno!$C16)*SIN(Mjesečno!$C$6)*SIN(Mjesečno!$C$5)+SIN(Mjesečno!$C16)*(SIN(Mjesečno!$C$1)*COS(Mjesečno!$C$5)-COS(Mjesečno!$C$1)*SIN(Mjesečno!$C$5)*COS(Mjesečno!$C$6)))</f>
        <v>0</v>
      </c>
      <c r="D135" s="34">
        <f>IF(COS(D$21)*(COS(Mjesečno!$C16)*(COS(Dnevno!$C$1)*COS(Dnevno!$C$5)+COS(Dnevno!$C$6)*SIN(Dnevno!$C$1)*SIN(Dnevno!$C$5)))+SIN(Sheet2!D$21)*COS(Mjesečno!$C16)*SIN(Mjesečno!$C$6)*SIN(Mjesečno!$C$5)+SIN(Mjesečno!$C16)*(SIN(Mjesečno!$C$1)*COS(Mjesečno!$C$5)-COS(Mjesečno!$C$1)*SIN(Mjesečno!$C$5)*COS(Mjesečno!$C$6))&lt;0,0,COS(D$21)*(COS(Mjesečno!$C16)*(COS(Dnevno!$C$1)*COS(Dnevno!$C$5)+COS(Dnevno!$C$6)*SIN(Dnevno!$C$1)*SIN(Dnevno!$C$5)))+SIN(Sheet2!D$21)*COS(Mjesečno!$C16)*SIN(Mjesečno!$C$6)*SIN(Mjesečno!$C$5)+SIN(Mjesečno!$C16)*(SIN(Mjesečno!$C$1)*COS(Mjesečno!$C$5)-COS(Mjesečno!$C$1)*SIN(Mjesečno!$C$5)*COS(Mjesečno!$C$6)))</f>
        <v>0.11463246525132054</v>
      </c>
      <c r="E135" s="34">
        <f>IF(COS(E$21)*(COS(Mjesečno!$C16)*(COS(Dnevno!$C$1)*COS(Dnevno!$C$5)+COS(Dnevno!$C$6)*SIN(Dnevno!$C$1)*SIN(Dnevno!$C$5)))+SIN(Sheet2!E$21)*COS(Mjesečno!$C16)*SIN(Mjesečno!$C$6)*SIN(Mjesečno!$C$5)+SIN(Mjesečno!$C16)*(SIN(Mjesečno!$C$1)*COS(Mjesečno!$C$5)-COS(Mjesečno!$C$1)*SIN(Mjesečno!$C$5)*COS(Mjesečno!$C$6))&lt;0,0,COS(E$21)*(COS(Mjesečno!$C16)*(COS(Dnevno!$C$1)*COS(Dnevno!$C$5)+COS(Dnevno!$C$6)*SIN(Dnevno!$C$1)*SIN(Dnevno!$C$5)))+SIN(Sheet2!E$21)*COS(Mjesečno!$C16)*SIN(Mjesečno!$C$6)*SIN(Mjesečno!$C$5)+SIN(Mjesečno!$C16)*(SIN(Mjesečno!$C$1)*COS(Mjesečno!$C$5)-COS(Mjesečno!$C$1)*SIN(Mjesečno!$C$5)*COS(Mjesečno!$C$6)))</f>
        <v>0.29816874727463771</v>
      </c>
      <c r="F135" s="34">
        <f>IF(COS(F$21)*(COS(Mjesečno!$C16)*(COS(Dnevno!$C$1)*COS(Dnevno!$C$5)+COS(Dnevno!$C$6)*SIN(Dnevno!$C$1)*SIN(Dnevno!$C$5)))+SIN(Sheet2!F$21)*COS(Mjesečno!$C16)*SIN(Mjesečno!$C$6)*SIN(Mjesečno!$C$5)+SIN(Mjesečno!$C16)*(SIN(Mjesečno!$C$1)*COS(Mjesečno!$C$5)-COS(Mjesečno!$C$1)*SIN(Mjesečno!$C$5)*COS(Mjesečno!$C$6))&lt;0,0,COS(F$21)*(COS(Mjesečno!$C16)*(COS(Dnevno!$C$1)*COS(Dnevno!$C$5)+COS(Dnevno!$C$6)*SIN(Dnevno!$C$1)*SIN(Dnevno!$C$5)))+SIN(Sheet2!F$21)*COS(Mjesečno!$C16)*SIN(Mjesečno!$C$6)*SIN(Mjesečno!$C$5)+SIN(Mjesečno!$C16)*(SIN(Mjesečno!$C$1)*COS(Mjesečno!$C$5)-COS(Mjesečno!$C$1)*SIN(Mjesečno!$C$5)*COS(Mjesečno!$C$6)))</f>
        <v>0.46919733498611282</v>
      </c>
      <c r="G135" s="34">
        <f>IF(COS(G$21)*(COS(Mjesečno!$C16)*(COS(Dnevno!$C$1)*COS(Dnevno!$C$5)+COS(Dnevno!$C$6)*SIN(Dnevno!$C$1)*SIN(Dnevno!$C$5)))+SIN(Sheet2!G$21)*COS(Mjesečno!$C16)*SIN(Mjesečno!$C$6)*SIN(Mjesečno!$C$5)+SIN(Mjesečno!$C16)*(SIN(Mjesečno!$C$1)*COS(Mjesečno!$C$5)-COS(Mjesečno!$C$1)*SIN(Mjesečno!$C$5)*COS(Mjesečno!$C$6))&lt;0,0,COS(G$21)*(COS(Mjesečno!$C16)*(COS(Dnevno!$C$1)*COS(Dnevno!$C$5)+COS(Dnevno!$C$6)*SIN(Dnevno!$C$1)*SIN(Dnevno!$C$5)))+SIN(Sheet2!G$21)*COS(Mjesečno!$C16)*SIN(Mjesečno!$C$6)*SIN(Mjesečno!$C$5)+SIN(Mjesečno!$C16)*(SIN(Mjesečno!$C$1)*COS(Mjesečno!$C$5)-COS(Mjesečno!$C$1)*SIN(Mjesečno!$C$5)*COS(Mjesečno!$C$6)))</f>
        <v>0.61606291277131353</v>
      </c>
      <c r="H135" s="34">
        <f>IF(COS(H$21)*(COS(Mjesečno!$C16)*(COS(Dnevno!$C$1)*COS(Dnevno!$C$5)+COS(Dnevno!$C$6)*SIN(Dnevno!$C$1)*SIN(Dnevno!$C$5)))+SIN(Sheet2!H$21)*COS(Mjesečno!$C16)*SIN(Mjesečno!$C$6)*SIN(Mjesečno!$C$5)+SIN(Mjesečno!$C16)*(SIN(Mjesečno!$C$1)*COS(Mjesečno!$C$5)-COS(Mjesečno!$C$1)*SIN(Mjesečno!$C$5)*COS(Mjesečno!$C$6))&lt;0,0,COS(H$21)*(COS(Mjesečno!$C16)*(COS(Dnevno!$C$1)*COS(Dnevno!$C$5)+COS(Dnevno!$C$6)*SIN(Dnevno!$C$1)*SIN(Dnevno!$C$5)))+SIN(Sheet2!H$21)*COS(Mjesečno!$C16)*SIN(Mjesečno!$C$6)*SIN(Mjesečno!$C$5)+SIN(Mjesečno!$C16)*(SIN(Mjesečno!$C$1)*COS(Mjesečno!$C$5)-COS(Mjesečno!$C$1)*SIN(Mjesečno!$C$5)*COS(Mjesečno!$C$6)))</f>
        <v>0.72875683421102133</v>
      </c>
      <c r="I135" s="34">
        <f>IF(COS(I$21)*(COS(Mjesečno!$C16)*(COS(Dnevno!$C$1)*COS(Dnevno!$C$5)+COS(Dnevno!$C$6)*SIN(Dnevno!$C$1)*SIN(Dnevno!$C$5)))+SIN(Sheet2!I$21)*COS(Mjesečno!$C16)*SIN(Mjesečno!$C$6)*SIN(Mjesečno!$C$5)+SIN(Mjesečno!$C16)*(SIN(Mjesečno!$C$1)*COS(Mjesečno!$C$5)-COS(Mjesečno!$C$1)*SIN(Mjesečno!$C$5)*COS(Mjesečno!$C$6))&lt;0,0,COS(I$21)*(COS(Mjesečno!$C16)*(COS(Dnevno!$C$1)*COS(Dnevno!$C$5)+COS(Dnevno!$C$6)*SIN(Dnevno!$C$1)*SIN(Dnevno!$C$5)))+SIN(Sheet2!I$21)*COS(Mjesečno!$C16)*SIN(Mjesečno!$C$6)*SIN(Mjesečno!$C$5)+SIN(Mjesečno!$C16)*(SIN(Mjesečno!$C$1)*COS(Mjesečno!$C$5)-COS(Mjesečno!$C$1)*SIN(Mjesečno!$C$5)*COS(Mjesečno!$C$6)))</f>
        <v>0.79959919479463071</v>
      </c>
      <c r="J135" s="34">
        <f>IF(COS(J$21)*(COS(Mjesečno!$C16)*(COS(Dnevno!$C$1)*COS(Dnevno!$C$5)+COS(Dnevno!$C$6)*SIN(Dnevno!$C$1)*SIN(Dnevno!$C$5)))+SIN(Sheet2!J$21)*COS(Mjesečno!$C16)*SIN(Mjesečno!$C$6)*SIN(Mjesečno!$C$5)+SIN(Mjesečno!$C16)*(SIN(Mjesečno!$C$1)*COS(Mjesečno!$C$5)-COS(Mjesečno!$C$1)*SIN(Mjesečno!$C$5)*COS(Mjesečno!$C$6))&lt;0,0,COS(J$21)*(COS(Mjesečno!$C16)*(COS(Dnevno!$C$1)*COS(Dnevno!$C$5)+COS(Dnevno!$C$6)*SIN(Dnevno!$C$1)*SIN(Dnevno!$C$5)))+SIN(Sheet2!J$21)*COS(Mjesečno!$C16)*SIN(Mjesečno!$C$6)*SIN(Mjesečno!$C$5)+SIN(Mjesečno!$C16)*(SIN(Mjesečno!$C$1)*COS(Mjesečno!$C$5)-COS(Mjesečno!$C$1)*SIN(Mjesečno!$C$5)*COS(Mjesečno!$C$6)))</f>
        <v>0.82376220472090511</v>
      </c>
      <c r="K135" s="34">
        <f>IF(COS(K$21)*(COS(Mjesečno!$C16)*(COS(Dnevno!$C$1)*COS(Dnevno!$C$5)+COS(Dnevno!$C$6)*SIN(Dnevno!$C$1)*SIN(Dnevno!$C$5)))+SIN(Sheet2!K$21)*COS(Mjesečno!$C16)*SIN(Mjesečno!$C$6)*SIN(Mjesečno!$C$5)+SIN(Mjesečno!$C16)*(SIN(Mjesečno!$C$1)*COS(Mjesečno!$C$5)-COS(Mjesečno!$C$1)*SIN(Mjesečno!$C$5)*COS(Mjesečno!$C$6))&lt;0,0,COS(K$21)*(COS(Mjesečno!$C16)*(COS(Dnevno!$C$1)*COS(Dnevno!$C$5)+COS(Dnevno!$C$6)*SIN(Dnevno!$C$1)*SIN(Dnevno!$C$5)))+SIN(Sheet2!K$21)*COS(Mjesečno!$C16)*SIN(Mjesečno!$C$6)*SIN(Mjesečno!$C$5)+SIN(Mjesečno!$C16)*(SIN(Mjesečno!$C$1)*COS(Mjesečno!$C$5)-COS(Mjesečno!$C$1)*SIN(Mjesečno!$C$5)*COS(Mjesečno!$C$6)))</f>
        <v>0.79959919479463071</v>
      </c>
      <c r="L135" s="34">
        <f>IF(COS(L$21)*(COS(Mjesečno!$C16)*(COS(Dnevno!$C$1)*COS(Dnevno!$C$5)+COS(Dnevno!$C$6)*SIN(Dnevno!$C$1)*SIN(Dnevno!$C$5)))+SIN(Sheet2!L$21)*COS(Mjesečno!$C16)*SIN(Mjesečno!$C$6)*SIN(Mjesečno!$C$5)+SIN(Mjesečno!$C16)*(SIN(Mjesečno!$C$1)*COS(Mjesečno!$C$5)-COS(Mjesečno!$C$1)*SIN(Mjesečno!$C$5)*COS(Mjesečno!$C$6))&lt;0,0,COS(L$21)*(COS(Mjesečno!$C16)*(COS(Dnevno!$C$1)*COS(Dnevno!$C$5)+COS(Dnevno!$C$6)*SIN(Dnevno!$C$1)*SIN(Dnevno!$C$5)))+SIN(Sheet2!L$21)*COS(Mjesečno!$C16)*SIN(Mjesečno!$C$6)*SIN(Mjesečno!$C$5)+SIN(Mjesečno!$C16)*(SIN(Mjesečno!$C$1)*COS(Mjesečno!$C$5)-COS(Mjesečno!$C$1)*SIN(Mjesečno!$C$5)*COS(Mjesečno!$C$6)))</f>
        <v>0.72875683421102133</v>
      </c>
      <c r="M135" s="34">
        <f>IF(COS(M$21)*(COS(Mjesečno!$C16)*(COS(Dnevno!$C$1)*COS(Dnevno!$C$5)+COS(Dnevno!$C$6)*SIN(Dnevno!$C$1)*SIN(Dnevno!$C$5)))+SIN(Sheet2!M$21)*COS(Mjesečno!$C16)*SIN(Mjesečno!$C$6)*SIN(Mjesečno!$C$5)+SIN(Mjesečno!$C16)*(SIN(Mjesečno!$C$1)*COS(Mjesečno!$C$5)-COS(Mjesečno!$C$1)*SIN(Mjesečno!$C$5)*COS(Mjesečno!$C$6))&lt;0,0,COS(M$21)*(COS(Mjesečno!$C16)*(COS(Dnevno!$C$1)*COS(Dnevno!$C$5)+COS(Dnevno!$C$6)*SIN(Dnevno!$C$1)*SIN(Dnevno!$C$5)))+SIN(Sheet2!M$21)*COS(Mjesečno!$C16)*SIN(Mjesečno!$C$6)*SIN(Mjesečno!$C$5)+SIN(Mjesečno!$C16)*(SIN(Mjesečno!$C$1)*COS(Mjesečno!$C$5)-COS(Mjesečno!$C$1)*SIN(Mjesečno!$C$5)*COS(Mjesečno!$C$6)))</f>
        <v>0.61606291277131353</v>
      </c>
      <c r="N135" s="34">
        <f>IF(COS(N$21)*(COS(Mjesečno!$C16)*(COS(Dnevno!$C$1)*COS(Dnevno!$C$5)+COS(Dnevno!$C$6)*SIN(Dnevno!$C$1)*SIN(Dnevno!$C$5)))+SIN(Sheet2!N$21)*COS(Mjesečno!$C16)*SIN(Mjesečno!$C$6)*SIN(Mjesečno!$C$5)+SIN(Mjesečno!$C16)*(SIN(Mjesečno!$C$1)*COS(Mjesečno!$C$5)-COS(Mjesečno!$C$1)*SIN(Mjesečno!$C$5)*COS(Mjesečno!$C$6))&lt;0,0,COS(N$21)*(COS(Mjesečno!$C16)*(COS(Dnevno!$C$1)*COS(Dnevno!$C$5)+COS(Dnevno!$C$6)*SIN(Dnevno!$C$1)*SIN(Dnevno!$C$5)))+SIN(Sheet2!N$21)*COS(Mjesečno!$C16)*SIN(Mjesečno!$C$6)*SIN(Mjesečno!$C$5)+SIN(Mjesečno!$C16)*(SIN(Mjesečno!$C$1)*COS(Mjesečno!$C$5)-COS(Mjesečno!$C$1)*SIN(Mjesečno!$C$5)*COS(Mjesečno!$C$6)))</f>
        <v>0.46919733498611282</v>
      </c>
      <c r="O135" s="34">
        <f>IF(COS(O$21)*(COS(Mjesečno!$C16)*(COS(Dnevno!$C$1)*COS(Dnevno!$C$5)+COS(Dnevno!$C$6)*SIN(Dnevno!$C$1)*SIN(Dnevno!$C$5)))+SIN(Sheet2!O$21)*COS(Mjesečno!$C16)*SIN(Mjesečno!$C$6)*SIN(Mjesečno!$C$5)+SIN(Mjesečno!$C16)*(SIN(Mjesečno!$C$1)*COS(Mjesečno!$C$5)-COS(Mjesečno!$C$1)*SIN(Mjesečno!$C$5)*COS(Mjesečno!$C$6))&lt;0,0,COS(O$21)*(COS(Mjesečno!$C16)*(COS(Dnevno!$C$1)*COS(Dnevno!$C$5)+COS(Dnevno!$C$6)*SIN(Dnevno!$C$1)*SIN(Dnevno!$C$5)))+SIN(Sheet2!O$21)*COS(Mjesečno!$C16)*SIN(Mjesečno!$C$6)*SIN(Mjesečno!$C$5)+SIN(Mjesečno!$C16)*(SIN(Mjesečno!$C$1)*COS(Mjesečno!$C$5)-COS(Mjesečno!$C$1)*SIN(Mjesečno!$C$5)*COS(Mjesečno!$C$6)))</f>
        <v>0.29816874727463771</v>
      </c>
      <c r="P135" s="34">
        <f>IF(COS(P$21)*(COS(Mjesečno!$C16)*(COS(Dnevno!$C$1)*COS(Dnevno!$C$5)+COS(Dnevno!$C$6)*SIN(Dnevno!$C$1)*SIN(Dnevno!$C$5)))+SIN(Sheet2!P$21)*COS(Mjesečno!$C16)*SIN(Mjesečno!$C$6)*SIN(Mjesečno!$C$5)+SIN(Mjesečno!$C16)*(SIN(Mjesečno!$C$1)*COS(Mjesečno!$C$5)-COS(Mjesečno!$C$1)*SIN(Mjesečno!$C$5)*COS(Mjesečno!$C$6))&lt;0,0,COS(P$21)*(COS(Mjesečno!$C16)*(COS(Dnevno!$C$1)*COS(Dnevno!$C$5)+COS(Dnevno!$C$6)*SIN(Dnevno!$C$1)*SIN(Dnevno!$C$5)))+SIN(Sheet2!P$21)*COS(Mjesečno!$C16)*SIN(Mjesečno!$C$6)*SIN(Mjesečno!$C$5)+SIN(Mjesečno!$C16)*(SIN(Mjesečno!$C$1)*COS(Mjesečno!$C$5)-COS(Mjesečno!$C$1)*SIN(Mjesečno!$C$5)*COS(Mjesečno!$C$6)))</f>
        <v>0.11463246525132054</v>
      </c>
      <c r="Q135" s="34">
        <f>IF(COS(Q$21)*(COS(Mjesečno!$C16)*(COS(Dnevno!$C$1)*COS(Dnevno!$C$5)+COS(Dnevno!$C$6)*SIN(Dnevno!$C$1)*SIN(Dnevno!$C$5)))+SIN(Sheet2!Q$21)*COS(Mjesečno!$C16)*SIN(Mjesečno!$C$6)*SIN(Mjesečno!$C$5)+SIN(Mjesečno!$C16)*(SIN(Mjesečno!$C$1)*COS(Mjesečno!$C$5)-COS(Mjesečno!$C$1)*SIN(Mjesečno!$C$5)*COS(Mjesečno!$C$6))&lt;0,0,COS(Q$21)*(COS(Mjesečno!$C16)*(COS(Dnevno!$C$1)*COS(Dnevno!$C$5)+COS(Dnevno!$C$6)*SIN(Dnevno!$C$1)*SIN(Dnevno!$C$5)))+SIN(Sheet2!Q$21)*COS(Mjesečno!$C16)*SIN(Mjesečno!$C$6)*SIN(Mjesečno!$C$5)+SIN(Mjesečno!$C16)*(SIN(Mjesečno!$C$1)*COS(Mjesečno!$C$5)-COS(Mjesečno!$C$1)*SIN(Mjesečno!$C$5)*COS(Mjesečno!$C$6)))</f>
        <v>0</v>
      </c>
      <c r="R135" s="34">
        <f>IF(COS(R$21)*(COS(Mjesečno!$C16)*(COS(Dnevno!$C$1)*COS(Dnevno!$C$5)+COS(Dnevno!$C$6)*SIN(Dnevno!$C$1)*SIN(Dnevno!$C$5)))+SIN(Sheet2!R$21)*COS(Mjesečno!$C16)*SIN(Mjesečno!$C$6)*SIN(Mjesečno!$C$5)+SIN(Mjesečno!$C16)*(SIN(Mjesečno!$C$1)*COS(Mjesečno!$C$5)-COS(Mjesečno!$C$1)*SIN(Mjesečno!$C$5)*COS(Mjesečno!$C$6))&lt;0,0,COS(R$21)*(COS(Mjesečno!$C16)*(COS(Dnevno!$C$1)*COS(Dnevno!$C$5)+COS(Dnevno!$C$6)*SIN(Dnevno!$C$1)*SIN(Dnevno!$C$5)))+SIN(Sheet2!R$21)*COS(Mjesečno!$C16)*SIN(Mjesečno!$C$6)*SIN(Mjesečno!$C$5)+SIN(Mjesečno!$C16)*(SIN(Mjesečno!$C$1)*COS(Mjesečno!$C$5)-COS(Mjesečno!$C$1)*SIN(Mjesečno!$C$5)*COS(Mjesečno!$C$6)))</f>
        <v>0</v>
      </c>
      <c r="S135" s="36">
        <f>IF(COS(S$21)*(COS(Mjesečno!$C16)*(COS(Dnevno!$C$1)*COS(Dnevno!$C$5)+COS(Dnevno!$C$6)*SIN(Dnevno!$C$1)*SIN(Dnevno!$C$5)))+SIN(Sheet2!S$21)*COS(Mjesečno!$C16)*SIN(Mjesečno!$C$6)*SIN(Mjesečno!$C$5)+SIN(Mjesečno!$C16)*(SIN(Mjesečno!$C$1)*COS(Mjesečno!$C$5)-COS(Mjesečno!$C$1)*SIN(Mjesečno!$C$5)*COS(Mjesečno!$C$6))&lt;0,0,COS(S$21)*(COS(Mjesečno!$C16)*(COS(Dnevno!$C$1)*COS(Dnevno!$C$5)+COS(Dnevno!$C$6)*SIN(Dnevno!$C$1)*SIN(Dnevno!$C$5)))+SIN(Sheet2!S$21)*COS(Mjesečno!$C16)*SIN(Mjesečno!$C$6)*SIN(Mjesečno!$C$5)+SIN(Mjesečno!$C16)*(SIN(Mjesečno!$C$1)*COS(Mjesečno!$C$5)-COS(Mjesečno!$C$1)*SIN(Mjesečno!$C$5)*COS(Mjesečno!$C$6)))</f>
        <v>0</v>
      </c>
    </row>
    <row r="136" spans="2:19" x14ac:dyDescent="0.35">
      <c r="B136" s="54" t="s">
        <v>81</v>
      </c>
      <c r="C136" s="34">
        <f>IF(COS(C$21)*(COS(Mjesečno!$C17)*(COS(Dnevno!$C$1)*COS(Dnevno!$C$5)+COS(Dnevno!$C$6)*SIN(Dnevno!$C$1)*SIN(Dnevno!$C$5)))+SIN(Sheet2!C$21)*COS(Mjesečno!$C17)*SIN(Mjesečno!$C$6)*SIN(Mjesečno!$C$5)+SIN(Mjesečno!$C17)*(SIN(Mjesečno!$C$1)*COS(Mjesečno!$C$5)-COS(Mjesečno!$C$1)*SIN(Mjesečno!$C$5)*COS(Mjesečno!$C$6))&lt;0,0,COS(C$21)*(COS(Mjesečno!$C17)*(COS(Dnevno!$C$1)*COS(Dnevno!$C$5)+COS(Dnevno!$C$6)*SIN(Dnevno!$C$1)*SIN(Dnevno!$C$5)))+SIN(Sheet2!C$21)*COS(Mjesečno!$C17)*SIN(Mjesečno!$C$6)*SIN(Mjesečno!$C$5)+SIN(Mjesečno!$C17)*(SIN(Mjesečno!$C$1)*COS(Mjesečno!$C$5)-COS(Mjesečno!$C$1)*SIN(Mjesečno!$C$5)*COS(Mjesečno!$C$6)))</f>
        <v>4.7901890992355173E-2</v>
      </c>
      <c r="D136" s="34">
        <f>IF(COS(D$21)*(COS(Mjesečno!$C17)*(COS(Dnevno!$C$1)*COS(Dnevno!$C$5)+COS(Dnevno!$C$6)*SIN(Dnevno!$C$1)*SIN(Dnevno!$C$5)))+SIN(Sheet2!D$21)*COS(Mjesečno!$C17)*SIN(Mjesečno!$C$6)*SIN(Mjesečno!$C$5)+SIN(Mjesečno!$C17)*(SIN(Mjesečno!$C$1)*COS(Mjesečno!$C$5)-COS(Mjesečno!$C$1)*SIN(Mjesečno!$C$5)*COS(Mjesečno!$C$6))&lt;0,0,COS(D$21)*(COS(Mjesečno!$C17)*(COS(Dnevno!$C$1)*COS(Dnevno!$C$5)+COS(Dnevno!$C$6)*SIN(Dnevno!$C$1)*SIN(Dnevno!$C$5)))+SIN(Sheet2!D$21)*COS(Mjesečno!$C17)*SIN(Mjesečno!$C$6)*SIN(Mjesečno!$C$5)+SIN(Mjesečno!$C17)*(SIN(Mjesečno!$C$1)*COS(Mjesečno!$C$5)-COS(Mjesečno!$C$1)*SIN(Mjesečno!$C$5)*COS(Mjesečno!$C$6)))</f>
        <v>0.22405272192482009</v>
      </c>
      <c r="E136" s="34">
        <f>IF(COS(E$21)*(COS(Mjesečno!$C17)*(COS(Dnevno!$C$1)*COS(Dnevno!$C$5)+COS(Dnevno!$C$6)*SIN(Dnevno!$C$1)*SIN(Dnevno!$C$5)))+SIN(Sheet2!E$21)*COS(Mjesečno!$C17)*SIN(Mjesečno!$C$6)*SIN(Mjesečno!$C$5)+SIN(Mjesečno!$C17)*(SIN(Mjesečno!$C$1)*COS(Mjesečno!$C$5)-COS(Mjesečno!$C$1)*SIN(Mjesečno!$C$5)*COS(Mjesečno!$C$6))&lt;0,0,COS(E$21)*(COS(Mjesečno!$C17)*(COS(Dnevno!$C$1)*COS(Dnevno!$C$5)+COS(Dnevno!$C$6)*SIN(Dnevno!$C$1)*SIN(Dnevno!$C$5)))+SIN(Sheet2!E$21)*COS(Mjesečno!$C17)*SIN(Mjesečno!$C$6)*SIN(Mjesečno!$C$5)+SIN(Mjesečno!$C17)*(SIN(Mjesečno!$C$1)*COS(Mjesečno!$C$5)-COS(Mjesečno!$C$1)*SIN(Mjesečno!$C$5)*COS(Mjesečno!$C$6)))</f>
        <v>0.40020355285728482</v>
      </c>
      <c r="F136" s="34">
        <f>IF(COS(F$21)*(COS(Mjesečno!$C17)*(COS(Dnevno!$C$1)*COS(Dnevno!$C$5)+COS(Dnevno!$C$6)*SIN(Dnevno!$C$1)*SIN(Dnevno!$C$5)))+SIN(Sheet2!F$21)*COS(Mjesečno!$C17)*SIN(Mjesečno!$C$6)*SIN(Mjesečno!$C$5)+SIN(Mjesečno!$C17)*(SIN(Mjesečno!$C$1)*COS(Mjesečno!$C$5)-COS(Mjesečno!$C$1)*SIN(Mjesečno!$C$5)*COS(Mjesečno!$C$6))&lt;0,0,COS(F$21)*(COS(Mjesečno!$C17)*(COS(Dnevno!$C$1)*COS(Dnevno!$C$5)+COS(Dnevno!$C$6)*SIN(Dnevno!$C$1)*SIN(Dnevno!$C$5)))+SIN(Sheet2!F$21)*COS(Mjesečno!$C17)*SIN(Mjesečno!$C$6)*SIN(Mjesečno!$C$5)+SIN(Mjesečno!$C17)*(SIN(Mjesečno!$C$1)*COS(Mjesečno!$C$5)-COS(Mjesečno!$C$1)*SIN(Mjesečno!$C$5)*COS(Mjesečno!$C$6)))</f>
        <v>0.56434999576471412</v>
      </c>
      <c r="G136" s="34">
        <f>IF(COS(G$21)*(COS(Mjesečno!$C17)*(COS(Dnevno!$C$1)*COS(Dnevno!$C$5)+COS(Dnevno!$C$6)*SIN(Dnevno!$C$1)*SIN(Dnevno!$C$5)))+SIN(Sheet2!G$21)*COS(Mjesečno!$C17)*SIN(Mjesečno!$C$6)*SIN(Mjesečno!$C$5)+SIN(Mjesečno!$C17)*(SIN(Mjesečno!$C$1)*COS(Mjesečno!$C$5)-COS(Mjesečno!$C$1)*SIN(Mjesečno!$C$5)*COS(Mjesečno!$C$6))&lt;0,0,COS(G$21)*(COS(Mjesečno!$C17)*(COS(Dnevno!$C$1)*COS(Dnevno!$C$5)+COS(Dnevno!$C$6)*SIN(Dnevno!$C$1)*SIN(Dnevno!$C$5)))+SIN(Sheet2!G$21)*COS(Mjesečno!$C17)*SIN(Mjesečno!$C$6)*SIN(Mjesečno!$C$5)+SIN(Mjesečno!$C17)*(SIN(Mjesečno!$C$1)*COS(Mjesečno!$C$5)-COS(Mjesečno!$C$1)*SIN(Mjesečno!$C$5)*COS(Mjesečno!$C$6)))</f>
        <v>0.70530574182778927</v>
      </c>
      <c r="H136" s="34">
        <f>IF(COS(H$21)*(COS(Mjesečno!$C17)*(COS(Dnevno!$C$1)*COS(Dnevno!$C$5)+COS(Dnevno!$C$6)*SIN(Dnevno!$C$1)*SIN(Dnevno!$C$5)))+SIN(Sheet2!H$21)*COS(Mjesečno!$C17)*SIN(Mjesečno!$C$6)*SIN(Mjesečno!$C$5)+SIN(Mjesečno!$C17)*(SIN(Mjesečno!$C$1)*COS(Mjesečno!$C$5)-COS(Mjesečno!$C$1)*SIN(Mjesečno!$C$5)*COS(Mjesečno!$C$6))&lt;0,0,COS(H$21)*(COS(Mjesečno!$C17)*(COS(Dnevno!$C$1)*COS(Dnevno!$C$5)+COS(Dnevno!$C$6)*SIN(Dnevno!$C$1)*SIN(Dnevno!$C$5)))+SIN(Sheet2!H$21)*COS(Mjesečno!$C17)*SIN(Mjesečno!$C$6)*SIN(Mjesečno!$C$5)+SIN(Mjesečno!$C17)*(SIN(Mjesečno!$C$1)*COS(Mjesečno!$C$5)-COS(Mjesečno!$C$1)*SIN(Mjesečno!$C$5)*COS(Mjesečno!$C$6)))</f>
        <v>0.81346488989269594</v>
      </c>
      <c r="I136" s="34">
        <f>IF(COS(I$21)*(COS(Mjesečno!$C17)*(COS(Dnevno!$C$1)*COS(Dnevno!$C$5)+COS(Dnevno!$C$6)*SIN(Dnevno!$C$1)*SIN(Dnevno!$C$5)))+SIN(Sheet2!I$21)*COS(Mjesečno!$C17)*SIN(Mjesečno!$C$6)*SIN(Mjesečno!$C$5)+SIN(Mjesečno!$C17)*(SIN(Mjesečno!$C$1)*COS(Mjesečno!$C$5)-COS(Mjesečno!$C$1)*SIN(Mjesečno!$C$5)*COS(Mjesečno!$C$6))&lt;0,0,COS(I$21)*(COS(Mjesečno!$C17)*(COS(Dnevno!$C$1)*COS(Dnevno!$C$5)+COS(Dnevno!$C$6)*SIN(Dnevno!$C$1)*SIN(Dnevno!$C$5)))+SIN(Sheet2!I$21)*COS(Mjesečno!$C17)*SIN(Mjesečno!$C$6)*SIN(Mjesečno!$C$5)+SIN(Mjesečno!$C17)*(SIN(Mjesečno!$C$1)*COS(Mjesečno!$C$5)-COS(Mjesečno!$C$1)*SIN(Mjesečno!$C$5)*COS(Mjesečno!$C$6)))</f>
        <v>0.88145657276025413</v>
      </c>
      <c r="J136" s="34">
        <f>IF(COS(J$21)*(COS(Mjesečno!$C17)*(COS(Dnevno!$C$1)*COS(Dnevno!$C$5)+COS(Dnevno!$C$6)*SIN(Dnevno!$C$1)*SIN(Dnevno!$C$5)))+SIN(Sheet2!J$21)*COS(Mjesečno!$C17)*SIN(Mjesečno!$C$6)*SIN(Mjesečno!$C$5)+SIN(Mjesečno!$C17)*(SIN(Mjesečno!$C$1)*COS(Mjesečno!$C$5)-COS(Mjesečno!$C$1)*SIN(Mjesečno!$C$5)*COS(Mjesečno!$C$6))&lt;0,0,COS(J$21)*(COS(Mjesečno!$C17)*(COS(Dnevno!$C$1)*COS(Dnevno!$C$5)+COS(Dnevno!$C$6)*SIN(Dnevno!$C$1)*SIN(Dnevno!$C$5)))+SIN(Sheet2!J$21)*COS(Mjesečno!$C17)*SIN(Mjesečno!$C$6)*SIN(Mjesečno!$C$5)+SIN(Mjesečno!$C17)*(SIN(Mjesečno!$C$1)*COS(Mjesečno!$C$5)-COS(Mjesečno!$C$1)*SIN(Mjesečno!$C$5)*COS(Mjesečno!$C$6)))</f>
        <v>0.90464726960460817</v>
      </c>
      <c r="K136" s="34">
        <f>IF(COS(K$21)*(COS(Mjesečno!$C17)*(COS(Dnevno!$C$1)*COS(Dnevno!$C$5)+COS(Dnevno!$C$6)*SIN(Dnevno!$C$1)*SIN(Dnevno!$C$5)))+SIN(Sheet2!K$21)*COS(Mjesečno!$C17)*SIN(Mjesečno!$C$6)*SIN(Mjesečno!$C$5)+SIN(Mjesečno!$C17)*(SIN(Mjesečno!$C$1)*COS(Mjesečno!$C$5)-COS(Mjesečno!$C$1)*SIN(Mjesečno!$C$5)*COS(Mjesečno!$C$6))&lt;0,0,COS(K$21)*(COS(Mjesečno!$C17)*(COS(Dnevno!$C$1)*COS(Dnevno!$C$5)+COS(Dnevno!$C$6)*SIN(Dnevno!$C$1)*SIN(Dnevno!$C$5)))+SIN(Sheet2!K$21)*COS(Mjesečno!$C17)*SIN(Mjesečno!$C$6)*SIN(Mjesečno!$C$5)+SIN(Mjesečno!$C17)*(SIN(Mjesečno!$C$1)*COS(Mjesečno!$C$5)-COS(Mjesečno!$C$1)*SIN(Mjesečno!$C$5)*COS(Mjesečno!$C$6)))</f>
        <v>0.88145657276025413</v>
      </c>
      <c r="L136" s="34">
        <f>IF(COS(L$21)*(COS(Mjesečno!$C17)*(COS(Dnevno!$C$1)*COS(Dnevno!$C$5)+COS(Dnevno!$C$6)*SIN(Dnevno!$C$1)*SIN(Dnevno!$C$5)))+SIN(Sheet2!L$21)*COS(Mjesečno!$C17)*SIN(Mjesečno!$C$6)*SIN(Mjesečno!$C$5)+SIN(Mjesečno!$C17)*(SIN(Mjesečno!$C$1)*COS(Mjesečno!$C$5)-COS(Mjesečno!$C$1)*SIN(Mjesečno!$C$5)*COS(Mjesečno!$C$6))&lt;0,0,COS(L$21)*(COS(Mjesečno!$C17)*(COS(Dnevno!$C$1)*COS(Dnevno!$C$5)+COS(Dnevno!$C$6)*SIN(Dnevno!$C$1)*SIN(Dnevno!$C$5)))+SIN(Sheet2!L$21)*COS(Mjesečno!$C17)*SIN(Mjesečno!$C$6)*SIN(Mjesečno!$C$5)+SIN(Mjesečno!$C17)*(SIN(Mjesečno!$C$1)*COS(Mjesečno!$C$5)-COS(Mjesečno!$C$1)*SIN(Mjesečno!$C$5)*COS(Mjesečno!$C$6)))</f>
        <v>0.81346488989269594</v>
      </c>
      <c r="M136" s="34">
        <f>IF(COS(M$21)*(COS(Mjesečno!$C17)*(COS(Dnevno!$C$1)*COS(Dnevno!$C$5)+COS(Dnevno!$C$6)*SIN(Dnevno!$C$1)*SIN(Dnevno!$C$5)))+SIN(Sheet2!M$21)*COS(Mjesečno!$C17)*SIN(Mjesečno!$C$6)*SIN(Mjesečno!$C$5)+SIN(Mjesečno!$C17)*(SIN(Mjesečno!$C$1)*COS(Mjesečno!$C$5)-COS(Mjesečno!$C$1)*SIN(Mjesečno!$C$5)*COS(Mjesečno!$C$6))&lt;0,0,COS(M$21)*(COS(Mjesečno!$C17)*(COS(Dnevno!$C$1)*COS(Dnevno!$C$5)+COS(Dnevno!$C$6)*SIN(Dnevno!$C$1)*SIN(Dnevno!$C$5)))+SIN(Sheet2!M$21)*COS(Mjesečno!$C17)*SIN(Mjesečno!$C$6)*SIN(Mjesečno!$C$5)+SIN(Mjesečno!$C17)*(SIN(Mjesečno!$C$1)*COS(Mjesečno!$C$5)-COS(Mjesečno!$C$1)*SIN(Mjesečno!$C$5)*COS(Mjesečno!$C$6)))</f>
        <v>0.70530574182778927</v>
      </c>
      <c r="N136" s="34">
        <f>IF(COS(N$21)*(COS(Mjesečno!$C17)*(COS(Dnevno!$C$1)*COS(Dnevno!$C$5)+COS(Dnevno!$C$6)*SIN(Dnevno!$C$1)*SIN(Dnevno!$C$5)))+SIN(Sheet2!N$21)*COS(Mjesečno!$C17)*SIN(Mjesečno!$C$6)*SIN(Mjesečno!$C$5)+SIN(Mjesečno!$C17)*(SIN(Mjesečno!$C$1)*COS(Mjesečno!$C$5)-COS(Mjesečno!$C$1)*SIN(Mjesečno!$C$5)*COS(Mjesečno!$C$6))&lt;0,0,COS(N$21)*(COS(Mjesečno!$C17)*(COS(Dnevno!$C$1)*COS(Dnevno!$C$5)+COS(Dnevno!$C$6)*SIN(Dnevno!$C$1)*SIN(Dnevno!$C$5)))+SIN(Sheet2!N$21)*COS(Mjesečno!$C17)*SIN(Mjesečno!$C$6)*SIN(Mjesečno!$C$5)+SIN(Mjesečno!$C17)*(SIN(Mjesečno!$C$1)*COS(Mjesečno!$C$5)-COS(Mjesečno!$C$1)*SIN(Mjesečno!$C$5)*COS(Mjesečno!$C$6)))</f>
        <v>0.56434999576471412</v>
      </c>
      <c r="O136" s="34">
        <f>IF(COS(O$21)*(COS(Mjesečno!$C17)*(COS(Dnevno!$C$1)*COS(Dnevno!$C$5)+COS(Dnevno!$C$6)*SIN(Dnevno!$C$1)*SIN(Dnevno!$C$5)))+SIN(Sheet2!O$21)*COS(Mjesečno!$C17)*SIN(Mjesečno!$C$6)*SIN(Mjesečno!$C$5)+SIN(Mjesečno!$C17)*(SIN(Mjesečno!$C$1)*COS(Mjesečno!$C$5)-COS(Mjesečno!$C$1)*SIN(Mjesečno!$C$5)*COS(Mjesečno!$C$6))&lt;0,0,COS(O$21)*(COS(Mjesečno!$C17)*(COS(Dnevno!$C$1)*COS(Dnevno!$C$5)+COS(Dnevno!$C$6)*SIN(Dnevno!$C$1)*SIN(Dnevno!$C$5)))+SIN(Sheet2!O$21)*COS(Mjesečno!$C17)*SIN(Mjesečno!$C$6)*SIN(Mjesečno!$C$5)+SIN(Mjesečno!$C17)*(SIN(Mjesečno!$C$1)*COS(Mjesečno!$C$5)-COS(Mjesečno!$C$1)*SIN(Mjesečno!$C$5)*COS(Mjesečno!$C$6)))</f>
        <v>0.40020355285728482</v>
      </c>
      <c r="P136" s="34">
        <f>IF(COS(P$21)*(COS(Mjesečno!$C17)*(COS(Dnevno!$C$1)*COS(Dnevno!$C$5)+COS(Dnevno!$C$6)*SIN(Dnevno!$C$1)*SIN(Dnevno!$C$5)))+SIN(Sheet2!P$21)*COS(Mjesečno!$C17)*SIN(Mjesečno!$C$6)*SIN(Mjesečno!$C$5)+SIN(Mjesečno!$C17)*(SIN(Mjesečno!$C$1)*COS(Mjesečno!$C$5)-COS(Mjesečno!$C$1)*SIN(Mjesečno!$C$5)*COS(Mjesečno!$C$6))&lt;0,0,COS(P$21)*(COS(Mjesečno!$C17)*(COS(Dnevno!$C$1)*COS(Dnevno!$C$5)+COS(Dnevno!$C$6)*SIN(Dnevno!$C$1)*SIN(Dnevno!$C$5)))+SIN(Sheet2!P$21)*COS(Mjesečno!$C17)*SIN(Mjesečno!$C$6)*SIN(Mjesečno!$C$5)+SIN(Mjesečno!$C17)*(SIN(Mjesečno!$C$1)*COS(Mjesečno!$C$5)-COS(Mjesečno!$C$1)*SIN(Mjesečno!$C$5)*COS(Mjesečno!$C$6)))</f>
        <v>0.22405272192482009</v>
      </c>
      <c r="Q136" s="34">
        <f>IF(COS(Q$21)*(COS(Mjesečno!$C17)*(COS(Dnevno!$C$1)*COS(Dnevno!$C$5)+COS(Dnevno!$C$6)*SIN(Dnevno!$C$1)*SIN(Dnevno!$C$5)))+SIN(Sheet2!Q$21)*COS(Mjesečno!$C17)*SIN(Mjesečno!$C$6)*SIN(Mjesečno!$C$5)+SIN(Mjesečno!$C17)*(SIN(Mjesečno!$C$1)*COS(Mjesečno!$C$5)-COS(Mjesečno!$C$1)*SIN(Mjesečno!$C$5)*COS(Mjesečno!$C$6))&lt;0,0,COS(Q$21)*(COS(Mjesečno!$C17)*(COS(Dnevno!$C$1)*COS(Dnevno!$C$5)+COS(Dnevno!$C$6)*SIN(Dnevno!$C$1)*SIN(Dnevno!$C$5)))+SIN(Sheet2!Q$21)*COS(Mjesečno!$C17)*SIN(Mjesečno!$C$6)*SIN(Mjesečno!$C$5)+SIN(Mjesečno!$C17)*(SIN(Mjesečno!$C$1)*COS(Mjesečno!$C$5)-COS(Mjesečno!$C$1)*SIN(Mjesečno!$C$5)*COS(Mjesečno!$C$6)))</f>
        <v>4.7901890992355173E-2</v>
      </c>
      <c r="R136" s="34">
        <f>IF(COS(R$21)*(COS(Mjesečno!$C17)*(COS(Dnevno!$C$1)*COS(Dnevno!$C$5)+COS(Dnevno!$C$6)*SIN(Dnevno!$C$1)*SIN(Dnevno!$C$5)))+SIN(Sheet2!R$21)*COS(Mjesečno!$C17)*SIN(Mjesečno!$C$6)*SIN(Mjesečno!$C$5)+SIN(Mjesečno!$C17)*(SIN(Mjesečno!$C$1)*COS(Mjesečno!$C$5)-COS(Mjesečno!$C$1)*SIN(Mjesečno!$C$5)*COS(Mjesečno!$C$6))&lt;0,0,COS(R$21)*(COS(Mjesečno!$C17)*(COS(Dnevno!$C$1)*COS(Dnevno!$C$5)+COS(Dnevno!$C$6)*SIN(Dnevno!$C$1)*SIN(Dnevno!$C$5)))+SIN(Sheet2!R$21)*COS(Mjesečno!$C17)*SIN(Mjesečno!$C$6)*SIN(Mjesečno!$C$5)+SIN(Mjesečno!$C17)*(SIN(Mjesečno!$C$1)*COS(Mjesečno!$C$5)-COS(Mjesečno!$C$1)*SIN(Mjesečno!$C$5)*COS(Mjesečno!$C$6)))</f>
        <v>0</v>
      </c>
      <c r="S136" s="36">
        <f>IF(COS(S$21)*(COS(Mjesečno!$C17)*(COS(Dnevno!$C$1)*COS(Dnevno!$C$5)+COS(Dnevno!$C$6)*SIN(Dnevno!$C$1)*SIN(Dnevno!$C$5)))+SIN(Sheet2!S$21)*COS(Mjesečno!$C17)*SIN(Mjesečno!$C$6)*SIN(Mjesečno!$C$5)+SIN(Mjesečno!$C17)*(SIN(Mjesečno!$C$1)*COS(Mjesečno!$C$5)-COS(Mjesečno!$C$1)*SIN(Mjesečno!$C$5)*COS(Mjesečno!$C$6))&lt;0,0,COS(S$21)*(COS(Mjesečno!$C17)*(COS(Dnevno!$C$1)*COS(Dnevno!$C$5)+COS(Dnevno!$C$6)*SIN(Dnevno!$C$1)*SIN(Dnevno!$C$5)))+SIN(Sheet2!S$21)*COS(Mjesečno!$C17)*SIN(Mjesečno!$C$6)*SIN(Mjesečno!$C$5)+SIN(Mjesečno!$C17)*(SIN(Mjesečno!$C$1)*COS(Mjesečno!$C$5)-COS(Mjesečno!$C$1)*SIN(Mjesečno!$C$5)*COS(Mjesečno!$C$6)))</f>
        <v>0</v>
      </c>
    </row>
    <row r="137" spans="2:19" x14ac:dyDescent="0.35">
      <c r="B137" s="54" t="s">
        <v>82</v>
      </c>
      <c r="C137" s="34">
        <f>IF(COS(C$21)*(COS(Mjesečno!$C18)*(COS(Dnevno!$C$1)*COS(Dnevno!$C$5)+COS(Dnevno!$C$6)*SIN(Dnevno!$C$1)*SIN(Dnevno!$C$5)))+SIN(Sheet2!C$21)*COS(Mjesečno!$C18)*SIN(Mjesečno!$C$6)*SIN(Mjesečno!$C$5)+SIN(Mjesečno!$C18)*(SIN(Mjesečno!$C$1)*COS(Mjesečno!$C$5)-COS(Mjesečno!$C$1)*SIN(Mjesečno!$C$5)*COS(Mjesečno!$C$6))&lt;0,0,COS(C$21)*(COS(Mjesečno!$C18)*(COS(Dnevno!$C$1)*COS(Dnevno!$C$5)+COS(Dnevno!$C$6)*SIN(Dnevno!$C$1)*SIN(Dnevno!$C$5)))+SIN(Sheet2!C$21)*COS(Mjesečno!$C18)*SIN(Mjesečno!$C$6)*SIN(Mjesečno!$C$5)+SIN(Mjesečno!$C18)*(SIN(Mjesečno!$C$1)*COS(Mjesečno!$C$5)-COS(Mjesečno!$C$1)*SIN(Mjesečno!$C$5)*COS(Mjesečno!$C$6)))</f>
        <v>0.10123809211465562</v>
      </c>
      <c r="D137" s="34">
        <f>IF(COS(D$21)*(COS(Mjesečno!$C18)*(COS(Dnevno!$C$1)*COS(Dnevno!$C$5)+COS(Dnevno!$C$6)*SIN(Dnevno!$C$1)*SIN(Dnevno!$C$5)))+SIN(Sheet2!D$21)*COS(Mjesečno!$C18)*SIN(Mjesečno!$C$6)*SIN(Mjesečno!$C$5)+SIN(Mjesečno!$C18)*(SIN(Mjesečno!$C$1)*COS(Mjesečno!$C$5)-COS(Mjesečno!$C$1)*SIN(Mjesečno!$C$5)*COS(Mjesečno!$C$6))&lt;0,0,COS(D$21)*(COS(Mjesečno!$C18)*(COS(Dnevno!$C$1)*COS(Dnevno!$C$5)+COS(Dnevno!$C$6)*SIN(Dnevno!$C$1)*SIN(Dnevno!$C$5)))+SIN(Sheet2!D$21)*COS(Mjesečno!$C18)*SIN(Mjesečno!$C$6)*SIN(Mjesečno!$C$5)+SIN(Mjesečno!$C18)*(SIN(Mjesečno!$C$1)*COS(Mjesečno!$C$5)-COS(Mjesečno!$C$1)*SIN(Mjesečno!$C$5)*COS(Mjesečno!$C$6)))</f>
        <v>0.27243199643665961</v>
      </c>
      <c r="E137" s="34">
        <f>IF(COS(E$21)*(COS(Mjesečno!$C18)*(COS(Dnevno!$C$1)*COS(Dnevno!$C$5)+COS(Dnevno!$C$6)*SIN(Dnevno!$C$1)*SIN(Dnevno!$C$5)))+SIN(Sheet2!E$21)*COS(Mjesečno!$C18)*SIN(Mjesečno!$C$6)*SIN(Mjesečno!$C$5)+SIN(Mjesečno!$C18)*(SIN(Mjesečno!$C$1)*COS(Mjesečno!$C$5)-COS(Mjesečno!$C$1)*SIN(Mjesečno!$C$5)*COS(Mjesečno!$C$6))&lt;0,0,COS(E$21)*(COS(Mjesečno!$C18)*(COS(Dnevno!$C$1)*COS(Dnevno!$C$5)+COS(Dnevno!$C$6)*SIN(Dnevno!$C$1)*SIN(Dnevno!$C$5)))+SIN(Sheet2!E$21)*COS(Mjesečno!$C18)*SIN(Mjesečno!$C$6)*SIN(Mjesečno!$C$5)+SIN(Mjesečno!$C18)*(SIN(Mjesečno!$C$1)*COS(Mjesečno!$C$5)-COS(Mjesečno!$C$1)*SIN(Mjesečno!$C$5)*COS(Mjesečno!$C$6)))</f>
        <v>0.44362590075866337</v>
      </c>
      <c r="F137" s="34">
        <f>IF(COS(F$21)*(COS(Mjesečno!$C18)*(COS(Dnevno!$C$1)*COS(Dnevno!$C$5)+COS(Dnevno!$C$6)*SIN(Dnevno!$C$1)*SIN(Dnevno!$C$5)))+SIN(Sheet2!F$21)*COS(Mjesečno!$C18)*SIN(Mjesečno!$C$6)*SIN(Mjesečno!$C$5)+SIN(Mjesečno!$C18)*(SIN(Mjesečno!$C$1)*COS(Mjesečno!$C$5)-COS(Mjesečno!$C$1)*SIN(Mjesečno!$C$5)*COS(Mjesečno!$C$6))&lt;0,0,COS(F$21)*(COS(Mjesečno!$C18)*(COS(Dnevno!$C$1)*COS(Dnevno!$C$5)+COS(Dnevno!$C$6)*SIN(Dnevno!$C$1)*SIN(Dnevno!$C$5)))+SIN(Sheet2!F$21)*COS(Mjesečno!$C18)*SIN(Mjesečno!$C$6)*SIN(Mjesečno!$C$5)+SIN(Mjesečno!$C18)*(SIN(Mjesečno!$C$1)*COS(Mjesečno!$C$5)-COS(Mjesečno!$C$1)*SIN(Mjesečno!$C$5)*COS(Mjesečno!$C$6)))</f>
        <v>0.60315322341242616</v>
      </c>
      <c r="G137" s="34">
        <f>IF(COS(G$21)*(COS(Mjesečno!$C18)*(COS(Dnevno!$C$1)*COS(Dnevno!$C$5)+COS(Dnevno!$C$6)*SIN(Dnevno!$C$1)*SIN(Dnevno!$C$5)))+SIN(Sheet2!G$21)*COS(Mjesečno!$C18)*SIN(Mjesečno!$C$6)*SIN(Mjesečno!$C$5)+SIN(Mjesečno!$C18)*(SIN(Mjesečno!$C$1)*COS(Mjesečno!$C$5)-COS(Mjesečno!$C$1)*SIN(Mjesečno!$C$5)*COS(Mjesečno!$C$6))&lt;0,0,COS(G$21)*(COS(Mjesečno!$C18)*(COS(Dnevno!$C$1)*COS(Dnevno!$C$5)+COS(Dnevno!$C$6)*SIN(Dnevno!$C$1)*SIN(Dnevno!$C$5)))+SIN(Sheet2!G$21)*COS(Mjesečno!$C18)*SIN(Mjesečno!$C$6)*SIN(Mjesečno!$C$5)+SIN(Mjesečno!$C18)*(SIN(Mjesečno!$C$1)*COS(Mjesečno!$C$5)-COS(Mjesečno!$C$1)*SIN(Mjesečno!$C$5)*COS(Mjesečno!$C$6)))</f>
        <v>0.74014244099045934</v>
      </c>
      <c r="H137" s="34">
        <f>IF(COS(H$21)*(COS(Mjesečno!$C18)*(COS(Dnevno!$C$1)*COS(Dnevno!$C$5)+COS(Dnevno!$C$6)*SIN(Dnevno!$C$1)*SIN(Dnevno!$C$5)))+SIN(Sheet2!H$21)*COS(Mjesečno!$C18)*SIN(Mjesečno!$C$6)*SIN(Mjesečno!$C$5)+SIN(Mjesečno!$C18)*(SIN(Mjesečno!$C$1)*COS(Mjesečno!$C$5)-COS(Mjesečno!$C$1)*SIN(Mjesečno!$C$5)*COS(Mjesečno!$C$6))&lt;0,0,COS(H$21)*(COS(Mjesečno!$C18)*(COS(Dnevno!$C$1)*COS(Dnevno!$C$5)+COS(Dnevno!$C$6)*SIN(Dnevno!$C$1)*SIN(Dnevno!$C$5)))+SIN(Sheet2!H$21)*COS(Mjesečno!$C18)*SIN(Mjesečno!$C$6)*SIN(Mjesečno!$C$5)+SIN(Mjesečno!$C18)*(SIN(Mjesečno!$C$1)*COS(Mjesečno!$C$5)-COS(Mjesečno!$C$1)*SIN(Mjesečno!$C$5)*COS(Mjesečno!$C$6)))</f>
        <v>0.84525796470020609</v>
      </c>
      <c r="I137" s="34">
        <f>IF(COS(I$21)*(COS(Mjesečno!$C18)*(COS(Dnevno!$C$1)*COS(Dnevno!$C$5)+COS(Dnevno!$C$6)*SIN(Dnevno!$C$1)*SIN(Dnevno!$C$5)))+SIN(Sheet2!I$21)*COS(Mjesečno!$C18)*SIN(Mjesečno!$C$6)*SIN(Mjesečno!$C$5)+SIN(Mjesečno!$C18)*(SIN(Mjesečno!$C$1)*COS(Mjesečno!$C$5)-COS(Mjesečno!$C$1)*SIN(Mjesečno!$C$5)*COS(Mjesečno!$C$6))&lt;0,0,COS(I$21)*(COS(Mjesečno!$C18)*(COS(Dnevno!$C$1)*COS(Dnevno!$C$5)+COS(Dnevno!$C$6)*SIN(Dnevno!$C$1)*SIN(Dnevno!$C$5)))+SIN(Sheet2!I$21)*COS(Mjesečno!$C18)*SIN(Mjesečno!$C$6)*SIN(Mjesečno!$C$5)+SIN(Mjesečno!$C18)*(SIN(Mjesečno!$C$1)*COS(Mjesečno!$C$5)-COS(Mjesečno!$C$1)*SIN(Mjesečno!$C$5)*COS(Mjesečno!$C$6)))</f>
        <v>0.91133634531246321</v>
      </c>
      <c r="J137" s="34">
        <f>IF(COS(J$21)*(COS(Mjesečno!$C18)*(COS(Dnevno!$C$1)*COS(Dnevno!$C$5)+COS(Dnevno!$C$6)*SIN(Dnevno!$C$1)*SIN(Dnevno!$C$5)))+SIN(Sheet2!J$21)*COS(Mjesečno!$C18)*SIN(Mjesečno!$C$6)*SIN(Mjesečno!$C$5)+SIN(Mjesečno!$C18)*(SIN(Mjesečno!$C$1)*COS(Mjesečno!$C$5)-COS(Mjesečno!$C$1)*SIN(Mjesečno!$C$5)*COS(Mjesečno!$C$6))&lt;0,0,COS(J$21)*(COS(Mjesečno!$C18)*(COS(Dnevno!$C$1)*COS(Dnevno!$C$5)+COS(Dnevno!$C$6)*SIN(Dnevno!$C$1)*SIN(Dnevno!$C$5)))+SIN(Sheet2!J$21)*COS(Mjesečno!$C18)*SIN(Mjesečno!$C$6)*SIN(Mjesečno!$C$5)+SIN(Mjesečno!$C18)*(SIN(Mjesečno!$C$1)*COS(Mjesečno!$C$5)-COS(Mjesečno!$C$1)*SIN(Mjesečno!$C$5)*COS(Mjesečno!$C$6)))</f>
        <v>0.93387445038819261</v>
      </c>
      <c r="K137" s="34">
        <f>IF(COS(K$21)*(COS(Mjesečno!$C18)*(COS(Dnevno!$C$1)*COS(Dnevno!$C$5)+COS(Dnevno!$C$6)*SIN(Dnevno!$C$1)*SIN(Dnevno!$C$5)))+SIN(Sheet2!K$21)*COS(Mjesečno!$C18)*SIN(Mjesečno!$C$6)*SIN(Mjesečno!$C$5)+SIN(Mjesečno!$C18)*(SIN(Mjesečno!$C$1)*COS(Mjesečno!$C$5)-COS(Mjesečno!$C$1)*SIN(Mjesečno!$C$5)*COS(Mjesečno!$C$6))&lt;0,0,COS(K$21)*(COS(Mjesečno!$C18)*(COS(Dnevno!$C$1)*COS(Dnevno!$C$5)+COS(Dnevno!$C$6)*SIN(Dnevno!$C$1)*SIN(Dnevno!$C$5)))+SIN(Sheet2!K$21)*COS(Mjesečno!$C18)*SIN(Mjesečno!$C$6)*SIN(Mjesečno!$C$5)+SIN(Mjesečno!$C18)*(SIN(Mjesečno!$C$1)*COS(Mjesečno!$C$5)-COS(Mjesečno!$C$1)*SIN(Mjesečno!$C$5)*COS(Mjesečno!$C$6)))</f>
        <v>0.91133634531246321</v>
      </c>
      <c r="L137" s="34">
        <f>IF(COS(L$21)*(COS(Mjesečno!$C18)*(COS(Dnevno!$C$1)*COS(Dnevno!$C$5)+COS(Dnevno!$C$6)*SIN(Dnevno!$C$1)*SIN(Dnevno!$C$5)))+SIN(Sheet2!L$21)*COS(Mjesečno!$C18)*SIN(Mjesečno!$C$6)*SIN(Mjesečno!$C$5)+SIN(Mjesečno!$C18)*(SIN(Mjesečno!$C$1)*COS(Mjesečno!$C$5)-COS(Mjesečno!$C$1)*SIN(Mjesečno!$C$5)*COS(Mjesečno!$C$6))&lt;0,0,COS(L$21)*(COS(Mjesečno!$C18)*(COS(Dnevno!$C$1)*COS(Dnevno!$C$5)+COS(Dnevno!$C$6)*SIN(Dnevno!$C$1)*SIN(Dnevno!$C$5)))+SIN(Sheet2!L$21)*COS(Mjesečno!$C18)*SIN(Mjesečno!$C$6)*SIN(Mjesečno!$C$5)+SIN(Mjesečno!$C18)*(SIN(Mjesečno!$C$1)*COS(Mjesečno!$C$5)-COS(Mjesečno!$C$1)*SIN(Mjesečno!$C$5)*COS(Mjesečno!$C$6)))</f>
        <v>0.84525796470020609</v>
      </c>
      <c r="M137" s="34">
        <f>IF(COS(M$21)*(COS(Mjesečno!$C18)*(COS(Dnevno!$C$1)*COS(Dnevno!$C$5)+COS(Dnevno!$C$6)*SIN(Dnevno!$C$1)*SIN(Dnevno!$C$5)))+SIN(Sheet2!M$21)*COS(Mjesečno!$C18)*SIN(Mjesečno!$C$6)*SIN(Mjesečno!$C$5)+SIN(Mjesečno!$C18)*(SIN(Mjesečno!$C$1)*COS(Mjesečno!$C$5)-COS(Mjesečno!$C$1)*SIN(Mjesečno!$C$5)*COS(Mjesečno!$C$6))&lt;0,0,COS(M$21)*(COS(Mjesečno!$C18)*(COS(Dnevno!$C$1)*COS(Dnevno!$C$5)+COS(Dnevno!$C$6)*SIN(Dnevno!$C$1)*SIN(Dnevno!$C$5)))+SIN(Sheet2!M$21)*COS(Mjesečno!$C18)*SIN(Mjesečno!$C$6)*SIN(Mjesečno!$C$5)+SIN(Mjesečno!$C18)*(SIN(Mjesečno!$C$1)*COS(Mjesečno!$C$5)-COS(Mjesečno!$C$1)*SIN(Mjesečno!$C$5)*COS(Mjesečno!$C$6)))</f>
        <v>0.74014244099045934</v>
      </c>
      <c r="N137" s="34">
        <f>IF(COS(N$21)*(COS(Mjesečno!$C18)*(COS(Dnevno!$C$1)*COS(Dnevno!$C$5)+COS(Dnevno!$C$6)*SIN(Dnevno!$C$1)*SIN(Dnevno!$C$5)))+SIN(Sheet2!N$21)*COS(Mjesečno!$C18)*SIN(Mjesečno!$C$6)*SIN(Mjesečno!$C$5)+SIN(Mjesečno!$C18)*(SIN(Mjesečno!$C$1)*COS(Mjesečno!$C$5)-COS(Mjesečno!$C$1)*SIN(Mjesečno!$C$5)*COS(Mjesečno!$C$6))&lt;0,0,COS(N$21)*(COS(Mjesečno!$C18)*(COS(Dnevno!$C$1)*COS(Dnevno!$C$5)+COS(Dnevno!$C$6)*SIN(Dnevno!$C$1)*SIN(Dnevno!$C$5)))+SIN(Sheet2!N$21)*COS(Mjesečno!$C18)*SIN(Mjesečno!$C$6)*SIN(Mjesečno!$C$5)+SIN(Mjesečno!$C18)*(SIN(Mjesečno!$C$1)*COS(Mjesečno!$C$5)-COS(Mjesečno!$C$1)*SIN(Mjesečno!$C$5)*COS(Mjesečno!$C$6)))</f>
        <v>0.60315322341242616</v>
      </c>
      <c r="O137" s="34">
        <f>IF(COS(O$21)*(COS(Mjesečno!$C18)*(COS(Dnevno!$C$1)*COS(Dnevno!$C$5)+COS(Dnevno!$C$6)*SIN(Dnevno!$C$1)*SIN(Dnevno!$C$5)))+SIN(Sheet2!O$21)*COS(Mjesečno!$C18)*SIN(Mjesečno!$C$6)*SIN(Mjesečno!$C$5)+SIN(Mjesečno!$C18)*(SIN(Mjesečno!$C$1)*COS(Mjesečno!$C$5)-COS(Mjesečno!$C$1)*SIN(Mjesečno!$C$5)*COS(Mjesečno!$C$6))&lt;0,0,COS(O$21)*(COS(Mjesečno!$C18)*(COS(Dnevno!$C$1)*COS(Dnevno!$C$5)+COS(Dnevno!$C$6)*SIN(Dnevno!$C$1)*SIN(Dnevno!$C$5)))+SIN(Sheet2!O$21)*COS(Mjesečno!$C18)*SIN(Mjesečno!$C$6)*SIN(Mjesečno!$C$5)+SIN(Mjesečno!$C18)*(SIN(Mjesečno!$C$1)*COS(Mjesečno!$C$5)-COS(Mjesečno!$C$1)*SIN(Mjesečno!$C$5)*COS(Mjesečno!$C$6)))</f>
        <v>0.44362590075866337</v>
      </c>
      <c r="P137" s="34">
        <f>IF(COS(P$21)*(COS(Mjesečno!$C18)*(COS(Dnevno!$C$1)*COS(Dnevno!$C$5)+COS(Dnevno!$C$6)*SIN(Dnevno!$C$1)*SIN(Dnevno!$C$5)))+SIN(Sheet2!P$21)*COS(Mjesečno!$C18)*SIN(Mjesečno!$C$6)*SIN(Mjesečno!$C$5)+SIN(Mjesečno!$C18)*(SIN(Mjesečno!$C$1)*COS(Mjesečno!$C$5)-COS(Mjesečno!$C$1)*SIN(Mjesečno!$C$5)*COS(Mjesečno!$C$6))&lt;0,0,COS(P$21)*(COS(Mjesečno!$C18)*(COS(Dnevno!$C$1)*COS(Dnevno!$C$5)+COS(Dnevno!$C$6)*SIN(Dnevno!$C$1)*SIN(Dnevno!$C$5)))+SIN(Sheet2!P$21)*COS(Mjesečno!$C18)*SIN(Mjesečno!$C$6)*SIN(Mjesečno!$C$5)+SIN(Mjesečno!$C18)*(SIN(Mjesečno!$C$1)*COS(Mjesečno!$C$5)-COS(Mjesečno!$C$1)*SIN(Mjesečno!$C$5)*COS(Mjesečno!$C$6)))</f>
        <v>0.27243199643665961</v>
      </c>
      <c r="Q137" s="34">
        <f>IF(COS(Q$21)*(COS(Mjesečno!$C18)*(COS(Dnevno!$C$1)*COS(Dnevno!$C$5)+COS(Dnevno!$C$6)*SIN(Dnevno!$C$1)*SIN(Dnevno!$C$5)))+SIN(Sheet2!Q$21)*COS(Mjesečno!$C18)*SIN(Mjesečno!$C$6)*SIN(Mjesečno!$C$5)+SIN(Mjesečno!$C18)*(SIN(Mjesečno!$C$1)*COS(Mjesečno!$C$5)-COS(Mjesečno!$C$1)*SIN(Mjesečno!$C$5)*COS(Mjesečno!$C$6))&lt;0,0,COS(Q$21)*(COS(Mjesečno!$C18)*(COS(Dnevno!$C$1)*COS(Dnevno!$C$5)+COS(Dnevno!$C$6)*SIN(Dnevno!$C$1)*SIN(Dnevno!$C$5)))+SIN(Sheet2!Q$21)*COS(Mjesečno!$C18)*SIN(Mjesečno!$C$6)*SIN(Mjesečno!$C$5)+SIN(Mjesečno!$C18)*(SIN(Mjesečno!$C$1)*COS(Mjesečno!$C$5)-COS(Mjesečno!$C$1)*SIN(Mjesečno!$C$5)*COS(Mjesečno!$C$6)))</f>
        <v>0.10123809211465562</v>
      </c>
      <c r="R137" s="34">
        <f>IF(COS(R$21)*(COS(Mjesečno!$C18)*(COS(Dnevno!$C$1)*COS(Dnevno!$C$5)+COS(Dnevno!$C$6)*SIN(Dnevno!$C$1)*SIN(Dnevno!$C$5)))+SIN(Sheet2!R$21)*COS(Mjesečno!$C18)*SIN(Mjesečno!$C$6)*SIN(Mjesečno!$C$5)+SIN(Mjesečno!$C18)*(SIN(Mjesečno!$C$1)*COS(Mjesečno!$C$5)-COS(Mjesečno!$C$1)*SIN(Mjesečno!$C$5)*COS(Mjesečno!$C$6))&lt;0,0,COS(R$21)*(COS(Mjesečno!$C18)*(COS(Dnevno!$C$1)*COS(Dnevno!$C$5)+COS(Dnevno!$C$6)*SIN(Dnevno!$C$1)*SIN(Dnevno!$C$5)))+SIN(Sheet2!R$21)*COS(Mjesečno!$C18)*SIN(Mjesečno!$C$6)*SIN(Mjesečno!$C$5)+SIN(Mjesečno!$C18)*(SIN(Mjesečno!$C$1)*COS(Mjesečno!$C$5)-COS(Mjesečno!$C$1)*SIN(Mjesečno!$C$5)*COS(Mjesečno!$C$6)))</f>
        <v>0</v>
      </c>
      <c r="S137" s="36">
        <f>IF(COS(S$21)*(COS(Mjesečno!$C18)*(COS(Dnevno!$C$1)*COS(Dnevno!$C$5)+COS(Dnevno!$C$6)*SIN(Dnevno!$C$1)*SIN(Dnevno!$C$5)))+SIN(Sheet2!S$21)*COS(Mjesečno!$C18)*SIN(Mjesečno!$C$6)*SIN(Mjesečno!$C$5)+SIN(Mjesečno!$C18)*(SIN(Mjesečno!$C$1)*COS(Mjesečno!$C$5)-COS(Mjesečno!$C$1)*SIN(Mjesečno!$C$5)*COS(Mjesečno!$C$6))&lt;0,0,COS(S$21)*(COS(Mjesečno!$C18)*(COS(Dnevno!$C$1)*COS(Dnevno!$C$5)+COS(Dnevno!$C$6)*SIN(Dnevno!$C$1)*SIN(Dnevno!$C$5)))+SIN(Sheet2!S$21)*COS(Mjesečno!$C18)*SIN(Mjesečno!$C$6)*SIN(Mjesečno!$C$5)+SIN(Mjesečno!$C18)*(SIN(Mjesečno!$C$1)*COS(Mjesečno!$C$5)-COS(Mjesečno!$C$1)*SIN(Mjesečno!$C$5)*COS(Mjesečno!$C$6)))</f>
        <v>0</v>
      </c>
    </row>
    <row r="138" spans="2:19" x14ac:dyDescent="0.35">
      <c r="B138" s="54" t="s">
        <v>83</v>
      </c>
      <c r="C138" s="34">
        <f>IF(COS(C$21)*(COS(Mjesečno!$C19)*(COS(Dnevno!$C$1)*COS(Dnevno!$C$5)+COS(Dnevno!$C$6)*SIN(Dnevno!$C$1)*SIN(Dnevno!$C$5)))+SIN(Sheet2!C$21)*COS(Mjesečno!$C19)*SIN(Mjesečno!$C$6)*SIN(Mjesečno!$C$5)+SIN(Mjesečno!$C19)*(SIN(Mjesečno!$C$1)*COS(Mjesečno!$C$5)-COS(Mjesečno!$C$1)*SIN(Mjesečno!$C$5)*COS(Mjesečno!$C$6))&lt;0,0,COS(C$21)*(COS(Mjesečno!$C19)*(COS(Dnevno!$C$1)*COS(Dnevno!$C$5)+COS(Dnevno!$C$6)*SIN(Dnevno!$C$1)*SIN(Dnevno!$C$5)))+SIN(Sheet2!C$21)*COS(Mjesečno!$C19)*SIN(Mjesečno!$C$6)*SIN(Mjesečno!$C$5)+SIN(Mjesečno!$C19)*(SIN(Mjesečno!$C$1)*COS(Mjesečno!$C$5)-COS(Mjesečno!$C$1)*SIN(Mjesečno!$C$5)*COS(Mjesečno!$C$6)))</f>
        <v>7.6620318578557889E-2</v>
      </c>
      <c r="D138" s="34">
        <f>IF(COS(D$21)*(COS(Mjesečno!$C19)*(COS(Dnevno!$C$1)*COS(Dnevno!$C$5)+COS(Dnevno!$C$6)*SIN(Dnevno!$C$1)*SIN(Dnevno!$C$5)))+SIN(Sheet2!D$21)*COS(Mjesečno!$C19)*SIN(Mjesečno!$C$6)*SIN(Mjesečno!$C$5)+SIN(Mjesečno!$C19)*(SIN(Mjesečno!$C$1)*COS(Mjesečno!$C$5)-COS(Mjesečno!$C$1)*SIN(Mjesečno!$C$5)*COS(Mjesečno!$C$6))&lt;0,0,COS(D$21)*(COS(Mjesečno!$C19)*(COS(Dnevno!$C$1)*COS(Dnevno!$C$5)+COS(Dnevno!$C$6)*SIN(Dnevno!$C$1)*SIN(Dnevno!$C$5)))+SIN(Sheet2!D$21)*COS(Mjesečno!$C19)*SIN(Mjesečno!$C$6)*SIN(Mjesečno!$C$5)+SIN(Mjesečno!$C19)*(SIN(Mjesečno!$C$1)*COS(Mjesečno!$C$5)-COS(Mjesečno!$C$1)*SIN(Mjesečno!$C$5)*COS(Mjesečno!$C$6)))</f>
        <v>0.25022695956491559</v>
      </c>
      <c r="E138" s="34">
        <f>IF(COS(E$21)*(COS(Mjesečno!$C19)*(COS(Dnevno!$C$1)*COS(Dnevno!$C$5)+COS(Dnevno!$C$6)*SIN(Dnevno!$C$1)*SIN(Dnevno!$C$5)))+SIN(Sheet2!E$21)*COS(Mjesečno!$C19)*SIN(Mjesečno!$C$6)*SIN(Mjesečno!$C$5)+SIN(Mjesečno!$C19)*(SIN(Mjesečno!$C$1)*COS(Mjesečno!$C$5)-COS(Mjesečno!$C$1)*SIN(Mjesečno!$C$5)*COS(Mjesečno!$C$6))&lt;0,0,COS(E$21)*(COS(Mjesečno!$C19)*(COS(Dnevno!$C$1)*COS(Dnevno!$C$5)+COS(Dnevno!$C$6)*SIN(Dnevno!$C$1)*SIN(Dnevno!$C$5)))+SIN(Sheet2!E$21)*COS(Mjesečno!$C19)*SIN(Mjesečno!$C$6)*SIN(Mjesečno!$C$5)+SIN(Mjesečno!$C19)*(SIN(Mjesečno!$C$1)*COS(Mjesečno!$C$5)-COS(Mjesečno!$C$1)*SIN(Mjesečno!$C$5)*COS(Mjesečno!$C$6)))</f>
        <v>0.42383360055127306</v>
      </c>
      <c r="F138" s="34">
        <f>IF(COS(F$21)*(COS(Mjesečno!$C19)*(COS(Dnevno!$C$1)*COS(Dnevno!$C$5)+COS(Dnevno!$C$6)*SIN(Dnevno!$C$1)*SIN(Dnevno!$C$5)))+SIN(Sheet2!F$21)*COS(Mjesečno!$C19)*SIN(Mjesečno!$C$6)*SIN(Mjesečno!$C$5)+SIN(Mjesečno!$C19)*(SIN(Mjesečno!$C$1)*COS(Mjesečno!$C$5)-COS(Mjesečno!$C$1)*SIN(Mjesečno!$C$5)*COS(Mjesečno!$C$6))&lt;0,0,COS(F$21)*(COS(Mjesečno!$C19)*(COS(Dnevno!$C$1)*COS(Dnevno!$C$5)+COS(Dnevno!$C$6)*SIN(Dnevno!$C$1)*SIN(Dnevno!$C$5)))+SIN(Sheet2!F$21)*COS(Mjesečno!$C19)*SIN(Mjesečno!$C$6)*SIN(Mjesečno!$C$5)+SIN(Mjesečno!$C19)*(SIN(Mjesečno!$C$1)*COS(Mjesečno!$C$5)-COS(Mjesečno!$C$1)*SIN(Mjesečno!$C$5)*COS(Mjesečno!$C$6)))</f>
        <v>0.58560923585294966</v>
      </c>
      <c r="G138" s="34">
        <f>IF(COS(G$21)*(COS(Mjesečno!$C19)*(COS(Dnevno!$C$1)*COS(Dnevno!$C$5)+COS(Dnevno!$C$6)*SIN(Dnevno!$C$1)*SIN(Dnevno!$C$5)))+SIN(Sheet2!G$21)*COS(Mjesečno!$C19)*SIN(Mjesečno!$C$6)*SIN(Mjesečno!$C$5)+SIN(Mjesečno!$C19)*(SIN(Mjesečno!$C$1)*COS(Mjesečno!$C$5)-COS(Mjesečno!$C$1)*SIN(Mjesečno!$C$5)*COS(Mjesečno!$C$6))&lt;0,0,COS(G$21)*(COS(Mjesečno!$C19)*(COS(Dnevno!$C$1)*COS(Dnevno!$C$5)+COS(Dnevno!$C$6)*SIN(Dnevno!$C$1)*SIN(Dnevno!$C$5)))+SIN(Sheet2!G$21)*COS(Mjesečno!$C19)*SIN(Mjesečno!$C$6)*SIN(Mjesečno!$C$5)+SIN(Mjesečno!$C19)*(SIN(Mjesečno!$C$1)*COS(Mjesečno!$C$5)-COS(Mjesečno!$C$1)*SIN(Mjesečno!$C$5)*COS(Mjesečno!$C$6)))</f>
        <v>0.72452912327101393</v>
      </c>
      <c r="H138" s="34">
        <f>IF(COS(H$21)*(COS(Mjesečno!$C19)*(COS(Dnevno!$C$1)*COS(Dnevno!$C$5)+COS(Dnevno!$C$6)*SIN(Dnevno!$C$1)*SIN(Dnevno!$C$5)))+SIN(Sheet2!H$21)*COS(Mjesečno!$C19)*SIN(Mjesečno!$C$6)*SIN(Mjesečno!$C$5)+SIN(Mjesečno!$C19)*(SIN(Mjesečno!$C$1)*COS(Mjesečno!$C$5)-COS(Mjesečno!$C$1)*SIN(Mjesečno!$C$5)*COS(Mjesečno!$C$6))&lt;0,0,COS(H$21)*(COS(Mjesečno!$C19)*(COS(Dnevno!$C$1)*COS(Dnevno!$C$5)+COS(Dnevno!$C$6)*SIN(Dnevno!$C$1)*SIN(Dnevno!$C$5)))+SIN(Sheet2!H$21)*COS(Mjesečno!$C19)*SIN(Mjesečno!$C$6)*SIN(Mjesečno!$C$5)+SIN(Mjesečno!$C19)*(SIN(Mjesečno!$C$1)*COS(Mjesečno!$C$5)-COS(Mjesečno!$C$1)*SIN(Mjesečno!$C$5)*COS(Mjesečno!$C$6)))</f>
        <v>0.83112610205389337</v>
      </c>
      <c r="I138" s="34">
        <f>IF(COS(I$21)*(COS(Mjesečno!$C19)*(COS(Dnevno!$C$1)*COS(Dnevno!$C$5)+COS(Dnevno!$C$6)*SIN(Dnevno!$C$1)*SIN(Dnevno!$C$5)))+SIN(Sheet2!I$21)*COS(Mjesečno!$C19)*SIN(Mjesečno!$C$6)*SIN(Mjesečno!$C$5)+SIN(Mjesečno!$C19)*(SIN(Mjesečno!$C$1)*COS(Mjesečno!$C$5)-COS(Mjesečno!$C$1)*SIN(Mjesečno!$C$5)*COS(Mjesečno!$C$6))&lt;0,0,COS(I$21)*(COS(Mjesečno!$C19)*(COS(Dnevno!$C$1)*COS(Dnevno!$C$5)+COS(Dnevno!$C$6)*SIN(Dnevno!$C$1)*SIN(Dnevno!$C$5)))+SIN(Sheet2!I$21)*COS(Mjesečno!$C19)*SIN(Mjesečno!$C$6)*SIN(Mjesečno!$C$5)+SIN(Mjesečno!$C19)*(SIN(Mjesečno!$C$1)*COS(Mjesečno!$C$5)-COS(Mjesečno!$C$1)*SIN(Mjesečno!$C$5)*COS(Mjesečno!$C$6)))</f>
        <v>0.89813576425737152</v>
      </c>
      <c r="J138" s="34">
        <f>IF(COS(J$21)*(COS(Mjesečno!$C19)*(COS(Dnevno!$C$1)*COS(Dnevno!$C$5)+COS(Dnevno!$C$6)*SIN(Dnevno!$C$1)*SIN(Dnevno!$C$5)))+SIN(Sheet2!J$21)*COS(Mjesečno!$C19)*SIN(Mjesečno!$C$6)*SIN(Mjesečno!$C$5)+SIN(Mjesečno!$C19)*(SIN(Mjesečno!$C$1)*COS(Mjesečno!$C$5)-COS(Mjesečno!$C$1)*SIN(Mjesečno!$C$5)*COS(Mjesečno!$C$6))&lt;0,0,COS(J$21)*(COS(Mjesečno!$C19)*(COS(Dnevno!$C$1)*COS(Dnevno!$C$5)+COS(Dnevno!$C$6)*SIN(Dnevno!$C$1)*SIN(Dnevno!$C$5)))+SIN(Sheet2!J$21)*COS(Mjesečno!$C19)*SIN(Mjesečno!$C$6)*SIN(Mjesečno!$C$5)+SIN(Mjesečno!$C19)*(SIN(Mjesečno!$C$1)*COS(Mjesečno!$C$5)-COS(Mjesečno!$C$1)*SIN(Mjesečno!$C$5)*COS(Mjesečno!$C$6)))</f>
        <v>0.92099151214098374</v>
      </c>
      <c r="K138" s="34">
        <f>IF(COS(K$21)*(COS(Mjesečno!$C19)*(COS(Dnevno!$C$1)*COS(Dnevno!$C$5)+COS(Dnevno!$C$6)*SIN(Dnevno!$C$1)*SIN(Dnevno!$C$5)))+SIN(Sheet2!K$21)*COS(Mjesečno!$C19)*SIN(Mjesečno!$C$6)*SIN(Mjesečno!$C$5)+SIN(Mjesečno!$C19)*(SIN(Mjesečno!$C$1)*COS(Mjesečno!$C$5)-COS(Mjesečno!$C$1)*SIN(Mjesečno!$C$5)*COS(Mjesečno!$C$6))&lt;0,0,COS(K$21)*(COS(Mjesečno!$C19)*(COS(Dnevno!$C$1)*COS(Dnevno!$C$5)+COS(Dnevno!$C$6)*SIN(Dnevno!$C$1)*SIN(Dnevno!$C$5)))+SIN(Sheet2!K$21)*COS(Mjesečno!$C19)*SIN(Mjesečno!$C$6)*SIN(Mjesečno!$C$5)+SIN(Mjesečno!$C19)*(SIN(Mjesečno!$C$1)*COS(Mjesečno!$C$5)-COS(Mjesečno!$C$1)*SIN(Mjesečno!$C$5)*COS(Mjesečno!$C$6)))</f>
        <v>0.89813576425737152</v>
      </c>
      <c r="L138" s="34">
        <f>IF(COS(L$21)*(COS(Mjesečno!$C19)*(COS(Dnevno!$C$1)*COS(Dnevno!$C$5)+COS(Dnevno!$C$6)*SIN(Dnevno!$C$1)*SIN(Dnevno!$C$5)))+SIN(Sheet2!L$21)*COS(Mjesečno!$C19)*SIN(Mjesečno!$C$6)*SIN(Mjesečno!$C$5)+SIN(Mjesečno!$C19)*(SIN(Mjesečno!$C$1)*COS(Mjesečno!$C$5)-COS(Mjesečno!$C$1)*SIN(Mjesečno!$C$5)*COS(Mjesečno!$C$6))&lt;0,0,COS(L$21)*(COS(Mjesečno!$C19)*(COS(Dnevno!$C$1)*COS(Dnevno!$C$5)+COS(Dnevno!$C$6)*SIN(Dnevno!$C$1)*SIN(Dnevno!$C$5)))+SIN(Sheet2!L$21)*COS(Mjesečno!$C19)*SIN(Mjesečno!$C$6)*SIN(Mjesečno!$C$5)+SIN(Mjesečno!$C19)*(SIN(Mjesečno!$C$1)*COS(Mjesečno!$C$5)-COS(Mjesečno!$C$1)*SIN(Mjesečno!$C$5)*COS(Mjesečno!$C$6)))</f>
        <v>0.83112610205389337</v>
      </c>
      <c r="M138" s="34">
        <f>IF(COS(M$21)*(COS(Mjesečno!$C19)*(COS(Dnevno!$C$1)*COS(Dnevno!$C$5)+COS(Dnevno!$C$6)*SIN(Dnevno!$C$1)*SIN(Dnevno!$C$5)))+SIN(Sheet2!M$21)*COS(Mjesečno!$C19)*SIN(Mjesečno!$C$6)*SIN(Mjesečno!$C$5)+SIN(Mjesečno!$C19)*(SIN(Mjesečno!$C$1)*COS(Mjesečno!$C$5)-COS(Mjesečno!$C$1)*SIN(Mjesečno!$C$5)*COS(Mjesečno!$C$6))&lt;0,0,COS(M$21)*(COS(Mjesečno!$C19)*(COS(Dnevno!$C$1)*COS(Dnevno!$C$5)+COS(Dnevno!$C$6)*SIN(Dnevno!$C$1)*SIN(Dnevno!$C$5)))+SIN(Sheet2!M$21)*COS(Mjesečno!$C19)*SIN(Mjesečno!$C$6)*SIN(Mjesečno!$C$5)+SIN(Mjesečno!$C19)*(SIN(Mjesečno!$C$1)*COS(Mjesečno!$C$5)-COS(Mjesečno!$C$1)*SIN(Mjesečno!$C$5)*COS(Mjesečno!$C$6)))</f>
        <v>0.72452912327101393</v>
      </c>
      <c r="N138" s="34">
        <f>IF(COS(N$21)*(COS(Mjesečno!$C19)*(COS(Dnevno!$C$1)*COS(Dnevno!$C$5)+COS(Dnevno!$C$6)*SIN(Dnevno!$C$1)*SIN(Dnevno!$C$5)))+SIN(Sheet2!N$21)*COS(Mjesečno!$C19)*SIN(Mjesečno!$C$6)*SIN(Mjesečno!$C$5)+SIN(Mjesečno!$C19)*(SIN(Mjesečno!$C$1)*COS(Mjesečno!$C$5)-COS(Mjesečno!$C$1)*SIN(Mjesečno!$C$5)*COS(Mjesečno!$C$6))&lt;0,0,COS(N$21)*(COS(Mjesečno!$C19)*(COS(Dnevno!$C$1)*COS(Dnevno!$C$5)+COS(Dnevno!$C$6)*SIN(Dnevno!$C$1)*SIN(Dnevno!$C$5)))+SIN(Sheet2!N$21)*COS(Mjesečno!$C19)*SIN(Mjesečno!$C$6)*SIN(Mjesečno!$C$5)+SIN(Mjesečno!$C19)*(SIN(Mjesečno!$C$1)*COS(Mjesečno!$C$5)-COS(Mjesečno!$C$1)*SIN(Mjesečno!$C$5)*COS(Mjesečno!$C$6)))</f>
        <v>0.58560923585294966</v>
      </c>
      <c r="O138" s="34">
        <f>IF(COS(O$21)*(COS(Mjesečno!$C19)*(COS(Dnevno!$C$1)*COS(Dnevno!$C$5)+COS(Dnevno!$C$6)*SIN(Dnevno!$C$1)*SIN(Dnevno!$C$5)))+SIN(Sheet2!O$21)*COS(Mjesečno!$C19)*SIN(Mjesečno!$C$6)*SIN(Mjesečno!$C$5)+SIN(Mjesečno!$C19)*(SIN(Mjesečno!$C$1)*COS(Mjesečno!$C$5)-COS(Mjesečno!$C$1)*SIN(Mjesečno!$C$5)*COS(Mjesečno!$C$6))&lt;0,0,COS(O$21)*(COS(Mjesečno!$C19)*(COS(Dnevno!$C$1)*COS(Dnevno!$C$5)+COS(Dnevno!$C$6)*SIN(Dnevno!$C$1)*SIN(Dnevno!$C$5)))+SIN(Sheet2!O$21)*COS(Mjesečno!$C19)*SIN(Mjesečno!$C$6)*SIN(Mjesečno!$C$5)+SIN(Mjesečno!$C19)*(SIN(Mjesečno!$C$1)*COS(Mjesečno!$C$5)-COS(Mjesečno!$C$1)*SIN(Mjesečno!$C$5)*COS(Mjesečno!$C$6)))</f>
        <v>0.42383360055127306</v>
      </c>
      <c r="P138" s="34">
        <f>IF(COS(P$21)*(COS(Mjesečno!$C19)*(COS(Dnevno!$C$1)*COS(Dnevno!$C$5)+COS(Dnevno!$C$6)*SIN(Dnevno!$C$1)*SIN(Dnevno!$C$5)))+SIN(Sheet2!P$21)*COS(Mjesečno!$C19)*SIN(Mjesečno!$C$6)*SIN(Mjesečno!$C$5)+SIN(Mjesečno!$C19)*(SIN(Mjesečno!$C$1)*COS(Mjesečno!$C$5)-COS(Mjesečno!$C$1)*SIN(Mjesečno!$C$5)*COS(Mjesečno!$C$6))&lt;0,0,COS(P$21)*(COS(Mjesečno!$C19)*(COS(Dnevno!$C$1)*COS(Dnevno!$C$5)+COS(Dnevno!$C$6)*SIN(Dnevno!$C$1)*SIN(Dnevno!$C$5)))+SIN(Sheet2!P$21)*COS(Mjesečno!$C19)*SIN(Mjesečno!$C$6)*SIN(Mjesečno!$C$5)+SIN(Mjesečno!$C19)*(SIN(Mjesečno!$C$1)*COS(Mjesečno!$C$5)-COS(Mjesečno!$C$1)*SIN(Mjesečno!$C$5)*COS(Mjesečno!$C$6)))</f>
        <v>0.25022695956491559</v>
      </c>
      <c r="Q138" s="34">
        <f>IF(COS(Q$21)*(COS(Mjesečno!$C19)*(COS(Dnevno!$C$1)*COS(Dnevno!$C$5)+COS(Dnevno!$C$6)*SIN(Dnevno!$C$1)*SIN(Dnevno!$C$5)))+SIN(Sheet2!Q$21)*COS(Mjesečno!$C19)*SIN(Mjesečno!$C$6)*SIN(Mjesečno!$C$5)+SIN(Mjesečno!$C19)*(SIN(Mjesečno!$C$1)*COS(Mjesečno!$C$5)-COS(Mjesečno!$C$1)*SIN(Mjesečno!$C$5)*COS(Mjesečno!$C$6))&lt;0,0,COS(Q$21)*(COS(Mjesečno!$C19)*(COS(Dnevno!$C$1)*COS(Dnevno!$C$5)+COS(Dnevno!$C$6)*SIN(Dnevno!$C$1)*SIN(Dnevno!$C$5)))+SIN(Sheet2!Q$21)*COS(Mjesečno!$C19)*SIN(Mjesečno!$C$6)*SIN(Mjesečno!$C$5)+SIN(Mjesečno!$C19)*(SIN(Mjesečno!$C$1)*COS(Mjesečno!$C$5)-COS(Mjesečno!$C$1)*SIN(Mjesečno!$C$5)*COS(Mjesečno!$C$6)))</f>
        <v>7.6620318578557889E-2</v>
      </c>
      <c r="R138" s="34">
        <f>IF(COS(R$21)*(COS(Mjesečno!$C19)*(COS(Dnevno!$C$1)*COS(Dnevno!$C$5)+COS(Dnevno!$C$6)*SIN(Dnevno!$C$1)*SIN(Dnevno!$C$5)))+SIN(Sheet2!R$21)*COS(Mjesečno!$C19)*SIN(Mjesečno!$C$6)*SIN(Mjesečno!$C$5)+SIN(Mjesečno!$C19)*(SIN(Mjesečno!$C$1)*COS(Mjesečno!$C$5)-COS(Mjesečno!$C$1)*SIN(Mjesečno!$C$5)*COS(Mjesečno!$C$6))&lt;0,0,COS(R$21)*(COS(Mjesečno!$C19)*(COS(Dnevno!$C$1)*COS(Dnevno!$C$5)+COS(Dnevno!$C$6)*SIN(Dnevno!$C$1)*SIN(Dnevno!$C$5)))+SIN(Sheet2!R$21)*COS(Mjesečno!$C19)*SIN(Mjesečno!$C$6)*SIN(Mjesečno!$C$5)+SIN(Mjesečno!$C19)*(SIN(Mjesečno!$C$1)*COS(Mjesečno!$C$5)-COS(Mjesečno!$C$1)*SIN(Mjesečno!$C$5)*COS(Mjesečno!$C$6)))</f>
        <v>0</v>
      </c>
      <c r="S138" s="36">
        <f>IF(COS(S$21)*(COS(Mjesečno!$C19)*(COS(Dnevno!$C$1)*COS(Dnevno!$C$5)+COS(Dnevno!$C$6)*SIN(Dnevno!$C$1)*SIN(Dnevno!$C$5)))+SIN(Sheet2!S$21)*COS(Mjesečno!$C19)*SIN(Mjesečno!$C$6)*SIN(Mjesečno!$C$5)+SIN(Mjesečno!$C19)*(SIN(Mjesečno!$C$1)*COS(Mjesečno!$C$5)-COS(Mjesečno!$C$1)*SIN(Mjesečno!$C$5)*COS(Mjesečno!$C$6))&lt;0,0,COS(S$21)*(COS(Mjesečno!$C19)*(COS(Dnevno!$C$1)*COS(Dnevno!$C$5)+COS(Dnevno!$C$6)*SIN(Dnevno!$C$1)*SIN(Dnevno!$C$5)))+SIN(Sheet2!S$21)*COS(Mjesečno!$C19)*SIN(Mjesečno!$C$6)*SIN(Mjesečno!$C$5)+SIN(Mjesečno!$C19)*(SIN(Mjesečno!$C$1)*COS(Mjesečno!$C$5)-COS(Mjesečno!$C$1)*SIN(Mjesečno!$C$5)*COS(Mjesečno!$C$6)))</f>
        <v>0</v>
      </c>
    </row>
    <row r="139" spans="2:19" x14ac:dyDescent="0.35">
      <c r="B139" s="54" t="s">
        <v>84</v>
      </c>
      <c r="C139" s="34">
        <f>IF(COS(C$21)*(COS(Mjesečno!$C20)*(COS(Dnevno!$C$1)*COS(Dnevno!$C$5)+COS(Dnevno!$C$6)*SIN(Dnevno!$C$1)*SIN(Dnevno!$C$5)))+SIN(Sheet2!C$21)*COS(Mjesečno!$C20)*SIN(Mjesečno!$C$6)*SIN(Mjesečno!$C$5)+SIN(Mjesečno!$C20)*(SIN(Mjesečno!$C$1)*COS(Mjesečno!$C$5)-COS(Mjesečno!$C$1)*SIN(Mjesečno!$C$5)*COS(Mjesečno!$C$6))&lt;0,0,COS(C$21)*(COS(Mjesečno!$C20)*(COS(Dnevno!$C$1)*COS(Dnevno!$C$5)+COS(Dnevno!$C$6)*SIN(Dnevno!$C$1)*SIN(Dnevno!$C$5)))+SIN(Sheet2!C$21)*COS(Mjesečno!$C20)*SIN(Mjesečno!$C$6)*SIN(Mjesečno!$C$5)+SIN(Mjesečno!$C20)*(SIN(Mjesečno!$C$1)*COS(Mjesečno!$C$5)-COS(Mjesečno!$C$1)*SIN(Mjesečno!$C$5)*COS(Mjesečno!$C$6)))</f>
        <v>0</v>
      </c>
      <c r="D139" s="34">
        <f>IF(COS(D$21)*(COS(Mjesečno!$C20)*(COS(Dnevno!$C$1)*COS(Dnevno!$C$5)+COS(Dnevno!$C$6)*SIN(Dnevno!$C$1)*SIN(Dnevno!$C$5)))+SIN(Sheet2!D$21)*COS(Mjesečno!$C20)*SIN(Mjesečno!$C$6)*SIN(Mjesečno!$C$5)+SIN(Mjesečno!$C20)*(SIN(Mjesečno!$C$1)*COS(Mjesečno!$C$5)-COS(Mjesečno!$C$1)*SIN(Mjesečno!$C$5)*COS(Mjesečno!$C$6))&lt;0,0,COS(D$21)*(COS(Mjesečno!$C20)*(COS(Dnevno!$C$1)*COS(Dnevno!$C$5)+COS(Dnevno!$C$6)*SIN(Dnevno!$C$1)*SIN(Dnevno!$C$5)))+SIN(Sheet2!D$21)*COS(Mjesečno!$C20)*SIN(Mjesečno!$C$6)*SIN(Mjesečno!$C$5)+SIN(Mjesečno!$C20)*(SIN(Mjesečno!$C$1)*COS(Mjesečno!$C$5)-COS(Mjesečno!$C$1)*SIN(Mjesečno!$C$5)*COS(Mjesečno!$C$6)))</f>
        <v>0.15984586707835097</v>
      </c>
      <c r="E139" s="34">
        <f>IF(COS(E$21)*(COS(Mjesečno!$C20)*(COS(Dnevno!$C$1)*COS(Dnevno!$C$5)+COS(Dnevno!$C$6)*SIN(Dnevno!$C$1)*SIN(Dnevno!$C$5)))+SIN(Sheet2!E$21)*COS(Mjesečno!$C20)*SIN(Mjesečno!$C$6)*SIN(Mjesečno!$C$5)+SIN(Mjesečno!$C20)*(SIN(Mjesečno!$C$1)*COS(Mjesečno!$C$5)-COS(Mjesečno!$C$1)*SIN(Mjesečno!$C$5)*COS(Mjesečno!$C$6))&lt;0,0,COS(E$21)*(COS(Mjesečno!$C20)*(COS(Dnevno!$C$1)*COS(Dnevno!$C$5)+COS(Dnevno!$C$6)*SIN(Dnevno!$C$1)*SIN(Dnevno!$C$5)))+SIN(Sheet2!E$21)*COS(Mjesečno!$C20)*SIN(Mjesečno!$C$6)*SIN(Mjesečno!$C$5)+SIN(Mjesečno!$C20)*(SIN(Mjesečno!$C$1)*COS(Mjesečno!$C$5)-COS(Mjesečno!$C$1)*SIN(Mjesečno!$C$5)*COS(Mjesečno!$C$6)))</f>
        <v>0.34094250006589999</v>
      </c>
      <c r="F139" s="34">
        <f>IF(COS(F$21)*(COS(Mjesečno!$C20)*(COS(Dnevno!$C$1)*COS(Dnevno!$C$5)+COS(Dnevno!$C$6)*SIN(Dnevno!$C$1)*SIN(Dnevno!$C$5)))+SIN(Sheet2!F$21)*COS(Mjesečno!$C20)*SIN(Mjesečno!$C$6)*SIN(Mjesečno!$C$5)+SIN(Mjesečno!$C20)*(SIN(Mjesečno!$C$1)*COS(Mjesečno!$C$5)-COS(Mjesečno!$C$1)*SIN(Mjesečno!$C$5)*COS(Mjesečno!$C$6))&lt;0,0,COS(F$21)*(COS(Mjesečno!$C20)*(COS(Dnevno!$C$1)*COS(Dnevno!$C$5)+COS(Dnevno!$C$6)*SIN(Dnevno!$C$1)*SIN(Dnevno!$C$5)))+SIN(Sheet2!F$21)*COS(Mjesečno!$C20)*SIN(Mjesečno!$C$6)*SIN(Mjesečno!$C$5)+SIN(Mjesečno!$C20)*(SIN(Mjesečno!$C$1)*COS(Mjesečno!$C$5)-COS(Mjesečno!$C$1)*SIN(Mjesečno!$C$5)*COS(Mjesečno!$C$6)))</f>
        <v>0.50969769679168397</v>
      </c>
      <c r="G139" s="34">
        <f>IF(COS(G$21)*(COS(Mjesečno!$C20)*(COS(Dnevno!$C$1)*COS(Dnevno!$C$5)+COS(Dnevno!$C$6)*SIN(Dnevno!$C$1)*SIN(Dnevno!$C$5)))+SIN(Sheet2!G$21)*COS(Mjesečno!$C20)*SIN(Mjesečno!$C$6)*SIN(Mjesečno!$C$5)+SIN(Mjesečno!$C20)*(SIN(Mjesečno!$C$1)*COS(Mjesečno!$C$5)-COS(Mjesečno!$C$1)*SIN(Mjesečno!$C$5)*COS(Mjesečno!$C$6))&lt;0,0,COS(G$21)*(COS(Mjesečno!$C20)*(COS(Dnevno!$C$1)*COS(Dnevno!$C$5)+COS(Dnevno!$C$6)*SIN(Dnevno!$C$1)*SIN(Dnevno!$C$5)))+SIN(Sheet2!G$21)*COS(Mjesečno!$C20)*SIN(Mjesečno!$C$6)*SIN(Mjesečno!$C$5)+SIN(Mjesečno!$C20)*(SIN(Mjesečno!$C$1)*COS(Mjesečno!$C$5)-COS(Mjesečno!$C$1)*SIN(Mjesečno!$C$5)*COS(Mjesečno!$C$6)))</f>
        <v>0.65461106947998915</v>
      </c>
      <c r="H139" s="34">
        <f>IF(COS(H$21)*(COS(Mjesečno!$C20)*(COS(Dnevno!$C$1)*COS(Dnevno!$C$5)+COS(Dnevno!$C$6)*SIN(Dnevno!$C$1)*SIN(Dnevno!$C$5)))+SIN(Sheet2!H$21)*COS(Mjesečno!$C20)*SIN(Mjesečno!$C$6)*SIN(Mjesečno!$C$5)+SIN(Mjesečno!$C20)*(SIN(Mjesečno!$C$1)*COS(Mjesečno!$C$5)-COS(Mjesečno!$C$1)*SIN(Mjesečno!$C$5)*COS(Mjesečno!$C$6))&lt;0,0,COS(H$21)*(COS(Mjesečno!$C20)*(COS(Dnevno!$C$1)*COS(Dnevno!$C$5)+COS(Dnevno!$C$6)*SIN(Dnevno!$C$1)*SIN(Dnevno!$C$5)))+SIN(Sheet2!H$21)*COS(Mjesečno!$C20)*SIN(Mjesečno!$C$6)*SIN(Mjesečno!$C$5)+SIN(Mjesečno!$C20)*(SIN(Mjesečno!$C$1)*COS(Mjesečno!$C$5)-COS(Mjesečno!$C$1)*SIN(Mjesečno!$C$5)*COS(Mjesečno!$C$6)))</f>
        <v>0.76580701126277884</v>
      </c>
      <c r="I139" s="34">
        <f>IF(COS(I$21)*(COS(Mjesečno!$C20)*(COS(Dnevno!$C$1)*COS(Dnevno!$C$5)+COS(Dnevno!$C$6)*SIN(Dnevno!$C$1)*SIN(Dnevno!$C$5)))+SIN(Sheet2!I$21)*COS(Mjesečno!$C20)*SIN(Mjesečno!$C$6)*SIN(Mjesečno!$C$5)+SIN(Mjesečno!$C20)*(SIN(Mjesečno!$C$1)*COS(Mjesečno!$C$5)-COS(Mjesečno!$C$1)*SIN(Mjesečno!$C$5)*COS(Mjesečno!$C$6))&lt;0,0,COS(I$21)*(COS(Mjesečno!$C20)*(COS(Dnevno!$C$1)*COS(Dnevno!$C$5)+COS(Dnevno!$C$6)*SIN(Dnevno!$C$1)*SIN(Dnevno!$C$5)))+SIN(Sheet2!I$21)*COS(Mjesečno!$C20)*SIN(Mjesečno!$C$6)*SIN(Mjesečno!$C$5)+SIN(Mjesečno!$C20)*(SIN(Mjesečno!$C$1)*COS(Mjesečno!$C$5)-COS(Mjesečno!$C$1)*SIN(Mjesečno!$C$5)*COS(Mjesečno!$C$6)))</f>
        <v>0.83570770246753823</v>
      </c>
      <c r="J139" s="34">
        <f>IF(COS(J$21)*(COS(Mjesečno!$C20)*(COS(Dnevno!$C$1)*COS(Dnevno!$C$5)+COS(Dnevno!$C$6)*SIN(Dnevno!$C$1)*SIN(Dnevno!$C$5)))+SIN(Sheet2!J$21)*COS(Mjesečno!$C20)*SIN(Mjesečno!$C$6)*SIN(Mjesečno!$C$5)+SIN(Mjesečno!$C20)*(SIN(Mjesečno!$C$1)*COS(Mjesečno!$C$5)-COS(Mjesečno!$C$1)*SIN(Mjesečno!$C$5)*COS(Mjesečno!$C$6))&lt;0,0,COS(J$21)*(COS(Mjesečno!$C20)*(COS(Dnevno!$C$1)*COS(Dnevno!$C$5)+COS(Dnevno!$C$6)*SIN(Dnevno!$C$1)*SIN(Dnevno!$C$5)))+SIN(Sheet2!J$21)*COS(Mjesečno!$C20)*SIN(Mjesečno!$C$6)*SIN(Mjesečno!$C$5)+SIN(Mjesečno!$C20)*(SIN(Mjesečno!$C$1)*COS(Mjesečno!$C$5)-COS(Mjesečno!$C$1)*SIN(Mjesečno!$C$5)*COS(Mjesečno!$C$6)))</f>
        <v>0.85954952650501704</v>
      </c>
      <c r="K139" s="34">
        <f>IF(COS(K$21)*(COS(Mjesečno!$C20)*(COS(Dnevno!$C$1)*COS(Dnevno!$C$5)+COS(Dnevno!$C$6)*SIN(Dnevno!$C$1)*SIN(Dnevno!$C$5)))+SIN(Sheet2!K$21)*COS(Mjesečno!$C20)*SIN(Mjesečno!$C$6)*SIN(Mjesečno!$C$5)+SIN(Mjesečno!$C20)*(SIN(Mjesečno!$C$1)*COS(Mjesečno!$C$5)-COS(Mjesečno!$C$1)*SIN(Mjesečno!$C$5)*COS(Mjesečno!$C$6))&lt;0,0,COS(K$21)*(COS(Mjesečno!$C20)*(COS(Dnevno!$C$1)*COS(Dnevno!$C$5)+COS(Dnevno!$C$6)*SIN(Dnevno!$C$1)*SIN(Dnevno!$C$5)))+SIN(Sheet2!K$21)*COS(Mjesečno!$C20)*SIN(Mjesečno!$C$6)*SIN(Mjesečno!$C$5)+SIN(Mjesečno!$C20)*(SIN(Mjesečno!$C$1)*COS(Mjesečno!$C$5)-COS(Mjesečno!$C$1)*SIN(Mjesečno!$C$5)*COS(Mjesečno!$C$6)))</f>
        <v>0.83570770246753823</v>
      </c>
      <c r="L139" s="34">
        <f>IF(COS(L$21)*(COS(Mjesečno!$C20)*(COS(Dnevno!$C$1)*COS(Dnevno!$C$5)+COS(Dnevno!$C$6)*SIN(Dnevno!$C$1)*SIN(Dnevno!$C$5)))+SIN(Sheet2!L$21)*COS(Mjesečno!$C20)*SIN(Mjesečno!$C$6)*SIN(Mjesečno!$C$5)+SIN(Mjesečno!$C20)*(SIN(Mjesečno!$C$1)*COS(Mjesečno!$C$5)-COS(Mjesečno!$C$1)*SIN(Mjesečno!$C$5)*COS(Mjesečno!$C$6))&lt;0,0,COS(L$21)*(COS(Mjesečno!$C20)*(COS(Dnevno!$C$1)*COS(Dnevno!$C$5)+COS(Dnevno!$C$6)*SIN(Dnevno!$C$1)*SIN(Dnevno!$C$5)))+SIN(Sheet2!L$21)*COS(Mjesečno!$C20)*SIN(Mjesečno!$C$6)*SIN(Mjesečno!$C$5)+SIN(Mjesečno!$C20)*(SIN(Mjesečno!$C$1)*COS(Mjesečno!$C$5)-COS(Mjesečno!$C$1)*SIN(Mjesečno!$C$5)*COS(Mjesečno!$C$6)))</f>
        <v>0.76580701126277884</v>
      </c>
      <c r="M139" s="34">
        <f>IF(COS(M$21)*(COS(Mjesečno!$C20)*(COS(Dnevno!$C$1)*COS(Dnevno!$C$5)+COS(Dnevno!$C$6)*SIN(Dnevno!$C$1)*SIN(Dnevno!$C$5)))+SIN(Sheet2!M$21)*COS(Mjesečno!$C20)*SIN(Mjesečno!$C$6)*SIN(Mjesečno!$C$5)+SIN(Mjesečno!$C20)*(SIN(Mjesečno!$C$1)*COS(Mjesečno!$C$5)-COS(Mjesečno!$C$1)*SIN(Mjesečno!$C$5)*COS(Mjesečno!$C$6))&lt;0,0,COS(M$21)*(COS(Mjesečno!$C20)*(COS(Dnevno!$C$1)*COS(Dnevno!$C$5)+COS(Dnevno!$C$6)*SIN(Dnevno!$C$1)*SIN(Dnevno!$C$5)))+SIN(Sheet2!M$21)*COS(Mjesečno!$C20)*SIN(Mjesečno!$C$6)*SIN(Mjesečno!$C$5)+SIN(Mjesečno!$C20)*(SIN(Mjesečno!$C$1)*COS(Mjesečno!$C$5)-COS(Mjesečno!$C$1)*SIN(Mjesečno!$C$5)*COS(Mjesečno!$C$6)))</f>
        <v>0.65461106947998915</v>
      </c>
      <c r="N139" s="34">
        <f>IF(COS(N$21)*(COS(Mjesečno!$C20)*(COS(Dnevno!$C$1)*COS(Dnevno!$C$5)+COS(Dnevno!$C$6)*SIN(Dnevno!$C$1)*SIN(Dnevno!$C$5)))+SIN(Sheet2!N$21)*COS(Mjesečno!$C20)*SIN(Mjesečno!$C$6)*SIN(Mjesečno!$C$5)+SIN(Mjesečno!$C20)*(SIN(Mjesečno!$C$1)*COS(Mjesečno!$C$5)-COS(Mjesečno!$C$1)*SIN(Mjesečno!$C$5)*COS(Mjesečno!$C$6))&lt;0,0,COS(N$21)*(COS(Mjesečno!$C20)*(COS(Dnevno!$C$1)*COS(Dnevno!$C$5)+COS(Dnevno!$C$6)*SIN(Dnevno!$C$1)*SIN(Dnevno!$C$5)))+SIN(Sheet2!N$21)*COS(Mjesečno!$C20)*SIN(Mjesečno!$C$6)*SIN(Mjesečno!$C$5)+SIN(Mjesečno!$C20)*(SIN(Mjesečno!$C$1)*COS(Mjesečno!$C$5)-COS(Mjesečno!$C$1)*SIN(Mjesečno!$C$5)*COS(Mjesečno!$C$6)))</f>
        <v>0.50969769679168397</v>
      </c>
      <c r="O139" s="34">
        <f>IF(COS(O$21)*(COS(Mjesečno!$C20)*(COS(Dnevno!$C$1)*COS(Dnevno!$C$5)+COS(Dnevno!$C$6)*SIN(Dnevno!$C$1)*SIN(Dnevno!$C$5)))+SIN(Sheet2!O$21)*COS(Mjesečno!$C20)*SIN(Mjesečno!$C$6)*SIN(Mjesečno!$C$5)+SIN(Mjesečno!$C20)*(SIN(Mjesečno!$C$1)*COS(Mjesečno!$C$5)-COS(Mjesečno!$C$1)*SIN(Mjesečno!$C$5)*COS(Mjesečno!$C$6))&lt;0,0,COS(O$21)*(COS(Mjesečno!$C20)*(COS(Dnevno!$C$1)*COS(Dnevno!$C$5)+COS(Dnevno!$C$6)*SIN(Dnevno!$C$1)*SIN(Dnevno!$C$5)))+SIN(Sheet2!O$21)*COS(Mjesečno!$C20)*SIN(Mjesečno!$C$6)*SIN(Mjesečno!$C$5)+SIN(Mjesečno!$C20)*(SIN(Mjesečno!$C$1)*COS(Mjesečno!$C$5)-COS(Mjesečno!$C$1)*SIN(Mjesečno!$C$5)*COS(Mjesečno!$C$6)))</f>
        <v>0.34094250006589999</v>
      </c>
      <c r="P139" s="34">
        <f>IF(COS(P$21)*(COS(Mjesečno!$C20)*(COS(Dnevno!$C$1)*COS(Dnevno!$C$5)+COS(Dnevno!$C$6)*SIN(Dnevno!$C$1)*SIN(Dnevno!$C$5)))+SIN(Sheet2!P$21)*COS(Mjesečno!$C20)*SIN(Mjesečno!$C$6)*SIN(Mjesečno!$C$5)+SIN(Mjesečno!$C20)*(SIN(Mjesečno!$C$1)*COS(Mjesečno!$C$5)-COS(Mjesečno!$C$1)*SIN(Mjesečno!$C$5)*COS(Mjesečno!$C$6))&lt;0,0,COS(P$21)*(COS(Mjesečno!$C20)*(COS(Dnevno!$C$1)*COS(Dnevno!$C$5)+COS(Dnevno!$C$6)*SIN(Dnevno!$C$1)*SIN(Dnevno!$C$5)))+SIN(Sheet2!P$21)*COS(Mjesečno!$C20)*SIN(Mjesečno!$C$6)*SIN(Mjesečno!$C$5)+SIN(Mjesečno!$C20)*(SIN(Mjesečno!$C$1)*COS(Mjesečno!$C$5)-COS(Mjesečno!$C$1)*SIN(Mjesečno!$C$5)*COS(Mjesečno!$C$6)))</f>
        <v>0.15984586707835097</v>
      </c>
      <c r="Q139" s="34">
        <f>IF(COS(Q$21)*(COS(Mjesečno!$C20)*(COS(Dnevno!$C$1)*COS(Dnevno!$C$5)+COS(Dnevno!$C$6)*SIN(Dnevno!$C$1)*SIN(Dnevno!$C$5)))+SIN(Sheet2!Q$21)*COS(Mjesečno!$C20)*SIN(Mjesečno!$C$6)*SIN(Mjesečno!$C$5)+SIN(Mjesečno!$C20)*(SIN(Mjesečno!$C$1)*COS(Mjesečno!$C$5)-COS(Mjesečno!$C$1)*SIN(Mjesečno!$C$5)*COS(Mjesečno!$C$6))&lt;0,0,COS(Q$21)*(COS(Mjesečno!$C20)*(COS(Dnevno!$C$1)*COS(Dnevno!$C$5)+COS(Dnevno!$C$6)*SIN(Dnevno!$C$1)*SIN(Dnevno!$C$5)))+SIN(Sheet2!Q$21)*COS(Mjesečno!$C20)*SIN(Mjesečno!$C$6)*SIN(Mjesečno!$C$5)+SIN(Mjesečno!$C20)*(SIN(Mjesečno!$C$1)*COS(Mjesečno!$C$5)-COS(Mjesečno!$C$1)*SIN(Mjesečno!$C$5)*COS(Mjesečno!$C$6)))</f>
        <v>0</v>
      </c>
      <c r="R139" s="34">
        <f>IF(COS(R$21)*(COS(Mjesečno!$C20)*(COS(Dnevno!$C$1)*COS(Dnevno!$C$5)+COS(Dnevno!$C$6)*SIN(Dnevno!$C$1)*SIN(Dnevno!$C$5)))+SIN(Sheet2!R$21)*COS(Mjesečno!$C20)*SIN(Mjesečno!$C$6)*SIN(Mjesečno!$C$5)+SIN(Mjesečno!$C20)*(SIN(Mjesečno!$C$1)*COS(Mjesečno!$C$5)-COS(Mjesečno!$C$1)*SIN(Mjesečno!$C$5)*COS(Mjesečno!$C$6))&lt;0,0,COS(R$21)*(COS(Mjesečno!$C20)*(COS(Dnevno!$C$1)*COS(Dnevno!$C$5)+COS(Dnevno!$C$6)*SIN(Dnevno!$C$1)*SIN(Dnevno!$C$5)))+SIN(Sheet2!R$21)*COS(Mjesečno!$C20)*SIN(Mjesečno!$C$6)*SIN(Mjesečno!$C$5)+SIN(Mjesečno!$C20)*(SIN(Mjesečno!$C$1)*COS(Mjesečno!$C$5)-COS(Mjesečno!$C$1)*SIN(Mjesečno!$C$5)*COS(Mjesečno!$C$6)))</f>
        <v>0</v>
      </c>
      <c r="S139" s="36">
        <f>IF(COS(S$21)*(COS(Mjesečno!$C20)*(COS(Dnevno!$C$1)*COS(Dnevno!$C$5)+COS(Dnevno!$C$6)*SIN(Dnevno!$C$1)*SIN(Dnevno!$C$5)))+SIN(Sheet2!S$21)*COS(Mjesečno!$C20)*SIN(Mjesečno!$C$6)*SIN(Mjesečno!$C$5)+SIN(Mjesečno!$C20)*(SIN(Mjesečno!$C$1)*COS(Mjesečno!$C$5)-COS(Mjesečno!$C$1)*SIN(Mjesečno!$C$5)*COS(Mjesečno!$C$6))&lt;0,0,COS(S$21)*(COS(Mjesečno!$C20)*(COS(Dnevno!$C$1)*COS(Dnevno!$C$5)+COS(Dnevno!$C$6)*SIN(Dnevno!$C$1)*SIN(Dnevno!$C$5)))+SIN(Sheet2!S$21)*COS(Mjesečno!$C20)*SIN(Mjesečno!$C$6)*SIN(Mjesečno!$C$5)+SIN(Mjesečno!$C20)*(SIN(Mjesečno!$C$1)*COS(Mjesečno!$C$5)-COS(Mjesečno!$C$1)*SIN(Mjesečno!$C$5)*COS(Mjesečno!$C$6)))</f>
        <v>0</v>
      </c>
    </row>
    <row r="140" spans="2:19" x14ac:dyDescent="0.35">
      <c r="B140" s="54" t="s">
        <v>85</v>
      </c>
      <c r="C140" s="34">
        <f>IF(COS(C$21)*(COS(Mjesečno!$C21)*(COS(Dnevno!$C$1)*COS(Dnevno!$C$5)+COS(Dnevno!$C$6)*SIN(Dnevno!$C$1)*SIN(Dnevno!$C$5)))+SIN(Sheet2!C$21)*COS(Mjesečno!$C21)*SIN(Mjesečno!$C$6)*SIN(Mjesečno!$C$5)+SIN(Mjesečno!$C21)*(SIN(Mjesečno!$C$1)*COS(Mjesečno!$C$5)-COS(Mjesečno!$C$1)*SIN(Mjesečno!$C$5)*COS(Mjesečno!$C$6))&lt;0,0,COS(C$21)*(COS(Mjesečno!$C21)*(COS(Dnevno!$C$1)*COS(Dnevno!$C$5)+COS(Dnevno!$C$6)*SIN(Dnevno!$C$1)*SIN(Dnevno!$C$5)))+SIN(Sheet2!C$21)*COS(Mjesečno!$C21)*SIN(Mjesečno!$C$6)*SIN(Mjesečno!$C$5)+SIN(Mjesečno!$C21)*(SIN(Mjesečno!$C$1)*COS(Mjesečno!$C$5)-COS(Mjesečno!$C$1)*SIN(Mjesečno!$C$5)*COS(Mjesečno!$C$6)))</f>
        <v>0</v>
      </c>
      <c r="D140" s="34">
        <f>IF(COS(D$21)*(COS(Mjesečno!$C21)*(COS(Dnevno!$C$1)*COS(Dnevno!$C$5)+COS(Dnevno!$C$6)*SIN(Dnevno!$C$1)*SIN(Dnevno!$C$5)))+SIN(Sheet2!D$21)*COS(Mjesečno!$C21)*SIN(Mjesečno!$C$6)*SIN(Mjesečno!$C$5)+SIN(Mjesečno!$C21)*(SIN(Mjesečno!$C$1)*COS(Mjesečno!$C$5)-COS(Mjesečno!$C$1)*SIN(Mjesečno!$C$5)*COS(Mjesečno!$C$6))&lt;0,0,COS(D$21)*(COS(Mjesečno!$C21)*(COS(Dnevno!$C$1)*COS(Dnevno!$C$5)+COS(Dnevno!$C$6)*SIN(Dnevno!$C$1)*SIN(Dnevno!$C$5)))+SIN(Sheet2!D$21)*COS(Mjesečno!$C21)*SIN(Mjesečno!$C$6)*SIN(Mjesečno!$C$5)+SIN(Mjesečno!$C21)*(SIN(Mjesečno!$C$1)*COS(Mjesečno!$C$5)-COS(Mjesečno!$C$1)*SIN(Mjesečno!$C$5)*COS(Mjesečno!$C$6)))</f>
        <v>2.4178448158251462E-2</v>
      </c>
      <c r="E140" s="34">
        <f>IF(COS(E$21)*(COS(Mjesečno!$C21)*(COS(Dnevno!$C$1)*COS(Dnevno!$C$5)+COS(Dnevno!$C$6)*SIN(Dnevno!$C$1)*SIN(Dnevno!$C$5)))+SIN(Sheet2!E$21)*COS(Mjesečno!$C21)*SIN(Mjesečno!$C$6)*SIN(Mjesečno!$C$5)+SIN(Mjesečno!$C21)*(SIN(Mjesečno!$C$1)*COS(Mjesečno!$C$5)-COS(Mjesečno!$C$1)*SIN(Mjesečno!$C$5)*COS(Mjesečno!$C$6))&lt;0,0,COS(E$21)*(COS(Mjesečno!$C21)*(COS(Dnevno!$C$1)*COS(Dnevno!$C$5)+COS(Dnevno!$C$6)*SIN(Dnevno!$C$1)*SIN(Dnevno!$C$5)))+SIN(Sheet2!E$21)*COS(Mjesečno!$C21)*SIN(Mjesečno!$C$6)*SIN(Mjesečno!$C$5)+SIN(Mjesečno!$C21)*(SIN(Mjesečno!$C$1)*COS(Mjesečno!$C$5)-COS(Mjesečno!$C$1)*SIN(Mjesečno!$C$5)*COS(Mjesečno!$C$6)))</f>
        <v>0.21015049420882254</v>
      </c>
      <c r="F140" s="34">
        <f>IF(COS(F$21)*(COS(Mjesečno!$C21)*(COS(Dnevno!$C$1)*COS(Dnevno!$C$5)+COS(Dnevno!$C$6)*SIN(Dnevno!$C$1)*SIN(Dnevno!$C$5)))+SIN(Sheet2!F$21)*COS(Mjesečno!$C21)*SIN(Mjesečno!$C$6)*SIN(Mjesečno!$C$5)+SIN(Mjesečno!$C21)*(SIN(Mjesečno!$C$1)*COS(Mjesečno!$C$5)-COS(Mjesečno!$C$1)*SIN(Mjesečno!$C$5)*COS(Mjesečno!$C$6))&lt;0,0,COS(F$21)*(COS(Mjesečno!$C21)*(COS(Dnevno!$C$1)*COS(Dnevno!$C$5)+COS(Dnevno!$C$6)*SIN(Dnevno!$C$1)*SIN(Dnevno!$C$5)))+SIN(Sheet2!F$21)*COS(Mjesečno!$C21)*SIN(Mjesečno!$C$6)*SIN(Mjesečno!$C$5)+SIN(Mjesečno!$C21)*(SIN(Mjesečno!$C$1)*COS(Mjesečno!$C$5)-COS(Mjesečno!$C$1)*SIN(Mjesečno!$C$5)*COS(Mjesečno!$C$6)))</f>
        <v>0.38344885265438466</v>
      </c>
      <c r="G140" s="34">
        <f>IF(COS(G$21)*(COS(Mjesečno!$C21)*(COS(Dnevno!$C$1)*COS(Dnevno!$C$5)+COS(Dnevno!$C$6)*SIN(Dnevno!$C$1)*SIN(Dnevno!$C$5)))+SIN(Sheet2!G$21)*COS(Mjesečno!$C21)*SIN(Mjesečno!$C$6)*SIN(Mjesečno!$C$5)+SIN(Mjesečno!$C21)*(SIN(Mjesečno!$C$1)*COS(Mjesečno!$C$5)-COS(Mjesečno!$C$1)*SIN(Mjesečno!$C$5)*COS(Mjesečno!$C$6))&lt;0,0,COS(G$21)*(COS(Mjesečno!$C21)*(COS(Dnevno!$C$1)*COS(Dnevno!$C$5)+COS(Dnevno!$C$6)*SIN(Dnevno!$C$1)*SIN(Dnevno!$C$5)))+SIN(Sheet2!G$21)*COS(Mjesečno!$C21)*SIN(Mjesečno!$C$6)*SIN(Mjesečno!$C$5)+SIN(Mjesečno!$C21)*(SIN(Mjesečno!$C$1)*COS(Mjesečno!$C$5)-COS(Mjesečno!$C$1)*SIN(Mjesečno!$C$5)*COS(Mjesečno!$C$6)))</f>
        <v>0.53226352675595079</v>
      </c>
      <c r="H140" s="34">
        <f>IF(COS(H$21)*(COS(Mjesečno!$C21)*(COS(Dnevno!$C$1)*COS(Dnevno!$C$5)+COS(Dnevno!$C$6)*SIN(Dnevno!$C$1)*SIN(Dnevno!$C$5)))+SIN(Sheet2!H$21)*COS(Mjesečno!$C21)*SIN(Mjesečno!$C$6)*SIN(Mjesečno!$C$5)+SIN(Mjesečno!$C21)*(SIN(Mjesečno!$C$1)*COS(Mjesečno!$C$5)-COS(Mjesečno!$C$1)*SIN(Mjesečno!$C$5)*COS(Mjesečno!$C$6))&lt;0,0,COS(H$21)*(COS(Mjesečno!$C21)*(COS(Dnevno!$C$1)*COS(Dnevno!$C$5)+COS(Dnevno!$C$6)*SIN(Dnevno!$C$1)*SIN(Dnevno!$C$5)))+SIN(Sheet2!H$21)*COS(Mjesečno!$C21)*SIN(Mjesečno!$C$6)*SIN(Mjesečno!$C$5)+SIN(Mjesečno!$C21)*(SIN(Mjesečno!$C$1)*COS(Mjesečno!$C$5)-COS(Mjesečno!$C$1)*SIN(Mjesečno!$C$5)*COS(Mjesečno!$C$6)))</f>
        <v>0.64645304240137613</v>
      </c>
      <c r="I140" s="34">
        <f>IF(COS(I$21)*(COS(Mjesečno!$C21)*(COS(Dnevno!$C$1)*COS(Dnevno!$C$5)+COS(Dnevno!$C$6)*SIN(Dnevno!$C$1)*SIN(Dnevno!$C$5)))+SIN(Sheet2!I$21)*COS(Mjesečno!$C21)*SIN(Mjesečno!$C$6)*SIN(Mjesečno!$C$5)+SIN(Mjesečno!$C21)*(SIN(Mjesečno!$C$1)*COS(Mjesečno!$C$5)-COS(Mjesečno!$C$1)*SIN(Mjesečno!$C$5)*COS(Mjesečno!$C$6))&lt;0,0,COS(I$21)*(COS(Mjesečno!$C21)*(COS(Dnevno!$C$1)*COS(Dnevno!$C$5)+COS(Dnevno!$C$6)*SIN(Dnevno!$C$1)*SIN(Dnevno!$C$5)))+SIN(Sheet2!I$21)*COS(Mjesečno!$C21)*SIN(Mjesečno!$C$6)*SIN(Mjesečno!$C$5)+SIN(Mjesečno!$C21)*(SIN(Mjesečno!$C$1)*COS(Mjesečno!$C$5)-COS(Mjesečno!$C$1)*SIN(Mjesečno!$C$5)*COS(Mjesečno!$C$6)))</f>
        <v>0.71823557280652195</v>
      </c>
      <c r="J140" s="34">
        <f>IF(COS(J$21)*(COS(Mjesečno!$C21)*(COS(Dnevno!$C$1)*COS(Dnevno!$C$5)+COS(Dnevno!$C$6)*SIN(Dnevno!$C$1)*SIN(Dnevno!$C$5)))+SIN(Sheet2!J$21)*COS(Mjesečno!$C21)*SIN(Mjesečno!$C$6)*SIN(Mjesečno!$C$5)+SIN(Mjesečno!$C21)*(SIN(Mjesečno!$C$1)*COS(Mjesečno!$C$5)-COS(Mjesečno!$C$1)*SIN(Mjesečno!$C$5)*COS(Mjesečno!$C$6))&lt;0,0,COS(J$21)*(COS(Mjesečno!$C21)*(COS(Dnevno!$C$1)*COS(Dnevno!$C$5)+COS(Dnevno!$C$6)*SIN(Dnevno!$C$1)*SIN(Dnevno!$C$5)))+SIN(Sheet2!J$21)*COS(Mjesečno!$C21)*SIN(Mjesečno!$C$6)*SIN(Mjesečno!$C$5)+SIN(Mjesečno!$C21)*(SIN(Mjesečno!$C$1)*COS(Mjesečno!$C$5)-COS(Mjesečno!$C$1)*SIN(Mjesečno!$C$5)*COS(Mjesečno!$C$6)))</f>
        <v>0.74271925715051779</v>
      </c>
      <c r="K140" s="34">
        <f>IF(COS(K$21)*(COS(Mjesečno!$C21)*(COS(Dnevno!$C$1)*COS(Dnevno!$C$5)+COS(Dnevno!$C$6)*SIN(Dnevno!$C$1)*SIN(Dnevno!$C$5)))+SIN(Sheet2!K$21)*COS(Mjesečno!$C21)*SIN(Mjesečno!$C$6)*SIN(Mjesečno!$C$5)+SIN(Mjesečno!$C21)*(SIN(Mjesečno!$C$1)*COS(Mjesečno!$C$5)-COS(Mjesečno!$C$1)*SIN(Mjesečno!$C$5)*COS(Mjesečno!$C$6))&lt;0,0,COS(K$21)*(COS(Mjesečno!$C21)*(COS(Dnevno!$C$1)*COS(Dnevno!$C$5)+COS(Dnevno!$C$6)*SIN(Dnevno!$C$1)*SIN(Dnevno!$C$5)))+SIN(Sheet2!K$21)*COS(Mjesečno!$C21)*SIN(Mjesečno!$C$6)*SIN(Mjesečno!$C$5)+SIN(Mjesečno!$C21)*(SIN(Mjesečno!$C$1)*COS(Mjesečno!$C$5)-COS(Mjesečno!$C$1)*SIN(Mjesečno!$C$5)*COS(Mjesečno!$C$6)))</f>
        <v>0.71823557280652195</v>
      </c>
      <c r="L140" s="34">
        <f>IF(COS(L$21)*(COS(Mjesečno!$C21)*(COS(Dnevno!$C$1)*COS(Dnevno!$C$5)+COS(Dnevno!$C$6)*SIN(Dnevno!$C$1)*SIN(Dnevno!$C$5)))+SIN(Sheet2!L$21)*COS(Mjesečno!$C21)*SIN(Mjesečno!$C$6)*SIN(Mjesečno!$C$5)+SIN(Mjesečno!$C21)*(SIN(Mjesečno!$C$1)*COS(Mjesečno!$C$5)-COS(Mjesečno!$C$1)*SIN(Mjesečno!$C$5)*COS(Mjesečno!$C$6))&lt;0,0,COS(L$21)*(COS(Mjesečno!$C21)*(COS(Dnevno!$C$1)*COS(Dnevno!$C$5)+COS(Dnevno!$C$6)*SIN(Dnevno!$C$1)*SIN(Dnevno!$C$5)))+SIN(Sheet2!L$21)*COS(Mjesečno!$C21)*SIN(Mjesečno!$C$6)*SIN(Mjesečno!$C$5)+SIN(Mjesečno!$C21)*(SIN(Mjesečno!$C$1)*COS(Mjesečno!$C$5)-COS(Mjesečno!$C$1)*SIN(Mjesečno!$C$5)*COS(Mjesečno!$C$6)))</f>
        <v>0.64645304240137613</v>
      </c>
      <c r="M140" s="34">
        <f>IF(COS(M$21)*(COS(Mjesečno!$C21)*(COS(Dnevno!$C$1)*COS(Dnevno!$C$5)+COS(Dnevno!$C$6)*SIN(Dnevno!$C$1)*SIN(Dnevno!$C$5)))+SIN(Sheet2!M$21)*COS(Mjesečno!$C21)*SIN(Mjesečno!$C$6)*SIN(Mjesečno!$C$5)+SIN(Mjesečno!$C21)*(SIN(Mjesečno!$C$1)*COS(Mjesečno!$C$5)-COS(Mjesečno!$C$1)*SIN(Mjesečno!$C$5)*COS(Mjesečno!$C$6))&lt;0,0,COS(M$21)*(COS(Mjesečno!$C21)*(COS(Dnevno!$C$1)*COS(Dnevno!$C$5)+COS(Dnevno!$C$6)*SIN(Dnevno!$C$1)*SIN(Dnevno!$C$5)))+SIN(Sheet2!M$21)*COS(Mjesečno!$C21)*SIN(Mjesečno!$C$6)*SIN(Mjesečno!$C$5)+SIN(Mjesečno!$C21)*(SIN(Mjesečno!$C$1)*COS(Mjesečno!$C$5)-COS(Mjesečno!$C$1)*SIN(Mjesečno!$C$5)*COS(Mjesečno!$C$6)))</f>
        <v>0.53226352675595079</v>
      </c>
      <c r="N140" s="34">
        <f>IF(COS(N$21)*(COS(Mjesečno!$C21)*(COS(Dnevno!$C$1)*COS(Dnevno!$C$5)+COS(Dnevno!$C$6)*SIN(Dnevno!$C$1)*SIN(Dnevno!$C$5)))+SIN(Sheet2!N$21)*COS(Mjesečno!$C21)*SIN(Mjesečno!$C$6)*SIN(Mjesečno!$C$5)+SIN(Mjesečno!$C21)*(SIN(Mjesečno!$C$1)*COS(Mjesečno!$C$5)-COS(Mjesečno!$C$1)*SIN(Mjesečno!$C$5)*COS(Mjesečno!$C$6))&lt;0,0,COS(N$21)*(COS(Mjesečno!$C21)*(COS(Dnevno!$C$1)*COS(Dnevno!$C$5)+COS(Dnevno!$C$6)*SIN(Dnevno!$C$1)*SIN(Dnevno!$C$5)))+SIN(Sheet2!N$21)*COS(Mjesečno!$C21)*SIN(Mjesečno!$C$6)*SIN(Mjesečno!$C$5)+SIN(Mjesečno!$C21)*(SIN(Mjesečno!$C$1)*COS(Mjesečno!$C$5)-COS(Mjesečno!$C$1)*SIN(Mjesečno!$C$5)*COS(Mjesečno!$C$6)))</f>
        <v>0.38344885265438466</v>
      </c>
      <c r="O140" s="34">
        <f>IF(COS(O$21)*(COS(Mjesečno!$C21)*(COS(Dnevno!$C$1)*COS(Dnevno!$C$5)+COS(Dnevno!$C$6)*SIN(Dnevno!$C$1)*SIN(Dnevno!$C$5)))+SIN(Sheet2!O$21)*COS(Mjesečno!$C21)*SIN(Mjesečno!$C$6)*SIN(Mjesečno!$C$5)+SIN(Mjesečno!$C21)*(SIN(Mjesečno!$C$1)*COS(Mjesečno!$C$5)-COS(Mjesečno!$C$1)*SIN(Mjesečno!$C$5)*COS(Mjesečno!$C$6))&lt;0,0,COS(O$21)*(COS(Mjesečno!$C21)*(COS(Dnevno!$C$1)*COS(Dnevno!$C$5)+COS(Dnevno!$C$6)*SIN(Dnevno!$C$1)*SIN(Dnevno!$C$5)))+SIN(Sheet2!O$21)*COS(Mjesečno!$C21)*SIN(Mjesečno!$C$6)*SIN(Mjesečno!$C$5)+SIN(Mjesečno!$C21)*(SIN(Mjesečno!$C$1)*COS(Mjesečno!$C$5)-COS(Mjesečno!$C$1)*SIN(Mjesečno!$C$5)*COS(Mjesečno!$C$6)))</f>
        <v>0.21015049420882254</v>
      </c>
      <c r="P140" s="34">
        <f>IF(COS(P$21)*(COS(Mjesečno!$C21)*(COS(Dnevno!$C$1)*COS(Dnevno!$C$5)+COS(Dnevno!$C$6)*SIN(Dnevno!$C$1)*SIN(Dnevno!$C$5)))+SIN(Sheet2!P$21)*COS(Mjesečno!$C21)*SIN(Mjesečno!$C$6)*SIN(Mjesečno!$C$5)+SIN(Mjesečno!$C21)*(SIN(Mjesečno!$C$1)*COS(Mjesečno!$C$5)-COS(Mjesečno!$C$1)*SIN(Mjesečno!$C$5)*COS(Mjesečno!$C$6))&lt;0,0,COS(P$21)*(COS(Mjesečno!$C21)*(COS(Dnevno!$C$1)*COS(Dnevno!$C$5)+COS(Dnevno!$C$6)*SIN(Dnevno!$C$1)*SIN(Dnevno!$C$5)))+SIN(Sheet2!P$21)*COS(Mjesečno!$C21)*SIN(Mjesečno!$C$6)*SIN(Mjesečno!$C$5)+SIN(Mjesečno!$C21)*(SIN(Mjesečno!$C$1)*COS(Mjesečno!$C$5)-COS(Mjesečno!$C$1)*SIN(Mjesečno!$C$5)*COS(Mjesečno!$C$6)))</f>
        <v>2.4178448158251462E-2</v>
      </c>
      <c r="Q140" s="34">
        <f>IF(COS(Q$21)*(COS(Mjesečno!$C21)*(COS(Dnevno!$C$1)*COS(Dnevno!$C$5)+COS(Dnevno!$C$6)*SIN(Dnevno!$C$1)*SIN(Dnevno!$C$5)))+SIN(Sheet2!Q$21)*COS(Mjesečno!$C21)*SIN(Mjesečno!$C$6)*SIN(Mjesečno!$C$5)+SIN(Mjesečno!$C21)*(SIN(Mjesečno!$C$1)*COS(Mjesečno!$C$5)-COS(Mjesečno!$C$1)*SIN(Mjesečno!$C$5)*COS(Mjesečno!$C$6))&lt;0,0,COS(Q$21)*(COS(Mjesečno!$C21)*(COS(Dnevno!$C$1)*COS(Dnevno!$C$5)+COS(Dnevno!$C$6)*SIN(Dnevno!$C$1)*SIN(Dnevno!$C$5)))+SIN(Sheet2!Q$21)*COS(Mjesečno!$C21)*SIN(Mjesečno!$C$6)*SIN(Mjesečno!$C$5)+SIN(Mjesečno!$C21)*(SIN(Mjesečno!$C$1)*COS(Mjesečno!$C$5)-COS(Mjesečno!$C$1)*SIN(Mjesečno!$C$5)*COS(Mjesečno!$C$6)))</f>
        <v>0</v>
      </c>
      <c r="R140" s="34">
        <f>IF(COS(R$21)*(COS(Mjesečno!$C21)*(COS(Dnevno!$C$1)*COS(Dnevno!$C$5)+COS(Dnevno!$C$6)*SIN(Dnevno!$C$1)*SIN(Dnevno!$C$5)))+SIN(Sheet2!R$21)*COS(Mjesečno!$C21)*SIN(Mjesečno!$C$6)*SIN(Mjesečno!$C$5)+SIN(Mjesečno!$C21)*(SIN(Mjesečno!$C$1)*COS(Mjesečno!$C$5)-COS(Mjesečno!$C$1)*SIN(Mjesečno!$C$5)*COS(Mjesečno!$C$6))&lt;0,0,COS(R$21)*(COS(Mjesečno!$C21)*(COS(Dnevno!$C$1)*COS(Dnevno!$C$5)+COS(Dnevno!$C$6)*SIN(Dnevno!$C$1)*SIN(Dnevno!$C$5)))+SIN(Sheet2!R$21)*COS(Mjesečno!$C21)*SIN(Mjesečno!$C$6)*SIN(Mjesečno!$C$5)+SIN(Mjesečno!$C21)*(SIN(Mjesečno!$C$1)*COS(Mjesečno!$C$5)-COS(Mjesečno!$C$1)*SIN(Mjesečno!$C$5)*COS(Mjesečno!$C$6)))</f>
        <v>0</v>
      </c>
      <c r="S140" s="36">
        <f>IF(COS(S$21)*(COS(Mjesečno!$C21)*(COS(Dnevno!$C$1)*COS(Dnevno!$C$5)+COS(Dnevno!$C$6)*SIN(Dnevno!$C$1)*SIN(Dnevno!$C$5)))+SIN(Sheet2!S$21)*COS(Mjesečno!$C21)*SIN(Mjesečno!$C$6)*SIN(Mjesečno!$C$5)+SIN(Mjesečno!$C21)*(SIN(Mjesečno!$C$1)*COS(Mjesečno!$C$5)-COS(Mjesečno!$C$1)*SIN(Mjesečno!$C$5)*COS(Mjesečno!$C$6))&lt;0,0,COS(S$21)*(COS(Mjesečno!$C21)*(COS(Dnevno!$C$1)*COS(Dnevno!$C$5)+COS(Dnevno!$C$6)*SIN(Dnevno!$C$1)*SIN(Dnevno!$C$5)))+SIN(Sheet2!S$21)*COS(Mjesečno!$C21)*SIN(Mjesečno!$C$6)*SIN(Mjesečno!$C$5)+SIN(Mjesečno!$C21)*(SIN(Mjesečno!$C$1)*COS(Mjesečno!$C$5)-COS(Mjesečno!$C$1)*SIN(Mjesečno!$C$5)*COS(Mjesečno!$C$6)))</f>
        <v>0</v>
      </c>
    </row>
    <row r="141" spans="2:19" x14ac:dyDescent="0.35">
      <c r="B141" s="54" t="s">
        <v>86</v>
      </c>
      <c r="C141" s="34">
        <f>IF(COS(C$21)*(COS(Mjesečno!$C22)*(COS(Dnevno!$C$1)*COS(Dnevno!$C$5)+COS(Dnevno!$C$6)*SIN(Dnevno!$C$1)*SIN(Dnevno!$C$5)))+SIN(Sheet2!C$21)*COS(Mjesečno!$C22)*SIN(Mjesečno!$C$6)*SIN(Mjesečno!$C$5)+SIN(Mjesečno!$C22)*(SIN(Mjesečno!$C$1)*COS(Mjesečno!$C$5)-COS(Mjesečno!$C$1)*SIN(Mjesečno!$C$5)*COS(Mjesečno!$C$6))&lt;0,0,COS(C$21)*(COS(Mjesečno!$C22)*(COS(Dnevno!$C$1)*COS(Dnevno!$C$5)+COS(Dnevno!$C$6)*SIN(Dnevno!$C$1)*SIN(Dnevno!$C$5)))+SIN(Sheet2!C$21)*COS(Mjesečno!$C22)*SIN(Mjesečno!$C$6)*SIN(Mjesečno!$C$5)+SIN(Mjesečno!$C22)*(SIN(Mjesečno!$C$1)*COS(Mjesečno!$C$5)-COS(Mjesečno!$C$1)*SIN(Mjesečno!$C$5)*COS(Mjesečno!$C$6)))</f>
        <v>0</v>
      </c>
      <c r="D141" s="34">
        <f>IF(COS(D$21)*(COS(Mjesečno!$C22)*(COS(Dnevno!$C$1)*COS(Dnevno!$C$5)+COS(Dnevno!$C$6)*SIN(Dnevno!$C$1)*SIN(Dnevno!$C$5)))+SIN(Sheet2!D$21)*COS(Mjesečno!$C22)*SIN(Mjesečno!$C$6)*SIN(Mjesečno!$C$5)+SIN(Mjesečno!$C22)*(SIN(Mjesečno!$C$1)*COS(Mjesečno!$C$5)-COS(Mjesečno!$C$1)*SIN(Mjesečno!$C$5)*COS(Mjesečno!$C$6))&lt;0,0,COS(D$21)*(COS(Mjesečno!$C22)*(COS(Dnevno!$C$1)*COS(Dnevno!$C$5)+COS(Dnevno!$C$6)*SIN(Dnevno!$C$1)*SIN(Dnevno!$C$5)))+SIN(Sheet2!D$21)*COS(Mjesečno!$C22)*SIN(Mjesečno!$C$6)*SIN(Mjesečno!$C$5)+SIN(Mjesečno!$C22)*(SIN(Mjesečno!$C$1)*COS(Mjesečno!$C$5)-COS(Mjesečno!$C$1)*SIN(Mjesečno!$C$5)*COS(Mjesečno!$C$6)))</f>
        <v>0</v>
      </c>
      <c r="E141" s="34">
        <f>IF(COS(E$21)*(COS(Mjesečno!$C22)*(COS(Dnevno!$C$1)*COS(Dnevno!$C$5)+COS(Dnevno!$C$6)*SIN(Dnevno!$C$1)*SIN(Dnevno!$C$5)))+SIN(Sheet2!E$21)*COS(Mjesečno!$C22)*SIN(Mjesečno!$C$6)*SIN(Mjesečno!$C$5)+SIN(Mjesečno!$C22)*(SIN(Mjesečno!$C$1)*COS(Mjesečno!$C$5)-COS(Mjesečno!$C$1)*SIN(Mjesečno!$C$5)*COS(Mjesečno!$C$6))&lt;0,0,COS(E$21)*(COS(Mjesečno!$C22)*(COS(Dnevno!$C$1)*COS(Dnevno!$C$5)+COS(Dnevno!$C$6)*SIN(Dnevno!$C$1)*SIN(Dnevno!$C$5)))+SIN(Sheet2!E$21)*COS(Mjesečno!$C22)*SIN(Mjesečno!$C$6)*SIN(Mjesečno!$C$5)+SIN(Mjesečno!$C22)*(SIN(Mjesečno!$C$1)*COS(Mjesečno!$C$5)-COS(Mjesečno!$C$1)*SIN(Mjesečno!$C$5)*COS(Mjesečno!$C$6)))</f>
        <v>6.4460614006371292E-2</v>
      </c>
      <c r="F141" s="34">
        <f>IF(COS(F$21)*(COS(Mjesečno!$C22)*(COS(Dnevno!$C$1)*COS(Dnevno!$C$5)+COS(Dnevno!$C$6)*SIN(Dnevno!$C$1)*SIN(Dnevno!$C$5)))+SIN(Sheet2!F$21)*COS(Mjesečno!$C22)*SIN(Mjesečno!$C$6)*SIN(Mjesečno!$C$5)+SIN(Mjesečno!$C22)*(SIN(Mjesečno!$C$1)*COS(Mjesečno!$C$5)-COS(Mjesečno!$C$1)*SIN(Mjesečno!$C$5)*COS(Mjesečno!$C$6))&lt;0,0,COS(F$21)*(COS(Mjesečno!$C22)*(COS(Dnevno!$C$1)*COS(Dnevno!$C$5)+COS(Dnevno!$C$6)*SIN(Dnevno!$C$1)*SIN(Dnevno!$C$5)))+SIN(Sheet2!F$21)*COS(Mjesečno!$C22)*SIN(Mjesečno!$C$6)*SIN(Mjesečno!$C$5)+SIN(Mjesečno!$C22)*(SIN(Mjesečno!$C$1)*COS(Mjesečno!$C$5)-COS(Mjesečno!$C$1)*SIN(Mjesečno!$C$5)*COS(Mjesečno!$C$6)))</f>
        <v>0.23530854004826826</v>
      </c>
      <c r="G141" s="34">
        <f>IF(COS(G$21)*(COS(Mjesečno!$C22)*(COS(Dnevno!$C$1)*COS(Dnevno!$C$5)+COS(Dnevno!$C$6)*SIN(Dnevno!$C$1)*SIN(Dnevno!$C$5)))+SIN(Sheet2!G$21)*COS(Mjesečno!$C22)*SIN(Mjesečno!$C$6)*SIN(Mjesečno!$C$5)+SIN(Mjesečno!$C22)*(SIN(Mjesečno!$C$1)*COS(Mjesečno!$C$5)-COS(Mjesečno!$C$1)*SIN(Mjesečno!$C$5)*COS(Mjesečno!$C$6))&lt;0,0,COS(G$21)*(COS(Mjesečno!$C22)*(COS(Dnevno!$C$1)*COS(Dnevno!$C$5)+COS(Dnevno!$C$6)*SIN(Dnevno!$C$1)*SIN(Dnevno!$C$5)))+SIN(Sheet2!G$21)*COS(Mjesečno!$C22)*SIN(Mjesečno!$C$6)*SIN(Mjesečno!$C$5)+SIN(Mjesečno!$C22)*(SIN(Mjesečno!$C$1)*COS(Mjesečno!$C$5)-COS(Mjesečno!$C$1)*SIN(Mjesečno!$C$5)*COS(Mjesečno!$C$6)))</f>
        <v>0.38201898014075175</v>
      </c>
      <c r="H141" s="34">
        <f>IF(COS(H$21)*(COS(Mjesečno!$C22)*(COS(Dnevno!$C$1)*COS(Dnevno!$C$5)+COS(Dnevno!$C$6)*SIN(Dnevno!$C$1)*SIN(Dnevno!$C$5)))+SIN(Sheet2!H$21)*COS(Mjesečno!$C22)*SIN(Mjesečno!$C$6)*SIN(Mjesečno!$C$5)+SIN(Mjesečno!$C22)*(SIN(Mjesečno!$C$1)*COS(Mjesečno!$C$5)-COS(Mjesečno!$C$1)*SIN(Mjesečno!$C$5)*COS(Mjesečno!$C$6))&lt;0,0,COS(H$21)*(COS(Mjesečno!$C22)*(COS(Dnevno!$C$1)*COS(Dnevno!$C$5)+COS(Dnevno!$C$6)*SIN(Dnevno!$C$1)*SIN(Dnevno!$C$5)))+SIN(Sheet2!H$21)*COS(Mjesečno!$C22)*SIN(Mjesečno!$C$6)*SIN(Mjesečno!$C$5)+SIN(Mjesečno!$C22)*(SIN(Mjesečno!$C$1)*COS(Mjesečno!$C$5)-COS(Mjesečno!$C$1)*SIN(Mjesečno!$C$5)*COS(Mjesečno!$C$6)))</f>
        <v>0.49459386024198482</v>
      </c>
      <c r="I141" s="34">
        <f>IF(COS(I$21)*(COS(Mjesečno!$C22)*(COS(Dnevno!$C$1)*COS(Dnevno!$C$5)+COS(Dnevno!$C$6)*SIN(Dnevno!$C$1)*SIN(Dnevno!$C$5)))+SIN(Sheet2!I$21)*COS(Mjesečno!$C22)*SIN(Mjesečno!$C$6)*SIN(Mjesečno!$C$5)+SIN(Mjesečno!$C22)*(SIN(Mjesečno!$C$1)*COS(Mjesečno!$C$5)-COS(Mjesečno!$C$1)*SIN(Mjesečno!$C$5)*COS(Mjesečno!$C$6))&lt;0,0,COS(I$21)*(COS(Mjesečno!$C22)*(COS(Dnevno!$C$1)*COS(Dnevno!$C$5)+COS(Dnevno!$C$6)*SIN(Dnevno!$C$1)*SIN(Dnevno!$C$5)))+SIN(Sheet2!I$21)*COS(Mjesečno!$C22)*SIN(Mjesečno!$C$6)*SIN(Mjesečno!$C$5)+SIN(Mjesečno!$C22)*(SIN(Mjesečno!$C$1)*COS(Mjesečno!$C$5)-COS(Mjesečno!$C$1)*SIN(Mjesečno!$C$5)*COS(Mjesečno!$C$6)))</f>
        <v>0.56536138831185401</v>
      </c>
      <c r="J141" s="34">
        <f>IF(COS(J$21)*(COS(Mjesečno!$C22)*(COS(Dnevno!$C$1)*COS(Dnevno!$C$5)+COS(Dnevno!$C$6)*SIN(Dnevno!$C$1)*SIN(Dnevno!$C$5)))+SIN(Sheet2!J$21)*COS(Mjesečno!$C22)*SIN(Mjesečno!$C$6)*SIN(Mjesečno!$C$5)+SIN(Mjesečno!$C22)*(SIN(Mjesečno!$C$1)*COS(Mjesečno!$C$5)-COS(Mjesečno!$C$1)*SIN(Mjesečno!$C$5)*COS(Mjesečno!$C$6))&lt;0,0,COS(J$21)*(COS(Mjesečno!$C22)*(COS(Dnevno!$C$1)*COS(Dnevno!$C$5)+COS(Dnevno!$C$6)*SIN(Dnevno!$C$1)*SIN(Dnevno!$C$5)))+SIN(Sheet2!J$21)*COS(Mjesečno!$C22)*SIN(Mjesečno!$C$6)*SIN(Mjesečno!$C$5)+SIN(Mjesečno!$C22)*(SIN(Mjesečno!$C$1)*COS(Mjesečno!$C$5)-COS(Mjesečno!$C$1)*SIN(Mjesečno!$C$5)*COS(Mjesečno!$C$6)))</f>
        <v>0.58949887426126735</v>
      </c>
      <c r="K141" s="34">
        <f>IF(COS(K$21)*(COS(Mjesečno!$C22)*(COS(Dnevno!$C$1)*COS(Dnevno!$C$5)+COS(Dnevno!$C$6)*SIN(Dnevno!$C$1)*SIN(Dnevno!$C$5)))+SIN(Sheet2!K$21)*COS(Mjesečno!$C22)*SIN(Mjesečno!$C$6)*SIN(Mjesečno!$C$5)+SIN(Mjesečno!$C22)*(SIN(Mjesečno!$C$1)*COS(Mjesečno!$C$5)-COS(Mjesečno!$C$1)*SIN(Mjesečno!$C$5)*COS(Mjesečno!$C$6))&lt;0,0,COS(K$21)*(COS(Mjesečno!$C22)*(COS(Dnevno!$C$1)*COS(Dnevno!$C$5)+COS(Dnevno!$C$6)*SIN(Dnevno!$C$1)*SIN(Dnevno!$C$5)))+SIN(Sheet2!K$21)*COS(Mjesečno!$C22)*SIN(Mjesečno!$C$6)*SIN(Mjesečno!$C$5)+SIN(Mjesečno!$C22)*(SIN(Mjesečno!$C$1)*COS(Mjesečno!$C$5)-COS(Mjesečno!$C$1)*SIN(Mjesečno!$C$5)*COS(Mjesečno!$C$6)))</f>
        <v>0.56536138831185401</v>
      </c>
      <c r="L141" s="34">
        <f>IF(COS(L$21)*(COS(Mjesečno!$C22)*(COS(Dnevno!$C$1)*COS(Dnevno!$C$5)+COS(Dnevno!$C$6)*SIN(Dnevno!$C$1)*SIN(Dnevno!$C$5)))+SIN(Sheet2!L$21)*COS(Mjesečno!$C22)*SIN(Mjesečno!$C$6)*SIN(Mjesečno!$C$5)+SIN(Mjesečno!$C22)*(SIN(Mjesečno!$C$1)*COS(Mjesečno!$C$5)-COS(Mjesečno!$C$1)*SIN(Mjesečno!$C$5)*COS(Mjesečno!$C$6))&lt;0,0,COS(L$21)*(COS(Mjesečno!$C22)*(COS(Dnevno!$C$1)*COS(Dnevno!$C$5)+COS(Dnevno!$C$6)*SIN(Dnevno!$C$1)*SIN(Dnevno!$C$5)))+SIN(Sheet2!L$21)*COS(Mjesečno!$C22)*SIN(Mjesečno!$C$6)*SIN(Mjesečno!$C$5)+SIN(Mjesečno!$C22)*(SIN(Mjesečno!$C$1)*COS(Mjesečno!$C$5)-COS(Mjesečno!$C$1)*SIN(Mjesečno!$C$5)*COS(Mjesečno!$C$6)))</f>
        <v>0.49459386024198482</v>
      </c>
      <c r="M141" s="34">
        <f>IF(COS(M$21)*(COS(Mjesečno!$C22)*(COS(Dnevno!$C$1)*COS(Dnevno!$C$5)+COS(Dnevno!$C$6)*SIN(Dnevno!$C$1)*SIN(Dnevno!$C$5)))+SIN(Sheet2!M$21)*COS(Mjesečno!$C22)*SIN(Mjesečno!$C$6)*SIN(Mjesečno!$C$5)+SIN(Mjesečno!$C22)*(SIN(Mjesečno!$C$1)*COS(Mjesečno!$C$5)-COS(Mjesečno!$C$1)*SIN(Mjesečno!$C$5)*COS(Mjesečno!$C$6))&lt;0,0,COS(M$21)*(COS(Mjesečno!$C22)*(COS(Dnevno!$C$1)*COS(Dnevno!$C$5)+COS(Dnevno!$C$6)*SIN(Dnevno!$C$1)*SIN(Dnevno!$C$5)))+SIN(Sheet2!M$21)*COS(Mjesečno!$C22)*SIN(Mjesečno!$C$6)*SIN(Mjesečno!$C$5)+SIN(Mjesečno!$C22)*(SIN(Mjesečno!$C$1)*COS(Mjesečno!$C$5)-COS(Mjesečno!$C$1)*SIN(Mjesečno!$C$5)*COS(Mjesečno!$C$6)))</f>
        <v>0.38201898014075175</v>
      </c>
      <c r="N141" s="34">
        <f>IF(COS(N$21)*(COS(Mjesečno!$C22)*(COS(Dnevno!$C$1)*COS(Dnevno!$C$5)+COS(Dnevno!$C$6)*SIN(Dnevno!$C$1)*SIN(Dnevno!$C$5)))+SIN(Sheet2!N$21)*COS(Mjesečno!$C22)*SIN(Mjesečno!$C$6)*SIN(Mjesečno!$C$5)+SIN(Mjesečno!$C22)*(SIN(Mjesečno!$C$1)*COS(Mjesečno!$C$5)-COS(Mjesečno!$C$1)*SIN(Mjesečno!$C$5)*COS(Mjesečno!$C$6))&lt;0,0,COS(N$21)*(COS(Mjesečno!$C22)*(COS(Dnevno!$C$1)*COS(Dnevno!$C$5)+COS(Dnevno!$C$6)*SIN(Dnevno!$C$1)*SIN(Dnevno!$C$5)))+SIN(Sheet2!N$21)*COS(Mjesečno!$C22)*SIN(Mjesečno!$C$6)*SIN(Mjesečno!$C$5)+SIN(Mjesečno!$C22)*(SIN(Mjesečno!$C$1)*COS(Mjesečno!$C$5)-COS(Mjesečno!$C$1)*SIN(Mjesečno!$C$5)*COS(Mjesečno!$C$6)))</f>
        <v>0.23530854004826826</v>
      </c>
      <c r="O141" s="34">
        <f>IF(COS(O$21)*(COS(Mjesečno!$C22)*(COS(Dnevno!$C$1)*COS(Dnevno!$C$5)+COS(Dnevno!$C$6)*SIN(Dnevno!$C$1)*SIN(Dnevno!$C$5)))+SIN(Sheet2!O$21)*COS(Mjesečno!$C22)*SIN(Mjesečno!$C$6)*SIN(Mjesečno!$C$5)+SIN(Mjesečno!$C22)*(SIN(Mjesečno!$C$1)*COS(Mjesečno!$C$5)-COS(Mjesečno!$C$1)*SIN(Mjesečno!$C$5)*COS(Mjesečno!$C$6))&lt;0,0,COS(O$21)*(COS(Mjesečno!$C22)*(COS(Dnevno!$C$1)*COS(Dnevno!$C$5)+COS(Dnevno!$C$6)*SIN(Dnevno!$C$1)*SIN(Dnevno!$C$5)))+SIN(Sheet2!O$21)*COS(Mjesečno!$C22)*SIN(Mjesečno!$C$6)*SIN(Mjesečno!$C$5)+SIN(Mjesečno!$C22)*(SIN(Mjesečno!$C$1)*COS(Mjesečno!$C$5)-COS(Mjesečno!$C$1)*SIN(Mjesečno!$C$5)*COS(Mjesečno!$C$6)))</f>
        <v>6.4460614006371292E-2</v>
      </c>
      <c r="P141" s="34">
        <f>IF(COS(P$21)*(COS(Mjesečno!$C22)*(COS(Dnevno!$C$1)*COS(Dnevno!$C$5)+COS(Dnevno!$C$6)*SIN(Dnevno!$C$1)*SIN(Dnevno!$C$5)))+SIN(Sheet2!P$21)*COS(Mjesečno!$C22)*SIN(Mjesečno!$C$6)*SIN(Mjesečno!$C$5)+SIN(Mjesečno!$C22)*(SIN(Mjesečno!$C$1)*COS(Mjesečno!$C$5)-COS(Mjesečno!$C$1)*SIN(Mjesečno!$C$5)*COS(Mjesečno!$C$6))&lt;0,0,COS(P$21)*(COS(Mjesečno!$C22)*(COS(Dnevno!$C$1)*COS(Dnevno!$C$5)+COS(Dnevno!$C$6)*SIN(Dnevno!$C$1)*SIN(Dnevno!$C$5)))+SIN(Sheet2!P$21)*COS(Mjesečno!$C22)*SIN(Mjesečno!$C$6)*SIN(Mjesečno!$C$5)+SIN(Mjesečno!$C22)*(SIN(Mjesečno!$C$1)*COS(Mjesečno!$C$5)-COS(Mjesečno!$C$1)*SIN(Mjesečno!$C$5)*COS(Mjesečno!$C$6)))</f>
        <v>0</v>
      </c>
      <c r="Q141" s="34">
        <f>IF(COS(Q$21)*(COS(Mjesečno!$C22)*(COS(Dnevno!$C$1)*COS(Dnevno!$C$5)+COS(Dnevno!$C$6)*SIN(Dnevno!$C$1)*SIN(Dnevno!$C$5)))+SIN(Sheet2!Q$21)*COS(Mjesečno!$C22)*SIN(Mjesečno!$C$6)*SIN(Mjesečno!$C$5)+SIN(Mjesečno!$C22)*(SIN(Mjesečno!$C$1)*COS(Mjesečno!$C$5)-COS(Mjesečno!$C$1)*SIN(Mjesečno!$C$5)*COS(Mjesečno!$C$6))&lt;0,0,COS(Q$21)*(COS(Mjesečno!$C22)*(COS(Dnevno!$C$1)*COS(Dnevno!$C$5)+COS(Dnevno!$C$6)*SIN(Dnevno!$C$1)*SIN(Dnevno!$C$5)))+SIN(Sheet2!Q$21)*COS(Mjesečno!$C22)*SIN(Mjesečno!$C$6)*SIN(Mjesečno!$C$5)+SIN(Mjesečno!$C22)*(SIN(Mjesečno!$C$1)*COS(Mjesečno!$C$5)-COS(Mjesečno!$C$1)*SIN(Mjesečno!$C$5)*COS(Mjesečno!$C$6)))</f>
        <v>0</v>
      </c>
      <c r="R141" s="34">
        <f>IF(COS(R$21)*(COS(Mjesečno!$C22)*(COS(Dnevno!$C$1)*COS(Dnevno!$C$5)+COS(Dnevno!$C$6)*SIN(Dnevno!$C$1)*SIN(Dnevno!$C$5)))+SIN(Sheet2!R$21)*COS(Mjesečno!$C22)*SIN(Mjesečno!$C$6)*SIN(Mjesečno!$C$5)+SIN(Mjesečno!$C22)*(SIN(Mjesečno!$C$1)*COS(Mjesečno!$C$5)-COS(Mjesečno!$C$1)*SIN(Mjesečno!$C$5)*COS(Mjesečno!$C$6))&lt;0,0,COS(R$21)*(COS(Mjesečno!$C22)*(COS(Dnevno!$C$1)*COS(Dnevno!$C$5)+COS(Dnevno!$C$6)*SIN(Dnevno!$C$1)*SIN(Dnevno!$C$5)))+SIN(Sheet2!R$21)*COS(Mjesečno!$C22)*SIN(Mjesečno!$C$6)*SIN(Mjesečno!$C$5)+SIN(Mjesečno!$C22)*(SIN(Mjesečno!$C$1)*COS(Mjesečno!$C$5)-COS(Mjesečno!$C$1)*SIN(Mjesečno!$C$5)*COS(Mjesečno!$C$6)))</f>
        <v>0</v>
      </c>
      <c r="S141" s="36">
        <f>IF(COS(S$21)*(COS(Mjesečno!$C22)*(COS(Dnevno!$C$1)*COS(Dnevno!$C$5)+COS(Dnevno!$C$6)*SIN(Dnevno!$C$1)*SIN(Dnevno!$C$5)))+SIN(Sheet2!S$21)*COS(Mjesečno!$C22)*SIN(Mjesečno!$C$6)*SIN(Mjesečno!$C$5)+SIN(Mjesečno!$C22)*(SIN(Mjesečno!$C$1)*COS(Mjesečno!$C$5)-COS(Mjesečno!$C$1)*SIN(Mjesečno!$C$5)*COS(Mjesečno!$C$6))&lt;0,0,COS(S$21)*(COS(Mjesečno!$C22)*(COS(Dnevno!$C$1)*COS(Dnevno!$C$5)+COS(Dnevno!$C$6)*SIN(Dnevno!$C$1)*SIN(Dnevno!$C$5)))+SIN(Sheet2!S$21)*COS(Mjesečno!$C22)*SIN(Mjesečno!$C$6)*SIN(Mjesečno!$C$5)+SIN(Mjesečno!$C22)*(SIN(Mjesečno!$C$1)*COS(Mjesečno!$C$5)-COS(Mjesečno!$C$1)*SIN(Mjesečno!$C$5)*COS(Mjesečno!$C$6)))</f>
        <v>0</v>
      </c>
    </row>
    <row r="142" spans="2:19" x14ac:dyDescent="0.35">
      <c r="B142" s="54" t="s">
        <v>87</v>
      </c>
      <c r="C142" s="34">
        <f>IF(COS(C$21)*(COS(Mjesečno!$C23)*(COS(Dnevno!$C$1)*COS(Dnevno!$C$5)+COS(Dnevno!$C$6)*SIN(Dnevno!$C$1)*SIN(Dnevno!$C$5)))+SIN(Sheet2!C$21)*COS(Mjesečno!$C23)*SIN(Mjesečno!$C$6)*SIN(Mjesečno!$C$5)+SIN(Mjesečno!$C23)*(SIN(Mjesečno!$C$1)*COS(Mjesečno!$C$5)-COS(Mjesečno!$C$1)*SIN(Mjesečno!$C$5)*COS(Mjesečno!$C$6))&lt;0,0,COS(C$21)*(COS(Mjesečno!$C23)*(COS(Dnevno!$C$1)*COS(Dnevno!$C$5)+COS(Dnevno!$C$6)*SIN(Dnevno!$C$1)*SIN(Dnevno!$C$5)))+SIN(Sheet2!C$21)*COS(Mjesečno!$C23)*SIN(Mjesečno!$C$6)*SIN(Mjesečno!$C$5)+SIN(Mjesečno!$C23)*(SIN(Mjesečno!$C$1)*COS(Mjesečno!$C$5)-COS(Mjesečno!$C$1)*SIN(Mjesečno!$C$5)*COS(Mjesečno!$C$6)))</f>
        <v>0</v>
      </c>
      <c r="D142" s="34">
        <f>IF(COS(D$21)*(COS(Mjesečno!$C23)*(COS(Dnevno!$C$1)*COS(Dnevno!$C$5)+COS(Dnevno!$C$6)*SIN(Dnevno!$C$1)*SIN(Dnevno!$C$5)))+SIN(Sheet2!D$21)*COS(Mjesečno!$C23)*SIN(Mjesečno!$C$6)*SIN(Mjesečno!$C$5)+SIN(Mjesečno!$C23)*(SIN(Mjesečno!$C$1)*COS(Mjesečno!$C$5)-COS(Mjesečno!$C$1)*SIN(Mjesečno!$C$5)*COS(Mjesečno!$C$6))&lt;0,0,COS(D$21)*(COS(Mjesečno!$C23)*(COS(Dnevno!$C$1)*COS(Dnevno!$C$5)+COS(Dnevno!$C$6)*SIN(Dnevno!$C$1)*SIN(Dnevno!$C$5)))+SIN(Sheet2!D$21)*COS(Mjesečno!$C23)*SIN(Mjesečno!$C$6)*SIN(Mjesečno!$C$5)+SIN(Mjesečno!$C23)*(SIN(Mjesečno!$C$1)*COS(Mjesečno!$C$5)-COS(Mjesečno!$C$1)*SIN(Mjesečno!$C$5)*COS(Mjesečno!$C$6)))</f>
        <v>0</v>
      </c>
      <c r="E142" s="34">
        <f>IF(COS(E$21)*(COS(Mjesečno!$C23)*(COS(Dnevno!$C$1)*COS(Dnevno!$C$5)+COS(Dnevno!$C$6)*SIN(Dnevno!$C$1)*SIN(Dnevno!$C$5)))+SIN(Sheet2!E$21)*COS(Mjesečno!$C23)*SIN(Mjesečno!$C$6)*SIN(Mjesečno!$C$5)+SIN(Mjesečno!$C23)*(SIN(Mjesečno!$C$1)*COS(Mjesečno!$C$5)-COS(Mjesečno!$C$1)*SIN(Mjesečno!$C$5)*COS(Mjesečno!$C$6))&lt;0,0,COS(E$21)*(COS(Mjesečno!$C23)*(COS(Dnevno!$C$1)*COS(Dnevno!$C$5)+COS(Dnevno!$C$6)*SIN(Dnevno!$C$1)*SIN(Dnevno!$C$5)))+SIN(Sheet2!E$21)*COS(Mjesečno!$C23)*SIN(Mjesečno!$C$6)*SIN(Mjesečno!$C$5)+SIN(Mjesečno!$C23)*(SIN(Mjesečno!$C$1)*COS(Mjesečno!$C$5)-COS(Mjesečno!$C$1)*SIN(Mjesečno!$C$5)*COS(Mjesečno!$C$6)))</f>
        <v>0</v>
      </c>
      <c r="F142" s="34">
        <f>IF(COS(F$21)*(COS(Mjesečno!$C23)*(COS(Dnevno!$C$1)*COS(Dnevno!$C$5)+COS(Dnevno!$C$6)*SIN(Dnevno!$C$1)*SIN(Dnevno!$C$5)))+SIN(Sheet2!F$21)*COS(Mjesečno!$C23)*SIN(Mjesečno!$C$6)*SIN(Mjesečno!$C$5)+SIN(Mjesečno!$C23)*(SIN(Mjesečno!$C$1)*COS(Mjesečno!$C$5)-COS(Mjesečno!$C$1)*SIN(Mjesečno!$C$5)*COS(Mjesečno!$C$6))&lt;0,0,COS(F$21)*(COS(Mjesečno!$C23)*(COS(Dnevno!$C$1)*COS(Dnevno!$C$5)+COS(Dnevno!$C$6)*SIN(Dnevno!$C$1)*SIN(Dnevno!$C$5)))+SIN(Sheet2!F$21)*COS(Mjesečno!$C23)*SIN(Mjesečno!$C$6)*SIN(Mjesečno!$C$5)+SIN(Mjesečno!$C23)*(SIN(Mjesečno!$C$1)*COS(Mjesečno!$C$5)-COS(Mjesečno!$C$1)*SIN(Mjesečno!$C$5)*COS(Mjesečno!$C$6)))</f>
        <v>0.1129387905686326</v>
      </c>
      <c r="G142" s="34">
        <f>IF(COS(G$21)*(COS(Mjesečno!$C23)*(COS(Dnevno!$C$1)*COS(Dnevno!$C$5)+COS(Dnevno!$C$6)*SIN(Dnevno!$C$1)*SIN(Dnevno!$C$5)))+SIN(Sheet2!G$21)*COS(Mjesečno!$C23)*SIN(Mjesečno!$C$6)*SIN(Mjesečno!$C$5)+SIN(Mjesečno!$C23)*(SIN(Mjesečno!$C$1)*COS(Mjesečno!$C$5)-COS(Mjesečno!$C$1)*SIN(Mjesečno!$C$5)*COS(Mjesečno!$C$6))&lt;0,0,COS(G$21)*(COS(Mjesečno!$C23)*(COS(Dnevno!$C$1)*COS(Dnevno!$C$5)+COS(Dnevno!$C$6)*SIN(Dnevno!$C$1)*SIN(Dnevno!$C$5)))+SIN(Sheet2!G$21)*COS(Mjesečno!$C23)*SIN(Mjesečno!$C$6)*SIN(Mjesečno!$C$5)+SIN(Mjesečno!$C23)*(SIN(Mjesečno!$C$1)*COS(Mjesečno!$C$5)-COS(Mjesečno!$C$1)*SIN(Mjesečno!$C$5)*COS(Mjesečno!$C$6)))</f>
        <v>0.25368825474799006</v>
      </c>
      <c r="H142" s="34">
        <f>IF(COS(H$21)*(COS(Mjesečno!$C23)*(COS(Dnevno!$C$1)*COS(Dnevno!$C$5)+COS(Dnevno!$C$6)*SIN(Dnevno!$C$1)*SIN(Dnevno!$C$5)))+SIN(Sheet2!H$21)*COS(Mjesečno!$C23)*SIN(Mjesečno!$C$6)*SIN(Mjesečno!$C$5)+SIN(Mjesečno!$C23)*(SIN(Mjesečno!$C$1)*COS(Mjesečno!$C$5)-COS(Mjesečno!$C$1)*SIN(Mjesečno!$C$5)*COS(Mjesečno!$C$6))&lt;0,0,COS(H$21)*(COS(Mjesečno!$C23)*(COS(Dnevno!$C$1)*COS(Dnevno!$C$5)+COS(Dnevno!$C$6)*SIN(Dnevno!$C$1)*SIN(Dnevno!$C$5)))+SIN(Sheet2!H$21)*COS(Mjesečno!$C23)*SIN(Mjesečno!$C$6)*SIN(Mjesečno!$C$5)+SIN(Mjesečno!$C23)*(SIN(Mjesečno!$C$1)*COS(Mjesečno!$C$5)-COS(Mjesečno!$C$1)*SIN(Mjesečno!$C$5)*COS(Mjesečno!$C$6)))</f>
        <v>0.36168911715638902</v>
      </c>
      <c r="I142" s="34">
        <f>IF(COS(I$21)*(COS(Mjesečno!$C23)*(COS(Dnevno!$C$1)*COS(Dnevno!$C$5)+COS(Dnevno!$C$6)*SIN(Dnevno!$C$1)*SIN(Dnevno!$C$5)))+SIN(Sheet2!I$21)*COS(Mjesečno!$C23)*SIN(Mjesečno!$C$6)*SIN(Mjesečno!$C$5)+SIN(Mjesečno!$C23)*(SIN(Mjesečno!$C$1)*COS(Mjesečno!$C$5)-COS(Mjesečno!$C$1)*SIN(Mjesečno!$C$5)*COS(Mjesečno!$C$6))&lt;0,0,COS(I$21)*(COS(Mjesečno!$C23)*(COS(Dnevno!$C$1)*COS(Dnevno!$C$5)+COS(Dnevno!$C$6)*SIN(Dnevno!$C$1)*SIN(Dnevno!$C$5)))+SIN(Sheet2!I$21)*COS(Mjesečno!$C23)*SIN(Mjesečno!$C$6)*SIN(Mjesečno!$C$5)+SIN(Mjesečno!$C23)*(SIN(Mjesečno!$C$1)*COS(Mjesečno!$C$5)-COS(Mjesečno!$C$1)*SIN(Mjesečno!$C$5)*COS(Mjesečno!$C$6)))</f>
        <v>0.4295812975005609</v>
      </c>
      <c r="J142" s="34">
        <f>IF(COS(J$21)*(COS(Mjesečno!$C23)*(COS(Dnevno!$C$1)*COS(Dnevno!$C$5)+COS(Dnevno!$C$6)*SIN(Dnevno!$C$1)*SIN(Dnevno!$C$5)))+SIN(Sheet2!J$21)*COS(Mjesečno!$C23)*SIN(Mjesečno!$C$6)*SIN(Mjesečno!$C$5)+SIN(Mjesečno!$C23)*(SIN(Mjesečno!$C$1)*COS(Mjesečno!$C$5)-COS(Mjesečno!$C$1)*SIN(Mjesečno!$C$5)*COS(Mjesečno!$C$6))&lt;0,0,COS(J$21)*(COS(Mjesečno!$C23)*(COS(Dnevno!$C$1)*COS(Dnevno!$C$5)+COS(Dnevno!$C$6)*SIN(Dnevno!$C$1)*SIN(Dnevno!$C$5)))+SIN(Sheet2!J$21)*COS(Mjesečno!$C23)*SIN(Mjesečno!$C$6)*SIN(Mjesečno!$C$5)+SIN(Mjesečno!$C23)*(SIN(Mjesečno!$C$1)*COS(Mjesečno!$C$5)-COS(Mjesečno!$C$1)*SIN(Mjesečno!$C$5)*COS(Mjesečno!$C$6)))</f>
        <v>0.45273805588718347</v>
      </c>
      <c r="K142" s="34">
        <f>IF(COS(K$21)*(COS(Mjesečno!$C23)*(COS(Dnevno!$C$1)*COS(Dnevno!$C$5)+COS(Dnevno!$C$6)*SIN(Dnevno!$C$1)*SIN(Dnevno!$C$5)))+SIN(Sheet2!K$21)*COS(Mjesečno!$C23)*SIN(Mjesečno!$C$6)*SIN(Mjesečno!$C$5)+SIN(Mjesečno!$C23)*(SIN(Mjesečno!$C$1)*COS(Mjesečno!$C$5)-COS(Mjesečno!$C$1)*SIN(Mjesečno!$C$5)*COS(Mjesečno!$C$6))&lt;0,0,COS(K$21)*(COS(Mjesečno!$C23)*(COS(Dnevno!$C$1)*COS(Dnevno!$C$5)+COS(Dnevno!$C$6)*SIN(Dnevno!$C$1)*SIN(Dnevno!$C$5)))+SIN(Sheet2!K$21)*COS(Mjesečno!$C23)*SIN(Mjesečno!$C$6)*SIN(Mjesečno!$C$5)+SIN(Mjesečno!$C23)*(SIN(Mjesečno!$C$1)*COS(Mjesečno!$C$5)-COS(Mjesečno!$C$1)*SIN(Mjesečno!$C$5)*COS(Mjesečno!$C$6)))</f>
        <v>0.4295812975005609</v>
      </c>
      <c r="L142" s="34">
        <f>IF(COS(L$21)*(COS(Mjesečno!$C23)*(COS(Dnevno!$C$1)*COS(Dnevno!$C$5)+COS(Dnevno!$C$6)*SIN(Dnevno!$C$1)*SIN(Dnevno!$C$5)))+SIN(Sheet2!L$21)*COS(Mjesečno!$C23)*SIN(Mjesečno!$C$6)*SIN(Mjesečno!$C$5)+SIN(Mjesečno!$C23)*(SIN(Mjesečno!$C$1)*COS(Mjesečno!$C$5)-COS(Mjesečno!$C$1)*SIN(Mjesečno!$C$5)*COS(Mjesečno!$C$6))&lt;0,0,COS(L$21)*(COS(Mjesečno!$C23)*(COS(Dnevno!$C$1)*COS(Dnevno!$C$5)+COS(Dnevno!$C$6)*SIN(Dnevno!$C$1)*SIN(Dnevno!$C$5)))+SIN(Sheet2!L$21)*COS(Mjesečno!$C23)*SIN(Mjesečno!$C$6)*SIN(Mjesečno!$C$5)+SIN(Mjesečno!$C23)*(SIN(Mjesečno!$C$1)*COS(Mjesečno!$C$5)-COS(Mjesečno!$C$1)*SIN(Mjesečno!$C$5)*COS(Mjesečno!$C$6)))</f>
        <v>0.36168911715638902</v>
      </c>
      <c r="M142" s="34">
        <f>IF(COS(M$21)*(COS(Mjesečno!$C23)*(COS(Dnevno!$C$1)*COS(Dnevno!$C$5)+COS(Dnevno!$C$6)*SIN(Dnevno!$C$1)*SIN(Dnevno!$C$5)))+SIN(Sheet2!M$21)*COS(Mjesečno!$C23)*SIN(Mjesečno!$C$6)*SIN(Mjesečno!$C$5)+SIN(Mjesečno!$C23)*(SIN(Mjesečno!$C$1)*COS(Mjesečno!$C$5)-COS(Mjesečno!$C$1)*SIN(Mjesečno!$C$5)*COS(Mjesečno!$C$6))&lt;0,0,COS(M$21)*(COS(Mjesečno!$C23)*(COS(Dnevno!$C$1)*COS(Dnevno!$C$5)+COS(Dnevno!$C$6)*SIN(Dnevno!$C$1)*SIN(Dnevno!$C$5)))+SIN(Sheet2!M$21)*COS(Mjesečno!$C23)*SIN(Mjesečno!$C$6)*SIN(Mjesečno!$C$5)+SIN(Mjesečno!$C23)*(SIN(Mjesečno!$C$1)*COS(Mjesečno!$C$5)-COS(Mjesečno!$C$1)*SIN(Mjesečno!$C$5)*COS(Mjesečno!$C$6)))</f>
        <v>0.25368825474799006</v>
      </c>
      <c r="N142" s="34">
        <f>IF(COS(N$21)*(COS(Mjesečno!$C23)*(COS(Dnevno!$C$1)*COS(Dnevno!$C$5)+COS(Dnevno!$C$6)*SIN(Dnevno!$C$1)*SIN(Dnevno!$C$5)))+SIN(Sheet2!N$21)*COS(Mjesečno!$C23)*SIN(Mjesečno!$C$6)*SIN(Mjesečno!$C$5)+SIN(Mjesečno!$C23)*(SIN(Mjesečno!$C$1)*COS(Mjesečno!$C$5)-COS(Mjesečno!$C$1)*SIN(Mjesečno!$C$5)*COS(Mjesečno!$C$6))&lt;0,0,COS(N$21)*(COS(Mjesečno!$C23)*(COS(Dnevno!$C$1)*COS(Dnevno!$C$5)+COS(Dnevno!$C$6)*SIN(Dnevno!$C$1)*SIN(Dnevno!$C$5)))+SIN(Sheet2!N$21)*COS(Mjesečno!$C23)*SIN(Mjesečno!$C$6)*SIN(Mjesečno!$C$5)+SIN(Mjesečno!$C23)*(SIN(Mjesečno!$C$1)*COS(Mjesečno!$C$5)-COS(Mjesečno!$C$1)*SIN(Mjesečno!$C$5)*COS(Mjesečno!$C$6)))</f>
        <v>0.1129387905686326</v>
      </c>
      <c r="O142" s="34">
        <f>IF(COS(O$21)*(COS(Mjesečno!$C23)*(COS(Dnevno!$C$1)*COS(Dnevno!$C$5)+COS(Dnevno!$C$6)*SIN(Dnevno!$C$1)*SIN(Dnevno!$C$5)))+SIN(Sheet2!O$21)*COS(Mjesečno!$C23)*SIN(Mjesečno!$C$6)*SIN(Mjesečno!$C$5)+SIN(Mjesečno!$C23)*(SIN(Mjesečno!$C$1)*COS(Mjesečno!$C$5)-COS(Mjesečno!$C$1)*SIN(Mjesečno!$C$5)*COS(Mjesečno!$C$6))&lt;0,0,COS(O$21)*(COS(Mjesečno!$C23)*(COS(Dnevno!$C$1)*COS(Dnevno!$C$5)+COS(Dnevno!$C$6)*SIN(Dnevno!$C$1)*SIN(Dnevno!$C$5)))+SIN(Sheet2!O$21)*COS(Mjesečno!$C23)*SIN(Mjesečno!$C$6)*SIN(Mjesečno!$C$5)+SIN(Mjesečno!$C23)*(SIN(Mjesečno!$C$1)*COS(Mjesečno!$C$5)-COS(Mjesečno!$C$1)*SIN(Mjesečno!$C$5)*COS(Mjesečno!$C$6)))</f>
        <v>0</v>
      </c>
      <c r="P142" s="34">
        <f>IF(COS(P$21)*(COS(Mjesečno!$C23)*(COS(Dnevno!$C$1)*COS(Dnevno!$C$5)+COS(Dnevno!$C$6)*SIN(Dnevno!$C$1)*SIN(Dnevno!$C$5)))+SIN(Sheet2!P$21)*COS(Mjesečno!$C23)*SIN(Mjesečno!$C$6)*SIN(Mjesečno!$C$5)+SIN(Mjesečno!$C23)*(SIN(Mjesečno!$C$1)*COS(Mjesečno!$C$5)-COS(Mjesečno!$C$1)*SIN(Mjesečno!$C$5)*COS(Mjesečno!$C$6))&lt;0,0,COS(P$21)*(COS(Mjesečno!$C23)*(COS(Dnevno!$C$1)*COS(Dnevno!$C$5)+COS(Dnevno!$C$6)*SIN(Dnevno!$C$1)*SIN(Dnevno!$C$5)))+SIN(Sheet2!P$21)*COS(Mjesečno!$C23)*SIN(Mjesečno!$C$6)*SIN(Mjesečno!$C$5)+SIN(Mjesečno!$C23)*(SIN(Mjesečno!$C$1)*COS(Mjesečno!$C$5)-COS(Mjesečno!$C$1)*SIN(Mjesečno!$C$5)*COS(Mjesečno!$C$6)))</f>
        <v>0</v>
      </c>
      <c r="Q142" s="34">
        <f>IF(COS(Q$21)*(COS(Mjesečno!$C23)*(COS(Dnevno!$C$1)*COS(Dnevno!$C$5)+COS(Dnevno!$C$6)*SIN(Dnevno!$C$1)*SIN(Dnevno!$C$5)))+SIN(Sheet2!Q$21)*COS(Mjesečno!$C23)*SIN(Mjesečno!$C$6)*SIN(Mjesečno!$C$5)+SIN(Mjesečno!$C23)*(SIN(Mjesečno!$C$1)*COS(Mjesečno!$C$5)-COS(Mjesečno!$C$1)*SIN(Mjesečno!$C$5)*COS(Mjesečno!$C$6))&lt;0,0,COS(Q$21)*(COS(Mjesečno!$C23)*(COS(Dnevno!$C$1)*COS(Dnevno!$C$5)+COS(Dnevno!$C$6)*SIN(Dnevno!$C$1)*SIN(Dnevno!$C$5)))+SIN(Sheet2!Q$21)*COS(Mjesečno!$C23)*SIN(Mjesečno!$C$6)*SIN(Mjesečno!$C$5)+SIN(Mjesečno!$C23)*(SIN(Mjesečno!$C$1)*COS(Mjesečno!$C$5)-COS(Mjesečno!$C$1)*SIN(Mjesečno!$C$5)*COS(Mjesečno!$C$6)))</f>
        <v>0</v>
      </c>
      <c r="R142" s="34">
        <f>IF(COS(R$21)*(COS(Mjesečno!$C23)*(COS(Dnevno!$C$1)*COS(Dnevno!$C$5)+COS(Dnevno!$C$6)*SIN(Dnevno!$C$1)*SIN(Dnevno!$C$5)))+SIN(Sheet2!R$21)*COS(Mjesečno!$C23)*SIN(Mjesečno!$C$6)*SIN(Mjesečno!$C$5)+SIN(Mjesečno!$C23)*(SIN(Mjesečno!$C$1)*COS(Mjesečno!$C$5)-COS(Mjesečno!$C$1)*SIN(Mjesečno!$C$5)*COS(Mjesečno!$C$6))&lt;0,0,COS(R$21)*(COS(Mjesečno!$C23)*(COS(Dnevno!$C$1)*COS(Dnevno!$C$5)+COS(Dnevno!$C$6)*SIN(Dnevno!$C$1)*SIN(Dnevno!$C$5)))+SIN(Sheet2!R$21)*COS(Mjesečno!$C23)*SIN(Mjesečno!$C$6)*SIN(Mjesečno!$C$5)+SIN(Mjesečno!$C23)*(SIN(Mjesečno!$C$1)*COS(Mjesečno!$C$5)-COS(Mjesečno!$C$1)*SIN(Mjesečno!$C$5)*COS(Mjesečno!$C$6)))</f>
        <v>0</v>
      </c>
      <c r="S142" s="36">
        <f>IF(COS(S$21)*(COS(Mjesečno!$C23)*(COS(Dnevno!$C$1)*COS(Dnevno!$C$5)+COS(Dnevno!$C$6)*SIN(Dnevno!$C$1)*SIN(Dnevno!$C$5)))+SIN(Sheet2!S$21)*COS(Mjesečno!$C23)*SIN(Mjesečno!$C$6)*SIN(Mjesečno!$C$5)+SIN(Mjesečno!$C23)*(SIN(Mjesečno!$C$1)*COS(Mjesečno!$C$5)-COS(Mjesečno!$C$1)*SIN(Mjesečno!$C$5)*COS(Mjesečno!$C$6))&lt;0,0,COS(S$21)*(COS(Mjesečno!$C23)*(COS(Dnevno!$C$1)*COS(Dnevno!$C$5)+COS(Dnevno!$C$6)*SIN(Dnevno!$C$1)*SIN(Dnevno!$C$5)))+SIN(Sheet2!S$21)*COS(Mjesečno!$C23)*SIN(Mjesečno!$C$6)*SIN(Mjesečno!$C$5)+SIN(Mjesečno!$C23)*(SIN(Mjesečno!$C$1)*COS(Mjesečno!$C$5)-COS(Mjesečno!$C$1)*SIN(Mjesečno!$C$5)*COS(Mjesečno!$C$6)))</f>
        <v>0</v>
      </c>
    </row>
    <row r="143" spans="2:19" x14ac:dyDescent="0.35">
      <c r="B143" s="55" t="s">
        <v>88</v>
      </c>
      <c r="C143" s="35">
        <f>IF(COS(C$21)*(COS(Mjesečno!$C24)*(COS(Dnevno!$C$1)*COS(Dnevno!$C$5)+COS(Dnevno!$C$6)*SIN(Dnevno!$C$1)*SIN(Dnevno!$C$5)))+SIN(Sheet2!C$21)*COS(Mjesečno!$C24)*SIN(Mjesečno!$C$6)*SIN(Mjesečno!$C$5)+SIN(Mjesečno!$C24)*(SIN(Mjesečno!$C$1)*COS(Mjesečno!$C$5)-COS(Mjesečno!$C$1)*SIN(Mjesečno!$C$5)*COS(Mjesečno!$C$6))&lt;0,0,COS(C$21)*(COS(Mjesečno!$C24)*(COS(Dnevno!$C$1)*COS(Dnevno!$C$5)+COS(Dnevno!$C$6)*SIN(Dnevno!$C$1)*SIN(Dnevno!$C$5)))+SIN(Sheet2!C$21)*COS(Mjesečno!$C24)*SIN(Mjesečno!$C$6)*SIN(Mjesečno!$C$5)+SIN(Mjesečno!$C24)*(SIN(Mjesečno!$C$1)*COS(Mjesečno!$C$5)-COS(Mjesečno!$C$1)*SIN(Mjesečno!$C$5)*COS(Mjesečno!$C$6)))</f>
        <v>0</v>
      </c>
      <c r="D143" s="35">
        <f>IF(COS(D$21)*(COS(Mjesečno!$C24)*(COS(Dnevno!$C$1)*COS(Dnevno!$C$5)+COS(Dnevno!$C$6)*SIN(Dnevno!$C$1)*SIN(Dnevno!$C$5)))+SIN(Sheet2!D$21)*COS(Mjesečno!$C24)*SIN(Mjesečno!$C$6)*SIN(Mjesečno!$C$5)+SIN(Mjesečno!$C24)*(SIN(Mjesečno!$C$1)*COS(Mjesečno!$C$5)-COS(Mjesečno!$C$1)*SIN(Mjesečno!$C$5)*COS(Mjesečno!$C$6))&lt;0,0,COS(D$21)*(COS(Mjesečno!$C24)*(COS(Dnevno!$C$1)*COS(Dnevno!$C$5)+COS(Dnevno!$C$6)*SIN(Dnevno!$C$1)*SIN(Dnevno!$C$5)))+SIN(Sheet2!D$21)*COS(Mjesečno!$C24)*SIN(Mjesečno!$C$6)*SIN(Mjesečno!$C$5)+SIN(Mjesečno!$C24)*(SIN(Mjesečno!$C$1)*COS(Mjesečno!$C$5)-COS(Mjesečno!$C$1)*SIN(Mjesečno!$C$5)*COS(Mjesečno!$C$6)))</f>
        <v>0</v>
      </c>
      <c r="E143" s="35">
        <f>IF(COS(E$21)*(COS(Mjesečno!$C24)*(COS(Dnevno!$C$1)*COS(Dnevno!$C$5)+COS(Dnevno!$C$6)*SIN(Dnevno!$C$1)*SIN(Dnevno!$C$5)))+SIN(Sheet2!E$21)*COS(Mjesečno!$C24)*SIN(Mjesečno!$C$6)*SIN(Mjesečno!$C$5)+SIN(Mjesečno!$C24)*(SIN(Mjesečno!$C$1)*COS(Mjesečno!$C$5)-COS(Mjesečno!$C$1)*SIN(Mjesečno!$C$5)*COS(Mjesečno!$C$6))&lt;0,0,COS(E$21)*(COS(Mjesečno!$C24)*(COS(Dnevno!$C$1)*COS(Dnevno!$C$5)+COS(Dnevno!$C$6)*SIN(Dnevno!$C$1)*SIN(Dnevno!$C$5)))+SIN(Sheet2!E$21)*COS(Mjesečno!$C24)*SIN(Mjesečno!$C$6)*SIN(Mjesečno!$C$5)+SIN(Mjesečno!$C24)*(SIN(Mjesečno!$C$1)*COS(Mjesečno!$C$5)-COS(Mjesečno!$C$1)*SIN(Mjesečno!$C$5)*COS(Mjesečno!$C$6)))</f>
        <v>0</v>
      </c>
      <c r="F143" s="35">
        <f>IF(COS(F$21)*(COS(Mjesečno!$C24)*(COS(Dnevno!$C$1)*COS(Dnevno!$C$5)+COS(Dnevno!$C$6)*SIN(Dnevno!$C$1)*SIN(Dnevno!$C$5)))+SIN(Sheet2!F$21)*COS(Mjesečno!$C24)*SIN(Mjesečno!$C$6)*SIN(Mjesečno!$C$5)+SIN(Mjesečno!$C24)*(SIN(Mjesečno!$C$1)*COS(Mjesečno!$C$5)-COS(Mjesečno!$C$1)*SIN(Mjesečno!$C$5)*COS(Mjesečno!$C$6))&lt;0,0,COS(F$21)*(COS(Mjesečno!$C24)*(COS(Dnevno!$C$1)*COS(Dnevno!$C$5)+COS(Dnevno!$C$6)*SIN(Dnevno!$C$1)*SIN(Dnevno!$C$5)))+SIN(Sheet2!F$21)*COS(Mjesečno!$C24)*SIN(Mjesečno!$C$6)*SIN(Mjesečno!$C$5)+SIN(Mjesečno!$C24)*(SIN(Mjesečno!$C$1)*COS(Mjesečno!$C$5)-COS(Mjesečno!$C$1)*SIN(Mjesečno!$C$5)*COS(Mjesečno!$C$6)))</f>
        <v>5.8036635843233431E-2</v>
      </c>
      <c r="G143" s="35">
        <f>IF(COS(G$21)*(COS(Mjesečno!$C24)*(COS(Dnevno!$C$1)*COS(Dnevno!$C$5)+COS(Dnevno!$C$6)*SIN(Dnevno!$C$1)*SIN(Dnevno!$C$5)))+SIN(Sheet2!G$21)*COS(Mjesečno!$C24)*SIN(Mjesečno!$C$6)*SIN(Mjesečno!$C$5)+SIN(Mjesečno!$C24)*(SIN(Mjesečno!$C$1)*COS(Mjesečno!$C$5)-COS(Mjesečno!$C$1)*SIN(Mjesečno!$C$5)*COS(Mjesečno!$C$6))&lt;0,0,COS(G$21)*(COS(Mjesečno!$C24)*(COS(Dnevno!$C$1)*COS(Dnevno!$C$5)+COS(Dnevno!$C$6)*SIN(Dnevno!$C$1)*SIN(Dnevno!$C$5)))+SIN(Sheet2!G$21)*COS(Mjesečno!$C24)*SIN(Mjesečno!$C$6)*SIN(Mjesečno!$C$5)+SIN(Mjesečno!$C24)*(SIN(Mjesečno!$C$1)*COS(Mjesečno!$C$5)-COS(Mjesečno!$C$1)*SIN(Mjesečno!$C$5)*COS(Mjesečno!$C$6)))</f>
        <v>0.19500695313246103</v>
      </c>
      <c r="H143" s="35">
        <f>IF(COS(H$21)*(COS(Mjesečno!$C24)*(COS(Dnevno!$C$1)*COS(Dnevno!$C$5)+COS(Dnevno!$C$6)*SIN(Dnevno!$C$1)*SIN(Dnevno!$C$5)))+SIN(Sheet2!H$21)*COS(Mjesečno!$C24)*SIN(Mjesečno!$C$6)*SIN(Mjesečno!$C$5)+SIN(Mjesečno!$C24)*(SIN(Mjesečno!$C$1)*COS(Mjesečno!$C$5)-COS(Mjesečno!$C$1)*SIN(Mjesečno!$C$5)*COS(Mjesečno!$C$6))&lt;0,0,COS(H$21)*(COS(Mjesečno!$C24)*(COS(Dnevno!$C$1)*COS(Dnevno!$C$5)+COS(Dnevno!$C$6)*SIN(Dnevno!$C$1)*SIN(Dnevno!$C$5)))+SIN(Sheet2!H$21)*COS(Mjesečno!$C24)*SIN(Mjesečno!$C$6)*SIN(Mjesečno!$C$5)+SIN(Mjesečno!$C24)*(SIN(Mjesečno!$C$1)*COS(Mjesečno!$C$5)-COS(Mjesečno!$C$1)*SIN(Mjesečno!$C$5)*COS(Mjesečno!$C$6)))</f>
        <v>0.30010797414052665</v>
      </c>
      <c r="I143" s="35">
        <f>IF(COS(I$21)*(COS(Mjesečno!$C24)*(COS(Dnevno!$C$1)*COS(Dnevno!$C$5)+COS(Dnevno!$C$6)*SIN(Dnevno!$C$1)*SIN(Dnevno!$C$5)))+SIN(Sheet2!I$21)*COS(Mjesečno!$C24)*SIN(Mjesečno!$C$6)*SIN(Mjesečno!$C$5)+SIN(Mjesečno!$C24)*(SIN(Mjesečno!$C$1)*COS(Mjesečno!$C$5)-COS(Mjesečno!$C$1)*SIN(Mjesečno!$C$5)*COS(Mjesečno!$C$6))&lt;0,0,COS(I$21)*(COS(Mjesečno!$C24)*(COS(Dnevno!$C$1)*COS(Dnevno!$C$5)+COS(Dnevno!$C$6)*SIN(Dnevno!$C$1)*SIN(Dnevno!$C$5)))+SIN(Sheet2!I$21)*COS(Mjesečno!$C24)*SIN(Mjesečno!$C$6)*SIN(Mjesečno!$C$5)+SIN(Mjesečno!$C24)*(SIN(Mjesečno!$C$1)*COS(Mjesečno!$C$5)-COS(Mjesečno!$C$1)*SIN(Mjesečno!$C$5)*COS(Mjesečno!$C$6)))</f>
        <v>0.36617723797337981</v>
      </c>
      <c r="J143" s="35">
        <f>IF(COS(J$21)*(COS(Mjesečno!$C24)*(COS(Dnevno!$C$1)*COS(Dnevno!$C$5)+COS(Dnevno!$C$6)*SIN(Dnevno!$C$1)*SIN(Dnevno!$C$5)))+SIN(Sheet2!J$21)*COS(Mjesečno!$C24)*SIN(Mjesečno!$C$6)*SIN(Mjesečno!$C$5)+SIN(Mjesečno!$C24)*(SIN(Mjesečno!$C$1)*COS(Mjesečno!$C$5)-COS(Mjesečno!$C$1)*SIN(Mjesečno!$C$5)*COS(Mjesečno!$C$6))&lt;0,0,COS(J$21)*(COS(Mjesečno!$C24)*(COS(Dnevno!$C$1)*COS(Dnevno!$C$5)+COS(Dnevno!$C$6)*SIN(Dnevno!$C$1)*SIN(Dnevno!$C$5)))+SIN(Sheet2!J$21)*COS(Mjesečno!$C24)*SIN(Mjesečno!$C$6)*SIN(Mjesečno!$C$5)+SIN(Mjesečno!$C24)*(SIN(Mjesečno!$C$1)*COS(Mjesečno!$C$5)-COS(Mjesečno!$C$1)*SIN(Mjesečno!$C$5)*COS(Mjesečno!$C$6)))</f>
        <v>0.38871223348543277</v>
      </c>
      <c r="K143" s="35">
        <f>IF(COS(K$21)*(COS(Mjesečno!$C24)*(COS(Dnevno!$C$1)*COS(Dnevno!$C$5)+COS(Dnevno!$C$6)*SIN(Dnevno!$C$1)*SIN(Dnevno!$C$5)))+SIN(Sheet2!K$21)*COS(Mjesečno!$C24)*SIN(Mjesečno!$C$6)*SIN(Mjesečno!$C$5)+SIN(Mjesečno!$C24)*(SIN(Mjesečno!$C$1)*COS(Mjesečno!$C$5)-COS(Mjesečno!$C$1)*SIN(Mjesečno!$C$5)*COS(Mjesečno!$C$6))&lt;0,0,COS(K$21)*(COS(Mjesečno!$C24)*(COS(Dnevno!$C$1)*COS(Dnevno!$C$5)+COS(Dnevno!$C$6)*SIN(Dnevno!$C$1)*SIN(Dnevno!$C$5)))+SIN(Sheet2!K$21)*COS(Mjesečno!$C24)*SIN(Mjesečno!$C$6)*SIN(Mjesečno!$C$5)+SIN(Mjesečno!$C24)*(SIN(Mjesečno!$C$1)*COS(Mjesečno!$C$5)-COS(Mjesečno!$C$1)*SIN(Mjesečno!$C$5)*COS(Mjesečno!$C$6)))</f>
        <v>0.36617723797337981</v>
      </c>
      <c r="L143" s="35">
        <f>IF(COS(L$21)*(COS(Mjesečno!$C24)*(COS(Dnevno!$C$1)*COS(Dnevno!$C$5)+COS(Dnevno!$C$6)*SIN(Dnevno!$C$1)*SIN(Dnevno!$C$5)))+SIN(Sheet2!L$21)*COS(Mjesečno!$C24)*SIN(Mjesečno!$C$6)*SIN(Mjesečno!$C$5)+SIN(Mjesečno!$C24)*(SIN(Mjesečno!$C$1)*COS(Mjesečno!$C$5)-COS(Mjesečno!$C$1)*SIN(Mjesečno!$C$5)*COS(Mjesečno!$C$6))&lt;0,0,COS(L$21)*(COS(Mjesečno!$C24)*(COS(Dnevno!$C$1)*COS(Dnevno!$C$5)+COS(Dnevno!$C$6)*SIN(Dnevno!$C$1)*SIN(Dnevno!$C$5)))+SIN(Sheet2!L$21)*COS(Mjesečno!$C24)*SIN(Mjesečno!$C$6)*SIN(Mjesečno!$C$5)+SIN(Mjesečno!$C24)*(SIN(Mjesečno!$C$1)*COS(Mjesečno!$C$5)-COS(Mjesečno!$C$1)*SIN(Mjesečno!$C$5)*COS(Mjesečno!$C$6)))</f>
        <v>0.30010797414052665</v>
      </c>
      <c r="M143" s="35">
        <f>IF(COS(M$21)*(COS(Mjesečno!$C24)*(COS(Dnevno!$C$1)*COS(Dnevno!$C$5)+COS(Dnevno!$C$6)*SIN(Dnevno!$C$1)*SIN(Dnevno!$C$5)))+SIN(Sheet2!M$21)*COS(Mjesečno!$C24)*SIN(Mjesečno!$C$6)*SIN(Mjesečno!$C$5)+SIN(Mjesečno!$C24)*(SIN(Mjesečno!$C$1)*COS(Mjesečno!$C$5)-COS(Mjesečno!$C$1)*SIN(Mjesečno!$C$5)*COS(Mjesečno!$C$6))&lt;0,0,COS(M$21)*(COS(Mjesečno!$C24)*(COS(Dnevno!$C$1)*COS(Dnevno!$C$5)+COS(Dnevno!$C$6)*SIN(Dnevno!$C$1)*SIN(Dnevno!$C$5)))+SIN(Sheet2!M$21)*COS(Mjesečno!$C24)*SIN(Mjesečno!$C$6)*SIN(Mjesečno!$C$5)+SIN(Mjesečno!$C24)*(SIN(Mjesečno!$C$1)*COS(Mjesečno!$C$5)-COS(Mjesečno!$C$1)*SIN(Mjesečno!$C$5)*COS(Mjesečno!$C$6)))</f>
        <v>0.19500695313246103</v>
      </c>
      <c r="N143" s="35">
        <f>IF(COS(N$21)*(COS(Mjesečno!$C24)*(COS(Dnevno!$C$1)*COS(Dnevno!$C$5)+COS(Dnevno!$C$6)*SIN(Dnevno!$C$1)*SIN(Dnevno!$C$5)))+SIN(Sheet2!N$21)*COS(Mjesečno!$C24)*SIN(Mjesečno!$C$6)*SIN(Mjesečno!$C$5)+SIN(Mjesečno!$C24)*(SIN(Mjesečno!$C$1)*COS(Mjesečno!$C$5)-COS(Mjesečno!$C$1)*SIN(Mjesečno!$C$5)*COS(Mjesečno!$C$6))&lt;0,0,COS(N$21)*(COS(Mjesečno!$C24)*(COS(Dnevno!$C$1)*COS(Dnevno!$C$5)+COS(Dnevno!$C$6)*SIN(Dnevno!$C$1)*SIN(Dnevno!$C$5)))+SIN(Sheet2!N$21)*COS(Mjesečno!$C24)*SIN(Mjesečno!$C$6)*SIN(Mjesečno!$C$5)+SIN(Mjesečno!$C24)*(SIN(Mjesečno!$C$1)*COS(Mjesečno!$C$5)-COS(Mjesečno!$C$1)*SIN(Mjesečno!$C$5)*COS(Mjesečno!$C$6)))</f>
        <v>5.8036635843233431E-2</v>
      </c>
      <c r="O143" s="35">
        <f>IF(COS(O$21)*(COS(Mjesečno!$C24)*(COS(Dnevno!$C$1)*COS(Dnevno!$C$5)+COS(Dnevno!$C$6)*SIN(Dnevno!$C$1)*SIN(Dnevno!$C$5)))+SIN(Sheet2!O$21)*COS(Mjesečno!$C24)*SIN(Mjesečno!$C$6)*SIN(Mjesečno!$C$5)+SIN(Mjesečno!$C24)*(SIN(Mjesečno!$C$1)*COS(Mjesečno!$C$5)-COS(Mjesečno!$C$1)*SIN(Mjesečno!$C$5)*COS(Mjesečno!$C$6))&lt;0,0,COS(O$21)*(COS(Mjesečno!$C24)*(COS(Dnevno!$C$1)*COS(Dnevno!$C$5)+COS(Dnevno!$C$6)*SIN(Dnevno!$C$1)*SIN(Dnevno!$C$5)))+SIN(Sheet2!O$21)*COS(Mjesečno!$C24)*SIN(Mjesečno!$C$6)*SIN(Mjesečno!$C$5)+SIN(Mjesečno!$C24)*(SIN(Mjesečno!$C$1)*COS(Mjesečno!$C$5)-COS(Mjesečno!$C$1)*SIN(Mjesečno!$C$5)*COS(Mjesečno!$C$6)))</f>
        <v>0</v>
      </c>
      <c r="P143" s="35">
        <f>IF(COS(P$21)*(COS(Mjesečno!$C24)*(COS(Dnevno!$C$1)*COS(Dnevno!$C$5)+COS(Dnevno!$C$6)*SIN(Dnevno!$C$1)*SIN(Dnevno!$C$5)))+SIN(Sheet2!P$21)*COS(Mjesečno!$C24)*SIN(Mjesečno!$C$6)*SIN(Mjesečno!$C$5)+SIN(Mjesečno!$C24)*(SIN(Mjesečno!$C$1)*COS(Mjesečno!$C$5)-COS(Mjesečno!$C$1)*SIN(Mjesečno!$C$5)*COS(Mjesečno!$C$6))&lt;0,0,COS(P$21)*(COS(Mjesečno!$C24)*(COS(Dnevno!$C$1)*COS(Dnevno!$C$5)+COS(Dnevno!$C$6)*SIN(Dnevno!$C$1)*SIN(Dnevno!$C$5)))+SIN(Sheet2!P$21)*COS(Mjesečno!$C24)*SIN(Mjesečno!$C$6)*SIN(Mjesečno!$C$5)+SIN(Mjesečno!$C24)*(SIN(Mjesečno!$C$1)*COS(Mjesečno!$C$5)-COS(Mjesečno!$C$1)*SIN(Mjesečno!$C$5)*COS(Mjesečno!$C$6)))</f>
        <v>0</v>
      </c>
      <c r="Q143" s="35">
        <f>IF(COS(Q$21)*(COS(Mjesečno!$C24)*(COS(Dnevno!$C$1)*COS(Dnevno!$C$5)+COS(Dnevno!$C$6)*SIN(Dnevno!$C$1)*SIN(Dnevno!$C$5)))+SIN(Sheet2!Q$21)*COS(Mjesečno!$C24)*SIN(Mjesečno!$C$6)*SIN(Mjesečno!$C$5)+SIN(Mjesečno!$C24)*(SIN(Mjesečno!$C$1)*COS(Mjesečno!$C$5)-COS(Mjesečno!$C$1)*SIN(Mjesečno!$C$5)*COS(Mjesečno!$C$6))&lt;0,0,COS(Q$21)*(COS(Mjesečno!$C24)*(COS(Dnevno!$C$1)*COS(Dnevno!$C$5)+COS(Dnevno!$C$6)*SIN(Dnevno!$C$1)*SIN(Dnevno!$C$5)))+SIN(Sheet2!Q$21)*COS(Mjesečno!$C24)*SIN(Mjesečno!$C$6)*SIN(Mjesečno!$C$5)+SIN(Mjesečno!$C24)*(SIN(Mjesečno!$C$1)*COS(Mjesečno!$C$5)-COS(Mjesečno!$C$1)*SIN(Mjesečno!$C$5)*COS(Mjesečno!$C$6)))</f>
        <v>0</v>
      </c>
      <c r="R143" s="35">
        <f>IF(COS(R$21)*(COS(Mjesečno!$C24)*(COS(Dnevno!$C$1)*COS(Dnevno!$C$5)+COS(Dnevno!$C$6)*SIN(Dnevno!$C$1)*SIN(Dnevno!$C$5)))+SIN(Sheet2!R$21)*COS(Mjesečno!$C24)*SIN(Mjesečno!$C$6)*SIN(Mjesečno!$C$5)+SIN(Mjesečno!$C24)*(SIN(Mjesečno!$C$1)*COS(Mjesečno!$C$5)-COS(Mjesečno!$C$1)*SIN(Mjesečno!$C$5)*COS(Mjesečno!$C$6))&lt;0,0,COS(R$21)*(COS(Mjesečno!$C24)*(COS(Dnevno!$C$1)*COS(Dnevno!$C$5)+COS(Dnevno!$C$6)*SIN(Dnevno!$C$1)*SIN(Dnevno!$C$5)))+SIN(Sheet2!R$21)*COS(Mjesečno!$C24)*SIN(Mjesečno!$C$6)*SIN(Mjesečno!$C$5)+SIN(Mjesečno!$C24)*(SIN(Mjesečno!$C$1)*COS(Mjesečno!$C$5)-COS(Mjesečno!$C$1)*SIN(Mjesečno!$C$5)*COS(Mjesečno!$C$6)))</f>
        <v>0</v>
      </c>
      <c r="S143" s="37">
        <f>IF(COS(S$21)*(COS(Mjesečno!$C24)*(COS(Dnevno!$C$1)*COS(Dnevno!$C$5)+COS(Dnevno!$C$6)*SIN(Dnevno!$C$1)*SIN(Dnevno!$C$5)))+SIN(Sheet2!S$21)*COS(Mjesečno!$C24)*SIN(Mjesečno!$C$6)*SIN(Mjesečno!$C$5)+SIN(Mjesečno!$C24)*(SIN(Mjesečno!$C$1)*COS(Mjesečno!$C$5)-COS(Mjesečno!$C$1)*SIN(Mjesečno!$C$5)*COS(Mjesečno!$C$6))&lt;0,0,COS(S$21)*(COS(Mjesečno!$C24)*(COS(Dnevno!$C$1)*COS(Dnevno!$C$5)+COS(Dnevno!$C$6)*SIN(Dnevno!$C$1)*SIN(Dnevno!$C$5)))+SIN(Sheet2!S$21)*COS(Mjesečno!$C24)*SIN(Mjesečno!$C$6)*SIN(Mjesečno!$C$5)+SIN(Mjesečno!$C24)*(SIN(Mjesečno!$C$1)*COS(Mjesečno!$C$5)-COS(Mjesečno!$C$1)*SIN(Mjesečno!$C$5)*COS(Mjesečno!$C$6)))</f>
        <v>0</v>
      </c>
    </row>
    <row r="144" spans="2:19" x14ac:dyDescent="0.35">
      <c r="B144" s="29"/>
    </row>
    <row r="145" spans="2:19" x14ac:dyDescent="0.35">
      <c r="B145" s="29"/>
    </row>
    <row r="146" spans="2:19" x14ac:dyDescent="0.35">
      <c r="B146" s="29"/>
    </row>
    <row r="147" spans="2:19" x14ac:dyDescent="0.35">
      <c r="B147" s="29"/>
    </row>
    <row r="149" spans="2:19" ht="18.5" x14ac:dyDescent="0.45">
      <c r="B149" s="57" t="s">
        <v>109</v>
      </c>
    </row>
    <row r="150" spans="2:19" x14ac:dyDescent="0.35">
      <c r="B150" s="43" t="s">
        <v>101</v>
      </c>
      <c r="C150" s="51">
        <v>5</v>
      </c>
      <c r="D150" s="51">
        <v>6</v>
      </c>
      <c r="E150" s="51">
        <v>7</v>
      </c>
      <c r="F150" s="51">
        <v>8</v>
      </c>
      <c r="G150" s="51">
        <v>9</v>
      </c>
      <c r="H150" s="51">
        <v>10</v>
      </c>
      <c r="I150" s="51">
        <v>11</v>
      </c>
      <c r="J150" s="51">
        <v>12</v>
      </c>
      <c r="K150" s="51">
        <v>13</v>
      </c>
      <c r="L150" s="51">
        <v>14</v>
      </c>
      <c r="M150" s="51">
        <v>15</v>
      </c>
      <c r="N150" s="51">
        <v>16</v>
      </c>
      <c r="O150" s="51">
        <v>17</v>
      </c>
      <c r="P150" s="51">
        <v>18</v>
      </c>
      <c r="Q150" s="51">
        <v>19</v>
      </c>
      <c r="R150" s="51">
        <v>20</v>
      </c>
      <c r="S150" s="52">
        <v>21</v>
      </c>
    </row>
    <row r="151" spans="2:19" x14ac:dyDescent="0.35">
      <c r="B151" s="15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6"/>
    </row>
    <row r="152" spans="2:19" x14ac:dyDescent="0.35">
      <c r="B152" s="53" t="s">
        <v>92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6"/>
    </row>
    <row r="153" spans="2:19" x14ac:dyDescent="0.35">
      <c r="B153" s="54" t="s">
        <v>77</v>
      </c>
      <c r="C153" s="34">
        <f>IF(SIN(Dnevno!$C$1)*SIN(Mjesečno!$C13)+COS(Mjesečno!$C$1)*COS(C$21)&lt;0,0,SIN(Dnevno!$C$1)*SIN(Mjesečno!$C13)+COS(Mjesečno!$C$1)*COS(C$21))</f>
        <v>0</v>
      </c>
      <c r="D153" s="34">
        <f>IF(SIN(Dnevno!$C$1)*SIN(Mjesečno!$C13)+COS(Mjesečno!$C$1)*COS(D$21)&lt;0,0,SIN(Dnevno!$C$1)*SIN(Mjesečno!$C13)+COS(Mjesečno!$C$1)*COS(D$21))</f>
        <v>0</v>
      </c>
      <c r="E153" s="34">
        <f>IF(SIN(Dnevno!$C$1)*SIN(Mjesečno!$C13)+COS(Mjesečno!$C$1)*COS(E$21)&lt;0,0,SIN(Dnevno!$C$1)*SIN(Mjesečno!$C13)+COS(Mjesečno!$C$1)*COS(E$21))</f>
        <v>0</v>
      </c>
      <c r="F153" s="34">
        <f>IF(SIN(Dnevno!$C$1)*SIN(Mjesečno!$C13)+COS(Mjesečno!$C$1)*COS(F$21)&lt;0,0,SIN(Dnevno!$C$1)*SIN(Mjesečno!$C13)+COS(Mjesečno!$C$1)*COS(F$21))</f>
        <v>0.11214140046036797</v>
      </c>
      <c r="G153" s="34">
        <f>IF(SIN(Dnevno!$C$1)*SIN(Mjesečno!$C13)+COS(Mjesečno!$C$1)*COS(G$21)&lt;0,0,SIN(Dnevno!$C$1)*SIN(Mjesečno!$C13)+COS(Mjesečno!$C$1)*COS(G$21))</f>
        <v>0.26104620132039746</v>
      </c>
      <c r="H153" s="34">
        <f>IF(SIN(Dnevno!$C$1)*SIN(Mjesečno!$C13)+COS(Mjesečno!$C$1)*COS(H$21)&lt;0,0,SIN(Dnevno!$C$1)*SIN(Mjesečno!$C13)+COS(Mjesečno!$C$1)*COS(H$21))</f>
        <v>0.3753048736599307</v>
      </c>
      <c r="I153" s="34">
        <f>IF(SIN(Dnevno!$C$1)*SIN(Mjesečno!$C13)+COS(Mjesečno!$C$1)*COS(I$21)&lt;0,0,SIN(Dnevno!$C$1)*SIN(Mjesečno!$C13)+COS(Mjesečno!$C$1)*COS(I$21))</f>
        <v>0.44713087778041249</v>
      </c>
      <c r="J153" s="34">
        <f>IF(SIN(Dnevno!$C$1)*SIN(Mjesečno!$C13)+COS(Mjesečno!$C$1)*COS(J$21)&lt;0,0,SIN(Dnevno!$C$1)*SIN(Mjesečno!$C13)+COS(Mjesečno!$C$1)*COS(J$21))</f>
        <v>0.47162939019911598</v>
      </c>
      <c r="K153" s="34">
        <f>IF(SIN(Dnevno!$C$1)*SIN(Mjesečno!$C13)+COS(Mjesečno!$C$1)*COS(K$21)&lt;0,0,SIN(Dnevno!$C$1)*SIN(Mjesečno!$C13)+COS(Mjesečno!$C$1)*COS(K$21))</f>
        <v>0.44713087778041249</v>
      </c>
      <c r="L153" s="34">
        <f>IF(SIN(Dnevno!$C$1)*SIN(Mjesečno!$C13)+COS(Mjesečno!$C$1)*COS(L$21)&lt;0,0,SIN(Dnevno!$C$1)*SIN(Mjesečno!$C13)+COS(Mjesečno!$C$1)*COS(L$21))</f>
        <v>0.3753048736599307</v>
      </c>
      <c r="M153" s="34">
        <f>IF(SIN(Dnevno!$C$1)*SIN(Mjesečno!$C13)+COS(Mjesečno!$C$1)*COS(M$21)&lt;0,0,SIN(Dnevno!$C$1)*SIN(Mjesečno!$C13)+COS(Mjesečno!$C$1)*COS(M$21))</f>
        <v>0.26104620132039746</v>
      </c>
      <c r="N153" s="34">
        <f>IF(SIN(Dnevno!$C$1)*SIN(Mjesečno!$C13)+COS(Mjesečno!$C$1)*COS(N$21)&lt;0,0,SIN(Dnevno!$C$1)*SIN(Mjesečno!$C13)+COS(Mjesečno!$C$1)*COS(N$21))</f>
        <v>0.11214140046036797</v>
      </c>
      <c r="O153" s="34">
        <f>IF(SIN(Dnevno!$C$1)*SIN(Mjesečno!$C13)+COS(Mjesečno!$C$1)*COS(O$21)&lt;0,0,SIN(Dnevno!$C$1)*SIN(Mjesečno!$C13)+COS(Mjesečno!$C$1)*COS(O$21))</f>
        <v>0</v>
      </c>
      <c r="P153" s="34">
        <f>IF(SIN(Dnevno!$C$1)*SIN(Mjesečno!$C13)+COS(Mjesečno!$C$1)*COS(P$21)&lt;0,0,SIN(Dnevno!$C$1)*SIN(Mjesečno!$C13)+COS(Mjesečno!$C$1)*COS(P$21))</f>
        <v>0</v>
      </c>
      <c r="Q153" s="34">
        <f>IF(SIN(Dnevno!$C$1)*SIN(Mjesečno!$C13)+COS(Mjesečno!$C$1)*COS(Q$21)&lt;0,0,SIN(Dnevno!$C$1)*SIN(Mjesečno!$C13)+COS(Mjesečno!$C$1)*COS(Q$21))</f>
        <v>0</v>
      </c>
      <c r="R153" s="34">
        <f>IF(SIN(Dnevno!$C$1)*SIN(Mjesečno!$C13)+COS(Mjesečno!$C$1)*COS(R$21)&lt;0,0,SIN(Dnevno!$C$1)*SIN(Mjesečno!$C13)+COS(Mjesečno!$C$1)*COS(R$21))</f>
        <v>0</v>
      </c>
      <c r="S153" s="36">
        <f>IF(SIN(Dnevno!$C$1)*SIN(Mjesečno!$C13)+COS(Mjesečno!$C$1)*COS(S$21)&lt;0,0,SIN(Dnevno!$C$1)*SIN(Mjesečno!$C13)+COS(Mjesečno!$C$1)*COS(S$21))</f>
        <v>0</v>
      </c>
    </row>
    <row r="154" spans="2:19" x14ac:dyDescent="0.35">
      <c r="B154" s="54" t="s">
        <v>78</v>
      </c>
      <c r="C154" s="34">
        <f>IF(SIN(Dnevno!$C$1)*SIN(Mjesečno!$C14)+COS(Mjesečno!$C$1)*COS(C$21)&lt;0,0,SIN(Dnevno!$C$1)*SIN(Mjesečno!$C14)+COS(Mjesečno!$C$1)*COS(C$21))</f>
        <v>0</v>
      </c>
      <c r="D154" s="34">
        <f>IF(SIN(Dnevno!$C$1)*SIN(Mjesečno!$C14)+COS(Mjesečno!$C$1)*COS(D$21)&lt;0,0,SIN(Dnevno!$C$1)*SIN(Mjesečno!$C14)+COS(Mjesečno!$C$1)*COS(D$21))</f>
        <v>0</v>
      </c>
      <c r="E154" s="34">
        <f>IF(SIN(Dnevno!$C$1)*SIN(Mjesečno!$C14)+COS(Mjesečno!$C$1)*COS(E$21)&lt;0,0,SIN(Dnevno!$C$1)*SIN(Mjesečno!$C14)+COS(Mjesečno!$C$1)*COS(E$21))</f>
        <v>2.589392648775013E-2</v>
      </c>
      <c r="F154" s="34">
        <f>IF(SIN(Dnevno!$C$1)*SIN(Mjesečno!$C14)+COS(Mjesečno!$C$1)*COS(F$21)&lt;0,0,SIN(Dnevno!$C$1)*SIN(Mjesečno!$C14)+COS(Mjesečno!$C$1)*COS(F$21))</f>
        <v>0.19929723976648317</v>
      </c>
      <c r="G154" s="34">
        <f>IF(SIN(Dnevno!$C$1)*SIN(Mjesečno!$C14)+COS(Mjesečno!$C$1)*COS(G$21)&lt;0,0,SIN(Dnevno!$C$1)*SIN(Mjesečno!$C14)+COS(Mjesečno!$C$1)*COS(G$21))</f>
        <v>0.34820204062651267</v>
      </c>
      <c r="H154" s="34">
        <f>IF(SIN(Dnevno!$C$1)*SIN(Mjesečno!$C14)+COS(Mjesečno!$C$1)*COS(H$21)&lt;0,0,SIN(Dnevno!$C$1)*SIN(Mjesečno!$C14)+COS(Mjesečno!$C$1)*COS(H$21))</f>
        <v>0.46246071296604591</v>
      </c>
      <c r="I154" s="34">
        <f>IF(SIN(Dnevno!$C$1)*SIN(Mjesečno!$C14)+COS(Mjesečno!$C$1)*COS(I$21)&lt;0,0,SIN(Dnevno!$C$1)*SIN(Mjesečno!$C14)+COS(Mjesečno!$C$1)*COS(I$21))</f>
        <v>0.53428671708652775</v>
      </c>
      <c r="J154" s="34">
        <f>IF(SIN(Dnevno!$C$1)*SIN(Mjesečno!$C14)+COS(Mjesečno!$C$1)*COS(J$21)&lt;0,0,SIN(Dnevno!$C$1)*SIN(Mjesečno!$C14)+COS(Mjesečno!$C$1)*COS(J$21))</f>
        <v>0.55878522950523113</v>
      </c>
      <c r="K154" s="34">
        <f>IF(SIN(Dnevno!$C$1)*SIN(Mjesečno!$C14)+COS(Mjesečno!$C$1)*COS(K$21)&lt;0,0,SIN(Dnevno!$C$1)*SIN(Mjesečno!$C14)+COS(Mjesečno!$C$1)*COS(K$21))</f>
        <v>0.53428671708652775</v>
      </c>
      <c r="L154" s="34">
        <f>IF(SIN(Dnevno!$C$1)*SIN(Mjesečno!$C14)+COS(Mjesečno!$C$1)*COS(L$21)&lt;0,0,SIN(Dnevno!$C$1)*SIN(Mjesečno!$C14)+COS(Mjesečno!$C$1)*COS(L$21))</f>
        <v>0.46246071296604591</v>
      </c>
      <c r="M154" s="34">
        <f>IF(SIN(Dnevno!$C$1)*SIN(Mjesečno!$C14)+COS(Mjesečno!$C$1)*COS(M$21)&lt;0,0,SIN(Dnevno!$C$1)*SIN(Mjesečno!$C14)+COS(Mjesečno!$C$1)*COS(M$21))</f>
        <v>0.34820204062651267</v>
      </c>
      <c r="N154" s="34">
        <f>IF(SIN(Dnevno!$C$1)*SIN(Mjesečno!$C14)+COS(Mjesečno!$C$1)*COS(N$21)&lt;0,0,SIN(Dnevno!$C$1)*SIN(Mjesečno!$C14)+COS(Mjesečno!$C$1)*COS(N$21))</f>
        <v>0.19929723976648317</v>
      </c>
      <c r="O154" s="34">
        <f>IF(SIN(Dnevno!$C$1)*SIN(Mjesečno!$C14)+COS(Mjesečno!$C$1)*COS(O$21)&lt;0,0,SIN(Dnevno!$C$1)*SIN(Mjesečno!$C14)+COS(Mjesečno!$C$1)*COS(O$21))</f>
        <v>2.589392648775013E-2</v>
      </c>
      <c r="P154" s="34">
        <f>IF(SIN(Dnevno!$C$1)*SIN(Mjesečno!$C14)+COS(Mjesečno!$C$1)*COS(P$21)&lt;0,0,SIN(Dnevno!$C$1)*SIN(Mjesečno!$C14)+COS(Mjesečno!$C$1)*COS(P$21))</f>
        <v>0</v>
      </c>
      <c r="Q154" s="34">
        <f>IF(SIN(Dnevno!$C$1)*SIN(Mjesečno!$C14)+COS(Mjesečno!$C$1)*COS(Q$21)&lt;0,0,SIN(Dnevno!$C$1)*SIN(Mjesečno!$C14)+COS(Mjesečno!$C$1)*COS(Q$21))</f>
        <v>0</v>
      </c>
      <c r="R154" s="34">
        <f>IF(SIN(Dnevno!$C$1)*SIN(Mjesečno!$C14)+COS(Mjesečno!$C$1)*COS(R$21)&lt;0,0,SIN(Dnevno!$C$1)*SIN(Mjesečno!$C14)+COS(Mjesečno!$C$1)*COS(R$21))</f>
        <v>0</v>
      </c>
      <c r="S154" s="36">
        <f>IF(SIN(Dnevno!$C$1)*SIN(Mjesečno!$C14)+COS(Mjesečno!$C$1)*COS(S$21)&lt;0,0,SIN(Dnevno!$C$1)*SIN(Mjesečno!$C14)+COS(Mjesečno!$C$1)*COS(S$21))</f>
        <v>0</v>
      </c>
    </row>
    <row r="155" spans="2:19" x14ac:dyDescent="0.35">
      <c r="B155" s="54" t="s">
        <v>79</v>
      </c>
      <c r="C155" s="34">
        <f>IF(SIN(Dnevno!$C$1)*SIN(Mjesečno!$C15)+COS(Mjesečno!$C$1)*COS(C$21)&lt;0,0,SIN(Dnevno!$C$1)*SIN(Mjesečno!$C15)+COS(Mjesečno!$C$1)*COS(C$21))</f>
        <v>0</v>
      </c>
      <c r="D155" s="34">
        <f>IF(SIN(Dnevno!$C$1)*SIN(Mjesečno!$C15)+COS(Mjesečno!$C$1)*COS(D$21)&lt;0,0,SIN(Dnevno!$C$1)*SIN(Mjesečno!$C15)+COS(Mjesečno!$C$1)*COS(D$21))</f>
        <v>0</v>
      </c>
      <c r="E155" s="34">
        <f>IF(SIN(Dnevno!$C$1)*SIN(Mjesečno!$C15)+COS(Mjesečno!$C$1)*COS(E$21)&lt;0,0,SIN(Dnevno!$C$1)*SIN(Mjesečno!$C15)+COS(Mjesečno!$C$1)*COS(E$21))</f>
        <v>0.15711079063811573</v>
      </c>
      <c r="F155" s="34">
        <f>IF(SIN(Dnevno!$C$1)*SIN(Mjesečno!$C15)+COS(Mjesečno!$C$1)*COS(F$21)&lt;0,0,SIN(Dnevno!$C$1)*SIN(Mjesečno!$C15)+COS(Mjesečno!$C$1)*COS(F$21))</f>
        <v>0.33051410391684877</v>
      </c>
      <c r="G155" s="34">
        <f>IF(SIN(Dnevno!$C$1)*SIN(Mjesečno!$C15)+COS(Mjesečno!$C$1)*COS(G$21)&lt;0,0,SIN(Dnevno!$C$1)*SIN(Mjesečno!$C15)+COS(Mjesečno!$C$1)*COS(G$21))</f>
        <v>0.47941890477687826</v>
      </c>
      <c r="H155" s="34">
        <f>IF(SIN(Dnevno!$C$1)*SIN(Mjesečno!$C15)+COS(Mjesečno!$C$1)*COS(H$21)&lt;0,0,SIN(Dnevno!$C$1)*SIN(Mjesečno!$C15)+COS(Mjesečno!$C$1)*COS(H$21))</f>
        <v>0.59367757711641145</v>
      </c>
      <c r="I155" s="34">
        <f>IF(SIN(Dnevno!$C$1)*SIN(Mjesečno!$C15)+COS(Mjesečno!$C$1)*COS(I$21)&lt;0,0,SIN(Dnevno!$C$1)*SIN(Mjesečno!$C15)+COS(Mjesečno!$C$1)*COS(I$21))</f>
        <v>0.66550358123689324</v>
      </c>
      <c r="J155" s="34">
        <f>IF(SIN(Dnevno!$C$1)*SIN(Mjesečno!$C15)+COS(Mjesečno!$C$1)*COS(J$21)&lt;0,0,SIN(Dnevno!$C$1)*SIN(Mjesečno!$C15)+COS(Mjesečno!$C$1)*COS(J$21))</f>
        <v>0.69000209365559673</v>
      </c>
      <c r="K155" s="34">
        <f>IF(SIN(Dnevno!$C$1)*SIN(Mjesečno!$C15)+COS(Mjesečno!$C$1)*COS(K$21)&lt;0,0,SIN(Dnevno!$C$1)*SIN(Mjesečno!$C15)+COS(Mjesečno!$C$1)*COS(K$21))</f>
        <v>0.66550358123689324</v>
      </c>
      <c r="L155" s="34">
        <f>IF(SIN(Dnevno!$C$1)*SIN(Mjesečno!$C15)+COS(Mjesečno!$C$1)*COS(L$21)&lt;0,0,SIN(Dnevno!$C$1)*SIN(Mjesečno!$C15)+COS(Mjesečno!$C$1)*COS(L$21))</f>
        <v>0.59367757711641145</v>
      </c>
      <c r="M155" s="34">
        <f>IF(SIN(Dnevno!$C$1)*SIN(Mjesečno!$C15)+COS(Mjesečno!$C$1)*COS(M$21)&lt;0,0,SIN(Dnevno!$C$1)*SIN(Mjesečno!$C15)+COS(Mjesečno!$C$1)*COS(M$21))</f>
        <v>0.47941890477687826</v>
      </c>
      <c r="N155" s="34">
        <f>IF(SIN(Dnevno!$C$1)*SIN(Mjesečno!$C15)+COS(Mjesečno!$C$1)*COS(N$21)&lt;0,0,SIN(Dnevno!$C$1)*SIN(Mjesečno!$C15)+COS(Mjesečno!$C$1)*COS(N$21))</f>
        <v>0.33051410391684877</v>
      </c>
      <c r="O155" s="34">
        <f>IF(SIN(Dnevno!$C$1)*SIN(Mjesečno!$C15)+COS(Mjesečno!$C$1)*COS(O$21)&lt;0,0,SIN(Dnevno!$C$1)*SIN(Mjesečno!$C15)+COS(Mjesečno!$C$1)*COS(O$21))</f>
        <v>0.15711079063811573</v>
      </c>
      <c r="P155" s="34">
        <f>IF(SIN(Dnevno!$C$1)*SIN(Mjesečno!$C15)+COS(Mjesečno!$C$1)*COS(P$21)&lt;0,0,SIN(Dnevno!$C$1)*SIN(Mjesečno!$C15)+COS(Mjesečno!$C$1)*COS(P$21))</f>
        <v>0</v>
      </c>
      <c r="Q155" s="34">
        <f>IF(SIN(Dnevno!$C$1)*SIN(Mjesečno!$C15)+COS(Mjesečno!$C$1)*COS(Q$21)&lt;0,0,SIN(Dnevno!$C$1)*SIN(Mjesečno!$C15)+COS(Mjesečno!$C$1)*COS(Q$21))</f>
        <v>0</v>
      </c>
      <c r="R155" s="34">
        <f>IF(SIN(Dnevno!$C$1)*SIN(Mjesečno!$C15)+COS(Mjesečno!$C$1)*COS(R$21)&lt;0,0,SIN(Dnevno!$C$1)*SIN(Mjesečno!$C15)+COS(Mjesečno!$C$1)*COS(R$21))</f>
        <v>0</v>
      </c>
      <c r="S155" s="36">
        <f>IF(SIN(Dnevno!$C$1)*SIN(Mjesečno!$C15)+COS(Mjesečno!$C$1)*COS(S$21)&lt;0,0,SIN(Dnevno!$C$1)*SIN(Mjesečno!$C15)+COS(Mjesečno!$C$1)*COS(S$21))</f>
        <v>0</v>
      </c>
    </row>
    <row r="156" spans="2:19" x14ac:dyDescent="0.35">
      <c r="B156" s="54" t="s">
        <v>80</v>
      </c>
      <c r="C156" s="34">
        <f>IF(SIN(Dnevno!$C$1)*SIN(Mjesečno!$C16)+COS(Mjesečno!$C$1)*COS(C$21)&lt;0,0,SIN(Dnevno!$C$1)*SIN(Mjesečno!$C16)+COS(Mjesečno!$C$1)*COS(C$21))</f>
        <v>0</v>
      </c>
      <c r="D156" s="34">
        <f>IF(SIN(Dnevno!$C$1)*SIN(Mjesečno!$C16)+COS(Mjesečno!$C$1)*COS(D$21)&lt;0,0,SIN(Dnevno!$C$1)*SIN(Mjesečno!$C16)+COS(Mjesečno!$C$1)*COS(D$21))</f>
        <v>0.11463246525132054</v>
      </c>
      <c r="E156" s="34">
        <f>IF(SIN(Dnevno!$C$1)*SIN(Mjesečno!$C16)+COS(Mjesečno!$C$1)*COS(E$21)&lt;0,0,SIN(Dnevno!$C$1)*SIN(Mjesečno!$C16)+COS(Mjesečno!$C$1)*COS(E$21))</f>
        <v>0.30071714171133557</v>
      </c>
      <c r="F156" s="34">
        <f>IF(SIN(Dnevno!$C$1)*SIN(Mjesečno!$C16)+COS(Mjesečno!$C$1)*COS(F$21)&lt;0,0,SIN(Dnevno!$C$1)*SIN(Mjesečno!$C16)+COS(Mjesečno!$C$1)*COS(F$21))</f>
        <v>0.47412045499006861</v>
      </c>
      <c r="G156" s="34">
        <f>IF(SIN(Dnevno!$C$1)*SIN(Mjesečno!$C16)+COS(Mjesečno!$C$1)*COS(G$21)&lt;0,0,SIN(Dnevno!$C$1)*SIN(Mjesečno!$C16)+COS(Mjesečno!$C$1)*COS(G$21))</f>
        <v>0.62302525585009816</v>
      </c>
      <c r="H156" s="34">
        <f>IF(SIN(Dnevno!$C$1)*SIN(Mjesečno!$C16)+COS(Mjesečno!$C$1)*COS(H$21)&lt;0,0,SIN(Dnevno!$C$1)*SIN(Mjesečno!$C16)+COS(Mjesečno!$C$1)*COS(H$21))</f>
        <v>0.7372839281896314</v>
      </c>
      <c r="I156" s="34">
        <f>IF(SIN(Dnevno!$C$1)*SIN(Mjesečno!$C16)+COS(Mjesečno!$C$1)*COS(I$21)&lt;0,0,SIN(Dnevno!$C$1)*SIN(Mjesečno!$C16)+COS(Mjesečno!$C$1)*COS(I$21))</f>
        <v>0.80910993231011319</v>
      </c>
      <c r="J156" s="34">
        <f>IF(SIN(Dnevno!$C$1)*SIN(Mjesečno!$C16)+COS(Mjesečno!$C$1)*COS(J$21)&lt;0,0,SIN(Dnevno!$C$1)*SIN(Mjesečno!$C16)+COS(Mjesečno!$C$1)*COS(J$21))</f>
        <v>0.83360844472881668</v>
      </c>
      <c r="K156" s="34">
        <f>IF(SIN(Dnevno!$C$1)*SIN(Mjesečno!$C16)+COS(Mjesečno!$C$1)*COS(K$21)&lt;0,0,SIN(Dnevno!$C$1)*SIN(Mjesečno!$C16)+COS(Mjesečno!$C$1)*COS(K$21))</f>
        <v>0.80910993231011319</v>
      </c>
      <c r="L156" s="34">
        <f>IF(SIN(Dnevno!$C$1)*SIN(Mjesečno!$C16)+COS(Mjesečno!$C$1)*COS(L$21)&lt;0,0,SIN(Dnevno!$C$1)*SIN(Mjesečno!$C16)+COS(Mjesečno!$C$1)*COS(L$21))</f>
        <v>0.7372839281896314</v>
      </c>
      <c r="M156" s="34">
        <f>IF(SIN(Dnevno!$C$1)*SIN(Mjesečno!$C16)+COS(Mjesečno!$C$1)*COS(M$21)&lt;0,0,SIN(Dnevno!$C$1)*SIN(Mjesečno!$C16)+COS(Mjesečno!$C$1)*COS(M$21))</f>
        <v>0.62302525585009816</v>
      </c>
      <c r="N156" s="34">
        <f>IF(SIN(Dnevno!$C$1)*SIN(Mjesečno!$C16)+COS(Mjesečno!$C$1)*COS(N$21)&lt;0,0,SIN(Dnevno!$C$1)*SIN(Mjesečno!$C16)+COS(Mjesečno!$C$1)*COS(N$21))</f>
        <v>0.47412045499006861</v>
      </c>
      <c r="O156" s="34">
        <f>IF(SIN(Dnevno!$C$1)*SIN(Mjesečno!$C16)+COS(Mjesečno!$C$1)*COS(O$21)&lt;0,0,SIN(Dnevno!$C$1)*SIN(Mjesečno!$C16)+COS(Mjesečno!$C$1)*COS(O$21))</f>
        <v>0.30071714171133557</v>
      </c>
      <c r="P156" s="34">
        <f>IF(SIN(Dnevno!$C$1)*SIN(Mjesečno!$C16)+COS(Mjesečno!$C$1)*COS(P$21)&lt;0,0,SIN(Dnevno!$C$1)*SIN(Mjesečno!$C16)+COS(Mjesečno!$C$1)*COS(P$21))</f>
        <v>0.11463246525132054</v>
      </c>
      <c r="Q156" s="34">
        <f>IF(SIN(Dnevno!$C$1)*SIN(Mjesečno!$C16)+COS(Mjesečno!$C$1)*COS(Q$21)&lt;0,0,SIN(Dnevno!$C$1)*SIN(Mjesečno!$C16)+COS(Mjesečno!$C$1)*COS(Q$21))</f>
        <v>0</v>
      </c>
      <c r="R156" s="34">
        <f>IF(SIN(Dnevno!$C$1)*SIN(Mjesečno!$C16)+COS(Mjesečno!$C$1)*COS(R$21)&lt;0,0,SIN(Dnevno!$C$1)*SIN(Mjesečno!$C16)+COS(Mjesečno!$C$1)*COS(R$21))</f>
        <v>0</v>
      </c>
      <c r="S156" s="36">
        <f>IF(SIN(Dnevno!$C$1)*SIN(Mjesečno!$C16)+COS(Mjesečno!$C$1)*COS(S$21)&lt;0,0,SIN(Dnevno!$C$1)*SIN(Mjesečno!$C16)+COS(Mjesečno!$C$1)*COS(S$21))</f>
        <v>0</v>
      </c>
    </row>
    <row r="157" spans="2:19" x14ac:dyDescent="0.35">
      <c r="B157" s="54" t="s">
        <v>81</v>
      </c>
      <c r="C157" s="34">
        <f>IF(SIN(Dnevno!$C$1)*SIN(Mjesečno!$C17)+COS(Mjesečno!$C$1)*COS(C$21)&lt;0,0,SIN(Dnevno!$C$1)*SIN(Mjesečno!$C17)+COS(Mjesečno!$C$1)*COS(C$21))</f>
        <v>3.7968045464804867E-2</v>
      </c>
      <c r="D157" s="34">
        <f>IF(SIN(Dnevno!$C$1)*SIN(Mjesečno!$C17)+COS(Mjesečno!$C$1)*COS(D$21)&lt;0,0,SIN(Dnevno!$C$1)*SIN(Mjesečno!$C17)+COS(Mjesečno!$C$1)*COS(D$21))</f>
        <v>0.22405272192482009</v>
      </c>
      <c r="E157" s="34">
        <f>IF(SIN(Dnevno!$C$1)*SIN(Mjesečno!$C17)+COS(Mjesečno!$C$1)*COS(E$21)&lt;0,0,SIN(Dnevno!$C$1)*SIN(Mjesečno!$C17)+COS(Mjesečno!$C$1)*COS(E$21))</f>
        <v>0.41013739838483509</v>
      </c>
      <c r="F157" s="34">
        <f>IF(SIN(Dnevno!$C$1)*SIN(Mjesečno!$C17)+COS(Mjesečno!$C$1)*COS(F$21)&lt;0,0,SIN(Dnevno!$C$1)*SIN(Mjesečno!$C17)+COS(Mjesečno!$C$1)*COS(F$21))</f>
        <v>0.58354071166356813</v>
      </c>
      <c r="G157" s="34">
        <f>IF(SIN(Dnevno!$C$1)*SIN(Mjesečno!$C17)+COS(Mjesečno!$C$1)*COS(G$21)&lt;0,0,SIN(Dnevno!$C$1)*SIN(Mjesečno!$C17)+COS(Mjesečno!$C$1)*COS(G$21))</f>
        <v>0.73244551252359769</v>
      </c>
      <c r="H157" s="34">
        <f>IF(SIN(Dnevno!$C$1)*SIN(Mjesečno!$C17)+COS(Mjesečno!$C$1)*COS(H$21)&lt;0,0,SIN(Dnevno!$C$1)*SIN(Mjesečno!$C17)+COS(Mjesečno!$C$1)*COS(H$21))</f>
        <v>0.84670418486313093</v>
      </c>
      <c r="I157" s="34">
        <f>IF(SIN(Dnevno!$C$1)*SIN(Mjesečno!$C17)+COS(Mjesečno!$C$1)*COS(I$21)&lt;0,0,SIN(Dnevno!$C$1)*SIN(Mjesečno!$C17)+COS(Mjesečno!$C$1)*COS(I$21))</f>
        <v>0.91853018898361272</v>
      </c>
      <c r="J157" s="34">
        <f>IF(SIN(Dnevno!$C$1)*SIN(Mjesečno!$C17)+COS(Mjesečno!$C$1)*COS(J$21)&lt;0,0,SIN(Dnevno!$C$1)*SIN(Mjesečno!$C17)+COS(Mjesečno!$C$1)*COS(J$21))</f>
        <v>0.94302870140231621</v>
      </c>
      <c r="K157" s="34">
        <f>IF(SIN(Dnevno!$C$1)*SIN(Mjesečno!$C17)+COS(Mjesečno!$C$1)*COS(K$21)&lt;0,0,SIN(Dnevno!$C$1)*SIN(Mjesečno!$C17)+COS(Mjesečno!$C$1)*COS(K$21))</f>
        <v>0.91853018898361272</v>
      </c>
      <c r="L157" s="34">
        <f>IF(SIN(Dnevno!$C$1)*SIN(Mjesečno!$C17)+COS(Mjesečno!$C$1)*COS(L$21)&lt;0,0,SIN(Dnevno!$C$1)*SIN(Mjesečno!$C17)+COS(Mjesečno!$C$1)*COS(L$21))</f>
        <v>0.84670418486313093</v>
      </c>
      <c r="M157" s="34">
        <f>IF(SIN(Dnevno!$C$1)*SIN(Mjesečno!$C17)+COS(Mjesečno!$C$1)*COS(M$21)&lt;0,0,SIN(Dnevno!$C$1)*SIN(Mjesečno!$C17)+COS(Mjesečno!$C$1)*COS(M$21))</f>
        <v>0.73244551252359769</v>
      </c>
      <c r="N157" s="34">
        <f>IF(SIN(Dnevno!$C$1)*SIN(Mjesečno!$C17)+COS(Mjesečno!$C$1)*COS(N$21)&lt;0,0,SIN(Dnevno!$C$1)*SIN(Mjesečno!$C17)+COS(Mjesečno!$C$1)*COS(N$21))</f>
        <v>0.58354071166356813</v>
      </c>
      <c r="O157" s="34">
        <f>IF(SIN(Dnevno!$C$1)*SIN(Mjesečno!$C17)+COS(Mjesečno!$C$1)*COS(O$21)&lt;0,0,SIN(Dnevno!$C$1)*SIN(Mjesečno!$C17)+COS(Mjesečno!$C$1)*COS(O$21))</f>
        <v>0.41013739838483509</v>
      </c>
      <c r="P157" s="34">
        <f>IF(SIN(Dnevno!$C$1)*SIN(Mjesečno!$C17)+COS(Mjesečno!$C$1)*COS(P$21)&lt;0,0,SIN(Dnevno!$C$1)*SIN(Mjesečno!$C17)+COS(Mjesečno!$C$1)*COS(P$21))</f>
        <v>0.22405272192482009</v>
      </c>
      <c r="Q157" s="34">
        <f>IF(SIN(Dnevno!$C$1)*SIN(Mjesečno!$C17)+COS(Mjesečno!$C$1)*COS(Q$21)&lt;0,0,SIN(Dnevno!$C$1)*SIN(Mjesečno!$C17)+COS(Mjesečno!$C$1)*COS(Q$21))</f>
        <v>3.7968045464804867E-2</v>
      </c>
      <c r="R157" s="34">
        <f>IF(SIN(Dnevno!$C$1)*SIN(Mjesečno!$C17)+COS(Mjesečno!$C$1)*COS(R$21)&lt;0,0,SIN(Dnevno!$C$1)*SIN(Mjesečno!$C17)+COS(Mjesečno!$C$1)*COS(R$21))</f>
        <v>0</v>
      </c>
      <c r="S157" s="36">
        <f>IF(SIN(Dnevno!$C$1)*SIN(Mjesečno!$C17)+COS(Mjesečno!$C$1)*COS(S$21)&lt;0,0,SIN(Dnevno!$C$1)*SIN(Mjesečno!$C17)+COS(Mjesečno!$C$1)*COS(S$21))</f>
        <v>0</v>
      </c>
    </row>
    <row r="158" spans="2:19" x14ac:dyDescent="0.35">
      <c r="B158" s="54" t="s">
        <v>82</v>
      </c>
      <c r="C158" s="34">
        <f>IF(SIN(Dnevno!$C$1)*SIN(Mjesečno!$C18)+COS(Mjesečno!$C$1)*COS(C$21)&lt;0,0,SIN(Dnevno!$C$1)*SIN(Mjesečno!$C18)+COS(Mjesečno!$C$1)*COS(C$21))</f>
        <v>8.6347319976644382E-2</v>
      </c>
      <c r="D158" s="34">
        <f>IF(SIN(Dnevno!$C$1)*SIN(Mjesečno!$C18)+COS(Mjesečno!$C$1)*COS(D$21)&lt;0,0,SIN(Dnevno!$C$1)*SIN(Mjesečno!$C18)+COS(Mjesečno!$C$1)*COS(D$21))</f>
        <v>0.27243199643665961</v>
      </c>
      <c r="E158" s="34">
        <f>IF(SIN(Dnevno!$C$1)*SIN(Mjesečno!$C18)+COS(Mjesečno!$C$1)*COS(E$21)&lt;0,0,SIN(Dnevno!$C$1)*SIN(Mjesečno!$C18)+COS(Mjesečno!$C$1)*COS(E$21))</f>
        <v>0.45851667289667464</v>
      </c>
      <c r="F158" s="34">
        <f>IF(SIN(Dnevno!$C$1)*SIN(Mjesečno!$C18)+COS(Mjesečno!$C$1)*COS(F$21)&lt;0,0,SIN(Dnevno!$C$1)*SIN(Mjesečno!$C18)+COS(Mjesečno!$C$1)*COS(F$21))</f>
        <v>0.63191998617540768</v>
      </c>
      <c r="G158" s="34">
        <f>IF(SIN(Dnevno!$C$1)*SIN(Mjesečno!$C18)+COS(Mjesečno!$C$1)*COS(G$21)&lt;0,0,SIN(Dnevno!$C$1)*SIN(Mjesečno!$C18)+COS(Mjesečno!$C$1)*COS(G$21))</f>
        <v>0.78082478703543723</v>
      </c>
      <c r="H158" s="34">
        <f>IF(SIN(Dnevno!$C$1)*SIN(Mjesečno!$C18)+COS(Mjesečno!$C$1)*COS(H$21)&lt;0,0,SIN(Dnevno!$C$1)*SIN(Mjesečno!$C18)+COS(Mjesečno!$C$1)*COS(H$21))</f>
        <v>0.89508345937497036</v>
      </c>
      <c r="I158" s="34">
        <f>IF(SIN(Dnevno!$C$1)*SIN(Mjesečno!$C18)+COS(Mjesečno!$C$1)*COS(I$21)&lt;0,0,SIN(Dnevno!$C$1)*SIN(Mjesečno!$C18)+COS(Mjesečno!$C$1)*COS(I$21))</f>
        <v>0.96690946349545226</v>
      </c>
      <c r="J158" s="34">
        <f>IF(SIN(Dnevno!$C$1)*SIN(Mjesečno!$C18)+COS(Mjesečno!$C$1)*COS(J$21)&lt;0,0,SIN(Dnevno!$C$1)*SIN(Mjesečno!$C18)+COS(Mjesečno!$C$1)*COS(J$21))</f>
        <v>0.99140797591415564</v>
      </c>
      <c r="K158" s="34">
        <f>IF(SIN(Dnevno!$C$1)*SIN(Mjesečno!$C18)+COS(Mjesečno!$C$1)*COS(K$21)&lt;0,0,SIN(Dnevno!$C$1)*SIN(Mjesečno!$C18)+COS(Mjesečno!$C$1)*COS(K$21))</f>
        <v>0.96690946349545226</v>
      </c>
      <c r="L158" s="34">
        <f>IF(SIN(Dnevno!$C$1)*SIN(Mjesečno!$C18)+COS(Mjesečno!$C$1)*COS(L$21)&lt;0,0,SIN(Dnevno!$C$1)*SIN(Mjesečno!$C18)+COS(Mjesečno!$C$1)*COS(L$21))</f>
        <v>0.89508345937497036</v>
      </c>
      <c r="M158" s="34">
        <f>IF(SIN(Dnevno!$C$1)*SIN(Mjesečno!$C18)+COS(Mjesečno!$C$1)*COS(M$21)&lt;0,0,SIN(Dnevno!$C$1)*SIN(Mjesečno!$C18)+COS(Mjesečno!$C$1)*COS(M$21))</f>
        <v>0.78082478703543723</v>
      </c>
      <c r="N158" s="34">
        <f>IF(SIN(Dnevno!$C$1)*SIN(Mjesečno!$C18)+COS(Mjesečno!$C$1)*COS(N$21)&lt;0,0,SIN(Dnevno!$C$1)*SIN(Mjesečno!$C18)+COS(Mjesečno!$C$1)*COS(N$21))</f>
        <v>0.63191998617540768</v>
      </c>
      <c r="O158" s="34">
        <f>IF(SIN(Dnevno!$C$1)*SIN(Mjesečno!$C18)+COS(Mjesečno!$C$1)*COS(O$21)&lt;0,0,SIN(Dnevno!$C$1)*SIN(Mjesečno!$C18)+COS(Mjesečno!$C$1)*COS(O$21))</f>
        <v>0.45851667289667464</v>
      </c>
      <c r="P158" s="34">
        <f>IF(SIN(Dnevno!$C$1)*SIN(Mjesečno!$C18)+COS(Mjesečno!$C$1)*COS(P$21)&lt;0,0,SIN(Dnevno!$C$1)*SIN(Mjesečno!$C18)+COS(Mjesečno!$C$1)*COS(P$21))</f>
        <v>0.27243199643665961</v>
      </c>
      <c r="Q158" s="34">
        <f>IF(SIN(Dnevno!$C$1)*SIN(Mjesečno!$C18)+COS(Mjesečno!$C$1)*COS(Q$21)&lt;0,0,SIN(Dnevno!$C$1)*SIN(Mjesečno!$C18)+COS(Mjesečno!$C$1)*COS(Q$21))</f>
        <v>8.6347319976644382E-2</v>
      </c>
      <c r="R158" s="34">
        <f>IF(SIN(Dnevno!$C$1)*SIN(Mjesečno!$C18)+COS(Mjesečno!$C$1)*COS(R$21)&lt;0,0,SIN(Dnevno!$C$1)*SIN(Mjesečno!$C18)+COS(Mjesečno!$C$1)*COS(R$21))</f>
        <v>0</v>
      </c>
      <c r="S158" s="36">
        <f>IF(SIN(Dnevno!$C$1)*SIN(Mjesečno!$C18)+COS(Mjesečno!$C$1)*COS(S$21)&lt;0,0,SIN(Dnevno!$C$1)*SIN(Mjesečno!$C18)+COS(Mjesečno!$C$1)*COS(S$21))</f>
        <v>0</v>
      </c>
    </row>
    <row r="159" spans="2:19" x14ac:dyDescent="0.35">
      <c r="B159" s="54" t="s">
        <v>83</v>
      </c>
      <c r="C159" s="34">
        <f>IF(SIN(Dnevno!$C$1)*SIN(Mjesečno!$C19)+COS(Mjesečno!$C$1)*COS(C$21)&lt;0,0,SIN(Dnevno!$C$1)*SIN(Mjesečno!$C19)+COS(Mjesečno!$C$1)*COS(C$21))</f>
        <v>6.4142283104900361E-2</v>
      </c>
      <c r="D159" s="34">
        <f>IF(SIN(Dnevno!$C$1)*SIN(Mjesečno!$C19)+COS(Mjesečno!$C$1)*COS(D$21)&lt;0,0,SIN(Dnevno!$C$1)*SIN(Mjesečno!$C19)+COS(Mjesečno!$C$1)*COS(D$21))</f>
        <v>0.25022695956491559</v>
      </c>
      <c r="E159" s="34">
        <f>IF(SIN(Dnevno!$C$1)*SIN(Mjesečno!$C19)+COS(Mjesečno!$C$1)*COS(E$21)&lt;0,0,SIN(Dnevno!$C$1)*SIN(Mjesečno!$C19)+COS(Mjesečno!$C$1)*COS(E$21))</f>
        <v>0.43631163602493062</v>
      </c>
      <c r="F159" s="34">
        <f>IF(SIN(Dnevno!$C$1)*SIN(Mjesečno!$C19)+COS(Mjesečno!$C$1)*COS(F$21)&lt;0,0,SIN(Dnevno!$C$1)*SIN(Mjesečno!$C19)+COS(Mjesečno!$C$1)*COS(F$21))</f>
        <v>0.60971494930366366</v>
      </c>
      <c r="G159" s="34">
        <f>IF(SIN(Dnevno!$C$1)*SIN(Mjesečno!$C19)+COS(Mjesečno!$C$1)*COS(G$21)&lt;0,0,SIN(Dnevno!$C$1)*SIN(Mjesečno!$C19)+COS(Mjesečno!$C$1)*COS(G$21))</f>
        <v>0.7586197501636931</v>
      </c>
      <c r="H159" s="34">
        <f>IF(SIN(Dnevno!$C$1)*SIN(Mjesečno!$C19)+COS(Mjesečno!$C$1)*COS(H$21)&lt;0,0,SIN(Dnevno!$C$1)*SIN(Mjesečno!$C19)+COS(Mjesečno!$C$1)*COS(H$21))</f>
        <v>0.87287842250322645</v>
      </c>
      <c r="I159" s="34">
        <f>IF(SIN(Dnevno!$C$1)*SIN(Mjesečno!$C19)+COS(Mjesečno!$C$1)*COS(I$21)&lt;0,0,SIN(Dnevno!$C$1)*SIN(Mjesečno!$C19)+COS(Mjesečno!$C$1)*COS(I$21))</f>
        <v>0.94470442662370813</v>
      </c>
      <c r="J159" s="34">
        <f>IF(SIN(Dnevno!$C$1)*SIN(Mjesečno!$C19)+COS(Mjesečno!$C$1)*COS(J$21)&lt;0,0,SIN(Dnevno!$C$1)*SIN(Mjesečno!$C19)+COS(Mjesečno!$C$1)*COS(J$21))</f>
        <v>0.96920293904241173</v>
      </c>
      <c r="K159" s="34">
        <f>IF(SIN(Dnevno!$C$1)*SIN(Mjesečno!$C19)+COS(Mjesečno!$C$1)*COS(K$21)&lt;0,0,SIN(Dnevno!$C$1)*SIN(Mjesečno!$C19)+COS(Mjesečno!$C$1)*COS(K$21))</f>
        <v>0.94470442662370813</v>
      </c>
      <c r="L159" s="34">
        <f>IF(SIN(Dnevno!$C$1)*SIN(Mjesečno!$C19)+COS(Mjesečno!$C$1)*COS(L$21)&lt;0,0,SIN(Dnevno!$C$1)*SIN(Mjesečno!$C19)+COS(Mjesečno!$C$1)*COS(L$21))</f>
        <v>0.87287842250322645</v>
      </c>
      <c r="M159" s="34">
        <f>IF(SIN(Dnevno!$C$1)*SIN(Mjesečno!$C19)+COS(Mjesečno!$C$1)*COS(M$21)&lt;0,0,SIN(Dnevno!$C$1)*SIN(Mjesečno!$C19)+COS(Mjesečno!$C$1)*COS(M$21))</f>
        <v>0.7586197501636931</v>
      </c>
      <c r="N159" s="34">
        <f>IF(SIN(Dnevno!$C$1)*SIN(Mjesečno!$C19)+COS(Mjesečno!$C$1)*COS(N$21)&lt;0,0,SIN(Dnevno!$C$1)*SIN(Mjesečno!$C19)+COS(Mjesečno!$C$1)*COS(N$21))</f>
        <v>0.60971494930366366</v>
      </c>
      <c r="O159" s="34">
        <f>IF(SIN(Dnevno!$C$1)*SIN(Mjesečno!$C19)+COS(Mjesečno!$C$1)*COS(O$21)&lt;0,0,SIN(Dnevno!$C$1)*SIN(Mjesečno!$C19)+COS(Mjesečno!$C$1)*COS(O$21))</f>
        <v>0.43631163602493062</v>
      </c>
      <c r="P159" s="34">
        <f>IF(SIN(Dnevno!$C$1)*SIN(Mjesečno!$C19)+COS(Mjesečno!$C$1)*COS(P$21)&lt;0,0,SIN(Dnevno!$C$1)*SIN(Mjesečno!$C19)+COS(Mjesečno!$C$1)*COS(P$21))</f>
        <v>0.25022695956491559</v>
      </c>
      <c r="Q159" s="34">
        <f>IF(SIN(Dnevno!$C$1)*SIN(Mjesečno!$C19)+COS(Mjesečno!$C$1)*COS(Q$21)&lt;0,0,SIN(Dnevno!$C$1)*SIN(Mjesečno!$C19)+COS(Mjesečno!$C$1)*COS(Q$21))</f>
        <v>6.4142283104900361E-2</v>
      </c>
      <c r="R159" s="34">
        <f>IF(SIN(Dnevno!$C$1)*SIN(Mjesečno!$C19)+COS(Mjesečno!$C$1)*COS(R$21)&lt;0,0,SIN(Dnevno!$C$1)*SIN(Mjesečno!$C19)+COS(Mjesečno!$C$1)*COS(R$21))</f>
        <v>0</v>
      </c>
      <c r="S159" s="36">
        <f>IF(SIN(Dnevno!$C$1)*SIN(Mjesečno!$C19)+COS(Mjesečno!$C$1)*COS(S$21)&lt;0,0,SIN(Dnevno!$C$1)*SIN(Mjesečno!$C19)+COS(Mjesečno!$C$1)*COS(S$21))</f>
        <v>0</v>
      </c>
    </row>
    <row r="160" spans="2:19" x14ac:dyDescent="0.35">
      <c r="B160" s="54" t="s">
        <v>84</v>
      </c>
      <c r="C160" s="34">
        <f>IF(SIN(Dnevno!$C$1)*SIN(Mjesečno!$C20)+COS(Mjesečno!$C$1)*COS(C$21)&lt;0,0,SIN(Dnevno!$C$1)*SIN(Mjesečno!$C20)+COS(Mjesečno!$C$1)*COS(C$21))</f>
        <v>0</v>
      </c>
      <c r="D160" s="34">
        <f>IF(SIN(Dnevno!$C$1)*SIN(Mjesečno!$C20)+COS(Mjesečno!$C$1)*COS(D$21)&lt;0,0,SIN(Dnevno!$C$1)*SIN(Mjesečno!$C20)+COS(Mjesečno!$C$1)*COS(D$21))</f>
        <v>0.15984586707835097</v>
      </c>
      <c r="E160" s="34">
        <f>IF(SIN(Dnevno!$C$1)*SIN(Mjesečno!$C20)+COS(Mjesečno!$C$1)*COS(E$21)&lt;0,0,SIN(Dnevno!$C$1)*SIN(Mjesečno!$C20)+COS(Mjesečno!$C$1)*COS(E$21))</f>
        <v>0.345930543538366</v>
      </c>
      <c r="F160" s="34">
        <f>IF(SIN(Dnevno!$C$1)*SIN(Mjesečno!$C20)+COS(Mjesečno!$C$1)*COS(F$21)&lt;0,0,SIN(Dnevno!$C$1)*SIN(Mjesečno!$C20)+COS(Mjesečno!$C$1)*COS(F$21))</f>
        <v>0.51933385681709909</v>
      </c>
      <c r="G160" s="34">
        <f>IF(SIN(Dnevno!$C$1)*SIN(Mjesečno!$C20)+COS(Mjesečno!$C$1)*COS(G$21)&lt;0,0,SIN(Dnevno!$C$1)*SIN(Mjesečno!$C20)+COS(Mjesečno!$C$1)*COS(G$21))</f>
        <v>0.66823865767712853</v>
      </c>
      <c r="H160" s="34">
        <f>IF(SIN(Dnevno!$C$1)*SIN(Mjesečno!$C20)+COS(Mjesečno!$C$1)*COS(H$21)&lt;0,0,SIN(Dnevno!$C$1)*SIN(Mjesečno!$C20)+COS(Mjesečno!$C$1)*COS(H$21))</f>
        <v>0.78249733001666177</v>
      </c>
      <c r="I160" s="34">
        <f>IF(SIN(Dnevno!$C$1)*SIN(Mjesečno!$C20)+COS(Mjesečno!$C$1)*COS(I$21)&lt;0,0,SIN(Dnevno!$C$1)*SIN(Mjesečno!$C20)+COS(Mjesečno!$C$1)*COS(I$21))</f>
        <v>0.85432333413714356</v>
      </c>
      <c r="J160" s="34">
        <f>IF(SIN(Dnevno!$C$1)*SIN(Mjesečno!$C20)+COS(Mjesečno!$C$1)*COS(J$21)&lt;0,0,SIN(Dnevno!$C$1)*SIN(Mjesečno!$C20)+COS(Mjesečno!$C$1)*COS(J$21))</f>
        <v>0.87882184655584705</v>
      </c>
      <c r="K160" s="34">
        <f>IF(SIN(Dnevno!$C$1)*SIN(Mjesečno!$C20)+COS(Mjesečno!$C$1)*COS(K$21)&lt;0,0,SIN(Dnevno!$C$1)*SIN(Mjesečno!$C20)+COS(Mjesečno!$C$1)*COS(K$21))</f>
        <v>0.85432333413714356</v>
      </c>
      <c r="L160" s="34">
        <f>IF(SIN(Dnevno!$C$1)*SIN(Mjesečno!$C20)+COS(Mjesečno!$C$1)*COS(L$21)&lt;0,0,SIN(Dnevno!$C$1)*SIN(Mjesečno!$C20)+COS(Mjesečno!$C$1)*COS(L$21))</f>
        <v>0.78249733001666177</v>
      </c>
      <c r="M160" s="34">
        <f>IF(SIN(Dnevno!$C$1)*SIN(Mjesečno!$C20)+COS(Mjesečno!$C$1)*COS(M$21)&lt;0,0,SIN(Dnevno!$C$1)*SIN(Mjesečno!$C20)+COS(Mjesečno!$C$1)*COS(M$21))</f>
        <v>0.66823865767712853</v>
      </c>
      <c r="N160" s="34">
        <f>IF(SIN(Dnevno!$C$1)*SIN(Mjesečno!$C20)+COS(Mjesečno!$C$1)*COS(N$21)&lt;0,0,SIN(Dnevno!$C$1)*SIN(Mjesečno!$C20)+COS(Mjesečno!$C$1)*COS(N$21))</f>
        <v>0.51933385681709909</v>
      </c>
      <c r="O160" s="34">
        <f>IF(SIN(Dnevno!$C$1)*SIN(Mjesečno!$C20)+COS(Mjesečno!$C$1)*COS(O$21)&lt;0,0,SIN(Dnevno!$C$1)*SIN(Mjesečno!$C20)+COS(Mjesečno!$C$1)*COS(O$21))</f>
        <v>0.345930543538366</v>
      </c>
      <c r="P160" s="34">
        <f>IF(SIN(Dnevno!$C$1)*SIN(Mjesečno!$C20)+COS(Mjesečno!$C$1)*COS(P$21)&lt;0,0,SIN(Dnevno!$C$1)*SIN(Mjesečno!$C20)+COS(Mjesečno!$C$1)*COS(P$21))</f>
        <v>0.15984586707835097</v>
      </c>
      <c r="Q160" s="34">
        <f>IF(SIN(Dnevno!$C$1)*SIN(Mjesečno!$C20)+COS(Mjesečno!$C$1)*COS(Q$21)&lt;0,0,SIN(Dnevno!$C$1)*SIN(Mjesečno!$C20)+COS(Mjesečno!$C$1)*COS(Q$21))</f>
        <v>0</v>
      </c>
      <c r="R160" s="34">
        <f>IF(SIN(Dnevno!$C$1)*SIN(Mjesečno!$C20)+COS(Mjesečno!$C$1)*COS(R$21)&lt;0,0,SIN(Dnevno!$C$1)*SIN(Mjesečno!$C20)+COS(Mjesečno!$C$1)*COS(R$21))</f>
        <v>0</v>
      </c>
      <c r="S160" s="36">
        <f>IF(SIN(Dnevno!$C$1)*SIN(Mjesečno!$C20)+COS(Mjesečno!$C$1)*COS(S$21)&lt;0,0,SIN(Dnevno!$C$1)*SIN(Mjesečno!$C20)+COS(Mjesečno!$C$1)*COS(S$21))</f>
        <v>0</v>
      </c>
    </row>
    <row r="161" spans="2:20" x14ac:dyDescent="0.35">
      <c r="B161" s="54" t="s">
        <v>85</v>
      </c>
      <c r="C161" s="34">
        <f>IF(SIN(Dnevno!$C$1)*SIN(Mjesečno!$C21)+COS(Mjesečno!$C$1)*COS(C$21)&lt;0,0,SIN(Dnevno!$C$1)*SIN(Mjesečno!$C21)+COS(Mjesečno!$C$1)*COS(C$21))</f>
        <v>0</v>
      </c>
      <c r="D161" s="34">
        <f>IF(SIN(Dnevno!$C$1)*SIN(Mjesečno!$C21)+COS(Mjesečno!$C$1)*COS(D$21)&lt;0,0,SIN(Dnevno!$C$1)*SIN(Mjesečno!$C21)+COS(Mjesečno!$C$1)*COS(D$21))</f>
        <v>2.4178448158251462E-2</v>
      </c>
      <c r="E161" s="34">
        <f>IF(SIN(Dnevno!$C$1)*SIN(Mjesečno!$C21)+COS(Mjesečno!$C$1)*COS(E$21)&lt;0,0,SIN(Dnevno!$C$1)*SIN(Mjesečno!$C21)+COS(Mjesečno!$C$1)*COS(E$21))</f>
        <v>0.21026312461826652</v>
      </c>
      <c r="F161" s="34">
        <f>IF(SIN(Dnevno!$C$1)*SIN(Mjesečno!$C21)+COS(Mjesečno!$C$1)*COS(F$21)&lt;0,0,SIN(Dnevno!$C$1)*SIN(Mjesečno!$C21)+COS(Mjesečno!$C$1)*COS(F$21))</f>
        <v>0.38366643789699956</v>
      </c>
      <c r="G161" s="34">
        <f>IF(SIN(Dnevno!$C$1)*SIN(Mjesečno!$C21)+COS(Mjesečno!$C$1)*COS(G$21)&lt;0,0,SIN(Dnevno!$C$1)*SIN(Mjesečno!$C21)+COS(Mjesečno!$C$1)*COS(G$21))</f>
        <v>0.53257123875702905</v>
      </c>
      <c r="H161" s="34">
        <f>IF(SIN(Dnevno!$C$1)*SIN(Mjesečno!$C21)+COS(Mjesečno!$C$1)*COS(H$21)&lt;0,0,SIN(Dnevno!$C$1)*SIN(Mjesečno!$C21)+COS(Mjesečno!$C$1)*COS(H$21))</f>
        <v>0.64682991109656229</v>
      </c>
      <c r="I161" s="34">
        <f>IF(SIN(Dnevno!$C$1)*SIN(Mjesečno!$C21)+COS(Mjesečno!$C$1)*COS(I$21)&lt;0,0,SIN(Dnevno!$C$1)*SIN(Mjesečno!$C21)+COS(Mjesečno!$C$1)*COS(I$21))</f>
        <v>0.71865591521704408</v>
      </c>
      <c r="J161" s="34">
        <f>IF(SIN(Dnevno!$C$1)*SIN(Mjesečno!$C21)+COS(Mjesečno!$C$1)*COS(J$21)&lt;0,0,SIN(Dnevno!$C$1)*SIN(Mjesečno!$C21)+COS(Mjesečno!$C$1)*COS(J$21))</f>
        <v>0.74315442763574757</v>
      </c>
      <c r="K161" s="34">
        <f>IF(SIN(Dnevno!$C$1)*SIN(Mjesečno!$C21)+COS(Mjesečno!$C$1)*COS(K$21)&lt;0,0,SIN(Dnevno!$C$1)*SIN(Mjesečno!$C21)+COS(Mjesečno!$C$1)*COS(K$21))</f>
        <v>0.71865591521704408</v>
      </c>
      <c r="L161" s="34">
        <f>IF(SIN(Dnevno!$C$1)*SIN(Mjesečno!$C21)+COS(Mjesečno!$C$1)*COS(L$21)&lt;0,0,SIN(Dnevno!$C$1)*SIN(Mjesečno!$C21)+COS(Mjesečno!$C$1)*COS(L$21))</f>
        <v>0.64682991109656229</v>
      </c>
      <c r="M161" s="34">
        <f>IF(SIN(Dnevno!$C$1)*SIN(Mjesečno!$C21)+COS(Mjesečno!$C$1)*COS(M$21)&lt;0,0,SIN(Dnevno!$C$1)*SIN(Mjesečno!$C21)+COS(Mjesečno!$C$1)*COS(M$21))</f>
        <v>0.53257123875702905</v>
      </c>
      <c r="N161" s="34">
        <f>IF(SIN(Dnevno!$C$1)*SIN(Mjesečno!$C21)+COS(Mjesečno!$C$1)*COS(N$21)&lt;0,0,SIN(Dnevno!$C$1)*SIN(Mjesečno!$C21)+COS(Mjesečno!$C$1)*COS(N$21))</f>
        <v>0.38366643789699956</v>
      </c>
      <c r="O161" s="34">
        <f>IF(SIN(Dnevno!$C$1)*SIN(Mjesečno!$C21)+COS(Mjesečno!$C$1)*COS(O$21)&lt;0,0,SIN(Dnevno!$C$1)*SIN(Mjesečno!$C21)+COS(Mjesečno!$C$1)*COS(O$21))</f>
        <v>0.21026312461826652</v>
      </c>
      <c r="P161" s="34">
        <f>IF(SIN(Dnevno!$C$1)*SIN(Mjesečno!$C21)+COS(Mjesečno!$C$1)*COS(P$21)&lt;0,0,SIN(Dnevno!$C$1)*SIN(Mjesečno!$C21)+COS(Mjesečno!$C$1)*COS(P$21))</f>
        <v>2.4178448158251462E-2</v>
      </c>
      <c r="Q161" s="34">
        <f>IF(SIN(Dnevno!$C$1)*SIN(Mjesečno!$C21)+COS(Mjesečno!$C$1)*COS(Q$21)&lt;0,0,SIN(Dnevno!$C$1)*SIN(Mjesečno!$C21)+COS(Mjesečno!$C$1)*COS(Q$21))</f>
        <v>0</v>
      </c>
      <c r="R161" s="34">
        <f>IF(SIN(Dnevno!$C$1)*SIN(Mjesečno!$C21)+COS(Mjesečno!$C$1)*COS(R$21)&lt;0,0,SIN(Dnevno!$C$1)*SIN(Mjesečno!$C21)+COS(Mjesečno!$C$1)*COS(R$21))</f>
        <v>0</v>
      </c>
      <c r="S161" s="36">
        <f>IF(SIN(Dnevno!$C$1)*SIN(Mjesečno!$C21)+COS(Mjesečno!$C$1)*COS(S$21)&lt;0,0,SIN(Dnevno!$C$1)*SIN(Mjesečno!$C21)+COS(Mjesečno!$C$1)*COS(S$21))</f>
        <v>0</v>
      </c>
    </row>
    <row r="162" spans="2:20" x14ac:dyDescent="0.35">
      <c r="B162" s="54" t="s">
        <v>86</v>
      </c>
      <c r="C162" s="34">
        <f>IF(SIN(Dnevno!$C$1)*SIN(Mjesečno!$C22)+COS(Mjesečno!$C$1)*COS(C$21)&lt;0,0,SIN(Dnevno!$C$1)*SIN(Mjesečno!$C22)+COS(Mjesečno!$C$1)*COS(C$21))</f>
        <v>0</v>
      </c>
      <c r="D162" s="34">
        <f>IF(SIN(Dnevno!$C$1)*SIN(Mjesečno!$C22)+COS(Mjesečno!$C$1)*COS(D$21)&lt;0,0,SIN(Dnevno!$C$1)*SIN(Mjesečno!$C22)+COS(Mjesečno!$C$1)*COS(D$21))</f>
        <v>0</v>
      </c>
      <c r="E162" s="34">
        <f>IF(SIN(Dnevno!$C$1)*SIN(Mjesečno!$C22)+COS(Mjesečno!$C$1)*COS(E$21)&lt;0,0,SIN(Dnevno!$C$1)*SIN(Mjesečno!$C22)+COS(Mjesečno!$C$1)*COS(E$21))</f>
        <v>6.7202882295284122E-2</v>
      </c>
      <c r="F162" s="34">
        <f>IF(SIN(Dnevno!$C$1)*SIN(Mjesečno!$C22)+COS(Mjesečno!$C$1)*COS(F$21)&lt;0,0,SIN(Dnevno!$C$1)*SIN(Mjesečno!$C22)+COS(Mjesečno!$C$1)*COS(F$21))</f>
        <v>0.24060619557401716</v>
      </c>
      <c r="G162" s="34">
        <f>IF(SIN(Dnevno!$C$1)*SIN(Mjesečno!$C22)+COS(Mjesečno!$C$1)*COS(G$21)&lt;0,0,SIN(Dnevno!$C$1)*SIN(Mjesečno!$C22)+COS(Mjesečno!$C$1)*COS(G$21))</f>
        <v>0.38951099643404663</v>
      </c>
      <c r="H162" s="34">
        <f>IF(SIN(Dnevno!$C$1)*SIN(Mjesečno!$C22)+COS(Mjesečno!$C$1)*COS(H$21)&lt;0,0,SIN(Dnevno!$C$1)*SIN(Mjesečno!$C22)+COS(Mjesečno!$C$1)*COS(H$21))</f>
        <v>0.50376966877357987</v>
      </c>
      <c r="I162" s="34">
        <f>IF(SIN(Dnevno!$C$1)*SIN(Mjesečno!$C22)+COS(Mjesečno!$C$1)*COS(I$21)&lt;0,0,SIN(Dnevno!$C$1)*SIN(Mjesečno!$C22)+COS(Mjesečno!$C$1)*COS(I$21))</f>
        <v>0.57559567289406166</v>
      </c>
      <c r="J162" s="34">
        <f>IF(SIN(Dnevno!$C$1)*SIN(Mjesečno!$C22)+COS(Mjesečno!$C$1)*COS(J$21)&lt;0,0,SIN(Dnevno!$C$1)*SIN(Mjesečno!$C22)+COS(Mjesečno!$C$1)*COS(J$21))</f>
        <v>0.60009418531276515</v>
      </c>
      <c r="K162" s="34">
        <f>IF(SIN(Dnevno!$C$1)*SIN(Mjesečno!$C22)+COS(Mjesečno!$C$1)*COS(K$21)&lt;0,0,SIN(Dnevno!$C$1)*SIN(Mjesečno!$C22)+COS(Mjesečno!$C$1)*COS(K$21))</f>
        <v>0.57559567289406166</v>
      </c>
      <c r="L162" s="34">
        <f>IF(SIN(Dnevno!$C$1)*SIN(Mjesečno!$C22)+COS(Mjesečno!$C$1)*COS(L$21)&lt;0,0,SIN(Dnevno!$C$1)*SIN(Mjesečno!$C22)+COS(Mjesečno!$C$1)*COS(L$21))</f>
        <v>0.50376966877357987</v>
      </c>
      <c r="M162" s="34">
        <f>IF(SIN(Dnevno!$C$1)*SIN(Mjesečno!$C22)+COS(Mjesečno!$C$1)*COS(M$21)&lt;0,0,SIN(Dnevno!$C$1)*SIN(Mjesečno!$C22)+COS(Mjesečno!$C$1)*COS(M$21))</f>
        <v>0.38951099643404663</v>
      </c>
      <c r="N162" s="34">
        <f>IF(SIN(Dnevno!$C$1)*SIN(Mjesečno!$C22)+COS(Mjesečno!$C$1)*COS(N$21)&lt;0,0,SIN(Dnevno!$C$1)*SIN(Mjesečno!$C22)+COS(Mjesečno!$C$1)*COS(N$21))</f>
        <v>0.24060619557401716</v>
      </c>
      <c r="O162" s="34">
        <f>IF(SIN(Dnevno!$C$1)*SIN(Mjesečno!$C22)+COS(Mjesečno!$C$1)*COS(O$21)&lt;0,0,SIN(Dnevno!$C$1)*SIN(Mjesečno!$C22)+COS(Mjesečno!$C$1)*COS(O$21))</f>
        <v>6.7202882295284122E-2</v>
      </c>
      <c r="P162" s="34">
        <f>IF(SIN(Dnevno!$C$1)*SIN(Mjesečno!$C22)+COS(Mjesečno!$C$1)*COS(P$21)&lt;0,0,SIN(Dnevno!$C$1)*SIN(Mjesečno!$C22)+COS(Mjesečno!$C$1)*COS(P$21))</f>
        <v>0</v>
      </c>
      <c r="Q162" s="34">
        <f>IF(SIN(Dnevno!$C$1)*SIN(Mjesečno!$C22)+COS(Mjesečno!$C$1)*COS(Q$21)&lt;0,0,SIN(Dnevno!$C$1)*SIN(Mjesečno!$C22)+COS(Mjesečno!$C$1)*COS(Q$21))</f>
        <v>0</v>
      </c>
      <c r="R162" s="34">
        <f>IF(SIN(Dnevno!$C$1)*SIN(Mjesečno!$C22)+COS(Mjesečno!$C$1)*COS(R$21)&lt;0,0,SIN(Dnevno!$C$1)*SIN(Mjesečno!$C22)+COS(Mjesečno!$C$1)*COS(R$21))</f>
        <v>0</v>
      </c>
      <c r="S162" s="36">
        <f>IF(SIN(Dnevno!$C$1)*SIN(Mjesečno!$C22)+COS(Mjesečno!$C$1)*COS(S$21)&lt;0,0,SIN(Dnevno!$C$1)*SIN(Mjesečno!$C22)+COS(Mjesečno!$C$1)*COS(S$21))</f>
        <v>0</v>
      </c>
    </row>
    <row r="163" spans="2:20" x14ac:dyDescent="0.35">
      <c r="B163" s="54" t="s">
        <v>87</v>
      </c>
      <c r="C163" s="34">
        <f>IF(SIN(Dnevno!$C$1)*SIN(Mjesečno!$C23)+COS(Mjesečno!$C$1)*COS(C$21)&lt;0,0,SIN(Dnevno!$C$1)*SIN(Mjesečno!$C23)+COS(Mjesečno!$C$1)*COS(C$21))</f>
        <v>0</v>
      </c>
      <c r="D163" s="34">
        <f>IF(SIN(Dnevno!$C$1)*SIN(Mjesečno!$C23)+COS(Mjesečno!$C$1)*COS(D$21)&lt;0,0,SIN(Dnevno!$C$1)*SIN(Mjesečno!$C23)+COS(Mjesečno!$C$1)*COS(D$21))</f>
        <v>0</v>
      </c>
      <c r="E163" s="34">
        <f>IF(SIN(Dnevno!$C$1)*SIN(Mjesečno!$C23)+COS(Mjesečno!$C$1)*COS(E$21)&lt;0,0,SIN(Dnevno!$C$1)*SIN(Mjesečno!$C23)+COS(Mjesečno!$C$1)*COS(E$21))</f>
        <v>0</v>
      </c>
      <c r="F163" s="34">
        <f>IF(SIN(Dnevno!$C$1)*SIN(Mjesečno!$C23)+COS(Mjesečno!$C$1)*COS(F$21)&lt;0,0,SIN(Dnevno!$C$1)*SIN(Mjesečno!$C23)+COS(Mjesečno!$C$1)*COS(F$21))</f>
        <v>0.13262751498882974</v>
      </c>
      <c r="G163" s="34">
        <f>IF(SIN(Dnevno!$C$1)*SIN(Mjesečno!$C23)+COS(Mjesečno!$C$1)*COS(G$21)&lt;0,0,SIN(Dnevno!$C$1)*SIN(Mjesečno!$C23)+COS(Mjesečno!$C$1)*COS(G$21))</f>
        <v>0.28153231584885924</v>
      </c>
      <c r="H163" s="34">
        <f>IF(SIN(Dnevno!$C$1)*SIN(Mjesečno!$C23)+COS(Mjesečno!$C$1)*COS(H$21)&lt;0,0,SIN(Dnevno!$C$1)*SIN(Mjesečno!$C23)+COS(Mjesečno!$C$1)*COS(H$21))</f>
        <v>0.39579098818839248</v>
      </c>
      <c r="I163" s="34">
        <f>IF(SIN(Dnevno!$C$1)*SIN(Mjesečno!$C23)+COS(Mjesečno!$C$1)*COS(I$21)&lt;0,0,SIN(Dnevno!$C$1)*SIN(Mjesečno!$C23)+COS(Mjesečno!$C$1)*COS(I$21))</f>
        <v>0.46761699230887427</v>
      </c>
      <c r="J163" s="34">
        <f>IF(SIN(Dnevno!$C$1)*SIN(Mjesečno!$C23)+COS(Mjesečno!$C$1)*COS(J$21)&lt;0,0,SIN(Dnevno!$C$1)*SIN(Mjesečno!$C23)+COS(Mjesečno!$C$1)*COS(J$21))</f>
        <v>0.49211550472757776</v>
      </c>
      <c r="K163" s="34">
        <f>IF(SIN(Dnevno!$C$1)*SIN(Mjesečno!$C23)+COS(Mjesečno!$C$1)*COS(K$21)&lt;0,0,SIN(Dnevno!$C$1)*SIN(Mjesečno!$C23)+COS(Mjesečno!$C$1)*COS(K$21))</f>
        <v>0.46761699230887427</v>
      </c>
      <c r="L163" s="34">
        <f>IF(SIN(Dnevno!$C$1)*SIN(Mjesečno!$C23)+COS(Mjesečno!$C$1)*COS(L$21)&lt;0,0,SIN(Dnevno!$C$1)*SIN(Mjesečno!$C23)+COS(Mjesečno!$C$1)*COS(L$21))</f>
        <v>0.39579098818839248</v>
      </c>
      <c r="M163" s="34">
        <f>IF(SIN(Dnevno!$C$1)*SIN(Mjesečno!$C23)+COS(Mjesečno!$C$1)*COS(M$21)&lt;0,0,SIN(Dnevno!$C$1)*SIN(Mjesečno!$C23)+COS(Mjesečno!$C$1)*COS(M$21))</f>
        <v>0.28153231584885924</v>
      </c>
      <c r="N163" s="34">
        <f>IF(SIN(Dnevno!$C$1)*SIN(Mjesečno!$C23)+COS(Mjesečno!$C$1)*COS(N$21)&lt;0,0,SIN(Dnevno!$C$1)*SIN(Mjesečno!$C23)+COS(Mjesečno!$C$1)*COS(N$21))</f>
        <v>0.13262751498882974</v>
      </c>
      <c r="O163" s="34">
        <f>IF(SIN(Dnevno!$C$1)*SIN(Mjesečno!$C23)+COS(Mjesečno!$C$1)*COS(O$21)&lt;0,0,SIN(Dnevno!$C$1)*SIN(Mjesečno!$C23)+COS(Mjesečno!$C$1)*COS(O$21))</f>
        <v>0</v>
      </c>
      <c r="P163" s="34">
        <f>IF(SIN(Dnevno!$C$1)*SIN(Mjesečno!$C23)+COS(Mjesečno!$C$1)*COS(P$21)&lt;0,0,SIN(Dnevno!$C$1)*SIN(Mjesečno!$C23)+COS(Mjesečno!$C$1)*COS(P$21))</f>
        <v>0</v>
      </c>
      <c r="Q163" s="34">
        <f>IF(SIN(Dnevno!$C$1)*SIN(Mjesečno!$C23)+COS(Mjesečno!$C$1)*COS(Q$21)&lt;0,0,SIN(Dnevno!$C$1)*SIN(Mjesečno!$C23)+COS(Mjesečno!$C$1)*COS(Q$21))</f>
        <v>0</v>
      </c>
      <c r="R163" s="34">
        <f>IF(SIN(Dnevno!$C$1)*SIN(Mjesečno!$C23)+COS(Mjesečno!$C$1)*COS(R$21)&lt;0,0,SIN(Dnevno!$C$1)*SIN(Mjesečno!$C23)+COS(Mjesečno!$C$1)*COS(R$21))</f>
        <v>0</v>
      </c>
      <c r="S163" s="36">
        <f>IF(SIN(Dnevno!$C$1)*SIN(Mjesečno!$C23)+COS(Mjesečno!$C$1)*COS(S$21)&lt;0,0,SIN(Dnevno!$C$1)*SIN(Mjesečno!$C23)+COS(Mjesečno!$C$1)*COS(S$21))</f>
        <v>0</v>
      </c>
    </row>
    <row r="164" spans="2:20" x14ac:dyDescent="0.35">
      <c r="B164" s="55" t="s">
        <v>88</v>
      </c>
      <c r="C164" s="35">
        <f>IF(SIN(Dnevno!$C$1)*SIN(Mjesečno!$C24)+COS(Mjesečno!$C$1)*COS(C$21)&lt;0,0,SIN(Dnevno!$C$1)*SIN(Mjesečno!$C24)+COS(Mjesečno!$C$1)*COS(C$21))</f>
        <v>0</v>
      </c>
      <c r="D164" s="35">
        <f>IF(SIN(Dnevno!$C$1)*SIN(Mjesečno!$C24)+COS(Mjesečno!$C$1)*COS(D$21)&lt;0,0,SIN(Dnevno!$C$1)*SIN(Mjesečno!$C24)+COS(Mjesečno!$C$1)*COS(D$21))</f>
        <v>0</v>
      </c>
      <c r="E164" s="35">
        <f>IF(SIN(Dnevno!$C$1)*SIN(Mjesečno!$C24)+COS(Mjesečno!$C$1)*COS(E$21)&lt;0,0,SIN(Dnevno!$C$1)*SIN(Mjesečno!$C24)+COS(Mjesečno!$C$1)*COS(E$21))</f>
        <v>0</v>
      </c>
      <c r="F164" s="35">
        <f>IF(SIN(Dnevno!$C$1)*SIN(Mjesečno!$C24)+COS(Mjesečno!$C$1)*COS(F$21)&lt;0,0,SIN(Dnevno!$C$1)*SIN(Mjesečno!$C24)+COS(Mjesečno!$C$1)*COS(F$21))</f>
        <v>8.6849027939782109E-2</v>
      </c>
      <c r="G164" s="35">
        <f>IF(SIN(Dnevno!$C$1)*SIN(Mjesečno!$C24)+COS(Mjesečno!$C$1)*COS(G$21)&lt;0,0,SIN(Dnevno!$C$1)*SIN(Mjesečno!$C24)+COS(Mjesečno!$C$1)*COS(G$21))</f>
        <v>0.2357538287998116</v>
      </c>
      <c r="H164" s="35">
        <f>IF(SIN(Dnevno!$C$1)*SIN(Mjesečno!$C24)+COS(Mjesečno!$C$1)*COS(H$21)&lt;0,0,SIN(Dnevno!$C$1)*SIN(Mjesečno!$C24)+COS(Mjesečno!$C$1)*COS(H$21))</f>
        <v>0.35001250113934484</v>
      </c>
      <c r="I164" s="35">
        <f>IF(SIN(Dnevno!$C$1)*SIN(Mjesečno!$C24)+COS(Mjesečno!$C$1)*COS(I$21)&lt;0,0,SIN(Dnevno!$C$1)*SIN(Mjesečno!$C24)+COS(Mjesečno!$C$1)*COS(I$21))</f>
        <v>0.42183850525982663</v>
      </c>
      <c r="J164" s="35">
        <f>IF(SIN(Dnevno!$C$1)*SIN(Mjesečno!$C24)+COS(Mjesečno!$C$1)*COS(J$21)&lt;0,0,SIN(Dnevno!$C$1)*SIN(Mjesečno!$C24)+COS(Mjesečno!$C$1)*COS(J$21))</f>
        <v>0.44633701767853012</v>
      </c>
      <c r="K164" s="35">
        <f>IF(SIN(Dnevno!$C$1)*SIN(Mjesečno!$C24)+COS(Mjesečno!$C$1)*COS(K$21)&lt;0,0,SIN(Dnevno!$C$1)*SIN(Mjesečno!$C24)+COS(Mjesečno!$C$1)*COS(K$21))</f>
        <v>0.42183850525982663</v>
      </c>
      <c r="L164" s="35">
        <f>IF(SIN(Dnevno!$C$1)*SIN(Mjesečno!$C24)+COS(Mjesečno!$C$1)*COS(L$21)&lt;0,0,SIN(Dnevno!$C$1)*SIN(Mjesečno!$C24)+COS(Mjesečno!$C$1)*COS(L$21))</f>
        <v>0.35001250113934484</v>
      </c>
      <c r="M164" s="35">
        <f>IF(SIN(Dnevno!$C$1)*SIN(Mjesečno!$C24)+COS(Mjesečno!$C$1)*COS(M$21)&lt;0,0,SIN(Dnevno!$C$1)*SIN(Mjesečno!$C24)+COS(Mjesečno!$C$1)*COS(M$21))</f>
        <v>0.2357538287998116</v>
      </c>
      <c r="N164" s="35">
        <f>IF(SIN(Dnevno!$C$1)*SIN(Mjesečno!$C24)+COS(Mjesečno!$C$1)*COS(N$21)&lt;0,0,SIN(Dnevno!$C$1)*SIN(Mjesečno!$C24)+COS(Mjesečno!$C$1)*COS(N$21))</f>
        <v>8.6849027939782109E-2</v>
      </c>
      <c r="O164" s="35">
        <f>IF(SIN(Dnevno!$C$1)*SIN(Mjesečno!$C24)+COS(Mjesečno!$C$1)*COS(O$21)&lt;0,0,SIN(Dnevno!$C$1)*SIN(Mjesečno!$C24)+COS(Mjesečno!$C$1)*COS(O$21))</f>
        <v>0</v>
      </c>
      <c r="P164" s="35">
        <f>IF(SIN(Dnevno!$C$1)*SIN(Mjesečno!$C24)+COS(Mjesečno!$C$1)*COS(P$21)&lt;0,0,SIN(Dnevno!$C$1)*SIN(Mjesečno!$C24)+COS(Mjesečno!$C$1)*COS(P$21))</f>
        <v>0</v>
      </c>
      <c r="Q164" s="35">
        <f>IF(SIN(Dnevno!$C$1)*SIN(Mjesečno!$C24)+COS(Mjesečno!$C$1)*COS(Q$21)&lt;0,0,SIN(Dnevno!$C$1)*SIN(Mjesečno!$C24)+COS(Mjesečno!$C$1)*COS(Q$21))</f>
        <v>0</v>
      </c>
      <c r="R164" s="35">
        <f>IF(SIN(Dnevno!$C$1)*SIN(Mjesečno!$C24)+COS(Mjesečno!$C$1)*COS(R$21)&lt;0,0,SIN(Dnevno!$C$1)*SIN(Mjesečno!$C24)+COS(Mjesečno!$C$1)*COS(R$21))</f>
        <v>0</v>
      </c>
      <c r="S164" s="37">
        <f>IF(SIN(Dnevno!$C$1)*SIN(Mjesečno!$C24)+COS(Mjesečno!$C$1)*COS(S$21)&lt;0,0,SIN(Dnevno!$C$1)*SIN(Mjesečno!$C24)+COS(Mjesečno!$C$1)*COS(S$21))</f>
        <v>0</v>
      </c>
    </row>
    <row r="169" spans="2:20" ht="18.5" x14ac:dyDescent="0.45">
      <c r="B169" s="58" t="s">
        <v>104</v>
      </c>
    </row>
    <row r="170" spans="2:20" x14ac:dyDescent="0.35">
      <c r="B170" s="43" t="s">
        <v>101</v>
      </c>
      <c r="C170" s="51">
        <v>5</v>
      </c>
      <c r="D170" s="51">
        <v>6</v>
      </c>
      <c r="E170" s="51">
        <v>7</v>
      </c>
      <c r="F170" s="51">
        <v>8</v>
      </c>
      <c r="G170" s="51">
        <v>9</v>
      </c>
      <c r="H170" s="51">
        <v>10</v>
      </c>
      <c r="I170" s="51">
        <v>11</v>
      </c>
      <c r="J170" s="51">
        <v>12</v>
      </c>
      <c r="K170" s="51">
        <v>13</v>
      </c>
      <c r="L170" s="51">
        <v>14</v>
      </c>
      <c r="M170" s="51">
        <v>15</v>
      </c>
      <c r="N170" s="51">
        <v>16</v>
      </c>
      <c r="O170" s="51">
        <v>17</v>
      </c>
      <c r="P170" s="51">
        <v>18</v>
      </c>
      <c r="Q170" s="51">
        <v>19</v>
      </c>
      <c r="R170" s="51">
        <v>20</v>
      </c>
      <c r="S170" s="52">
        <v>21</v>
      </c>
    </row>
    <row r="171" spans="2:20" x14ac:dyDescent="0.35">
      <c r="B171" s="15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6"/>
    </row>
    <row r="172" spans="2:20" x14ac:dyDescent="0.35">
      <c r="B172" s="53" t="s">
        <v>92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6"/>
    </row>
    <row r="173" spans="2:20" x14ac:dyDescent="0.35">
      <c r="B173" s="54" t="s">
        <v>77</v>
      </c>
      <c r="C173" s="34">
        <f>IF(OR(C132=0,C153=0),0,C132/C153)</f>
        <v>0</v>
      </c>
      <c r="D173" s="34">
        <f t="shared" ref="D173:S173" si="34">IF(OR(D132=0,D153=0),0,D132/D153)</f>
        <v>0</v>
      </c>
      <c r="E173" s="34">
        <f t="shared" si="34"/>
        <v>0</v>
      </c>
      <c r="F173" s="34">
        <f t="shared" si="34"/>
        <v>0.7901345872844997</v>
      </c>
      <c r="G173" s="34">
        <f t="shared" si="34"/>
        <v>0.87250167916189747</v>
      </c>
      <c r="H173" s="34">
        <f t="shared" si="34"/>
        <v>0.89138663515656502</v>
      </c>
      <c r="I173" s="34">
        <f t="shared" si="34"/>
        <v>0.8983175605747511</v>
      </c>
      <c r="J173" s="34">
        <f t="shared" si="34"/>
        <v>0.90019875020861906</v>
      </c>
      <c r="K173" s="34">
        <f t="shared" si="34"/>
        <v>0.8983175605747511</v>
      </c>
      <c r="L173" s="34">
        <f t="shared" si="34"/>
        <v>0.89138663515656502</v>
      </c>
      <c r="M173" s="34">
        <f t="shared" si="34"/>
        <v>0.87250167916189747</v>
      </c>
      <c r="N173" s="34">
        <f t="shared" si="34"/>
        <v>0.7901345872844997</v>
      </c>
      <c r="O173" s="34">
        <f t="shared" si="34"/>
        <v>0</v>
      </c>
      <c r="P173" s="34">
        <f t="shared" si="34"/>
        <v>0</v>
      </c>
      <c r="Q173" s="34">
        <f t="shared" si="34"/>
        <v>0</v>
      </c>
      <c r="R173" s="34">
        <f t="shared" si="34"/>
        <v>0</v>
      </c>
      <c r="S173" s="36">
        <f t="shared" si="34"/>
        <v>0</v>
      </c>
      <c r="T173" s="30"/>
    </row>
    <row r="174" spans="2:20" x14ac:dyDescent="0.35">
      <c r="B174" s="54" t="s">
        <v>78</v>
      </c>
      <c r="C174" s="34">
        <f t="shared" ref="C174:R184" si="35">IF(OR(C133=0,C154=0),0,C133/C154)</f>
        <v>0</v>
      </c>
      <c r="D174" s="34">
        <f t="shared" si="35"/>
        <v>0</v>
      </c>
      <c r="E174" s="34">
        <f t="shared" si="35"/>
        <v>0.80652261709384909</v>
      </c>
      <c r="F174" s="34">
        <f t="shared" si="35"/>
        <v>0.95143754822499671</v>
      </c>
      <c r="G174" s="34">
        <f t="shared" si="35"/>
        <v>0.96069158118987885</v>
      </c>
      <c r="H174" s="34">
        <f t="shared" si="35"/>
        <v>0.96375169764975599</v>
      </c>
      <c r="I174" s="34">
        <f t="shared" si="35"/>
        <v>0.96500537974169398</v>
      </c>
      <c r="J174" s="34">
        <f t="shared" si="35"/>
        <v>0.96535927549974565</v>
      </c>
      <c r="K174" s="34">
        <f t="shared" si="35"/>
        <v>0.96500537974169398</v>
      </c>
      <c r="L174" s="34">
        <f t="shared" si="35"/>
        <v>0.96375169764975599</v>
      </c>
      <c r="M174" s="34">
        <f t="shared" si="35"/>
        <v>0.96069158118987885</v>
      </c>
      <c r="N174" s="34">
        <f t="shared" si="35"/>
        <v>0.95143754822499671</v>
      </c>
      <c r="O174" s="34">
        <f t="shared" si="35"/>
        <v>0.80652261709384909</v>
      </c>
      <c r="P174" s="34">
        <f t="shared" si="35"/>
        <v>0</v>
      </c>
      <c r="Q174" s="34">
        <f t="shared" si="35"/>
        <v>0</v>
      </c>
      <c r="R174" s="34">
        <f t="shared" si="35"/>
        <v>0</v>
      </c>
      <c r="S174" s="36">
        <f t="shared" ref="S174" si="36">IF(OR(S133=0,S154=0),0,S133/S154)</f>
        <v>0</v>
      </c>
      <c r="T174" s="30"/>
    </row>
    <row r="175" spans="2:20" x14ac:dyDescent="0.35">
      <c r="B175" s="54" t="s">
        <v>79</v>
      </c>
      <c r="C175" s="34">
        <f t="shared" si="35"/>
        <v>0</v>
      </c>
      <c r="D175" s="34">
        <f t="shared" si="35"/>
        <v>0</v>
      </c>
      <c r="E175" s="34">
        <f t="shared" si="35"/>
        <v>0.99897041159669975</v>
      </c>
      <c r="F175" s="34">
        <f t="shared" si="35"/>
        <v>0.99905451763365249</v>
      </c>
      <c r="G175" s="34">
        <f t="shared" si="35"/>
        <v>0.99907818605745413</v>
      </c>
      <c r="H175" s="34">
        <f t="shared" si="35"/>
        <v>0.99908829694222212</v>
      </c>
      <c r="I175" s="34">
        <f t="shared" si="35"/>
        <v>0.99909287568716654</v>
      </c>
      <c r="J175" s="34">
        <f t="shared" si="35"/>
        <v>0.99909421939453269</v>
      </c>
      <c r="K175" s="34">
        <f t="shared" ref="K175" si="37">IF(OR(K134=0,K155=0),0,K134/K155)</f>
        <v>0.99909287568716654</v>
      </c>
      <c r="L175" s="34">
        <f t="shared" ref="L175" si="38">IF(OR(L134=0,L155=0),0,L134/L155)</f>
        <v>0.99908829694222212</v>
      </c>
      <c r="M175" s="34">
        <f t="shared" ref="M175" si="39">IF(OR(M134=0,M155=0),0,M134/M155)</f>
        <v>0.99907818605745413</v>
      </c>
      <c r="N175" s="34">
        <f t="shared" ref="N175" si="40">IF(OR(N134=0,N155=0),0,N134/N155)</f>
        <v>0.99905451763365249</v>
      </c>
      <c r="O175" s="34">
        <f t="shared" ref="O175" si="41">IF(OR(O134=0,O155=0),0,O134/O155)</f>
        <v>0.99897041159669975</v>
      </c>
      <c r="P175" s="34">
        <f t="shared" ref="P175" si="42">IF(OR(P134=0,P155=0),0,P134/P155)</f>
        <v>0</v>
      </c>
      <c r="Q175" s="34">
        <f t="shared" ref="Q175" si="43">IF(OR(Q134=0,Q155=0),0,Q134/Q155)</f>
        <v>0</v>
      </c>
      <c r="R175" s="34">
        <f t="shared" ref="R175" si="44">IF(OR(R134=0,R155=0),0,R134/R155)</f>
        <v>0</v>
      </c>
      <c r="S175" s="36">
        <f t="shared" ref="S175" si="45">IF(OR(S134=0,S155=0),0,S134/S155)</f>
        <v>0</v>
      </c>
      <c r="T175" s="30"/>
    </row>
    <row r="176" spans="2:20" x14ac:dyDescent="0.35">
      <c r="B176" s="54" t="s">
        <v>80</v>
      </c>
      <c r="C176" s="34">
        <f t="shared" si="35"/>
        <v>0</v>
      </c>
      <c r="D176" s="34">
        <f t="shared" si="35"/>
        <v>1</v>
      </c>
      <c r="E176" s="34">
        <f t="shared" si="35"/>
        <v>0.99152560967361114</v>
      </c>
      <c r="F176" s="34">
        <f t="shared" si="35"/>
        <v>0.98961630962735214</v>
      </c>
      <c r="G176" s="34">
        <f t="shared" si="35"/>
        <v>0.98882494246676289</v>
      </c>
      <c r="H176" s="34">
        <f t="shared" si="35"/>
        <v>0.98843445021302989</v>
      </c>
      <c r="I176" s="34">
        <f t="shared" si="35"/>
        <v>0.98824543225130346</v>
      </c>
      <c r="J176" s="34">
        <f t="shared" si="35"/>
        <v>0.98818841139365532</v>
      </c>
      <c r="K176" s="34">
        <f t="shared" ref="K176" si="46">IF(OR(K135=0,K156=0),0,K135/K156)</f>
        <v>0.98824543225130346</v>
      </c>
      <c r="L176" s="34">
        <f t="shared" ref="L176" si="47">IF(OR(L135=0,L156=0),0,L135/L156)</f>
        <v>0.98843445021302989</v>
      </c>
      <c r="M176" s="34">
        <f t="shared" ref="M176" si="48">IF(OR(M135=0,M156=0),0,M135/M156)</f>
        <v>0.98882494246676289</v>
      </c>
      <c r="N176" s="34">
        <f t="shared" ref="N176" si="49">IF(OR(N135=0,N156=0),0,N135/N156)</f>
        <v>0.98961630962735214</v>
      </c>
      <c r="O176" s="34">
        <f t="shared" ref="O176" si="50">IF(OR(O135=0,O156=0),0,O135/O156)</f>
        <v>0.99152560967361114</v>
      </c>
      <c r="P176" s="34">
        <f t="shared" ref="P176" si="51">IF(OR(P135=0,P156=0),0,P135/P156)</f>
        <v>1</v>
      </c>
      <c r="Q176" s="34">
        <f t="shared" ref="Q176" si="52">IF(OR(Q135=0,Q156=0),0,Q135/Q156)</f>
        <v>0</v>
      </c>
      <c r="R176" s="34">
        <f t="shared" ref="R176" si="53">IF(OR(R135=0,R156=0),0,R135/R156)</f>
        <v>0</v>
      </c>
      <c r="S176" s="36">
        <f t="shared" ref="S176" si="54">IF(OR(S135=0,S156=0),0,S135/S156)</f>
        <v>0</v>
      </c>
      <c r="T176" s="30"/>
    </row>
    <row r="177" spans="2:22" x14ac:dyDescent="0.35">
      <c r="B177" s="54" t="s">
        <v>81</v>
      </c>
      <c r="C177" s="34">
        <f t="shared" si="35"/>
        <v>1.2616370004286539</v>
      </c>
      <c r="D177" s="34">
        <f t="shared" si="35"/>
        <v>1</v>
      </c>
      <c r="E177" s="34">
        <f t="shared" si="35"/>
        <v>0.97577922528725536</v>
      </c>
      <c r="F177" s="34">
        <f t="shared" si="35"/>
        <v>0.9671133212897095</v>
      </c>
      <c r="G177" s="34">
        <f t="shared" si="35"/>
        <v>0.96294636224570485</v>
      </c>
      <c r="H177" s="34">
        <f t="shared" si="35"/>
        <v>0.960742729793159</v>
      </c>
      <c r="I177" s="34">
        <f t="shared" si="35"/>
        <v>0.95963810806873762</v>
      </c>
      <c r="J177" s="34">
        <f t="shared" si="35"/>
        <v>0.95929982646272216</v>
      </c>
      <c r="K177" s="34">
        <f t="shared" ref="K177" si="55">IF(OR(K136=0,K157=0),0,K136/K157)</f>
        <v>0.95963810806873762</v>
      </c>
      <c r="L177" s="34">
        <f t="shared" ref="L177" si="56">IF(OR(L136=0,L157=0),0,L136/L157)</f>
        <v>0.960742729793159</v>
      </c>
      <c r="M177" s="34">
        <f t="shared" ref="M177" si="57">IF(OR(M136=0,M157=0),0,M136/M157)</f>
        <v>0.96294636224570485</v>
      </c>
      <c r="N177" s="34">
        <f t="shared" ref="N177" si="58">IF(OR(N136=0,N157=0),0,N136/N157)</f>
        <v>0.9671133212897095</v>
      </c>
      <c r="O177" s="34">
        <f t="shared" ref="O177" si="59">IF(OR(O136=0,O157=0),0,O136/O157)</f>
        <v>0.97577922528725536</v>
      </c>
      <c r="P177" s="34">
        <f t="shared" ref="P177" si="60">IF(OR(P136=0,P157=0),0,P136/P157)</f>
        <v>1</v>
      </c>
      <c r="Q177" s="34">
        <f t="shared" ref="Q177" si="61">IF(OR(Q136=0,Q157=0),0,Q136/Q157)</f>
        <v>1.2616370004286539</v>
      </c>
      <c r="R177" s="34">
        <f t="shared" ref="R177" si="62">IF(OR(R136=0,R157=0),0,R136/R157)</f>
        <v>0</v>
      </c>
      <c r="S177" s="36">
        <f t="shared" ref="S177" si="63">IF(OR(S136=0,S157=0),0,S136/S157)</f>
        <v>0</v>
      </c>
      <c r="T177" s="30"/>
    </row>
    <row r="178" spans="2:22" x14ac:dyDescent="0.35">
      <c r="B178" s="54" t="s">
        <v>82</v>
      </c>
      <c r="C178" s="34">
        <f t="shared" si="35"/>
        <v>1.1724520476378302</v>
      </c>
      <c r="D178" s="34">
        <f t="shared" si="35"/>
        <v>1</v>
      </c>
      <c r="E178" s="34">
        <f t="shared" si="35"/>
        <v>0.96752403343603854</v>
      </c>
      <c r="F178" s="34">
        <f t="shared" si="35"/>
        <v>0.95447720693708771</v>
      </c>
      <c r="G178" s="34">
        <f t="shared" si="35"/>
        <v>0.94789823950205676</v>
      </c>
      <c r="H178" s="34">
        <f t="shared" si="35"/>
        <v>0.94433424709964253</v>
      </c>
      <c r="I178" s="34">
        <f t="shared" si="35"/>
        <v>0.94252500334200062</v>
      </c>
      <c r="J178" s="34">
        <f t="shared" si="35"/>
        <v>0.94196786093745855</v>
      </c>
      <c r="K178" s="34">
        <f t="shared" ref="K178" si="64">IF(OR(K137=0,K158=0),0,K137/K158)</f>
        <v>0.94252500334200062</v>
      </c>
      <c r="L178" s="34">
        <f t="shared" ref="L178" si="65">IF(OR(L137=0,L158=0),0,L137/L158)</f>
        <v>0.94433424709964253</v>
      </c>
      <c r="M178" s="34">
        <f t="shared" ref="M178" si="66">IF(OR(M137=0,M158=0),0,M137/M158)</f>
        <v>0.94789823950205676</v>
      </c>
      <c r="N178" s="34">
        <f t="shared" ref="N178" si="67">IF(OR(N137=0,N158=0),0,N137/N158)</f>
        <v>0.95447720693708771</v>
      </c>
      <c r="O178" s="34">
        <f t="shared" ref="O178" si="68">IF(OR(O137=0,O158=0),0,O137/O158)</f>
        <v>0.96752403343603854</v>
      </c>
      <c r="P178" s="34">
        <f t="shared" ref="P178" si="69">IF(OR(P137=0,P158=0),0,P137/P158)</f>
        <v>1</v>
      </c>
      <c r="Q178" s="34">
        <f t="shared" ref="Q178" si="70">IF(OR(Q137=0,Q158=0),0,Q137/Q158)</f>
        <v>1.1724520476378302</v>
      </c>
      <c r="R178" s="34">
        <f t="shared" ref="R178" si="71">IF(OR(R137=0,R158=0),0,R137/R158)</f>
        <v>0</v>
      </c>
      <c r="S178" s="36">
        <f t="shared" ref="S178" si="72">IF(OR(S137=0,S158=0),0,S137/S158)</f>
        <v>0</v>
      </c>
      <c r="T178" s="30"/>
    </row>
    <row r="179" spans="2:22" x14ac:dyDescent="0.35">
      <c r="B179" s="54" t="s">
        <v>83</v>
      </c>
      <c r="C179" s="34">
        <f t="shared" si="35"/>
        <v>1.1945368151808775</v>
      </c>
      <c r="D179" s="34">
        <f t="shared" si="35"/>
        <v>1</v>
      </c>
      <c r="E179" s="34">
        <f t="shared" si="35"/>
        <v>0.97140109398103569</v>
      </c>
      <c r="F179" s="34">
        <f t="shared" si="35"/>
        <v>0.9604639619247578</v>
      </c>
      <c r="G179" s="34">
        <f t="shared" si="35"/>
        <v>0.95506229980787716</v>
      </c>
      <c r="H179" s="34">
        <f t="shared" si="35"/>
        <v>0.95216708378516624</v>
      </c>
      <c r="I179" s="34">
        <f t="shared" si="35"/>
        <v>0.95070557408863954</v>
      </c>
      <c r="J179" s="34">
        <f t="shared" si="35"/>
        <v>0.95025662329391858</v>
      </c>
      <c r="K179" s="34">
        <f t="shared" ref="K179" si="73">IF(OR(K138=0,K159=0),0,K138/K159)</f>
        <v>0.95070557408863954</v>
      </c>
      <c r="L179" s="34">
        <f t="shared" ref="L179" si="74">IF(OR(L138=0,L159=0),0,L138/L159)</f>
        <v>0.95216708378516624</v>
      </c>
      <c r="M179" s="34">
        <f t="shared" ref="M179" si="75">IF(OR(M138=0,M159=0),0,M138/M159)</f>
        <v>0.95506229980787716</v>
      </c>
      <c r="N179" s="34">
        <f t="shared" ref="N179" si="76">IF(OR(N138=0,N159=0),0,N138/N159)</f>
        <v>0.9604639619247578</v>
      </c>
      <c r="O179" s="34">
        <f t="shared" ref="O179" si="77">IF(OR(O138=0,O159=0),0,O138/O159)</f>
        <v>0.97140109398103569</v>
      </c>
      <c r="P179" s="34">
        <f t="shared" ref="P179" si="78">IF(OR(P138=0,P159=0),0,P138/P159)</f>
        <v>1</v>
      </c>
      <c r="Q179" s="34">
        <f t="shared" ref="Q179" si="79">IF(OR(Q138=0,Q159=0),0,Q138/Q159)</f>
        <v>1.1945368151808775</v>
      </c>
      <c r="R179" s="34">
        <f t="shared" ref="R179" si="80">IF(OR(R138=0,R159=0),0,R138/R159)</f>
        <v>0</v>
      </c>
      <c r="S179" s="36">
        <f t="shared" ref="S179" si="81">IF(OR(S138=0,S159=0),0,S138/S159)</f>
        <v>0</v>
      </c>
      <c r="T179" s="30"/>
    </row>
    <row r="180" spans="2:22" x14ac:dyDescent="0.35">
      <c r="B180" s="54" t="s">
        <v>84</v>
      </c>
      <c r="C180" s="34">
        <f t="shared" si="35"/>
        <v>0</v>
      </c>
      <c r="D180" s="34">
        <f t="shared" si="35"/>
        <v>1</v>
      </c>
      <c r="E180" s="34">
        <f t="shared" si="35"/>
        <v>0.9855807948571248</v>
      </c>
      <c r="F180" s="34">
        <f t="shared" si="35"/>
        <v>0.98144515344238603</v>
      </c>
      <c r="G180" s="34">
        <f t="shared" si="35"/>
        <v>0.97960670481933743</v>
      </c>
      <c r="H180" s="34">
        <f t="shared" si="35"/>
        <v>0.9786704463853857</v>
      </c>
      <c r="I180" s="34">
        <f t="shared" si="35"/>
        <v>0.97821008636220041</v>
      </c>
      <c r="J180" s="34">
        <f t="shared" si="35"/>
        <v>0.97807027655677958</v>
      </c>
      <c r="K180" s="34">
        <f t="shared" ref="K180" si="82">IF(OR(K139=0,K160=0),0,K139/K160)</f>
        <v>0.97821008636220041</v>
      </c>
      <c r="L180" s="34">
        <f t="shared" ref="L180" si="83">IF(OR(L139=0,L160=0),0,L139/L160)</f>
        <v>0.9786704463853857</v>
      </c>
      <c r="M180" s="34">
        <f t="shared" ref="M180" si="84">IF(OR(M139=0,M160=0),0,M139/M160)</f>
        <v>0.97960670481933743</v>
      </c>
      <c r="N180" s="34">
        <f t="shared" ref="N180" si="85">IF(OR(N139=0,N160=0),0,N139/N160)</f>
        <v>0.98144515344238603</v>
      </c>
      <c r="O180" s="34">
        <f t="shared" ref="O180" si="86">IF(OR(O139=0,O160=0),0,O139/O160)</f>
        <v>0.9855807948571248</v>
      </c>
      <c r="P180" s="34">
        <f t="shared" ref="P180" si="87">IF(OR(P139=0,P160=0),0,P139/P160)</f>
        <v>1</v>
      </c>
      <c r="Q180" s="34">
        <f t="shared" ref="Q180" si="88">IF(OR(Q139=0,Q160=0),0,Q139/Q160)</f>
        <v>0</v>
      </c>
      <c r="R180" s="34">
        <f t="shared" ref="R180" si="89">IF(OR(R139=0,R160=0),0,R139/R160)</f>
        <v>0</v>
      </c>
      <c r="S180" s="36">
        <f t="shared" ref="S180" si="90">IF(OR(S139=0,S160=0),0,S139/S160)</f>
        <v>0</v>
      </c>
      <c r="T180" s="30"/>
    </row>
    <row r="181" spans="2:22" x14ac:dyDescent="0.35">
      <c r="B181" s="54" t="s">
        <v>85</v>
      </c>
      <c r="C181" s="34">
        <f t="shared" si="35"/>
        <v>0</v>
      </c>
      <c r="D181" s="34">
        <f t="shared" si="35"/>
        <v>1</v>
      </c>
      <c r="E181" s="34">
        <f t="shared" si="35"/>
        <v>0.99946433589033523</v>
      </c>
      <c r="F181" s="34">
        <f t="shared" si="35"/>
        <v>0.99943287913374035</v>
      </c>
      <c r="G181" s="34">
        <f t="shared" si="35"/>
        <v>0.99942221438432077</v>
      </c>
      <c r="H181" s="34">
        <f t="shared" si="35"/>
        <v>0.999417360439397</v>
      </c>
      <c r="I181" s="34">
        <f t="shared" si="35"/>
        <v>0.99941509921281979</v>
      </c>
      <c r="J181" s="34">
        <f t="shared" si="35"/>
        <v>0.99941442791828039</v>
      </c>
      <c r="K181" s="34">
        <f t="shared" ref="K181" si="91">IF(OR(K140=0,K161=0),0,K140/K161)</f>
        <v>0.99941509921281979</v>
      </c>
      <c r="L181" s="34">
        <f t="shared" ref="L181" si="92">IF(OR(L140=0,L161=0),0,L140/L161)</f>
        <v>0.999417360439397</v>
      </c>
      <c r="M181" s="34">
        <f t="shared" ref="M181" si="93">IF(OR(M140=0,M161=0),0,M140/M161)</f>
        <v>0.99942221438432077</v>
      </c>
      <c r="N181" s="34">
        <f t="shared" ref="N181" si="94">IF(OR(N140=0,N161=0),0,N140/N161)</f>
        <v>0.99943287913374035</v>
      </c>
      <c r="O181" s="34">
        <f t="shared" ref="O181" si="95">IF(OR(O140=0,O161=0),0,O140/O161)</f>
        <v>0.99946433589033523</v>
      </c>
      <c r="P181" s="34">
        <f t="shared" ref="P181" si="96">IF(OR(P140=0,P161=0),0,P140/P161)</f>
        <v>1</v>
      </c>
      <c r="Q181" s="34">
        <f t="shared" ref="Q181" si="97">IF(OR(Q140=0,Q161=0),0,Q140/Q161)</f>
        <v>0</v>
      </c>
      <c r="R181" s="34">
        <f t="shared" ref="R181" si="98">IF(OR(R140=0,R161=0),0,R140/R161)</f>
        <v>0</v>
      </c>
      <c r="S181" s="36">
        <f t="shared" ref="S181" si="99">IF(OR(S140=0,S161=0),0,S140/S161)</f>
        <v>0</v>
      </c>
      <c r="T181" s="30"/>
    </row>
    <row r="182" spans="2:22" x14ac:dyDescent="0.35">
      <c r="B182" s="54" t="s">
        <v>86</v>
      </c>
      <c r="C182" s="34">
        <f t="shared" si="35"/>
        <v>0</v>
      </c>
      <c r="D182" s="34">
        <f t="shared" si="35"/>
        <v>0</v>
      </c>
      <c r="E182" s="34">
        <f t="shared" si="35"/>
        <v>0.95919418639123954</v>
      </c>
      <c r="F182" s="34">
        <f t="shared" si="35"/>
        <v>0.97798204857896442</v>
      </c>
      <c r="G182" s="34">
        <f t="shared" si="35"/>
        <v>0.98076558463847263</v>
      </c>
      <c r="H182" s="34">
        <f t="shared" si="35"/>
        <v>0.98178570664261422</v>
      </c>
      <c r="I182" s="34">
        <f t="shared" si="35"/>
        <v>0.98221966379498604</v>
      </c>
      <c r="J182" s="34">
        <f t="shared" si="35"/>
        <v>0.98234391981989366</v>
      </c>
      <c r="K182" s="34">
        <f t="shared" ref="K182" si="100">IF(OR(K141=0,K162=0),0,K141/K162)</f>
        <v>0.98221966379498604</v>
      </c>
      <c r="L182" s="34">
        <f t="shared" ref="L182" si="101">IF(OR(L141=0,L162=0),0,L141/L162)</f>
        <v>0.98178570664261422</v>
      </c>
      <c r="M182" s="34">
        <f t="shared" ref="M182" si="102">IF(OR(M141=0,M162=0),0,M141/M162)</f>
        <v>0.98076558463847263</v>
      </c>
      <c r="N182" s="34">
        <f t="shared" ref="N182" si="103">IF(OR(N141=0,N162=0),0,N141/N162)</f>
        <v>0.97798204857896442</v>
      </c>
      <c r="O182" s="34">
        <f t="shared" ref="O182" si="104">IF(OR(O141=0,O162=0),0,O141/O162)</f>
        <v>0.95919418639123954</v>
      </c>
      <c r="P182" s="34">
        <f t="shared" ref="P182" si="105">IF(OR(P141=0,P162=0),0,P141/P162)</f>
        <v>0</v>
      </c>
      <c r="Q182" s="34">
        <f t="shared" ref="Q182" si="106">IF(OR(Q141=0,Q162=0),0,Q141/Q162)</f>
        <v>0</v>
      </c>
      <c r="R182" s="34">
        <f t="shared" ref="R182" si="107">IF(OR(R141=0,R162=0),0,R141/R162)</f>
        <v>0</v>
      </c>
      <c r="S182" s="36">
        <f t="shared" ref="S182" si="108">IF(OR(S141=0,S162=0),0,S141/S162)</f>
        <v>0</v>
      </c>
      <c r="T182" s="30"/>
    </row>
    <row r="183" spans="2:22" x14ac:dyDescent="0.35">
      <c r="B183" s="54" t="s">
        <v>87</v>
      </c>
      <c r="C183" s="34">
        <f t="shared" si="35"/>
        <v>0</v>
      </c>
      <c r="D183" s="34">
        <f t="shared" si="35"/>
        <v>0</v>
      </c>
      <c r="E183" s="34">
        <f t="shared" si="35"/>
        <v>0</v>
      </c>
      <c r="F183" s="34">
        <f t="shared" si="35"/>
        <v>0.85154871957108313</v>
      </c>
      <c r="G183" s="34">
        <f t="shared" si="35"/>
        <v>0.90109817049983965</v>
      </c>
      <c r="H183" s="34">
        <f t="shared" si="35"/>
        <v>0.9138386874645783</v>
      </c>
      <c r="I183" s="34">
        <f t="shared" si="35"/>
        <v>0.9186605802742307</v>
      </c>
      <c r="J183" s="34">
        <f t="shared" si="35"/>
        <v>0.91998332004964445</v>
      </c>
      <c r="K183" s="34">
        <f t="shared" ref="K183" si="109">IF(OR(K142=0,K163=0),0,K142/K163)</f>
        <v>0.9186605802742307</v>
      </c>
      <c r="L183" s="34">
        <f t="shared" ref="L183" si="110">IF(OR(L142=0,L163=0),0,L142/L163)</f>
        <v>0.9138386874645783</v>
      </c>
      <c r="M183" s="34">
        <f t="shared" ref="M183" si="111">IF(OR(M142=0,M163=0),0,M142/M163)</f>
        <v>0.90109817049983965</v>
      </c>
      <c r="N183" s="34">
        <f t="shared" ref="N183" si="112">IF(OR(N142=0,N163=0),0,N142/N163)</f>
        <v>0.85154871957108313</v>
      </c>
      <c r="O183" s="34">
        <f t="shared" ref="O183" si="113">IF(OR(O142=0,O163=0),0,O142/O163)</f>
        <v>0</v>
      </c>
      <c r="P183" s="34">
        <f t="shared" ref="P183" si="114">IF(OR(P142=0,P163=0),0,P142/P163)</f>
        <v>0</v>
      </c>
      <c r="Q183" s="34">
        <f t="shared" ref="Q183" si="115">IF(OR(Q142=0,Q163=0),0,Q142/Q163)</f>
        <v>0</v>
      </c>
      <c r="R183" s="34">
        <f t="shared" ref="R183" si="116">IF(OR(R142=0,R163=0),0,R142/R163)</f>
        <v>0</v>
      </c>
      <c r="S183" s="36">
        <f t="shared" ref="S183" si="117">IF(OR(S142=0,S163=0),0,S142/S163)</f>
        <v>0</v>
      </c>
      <c r="T183" s="30"/>
    </row>
    <row r="184" spans="2:22" x14ac:dyDescent="0.35">
      <c r="B184" s="55" t="s">
        <v>88</v>
      </c>
      <c r="C184" s="35">
        <f t="shared" si="35"/>
        <v>0</v>
      </c>
      <c r="D184" s="35">
        <f t="shared" si="35"/>
        <v>0</v>
      </c>
      <c r="E184" s="35">
        <f t="shared" si="35"/>
        <v>0</v>
      </c>
      <c r="F184" s="35">
        <f t="shared" si="35"/>
        <v>0.66824738537630934</v>
      </c>
      <c r="G184" s="35">
        <f t="shared" si="35"/>
        <v>0.82716346167191857</v>
      </c>
      <c r="H184" s="35">
        <f t="shared" si="35"/>
        <v>0.85742072972716332</v>
      </c>
      <c r="I184" s="35">
        <f t="shared" si="35"/>
        <v>0.86805076683987659</v>
      </c>
      <c r="J184" s="35">
        <f t="shared" si="35"/>
        <v>0.87089400629861935</v>
      </c>
      <c r="K184" s="35">
        <f t="shared" ref="K184" si="118">IF(OR(K143=0,K164=0),0,K143/K164)</f>
        <v>0.86805076683987659</v>
      </c>
      <c r="L184" s="35">
        <f t="shared" ref="L184" si="119">IF(OR(L143=0,L164=0),0,L143/L164)</f>
        <v>0.85742072972716332</v>
      </c>
      <c r="M184" s="35">
        <f t="shared" ref="M184" si="120">IF(OR(M143=0,M164=0),0,M143/M164)</f>
        <v>0.82716346167191857</v>
      </c>
      <c r="N184" s="35">
        <f t="shared" ref="N184" si="121">IF(OR(N143=0,N164=0),0,N143/N164)</f>
        <v>0.66824738537630934</v>
      </c>
      <c r="O184" s="35">
        <f t="shared" ref="O184" si="122">IF(OR(O143=0,O164=0),0,O143/O164)</f>
        <v>0</v>
      </c>
      <c r="P184" s="35">
        <f t="shared" ref="P184" si="123">IF(OR(P143=0,P164=0),0,P143/P164)</f>
        <v>0</v>
      </c>
      <c r="Q184" s="35">
        <f t="shared" ref="Q184" si="124">IF(OR(Q143=0,Q164=0),0,Q143/Q164)</f>
        <v>0</v>
      </c>
      <c r="R184" s="35">
        <f t="shared" ref="R184" si="125">IF(OR(R143=0,R164=0),0,R143/R164)</f>
        <v>0</v>
      </c>
      <c r="S184" s="37">
        <f t="shared" ref="S184" si="126">IF(OR(S143=0,S164=0),0,S143/S164)</f>
        <v>0</v>
      </c>
      <c r="T184" s="30"/>
    </row>
    <row r="188" spans="2:22" ht="33" x14ac:dyDescent="0.35">
      <c r="B188" s="66" t="s">
        <v>110</v>
      </c>
    </row>
    <row r="189" spans="2:22" x14ac:dyDescent="0.35">
      <c r="B189" s="43" t="s">
        <v>101</v>
      </c>
      <c r="C189" s="51">
        <v>5</v>
      </c>
      <c r="D189" s="51">
        <v>6</v>
      </c>
      <c r="E189" s="51">
        <v>7</v>
      </c>
      <c r="F189" s="51">
        <v>8</v>
      </c>
      <c r="G189" s="51">
        <v>9</v>
      </c>
      <c r="H189" s="51">
        <v>10</v>
      </c>
      <c r="I189" s="51">
        <v>11</v>
      </c>
      <c r="J189" s="51">
        <v>12</v>
      </c>
      <c r="K189" s="51">
        <v>13</v>
      </c>
      <c r="L189" s="51">
        <v>14</v>
      </c>
      <c r="M189" s="51">
        <v>15</v>
      </c>
      <c r="N189" s="51">
        <v>16</v>
      </c>
      <c r="O189" s="51">
        <v>17</v>
      </c>
      <c r="P189" s="51">
        <v>18</v>
      </c>
      <c r="Q189" s="51">
        <v>19</v>
      </c>
      <c r="R189" s="51">
        <v>20</v>
      </c>
      <c r="S189" s="52">
        <v>21</v>
      </c>
      <c r="U189" s="172" t="s">
        <v>122</v>
      </c>
      <c r="V189" s="172" t="s">
        <v>121</v>
      </c>
    </row>
    <row r="190" spans="2:22" x14ac:dyDescent="0.35">
      <c r="B190" s="15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6"/>
      <c r="U190" s="174"/>
      <c r="V190" s="164"/>
    </row>
    <row r="191" spans="2:22" x14ac:dyDescent="0.35">
      <c r="B191" s="53" t="s">
        <v>92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6"/>
      <c r="U191" s="15"/>
      <c r="V191" s="36"/>
    </row>
    <row r="192" spans="2:22" x14ac:dyDescent="0.35">
      <c r="B192" s="54" t="s">
        <v>77</v>
      </c>
      <c r="C192" s="68">
        <f>C112*C173+C91*(1+COS(Dnevno!$C$5))/2+C69*0.2*((1-COS(Dnevno!$C$5))/2)</f>
        <v>0</v>
      </c>
      <c r="D192" s="68">
        <f>D112*D173+D91*(1+COS(Dnevno!$C$5))/2+D69*0.2*((1-COS(Dnevno!$C$5))/2)</f>
        <v>0</v>
      </c>
      <c r="E192" s="68">
        <f>E112*E173+E91*(1+COS(Dnevno!$C$5))/2+E69*0.2*((1-COS(Dnevno!$C$5))/2)</f>
        <v>0</v>
      </c>
      <c r="F192" s="68">
        <f>F112*F173+F91*(1+COS(Dnevno!$C$5))/2+F69*0.2*((1-COS(Dnevno!$C$5))/2)</f>
        <v>4.7791237163428674E-2</v>
      </c>
      <c r="G192" s="68">
        <f>G112*G173+G91*(1+COS(Dnevno!$C$5))/2+G69*0.2*((1-COS(Dnevno!$C$5))/2)</f>
        <v>0.12896209363779482</v>
      </c>
      <c r="H192" s="68">
        <f>H112*H173+H91*(1+COS(Dnevno!$C$5))/2+H69*0.2*((1-COS(Dnevno!$C$5))/2)</f>
        <v>0.19148111388132658</v>
      </c>
      <c r="I192" s="68">
        <f>I112*I173+I91*(1+COS(Dnevno!$C$5))/2+I69*0.2*((1-COS(Dnevno!$C$5))/2)</f>
        <v>0.23080834812140366</v>
      </c>
      <c r="J192" s="68">
        <f>J112*J173+J91*(1+COS(Dnevno!$C$5))/2+J69*0.2*((1-COS(Dnevno!$C$5))/2)</f>
        <v>0.24422468937217923</v>
      </c>
      <c r="K192" s="68">
        <f>K112*K173+K91*(1+COS(Dnevno!$C$5))/2+K69*0.2*((1-COS(Dnevno!$C$5))/2)</f>
        <v>0.23080834812140366</v>
      </c>
      <c r="L192" s="68">
        <f>L112*L173+L91*(1+COS(Dnevno!$C$5))/2+L69*0.2*((1-COS(Dnevno!$C$5))/2)</f>
        <v>0.19148111388132658</v>
      </c>
      <c r="M192" s="68">
        <f>M112*M173+M91*(1+COS(Dnevno!$C$5))/2+M69*0.2*((1-COS(Dnevno!$C$5))/2)</f>
        <v>0.12896209363779482</v>
      </c>
      <c r="N192" s="68">
        <f>N112*N173+N91*(1+COS(Dnevno!$C$5))/2+N69*0.2*((1-COS(Dnevno!$C$5))/2)</f>
        <v>4.7791237163428674E-2</v>
      </c>
      <c r="O192" s="68">
        <f>O112*O173+O91*(1+COS(Dnevno!$C$5))/2+O69*0.2*((1-COS(Dnevno!$C$5))/2)</f>
        <v>0</v>
      </c>
      <c r="P192" s="68">
        <f>P112*P173+P91*(1+COS(Dnevno!$C$5))/2+P69*0.2*((1-COS(Dnevno!$C$5))/2)</f>
        <v>0</v>
      </c>
      <c r="Q192" s="68">
        <f>Q112*Q173+Q91*(1+COS(Dnevno!$C$5))/2+Q69*0.2*((1-COS(Dnevno!$C$5))/2)</f>
        <v>0</v>
      </c>
      <c r="R192" s="68">
        <f>R112*R173+R91*(1+COS(Dnevno!$C$5))/2+R69*0.2*((1-COS(Dnevno!$C$5))/2)</f>
        <v>0</v>
      </c>
      <c r="S192" s="69">
        <f>S112*S173+S91*(1+COS(Dnevno!$C$5))/2+S69*0.2*((1-COS(Dnevno!$C$5))/2)</f>
        <v>0</v>
      </c>
      <c r="T192" s="14">
        <f>SUM(C192:S192)</f>
        <v>1.4423102749800867</v>
      </c>
      <c r="U192" s="15">
        <v>31</v>
      </c>
      <c r="V192" s="36">
        <f>SUMPRODUCT(T192:T203,$U$192:$U$203)</f>
        <v>1486.4446292981643</v>
      </c>
    </row>
    <row r="193" spans="2:22" x14ac:dyDescent="0.35">
      <c r="B193" s="54" t="s">
        <v>78</v>
      </c>
      <c r="C193" s="68">
        <f>C113*C174+C92*(1+COS(Dnevno!$C$5))/2+C70*0.2*((1-COS(Dnevno!$C$5))/2)</f>
        <v>0</v>
      </c>
      <c r="D193" s="68">
        <f>D113*D174+D92*(1+COS(Dnevno!$C$5))/2+D70*0.2*((1-COS(Dnevno!$C$5))/2)</f>
        <v>0</v>
      </c>
      <c r="E193" s="68">
        <f>E113*E174+E92*(1+COS(Dnevno!$C$5))/2+E70*0.2*((1-COS(Dnevno!$C$5))/2)</f>
        <v>1.218968882120813E-2</v>
      </c>
      <c r="F193" s="68">
        <f>F113*F174+F92*(1+COS(Dnevno!$C$5))/2+F70*0.2*((1-COS(Dnevno!$C$5))/2)</f>
        <v>0.12438418626035597</v>
      </c>
      <c r="G193" s="68">
        <f>G113*G174+G92*(1+COS(Dnevno!$C$5))/2+G70*0.2*((1-COS(Dnevno!$C$5))/2)</f>
        <v>0.22095346900195312</v>
      </c>
      <c r="H193" s="68">
        <f>H113*H174+H92*(1+COS(Dnevno!$C$5))/2+H70*0.2*((1-COS(Dnevno!$C$5))/2)</f>
        <v>0.2950616028106407</v>
      </c>
      <c r="I193" s="68">
        <f>I113*I174+I92*(1+COS(Dnevno!$C$5))/2+I70*0.2*((1-COS(Dnevno!$C$5))/2)</f>
        <v>0.34164923595576036</v>
      </c>
      <c r="J193" s="68">
        <f>J113*J174+J92*(1+COS(Dnevno!$C$5))/2+J70*0.2*((1-COS(Dnevno!$C$5))/2)</f>
        <v>0.35753955446069818</v>
      </c>
      <c r="K193" s="68">
        <f>K113*K174+K92*(1+COS(Dnevno!$C$5))/2+K70*0.2*((1-COS(Dnevno!$C$5))/2)</f>
        <v>0.34164923595576036</v>
      </c>
      <c r="L193" s="68">
        <f>L113*L174+L92*(1+COS(Dnevno!$C$5))/2+L70*0.2*((1-COS(Dnevno!$C$5))/2)</f>
        <v>0.2950616028106407</v>
      </c>
      <c r="M193" s="68">
        <f>M113*M174+M92*(1+COS(Dnevno!$C$5))/2+M70*0.2*((1-COS(Dnevno!$C$5))/2)</f>
        <v>0.22095346900195312</v>
      </c>
      <c r="N193" s="68">
        <f>N113*N174+N92*(1+COS(Dnevno!$C$5))/2+N70*0.2*((1-COS(Dnevno!$C$5))/2)</f>
        <v>0.12438418626035597</v>
      </c>
      <c r="O193" s="68">
        <f>O113*O174+O92*(1+COS(Dnevno!$C$5))/2+O70*0.2*((1-COS(Dnevno!$C$5))/2)</f>
        <v>1.218968882120813E-2</v>
      </c>
      <c r="P193" s="68">
        <f>P113*P174+P92*(1+COS(Dnevno!$C$5))/2+P70*0.2*((1-COS(Dnevno!$C$5))/2)</f>
        <v>0</v>
      </c>
      <c r="Q193" s="68">
        <f>Q113*Q174+Q92*(1+COS(Dnevno!$C$5))/2+Q70*0.2*((1-COS(Dnevno!$C$5))/2)</f>
        <v>0</v>
      </c>
      <c r="R193" s="68">
        <f>R113*R174+R92*(1+COS(Dnevno!$C$5))/2+R70*0.2*((1-COS(Dnevno!$C$5))/2)</f>
        <v>0</v>
      </c>
      <c r="S193" s="69">
        <f>S113*S174+S92*(1+COS(Dnevno!$C$5))/2+S70*0.2*((1-COS(Dnevno!$C$5))/2)</f>
        <v>0</v>
      </c>
      <c r="T193" s="14">
        <f t="shared" ref="T193:T203" si="127">SUM(C193:S193)</f>
        <v>2.3460159201605348</v>
      </c>
      <c r="U193" s="15">
        <v>28</v>
      </c>
      <c r="V193" s="36"/>
    </row>
    <row r="194" spans="2:22" x14ac:dyDescent="0.35">
      <c r="B194" s="54" t="s">
        <v>79</v>
      </c>
      <c r="C194" s="68">
        <f>C114*C175+C93*(1+COS(Dnevno!$C$5))/2+C71*0.2*((1-COS(Dnevno!$C$5))/2)</f>
        <v>0</v>
      </c>
      <c r="D194" s="68">
        <f>D114*D175+D93*(1+COS(Dnevno!$C$5))/2+D71*0.2*((1-COS(Dnevno!$C$5))/2)</f>
        <v>0</v>
      </c>
      <c r="E194" s="68">
        <f>E114*E175+E93*(1+COS(Dnevno!$C$5))/2+E71*0.2*((1-COS(Dnevno!$C$5))/2)</f>
        <v>0.12065073136976706</v>
      </c>
      <c r="F194" s="68">
        <f>F114*F175+F93*(1+COS(Dnevno!$C$5))/2+F71*0.2*((1-COS(Dnevno!$C$5))/2)</f>
        <v>0.25398793911258538</v>
      </c>
      <c r="G194" s="68">
        <f>G114*G175+G93*(1+COS(Dnevno!$C$5))/2+G71*0.2*((1-COS(Dnevno!$C$5))/2)</f>
        <v>0.36848719961589194</v>
      </c>
      <c r="H194" s="68">
        <f>H114*H175+H93*(1+COS(Dnevno!$C$5))/2+H71*0.2*((1-COS(Dnevno!$C$5))/2)</f>
        <v>0.45634557304288681</v>
      </c>
      <c r="I194" s="68">
        <f>I114*I175+I93*(1+COS(Dnevno!$C$5))/2+I71*0.2*((1-COS(Dnevno!$C$5))/2)</f>
        <v>0.5115756556372153</v>
      </c>
      <c r="J194" s="68">
        <f>J114*J175+J93*(1+COS(Dnevno!$C$5))/2+J71*0.2*((1-COS(Dnevno!$C$5))/2)</f>
        <v>0.53041360830253881</v>
      </c>
      <c r="K194" s="68">
        <f>K114*K175+K93*(1+COS(Dnevno!$C$5))/2+K71*0.2*((1-COS(Dnevno!$C$5))/2)</f>
        <v>0.5115756556372153</v>
      </c>
      <c r="L194" s="68">
        <f>L114*L175+L93*(1+COS(Dnevno!$C$5))/2+L71*0.2*((1-COS(Dnevno!$C$5))/2)</f>
        <v>0.45634557304288681</v>
      </c>
      <c r="M194" s="68">
        <f>M114*M175+M93*(1+COS(Dnevno!$C$5))/2+M71*0.2*((1-COS(Dnevno!$C$5))/2)</f>
        <v>0.36848719961589194</v>
      </c>
      <c r="N194" s="68">
        <f>N114*N175+N93*(1+COS(Dnevno!$C$5))/2+N71*0.2*((1-COS(Dnevno!$C$5))/2)</f>
        <v>0.25398793911258538</v>
      </c>
      <c r="O194" s="68">
        <f>O114*O175+O93*(1+COS(Dnevno!$C$5))/2+O71*0.2*((1-COS(Dnevno!$C$5))/2)</f>
        <v>0.12065073136976706</v>
      </c>
      <c r="P194" s="68">
        <f>P114*P175+P93*(1+COS(Dnevno!$C$5))/2+P71*0.2*((1-COS(Dnevno!$C$5))/2)</f>
        <v>0</v>
      </c>
      <c r="Q194" s="68">
        <f>Q114*Q175+Q93*(1+COS(Dnevno!$C$5))/2+Q71*0.2*((1-COS(Dnevno!$C$5))/2)</f>
        <v>0</v>
      </c>
      <c r="R194" s="68">
        <f>R114*R175+R93*(1+COS(Dnevno!$C$5))/2+R71*0.2*((1-COS(Dnevno!$C$5))/2)</f>
        <v>0</v>
      </c>
      <c r="S194" s="69">
        <f>S114*S175+S93*(1+COS(Dnevno!$C$5))/2+S71*0.2*((1-COS(Dnevno!$C$5))/2)</f>
        <v>0</v>
      </c>
      <c r="T194" s="14">
        <f t="shared" si="127"/>
        <v>3.9525078058592316</v>
      </c>
      <c r="U194" s="15">
        <v>31</v>
      </c>
      <c r="V194" s="36"/>
    </row>
    <row r="195" spans="2:22" x14ac:dyDescent="0.35">
      <c r="B195" s="54" t="s">
        <v>80</v>
      </c>
      <c r="C195" s="68">
        <f>C115*C176+C94*(1+COS(Dnevno!$C$5))/2+C72*0.2*((1-COS(Dnevno!$C$5))/2)</f>
        <v>0</v>
      </c>
      <c r="D195" s="68">
        <f>D115*D176+D94*(1+COS(Dnevno!$C$5))/2+D72*0.2*((1-COS(Dnevno!$C$5))/2)</f>
        <v>8.2802476992830817E-2</v>
      </c>
      <c r="E195" s="68">
        <f>E115*E176+E94*(1+COS(Dnevno!$C$5))/2+E72*0.2*((1-COS(Dnevno!$C$5))/2)</f>
        <v>0.21366271003787729</v>
      </c>
      <c r="F195" s="68">
        <f>F115*F176+F94*(1+COS(Dnevno!$C$5))/2+F72*0.2*((1-COS(Dnevno!$C$5))/2)</f>
        <v>0.33561049510833008</v>
      </c>
      <c r="G195" s="68">
        <f>G115*G176+G94*(1+COS(Dnevno!$C$5))/2+G72*0.2*((1-COS(Dnevno!$C$5))/2)</f>
        <v>0.44033020572303633</v>
      </c>
      <c r="H195" s="68">
        <f>H115*H176+H94*(1+COS(Dnevno!$C$5))/2+H72*0.2*((1-COS(Dnevno!$C$5))/2)</f>
        <v>0.52068466352197396</v>
      </c>
      <c r="I195" s="68">
        <f>I115*I176+I94*(1+COS(Dnevno!$C$5))/2+I72*0.2*((1-COS(Dnevno!$C$5))/2)</f>
        <v>0.57119763887586128</v>
      </c>
      <c r="J195" s="68">
        <f>J115*J176+J94*(1+COS(Dnevno!$C$5))/2+J72*0.2*((1-COS(Dnevno!$C$5))/2)</f>
        <v>0.58842668088030259</v>
      </c>
      <c r="K195" s="68">
        <f>K115*K176+K94*(1+COS(Dnevno!$C$5))/2+K72*0.2*((1-COS(Dnevno!$C$5))/2)</f>
        <v>0.57119763887586128</v>
      </c>
      <c r="L195" s="68">
        <f>L115*L176+L94*(1+COS(Dnevno!$C$5))/2+L72*0.2*((1-COS(Dnevno!$C$5))/2)</f>
        <v>0.52068466352197396</v>
      </c>
      <c r="M195" s="68">
        <f>M115*M176+M94*(1+COS(Dnevno!$C$5))/2+M72*0.2*((1-COS(Dnevno!$C$5))/2)</f>
        <v>0.44033020572303633</v>
      </c>
      <c r="N195" s="68">
        <f>N115*N176+N94*(1+COS(Dnevno!$C$5))/2+N72*0.2*((1-COS(Dnevno!$C$5))/2)</f>
        <v>0.33561049510833008</v>
      </c>
      <c r="O195" s="68">
        <f>O115*O176+O94*(1+COS(Dnevno!$C$5))/2+O72*0.2*((1-COS(Dnevno!$C$5))/2)</f>
        <v>0.21366271003787729</v>
      </c>
      <c r="P195" s="68">
        <f>P115*P176+P94*(1+COS(Dnevno!$C$5))/2+P72*0.2*((1-COS(Dnevno!$C$5))/2)</f>
        <v>8.2802476992830817E-2</v>
      </c>
      <c r="Q195" s="68">
        <f>Q115*Q176+Q94*(1+COS(Dnevno!$C$5))/2+Q72*0.2*((1-COS(Dnevno!$C$5))/2)</f>
        <v>0</v>
      </c>
      <c r="R195" s="68">
        <f>R115*R176+R94*(1+COS(Dnevno!$C$5))/2+R72*0.2*((1-COS(Dnevno!$C$5))/2)</f>
        <v>0</v>
      </c>
      <c r="S195" s="69">
        <f>S115*S176+S94*(1+COS(Dnevno!$C$5))/2+S72*0.2*((1-COS(Dnevno!$C$5))/2)</f>
        <v>0</v>
      </c>
      <c r="T195" s="14">
        <f t="shared" si="127"/>
        <v>4.9170030614001234</v>
      </c>
      <c r="U195" s="15">
        <v>30</v>
      </c>
      <c r="V195" s="36"/>
    </row>
    <row r="196" spans="2:22" x14ac:dyDescent="0.35">
      <c r="B196" s="54" t="s">
        <v>81</v>
      </c>
      <c r="C196" s="68">
        <f>C116*C177+C95*(1+COS(Dnevno!$C$5))/2+C73*0.2*((1-COS(Dnevno!$C$5))/2)</f>
        <v>4.1892415840987726E-2</v>
      </c>
      <c r="D196" s="68">
        <f>D116*D177+D95*(1+COS(Dnevno!$C$5))/2+D73*0.2*((1-COS(Dnevno!$C$5))/2)</f>
        <v>0.16692482045028678</v>
      </c>
      <c r="E196" s="68">
        <f>E116*E177+E95*(1+COS(Dnevno!$C$5))/2+E73*0.2*((1-COS(Dnevno!$C$5))/2)</f>
        <v>0.29333679497260007</v>
      </c>
      <c r="F196" s="68">
        <f>F116*F177+F95*(1+COS(Dnevno!$C$5))/2+F73*0.2*((1-COS(Dnevno!$C$5))/2)</f>
        <v>0.41121479675404304</v>
      </c>
      <c r="G196" s="68">
        <f>G116*G177+G95*(1+COS(Dnevno!$C$5))/2+G73*0.2*((1-COS(Dnevno!$C$5))/2)</f>
        <v>0.51245795974220287</v>
      </c>
      <c r="H196" s="68">
        <f>H116*H177+H95*(1+COS(Dnevno!$C$5))/2+H73*0.2*((1-COS(Dnevno!$C$5))/2)</f>
        <v>0.59015034571811376</v>
      </c>
      <c r="I196" s="68">
        <f>I116*I177+I95*(1+COS(Dnevno!$C$5))/2+I73*0.2*((1-COS(Dnevno!$C$5))/2)</f>
        <v>0.63899145200851004</v>
      </c>
      <c r="J196" s="68">
        <f>J116*J177+J95*(1+COS(Dnevno!$C$5))/2+J73*0.2*((1-COS(Dnevno!$C$5))/2)</f>
        <v>0.6556504674390683</v>
      </c>
      <c r="K196" s="68">
        <f>K116*K177+K95*(1+COS(Dnevno!$C$5))/2+K73*0.2*((1-COS(Dnevno!$C$5))/2)</f>
        <v>0.63899145200851004</v>
      </c>
      <c r="L196" s="68">
        <f>L116*L177+L95*(1+COS(Dnevno!$C$5))/2+L73*0.2*((1-COS(Dnevno!$C$5))/2)</f>
        <v>0.59015034571811376</v>
      </c>
      <c r="M196" s="68">
        <f>M116*M177+M95*(1+COS(Dnevno!$C$5))/2+M73*0.2*((1-COS(Dnevno!$C$5))/2)</f>
        <v>0.51245795974220287</v>
      </c>
      <c r="N196" s="68">
        <f>N116*N177+N95*(1+COS(Dnevno!$C$5))/2+N73*0.2*((1-COS(Dnevno!$C$5))/2)</f>
        <v>0.41121479675404304</v>
      </c>
      <c r="O196" s="68">
        <f>O116*O177+O95*(1+COS(Dnevno!$C$5))/2+O73*0.2*((1-COS(Dnevno!$C$5))/2)</f>
        <v>0.29333679497260007</v>
      </c>
      <c r="P196" s="68">
        <f>P116*P177+P95*(1+COS(Dnevno!$C$5))/2+P73*0.2*((1-COS(Dnevno!$C$5))/2)</f>
        <v>0.16692482045028678</v>
      </c>
      <c r="Q196" s="68">
        <f>Q116*Q177+Q95*(1+COS(Dnevno!$C$5))/2+Q73*0.2*((1-COS(Dnevno!$C$5))/2)</f>
        <v>4.1892415840987726E-2</v>
      </c>
      <c r="R196" s="68">
        <f>R116*R177+R95*(1+COS(Dnevno!$C$5))/2+R73*0.2*((1-COS(Dnevno!$C$5))/2)</f>
        <v>0</v>
      </c>
      <c r="S196" s="69">
        <f>S116*S177+S95*(1+COS(Dnevno!$C$5))/2+S73*0.2*((1-COS(Dnevno!$C$5))/2)</f>
        <v>0</v>
      </c>
      <c r="T196" s="14">
        <f t="shared" si="127"/>
        <v>5.9655876384125577</v>
      </c>
      <c r="U196" s="15">
        <v>31</v>
      </c>
      <c r="V196" s="36"/>
    </row>
    <row r="197" spans="2:22" x14ac:dyDescent="0.35">
      <c r="B197" s="54" t="s">
        <v>82</v>
      </c>
      <c r="C197" s="68">
        <f>C117*C178+C96*(1+COS(Dnevno!$C$5))/2+C74*0.2*((1-COS(Dnevno!$C$5))/2)</f>
        <v>8.733373491492076E-2</v>
      </c>
      <c r="D197" s="68">
        <f>D117*D178+D96*(1+COS(Dnevno!$C$5))/2+D74*0.2*((1-COS(Dnevno!$C$5))/2)</f>
        <v>0.21124392926380456</v>
      </c>
      <c r="E197" s="68">
        <f>E117*E178+E96*(1+COS(Dnevno!$C$5))/2+E74*0.2*((1-COS(Dnevno!$C$5))/2)</f>
        <v>0.33669730624949101</v>
      </c>
      <c r="F197" s="68">
        <f>F117*F178+F96*(1+COS(Dnevno!$C$5))/2+F74*0.2*((1-COS(Dnevno!$C$5))/2)</f>
        <v>0.4537910422373731</v>
      </c>
      <c r="G197" s="68">
        <f>G117*G178+G96*(1+COS(Dnevno!$C$5))/2+G74*0.2*((1-COS(Dnevno!$C$5))/2)</f>
        <v>0.55439269726835572</v>
      </c>
      <c r="H197" s="68">
        <f>H117*H178+H96*(1+COS(Dnevno!$C$5))/2+H74*0.2*((1-COS(Dnevno!$C$5))/2)</f>
        <v>0.6316034252411995</v>
      </c>
      <c r="I197" s="68">
        <f>I117*I178+I96*(1+COS(Dnevno!$C$5))/2+I74*0.2*((1-COS(Dnevno!$C$5))/2)</f>
        <v>0.68014487146745439</v>
      </c>
      <c r="J197" s="68">
        <f>J117*J178+J96*(1+COS(Dnevno!$C$5))/2+J74*0.2*((1-COS(Dnevno!$C$5))/2)</f>
        <v>0.69670211580976837</v>
      </c>
      <c r="K197" s="68">
        <f>K117*K178+K96*(1+COS(Dnevno!$C$5))/2+K74*0.2*((1-COS(Dnevno!$C$5))/2)</f>
        <v>0.68014487146745439</v>
      </c>
      <c r="L197" s="68">
        <f>L117*L178+L96*(1+COS(Dnevno!$C$5))/2+L74*0.2*((1-COS(Dnevno!$C$5))/2)</f>
        <v>0.6316034252411995</v>
      </c>
      <c r="M197" s="68">
        <f>M117*M178+M96*(1+COS(Dnevno!$C$5))/2+M74*0.2*((1-COS(Dnevno!$C$5))/2)</f>
        <v>0.55439269726835572</v>
      </c>
      <c r="N197" s="68">
        <f>N117*N178+N96*(1+COS(Dnevno!$C$5))/2+N74*0.2*((1-COS(Dnevno!$C$5))/2)</f>
        <v>0.4537910422373731</v>
      </c>
      <c r="O197" s="68">
        <f>O117*O178+O96*(1+COS(Dnevno!$C$5))/2+O74*0.2*((1-COS(Dnevno!$C$5))/2)</f>
        <v>0.33669730624949101</v>
      </c>
      <c r="P197" s="68">
        <f>P117*P178+P96*(1+COS(Dnevno!$C$5))/2+P74*0.2*((1-COS(Dnevno!$C$5))/2)</f>
        <v>0.21124392926380456</v>
      </c>
      <c r="Q197" s="68">
        <f>Q117*Q178+Q96*(1+COS(Dnevno!$C$5))/2+Q74*0.2*((1-COS(Dnevno!$C$5))/2)</f>
        <v>8.733373491492076E-2</v>
      </c>
      <c r="R197" s="68">
        <f>R117*R178+R96*(1+COS(Dnevno!$C$5))/2+R74*0.2*((1-COS(Dnevno!$C$5))/2)</f>
        <v>0</v>
      </c>
      <c r="S197" s="69">
        <f>S117*S178+S96*(1+COS(Dnevno!$C$5))/2+S74*0.2*((1-COS(Dnevno!$C$5))/2)</f>
        <v>0</v>
      </c>
      <c r="T197" s="14">
        <f t="shared" si="127"/>
        <v>6.6071161290949663</v>
      </c>
      <c r="U197" s="15">
        <v>30</v>
      </c>
      <c r="V197" s="36"/>
    </row>
    <row r="198" spans="2:22" x14ac:dyDescent="0.35">
      <c r="B198" s="54" t="s">
        <v>83</v>
      </c>
      <c r="C198" s="68">
        <f>C118*C179+C97*(1+COS(Dnevno!$C$5))/2+C75*0.2*((1-COS(Dnevno!$C$5))/2)</f>
        <v>7.3994353732340576E-2</v>
      </c>
      <c r="D198" s="68">
        <f>D118*D179+D97*(1+COS(Dnevno!$C$5))/2+D75*0.2*((1-COS(Dnevno!$C$5))/2)</f>
        <v>0.21211447018533897</v>
      </c>
      <c r="E198" s="68">
        <f>E118*E179+E97*(1+COS(Dnevno!$C$5))/2+E75*0.2*((1-COS(Dnevno!$C$5))/2)</f>
        <v>0.35191362550903227</v>
      </c>
      <c r="F198" s="68">
        <f>F118*F179+F97*(1+COS(Dnevno!$C$5))/2+F75*0.2*((1-COS(Dnevno!$C$5))/2)</f>
        <v>0.48234468908591671</v>
      </c>
      <c r="G198" s="68">
        <f>G118*G179+G97*(1+COS(Dnevno!$C$5))/2+G75*0.2*((1-COS(Dnevno!$C$5))/2)</f>
        <v>0.5943887579747259</v>
      </c>
      <c r="H198" s="68">
        <f>H118*H179+H97*(1+COS(Dnevno!$C$5))/2+H75*0.2*((1-COS(Dnevno!$C$5))/2)</f>
        <v>0.68037584017856034</v>
      </c>
      <c r="I198" s="68">
        <f>I118*I179+I97*(1+COS(Dnevno!$C$5))/2+I75*0.2*((1-COS(Dnevno!$C$5))/2)</f>
        <v>0.73443320723540584</v>
      </c>
      <c r="J198" s="68">
        <f>J118*J179+J97*(1+COS(Dnevno!$C$5))/2+J75*0.2*((1-COS(Dnevno!$C$5))/2)</f>
        <v>0.75287166974902819</v>
      </c>
      <c r="K198" s="68">
        <f>K118*K179+K97*(1+COS(Dnevno!$C$5))/2+K75*0.2*((1-COS(Dnevno!$C$5))/2)</f>
        <v>0.73443320723540584</v>
      </c>
      <c r="L198" s="68">
        <f>L118*L179+L97*(1+COS(Dnevno!$C$5))/2+L75*0.2*((1-COS(Dnevno!$C$5))/2)</f>
        <v>0.68037584017856034</v>
      </c>
      <c r="M198" s="68">
        <f>M118*M179+M97*(1+COS(Dnevno!$C$5))/2+M75*0.2*((1-COS(Dnevno!$C$5))/2)</f>
        <v>0.5943887579747259</v>
      </c>
      <c r="N198" s="68">
        <f>N118*N179+N97*(1+COS(Dnevno!$C$5))/2+N75*0.2*((1-COS(Dnevno!$C$5))/2)</f>
        <v>0.48234468908591671</v>
      </c>
      <c r="O198" s="68">
        <f>O118*O179+O97*(1+COS(Dnevno!$C$5))/2+O75*0.2*((1-COS(Dnevno!$C$5))/2)</f>
        <v>0.35191362550903227</v>
      </c>
      <c r="P198" s="68">
        <f>P118*P179+P97*(1+COS(Dnevno!$C$5))/2+P75*0.2*((1-COS(Dnevno!$C$5))/2)</f>
        <v>0.21211447018533897</v>
      </c>
      <c r="Q198" s="68">
        <f>Q118*Q179+Q97*(1+COS(Dnevno!$C$5))/2+Q75*0.2*((1-COS(Dnevno!$C$5))/2)</f>
        <v>7.3994353732340576E-2</v>
      </c>
      <c r="R198" s="68">
        <f>R118*R179+R97*(1+COS(Dnevno!$C$5))/2+R75*0.2*((1-COS(Dnevno!$C$5))/2)</f>
        <v>0</v>
      </c>
      <c r="S198" s="69">
        <f>S118*S179+S97*(1+COS(Dnevno!$C$5))/2+S75*0.2*((1-COS(Dnevno!$C$5))/2)</f>
        <v>0</v>
      </c>
      <c r="T198" s="14">
        <f t="shared" si="127"/>
        <v>7.0120015575516685</v>
      </c>
      <c r="U198" s="15">
        <v>31</v>
      </c>
      <c r="V198" s="36"/>
    </row>
    <row r="199" spans="2:22" x14ac:dyDescent="0.35">
      <c r="B199" s="54" t="s">
        <v>84</v>
      </c>
      <c r="C199" s="68">
        <f>C119*C180+C98*(1+COS(Dnevno!$C$5))/2+C76*0.2*((1-COS(Dnevno!$C$5))/2)</f>
        <v>0</v>
      </c>
      <c r="D199" s="68">
        <f>D119*D180+D98*(1+COS(Dnevno!$C$5))/2+D76*0.2*((1-COS(Dnevno!$C$5))/2)</f>
        <v>0.13512110259849225</v>
      </c>
      <c r="E199" s="68">
        <f>E119*E180+E98*(1+COS(Dnevno!$C$5))/2+E76*0.2*((1-COS(Dnevno!$C$5))/2)</f>
        <v>0.28469690039937762</v>
      </c>
      <c r="F199" s="68">
        <f>F119*F180+F98*(1+COS(Dnevno!$C$5))/2+F76*0.2*((1-COS(Dnevno!$C$5))/2)</f>
        <v>0.42410619864344334</v>
      </c>
      <c r="G199" s="68">
        <f>G119*G180+G98*(1+COS(Dnevno!$C$5))/2+G76*0.2*((1-COS(Dnevno!$C$5))/2)</f>
        <v>0.54382462072382054</v>
      </c>
      <c r="H199" s="68">
        <f>H119*H180+H98*(1+COS(Dnevno!$C$5))/2+H76*0.2*((1-COS(Dnevno!$C$5))/2)</f>
        <v>0.63568916623018945</v>
      </c>
      <c r="I199" s="68">
        <f>I119*I180+I98*(1+COS(Dnevno!$C$5))/2+I76*0.2*((1-COS(Dnevno!$C$5))/2)</f>
        <v>0.69343800370672226</v>
      </c>
      <c r="J199" s="68">
        <f>J119*J180+J98*(1+COS(Dnevno!$C$5))/2+J76*0.2*((1-COS(Dnevno!$C$5))/2)</f>
        <v>0.7131351064085153</v>
      </c>
      <c r="K199" s="68">
        <f>K119*K180+K98*(1+COS(Dnevno!$C$5))/2+K76*0.2*((1-COS(Dnevno!$C$5))/2)</f>
        <v>0.69343800370672226</v>
      </c>
      <c r="L199" s="68">
        <f>L119*L180+L98*(1+COS(Dnevno!$C$5))/2+L76*0.2*((1-COS(Dnevno!$C$5))/2)</f>
        <v>0.63568916623018945</v>
      </c>
      <c r="M199" s="68">
        <f>M119*M180+M98*(1+COS(Dnevno!$C$5))/2+M76*0.2*((1-COS(Dnevno!$C$5))/2)</f>
        <v>0.54382462072382054</v>
      </c>
      <c r="N199" s="68">
        <f>N119*N180+N98*(1+COS(Dnevno!$C$5))/2+N76*0.2*((1-COS(Dnevno!$C$5))/2)</f>
        <v>0.42410619864344334</v>
      </c>
      <c r="O199" s="68">
        <f>O119*O180+O98*(1+COS(Dnevno!$C$5))/2+O76*0.2*((1-COS(Dnevno!$C$5))/2)</f>
        <v>0.28469690039937762</v>
      </c>
      <c r="P199" s="68">
        <f>P119*P180+P98*(1+COS(Dnevno!$C$5))/2+P76*0.2*((1-COS(Dnevno!$C$5))/2)</f>
        <v>0.13512110259849225</v>
      </c>
      <c r="Q199" s="68">
        <f>Q119*Q180+Q98*(1+COS(Dnevno!$C$5))/2+Q76*0.2*((1-COS(Dnevno!$C$5))/2)</f>
        <v>0</v>
      </c>
      <c r="R199" s="68">
        <f>R119*R180+R98*(1+COS(Dnevno!$C$5))/2+R76*0.2*((1-COS(Dnevno!$C$5))/2)</f>
        <v>0</v>
      </c>
      <c r="S199" s="69">
        <f>S119*S180+S98*(1+COS(Dnevno!$C$5))/2+S76*0.2*((1-COS(Dnevno!$C$5))/2)</f>
        <v>0</v>
      </c>
      <c r="T199" s="14">
        <f t="shared" si="127"/>
        <v>6.1468870910126068</v>
      </c>
      <c r="U199" s="15">
        <v>31</v>
      </c>
      <c r="V199" s="36"/>
    </row>
    <row r="200" spans="2:22" x14ac:dyDescent="0.35">
      <c r="B200" s="54" t="s">
        <v>85</v>
      </c>
      <c r="C200" s="68">
        <f>C120*C181+C99*(1+COS(Dnevno!$C$5))/2+C77*0.2*((1-COS(Dnevno!$C$5))/2)</f>
        <v>0</v>
      </c>
      <c r="D200" s="68">
        <f>D120*D181+D99*(1+COS(Dnevno!$C$5))/2+D77*0.2*((1-COS(Dnevno!$C$5))/2)</f>
        <v>1.8953420079067324E-2</v>
      </c>
      <c r="E200" s="68">
        <f>E120*E181+E99*(1+COS(Dnevno!$C$5))/2+E77*0.2*((1-COS(Dnevno!$C$5))/2)</f>
        <v>0.1639042325848139</v>
      </c>
      <c r="F200" s="68">
        <f>F120*F181+F99*(1+COS(Dnevno!$C$5))/2+F77*0.2*((1-COS(Dnevno!$C$5))/2)</f>
        <v>0.2989769205075038</v>
      </c>
      <c r="G200" s="68">
        <f>G120*G181+G99*(1+COS(Dnevno!$C$5))/2+G77*0.2*((1-COS(Dnevno!$C$5))/2)</f>
        <v>0.41496646834830186</v>
      </c>
      <c r="H200" s="68">
        <f>H120*H181+H99*(1+COS(Dnevno!$C$5))/2+H77*0.2*((1-COS(Dnevno!$C$5))/2)</f>
        <v>0.50396837897025315</v>
      </c>
      <c r="I200" s="68">
        <f>I120*I181+I99*(1+COS(Dnevno!$C$5))/2+I77*0.2*((1-COS(Dnevno!$C$5))/2)</f>
        <v>0.55991731899101749</v>
      </c>
      <c r="J200" s="68">
        <f>J120*J181+J99*(1+COS(Dnevno!$C$5))/2+J77*0.2*((1-COS(Dnevno!$C$5))/2)</f>
        <v>0.57900046052470089</v>
      </c>
      <c r="K200" s="68">
        <f>K120*K181+K99*(1+COS(Dnevno!$C$5))/2+K77*0.2*((1-COS(Dnevno!$C$5))/2)</f>
        <v>0.55991731899101749</v>
      </c>
      <c r="L200" s="68">
        <f>L120*L181+L99*(1+COS(Dnevno!$C$5))/2+L77*0.2*((1-COS(Dnevno!$C$5))/2)</f>
        <v>0.50396837897025315</v>
      </c>
      <c r="M200" s="68">
        <f>M120*M181+M99*(1+COS(Dnevno!$C$5))/2+M77*0.2*((1-COS(Dnevno!$C$5))/2)</f>
        <v>0.41496646834830186</v>
      </c>
      <c r="N200" s="68">
        <f>N120*N181+N99*(1+COS(Dnevno!$C$5))/2+N77*0.2*((1-COS(Dnevno!$C$5))/2)</f>
        <v>0.2989769205075038</v>
      </c>
      <c r="O200" s="68">
        <f>O120*O181+O99*(1+COS(Dnevno!$C$5))/2+O77*0.2*((1-COS(Dnevno!$C$5))/2)</f>
        <v>0.1639042325848139</v>
      </c>
      <c r="P200" s="68">
        <f>P120*P181+P99*(1+COS(Dnevno!$C$5))/2+P77*0.2*((1-COS(Dnevno!$C$5))/2)</f>
        <v>1.8953420079067324E-2</v>
      </c>
      <c r="Q200" s="68">
        <f>Q120*Q181+Q99*(1+COS(Dnevno!$C$5))/2+Q77*0.2*((1-COS(Dnevno!$C$5))/2)</f>
        <v>0</v>
      </c>
      <c r="R200" s="68">
        <f>R120*R181+R99*(1+COS(Dnevno!$C$5))/2+R77*0.2*((1-COS(Dnevno!$C$5))/2)</f>
        <v>0</v>
      </c>
      <c r="S200" s="69">
        <f>S120*S181+S99*(1+COS(Dnevno!$C$5))/2+S77*0.2*((1-COS(Dnevno!$C$5))/2)</f>
        <v>0</v>
      </c>
      <c r="T200" s="14">
        <f t="shared" si="127"/>
        <v>4.5003739394866162</v>
      </c>
      <c r="U200" s="15">
        <v>30</v>
      </c>
      <c r="V200" s="36"/>
    </row>
    <row r="201" spans="2:22" x14ac:dyDescent="0.35">
      <c r="B201" s="54" t="s">
        <v>86</v>
      </c>
      <c r="C201" s="68">
        <f>C121*C182+C100*(1+COS(Dnevno!$C$5))/2+C78*0.2*((1-COS(Dnevno!$C$5))/2)</f>
        <v>0</v>
      </c>
      <c r="D201" s="68">
        <f>D121*D182+D100*(1+COS(Dnevno!$C$5))/2+D78*0.2*((1-COS(Dnevno!$C$5))/2)</f>
        <v>0</v>
      </c>
      <c r="E201" s="68">
        <f>E121*E182+E100*(1+COS(Dnevno!$C$5))/2+E78*0.2*((1-COS(Dnevno!$C$5))/2)</f>
        <v>4.6311438908630612E-2</v>
      </c>
      <c r="F201" s="68">
        <f>F121*F182+F100*(1+COS(Dnevno!$C$5))/2+F78*0.2*((1-COS(Dnevno!$C$5))/2)</f>
        <v>0.17231088952067325</v>
      </c>
      <c r="G201" s="68">
        <f>G121*G182+G100*(1+COS(Dnevno!$C$5))/2+G78*0.2*((1-COS(Dnevno!$C$5))/2)</f>
        <v>0.28052413346849653</v>
      </c>
      <c r="H201" s="68">
        <f>H121*H182+H100*(1+COS(Dnevno!$C$5))/2+H78*0.2*((1-COS(Dnevno!$C$5))/2)</f>
        <v>0.36356033492145257</v>
      </c>
      <c r="I201" s="68">
        <f>I121*I182+I100*(1+COS(Dnevno!$C$5))/2+I78*0.2*((1-COS(Dnevno!$C$5))/2)</f>
        <v>0.41575930724209553</v>
      </c>
      <c r="J201" s="68">
        <f>J121*J182+J100*(1+COS(Dnevno!$C$5))/2+J78*0.2*((1-COS(Dnevno!$C$5))/2)</f>
        <v>0.43356343142716813</v>
      </c>
      <c r="K201" s="68">
        <f>K121*K182+K100*(1+COS(Dnevno!$C$5))/2+K78*0.2*((1-COS(Dnevno!$C$5))/2)</f>
        <v>0.41575930724209553</v>
      </c>
      <c r="L201" s="68">
        <f>L121*L182+L100*(1+COS(Dnevno!$C$5))/2+L78*0.2*((1-COS(Dnevno!$C$5))/2)</f>
        <v>0.36356033492145257</v>
      </c>
      <c r="M201" s="68">
        <f>M121*M182+M100*(1+COS(Dnevno!$C$5))/2+M78*0.2*((1-COS(Dnevno!$C$5))/2)</f>
        <v>0.28052413346849653</v>
      </c>
      <c r="N201" s="68">
        <f>N121*N182+N100*(1+COS(Dnevno!$C$5))/2+N78*0.2*((1-COS(Dnevno!$C$5))/2)</f>
        <v>0.17231088952067325</v>
      </c>
      <c r="O201" s="68">
        <f>O121*O182+O100*(1+COS(Dnevno!$C$5))/2+O78*0.2*((1-COS(Dnevno!$C$5))/2)</f>
        <v>4.6311438908630612E-2</v>
      </c>
      <c r="P201" s="68">
        <f>P121*P182+P100*(1+COS(Dnevno!$C$5))/2+P78*0.2*((1-COS(Dnevno!$C$5))/2)</f>
        <v>0</v>
      </c>
      <c r="Q201" s="68">
        <f>Q121*Q182+Q100*(1+COS(Dnevno!$C$5))/2+Q78*0.2*((1-COS(Dnevno!$C$5))/2)</f>
        <v>0</v>
      </c>
      <c r="R201" s="68">
        <f>R121*R182+R100*(1+COS(Dnevno!$C$5))/2+R78*0.2*((1-COS(Dnevno!$C$5))/2)</f>
        <v>0</v>
      </c>
      <c r="S201" s="69">
        <f>S121*S182+S100*(1+COS(Dnevno!$C$5))/2+S78*0.2*((1-COS(Dnevno!$C$5))/2)</f>
        <v>0</v>
      </c>
      <c r="T201" s="14">
        <f t="shared" si="127"/>
        <v>2.9904956395498647</v>
      </c>
      <c r="U201" s="15">
        <v>31</v>
      </c>
      <c r="V201" s="36"/>
    </row>
    <row r="202" spans="2:22" x14ac:dyDescent="0.35">
      <c r="B202" s="54" t="s">
        <v>87</v>
      </c>
      <c r="C202" s="68">
        <f>C122*C183+C101*(1+COS(Dnevno!$C$5))/2+C79*0.2*((1-COS(Dnevno!$C$5))/2)</f>
        <v>0</v>
      </c>
      <c r="D202" s="68">
        <f>D122*D183+D101*(1+COS(Dnevno!$C$5))/2+D79*0.2*((1-COS(Dnevno!$C$5))/2)</f>
        <v>0</v>
      </c>
      <c r="E202" s="68">
        <f>E122*E183+E101*(1+COS(Dnevno!$C$5))/2+E79*0.2*((1-COS(Dnevno!$C$5))/2)</f>
        <v>0</v>
      </c>
      <c r="F202" s="68">
        <f>F122*F183+F101*(1+COS(Dnevno!$C$5))/2+F79*0.2*((1-COS(Dnevno!$C$5))/2)</f>
        <v>6.4731485583602991E-2</v>
      </c>
      <c r="G202" s="68">
        <f>G122*G183+G101*(1+COS(Dnevno!$C$5))/2+G79*0.2*((1-COS(Dnevno!$C$5))/2)</f>
        <v>0.15013384399971913</v>
      </c>
      <c r="H202" s="68">
        <f>H122*H183+H101*(1+COS(Dnevno!$C$5))/2+H79*0.2*((1-COS(Dnevno!$C$5))/2)</f>
        <v>0.21577943748508291</v>
      </c>
      <c r="I202" s="68">
        <f>I122*I183+I101*(1+COS(Dnevno!$C$5))/2+I79*0.2*((1-COS(Dnevno!$C$5))/2)</f>
        <v>0.25706036242383745</v>
      </c>
      <c r="J202" s="68">
        <f>J122*J183+J101*(1+COS(Dnevno!$C$5))/2+J79*0.2*((1-COS(Dnevno!$C$5))/2)</f>
        <v>0.27114196959507852</v>
      </c>
      <c r="K202" s="68">
        <f>K122*K183+K101*(1+COS(Dnevno!$C$5))/2+K79*0.2*((1-COS(Dnevno!$C$5))/2)</f>
        <v>0.25706036242383745</v>
      </c>
      <c r="L202" s="68">
        <f>L122*L183+L101*(1+COS(Dnevno!$C$5))/2+L79*0.2*((1-COS(Dnevno!$C$5))/2)</f>
        <v>0.21577943748508291</v>
      </c>
      <c r="M202" s="68">
        <f>M122*M183+M101*(1+COS(Dnevno!$C$5))/2+M79*0.2*((1-COS(Dnevno!$C$5))/2)</f>
        <v>0.15013384399971913</v>
      </c>
      <c r="N202" s="68">
        <f>N122*N183+N101*(1+COS(Dnevno!$C$5))/2+N79*0.2*((1-COS(Dnevno!$C$5))/2)</f>
        <v>6.4731485583602991E-2</v>
      </c>
      <c r="O202" s="68">
        <f>O122*O183+O101*(1+COS(Dnevno!$C$5))/2+O79*0.2*((1-COS(Dnevno!$C$5))/2)</f>
        <v>0</v>
      </c>
      <c r="P202" s="68">
        <f>P122*P183+P101*(1+COS(Dnevno!$C$5))/2+P79*0.2*((1-COS(Dnevno!$C$5))/2)</f>
        <v>0</v>
      </c>
      <c r="Q202" s="68">
        <f>Q122*Q183+Q101*(1+COS(Dnevno!$C$5))/2+Q79*0.2*((1-COS(Dnevno!$C$5))/2)</f>
        <v>0</v>
      </c>
      <c r="R202" s="68">
        <f>R122*R183+R101*(1+COS(Dnevno!$C$5))/2+R79*0.2*((1-COS(Dnevno!$C$5))/2)</f>
        <v>0</v>
      </c>
      <c r="S202" s="69">
        <f>S122*S183+S101*(1+COS(Dnevno!$C$5))/2+S79*0.2*((1-COS(Dnevno!$C$5))/2)</f>
        <v>0</v>
      </c>
      <c r="T202" s="14">
        <f t="shared" si="127"/>
        <v>1.6465522285795635</v>
      </c>
      <c r="U202" s="15">
        <v>30</v>
      </c>
      <c r="V202" s="36"/>
    </row>
    <row r="203" spans="2:22" ht="15" thickBot="1" x14ac:dyDescent="0.4">
      <c r="B203" s="55" t="s">
        <v>88</v>
      </c>
      <c r="C203" s="70">
        <f>C123*C184+C102*(1+COS(Dnevno!$C$5))/2+C80*0.2*((1-COS(Dnevno!$C$5))/2)</f>
        <v>0</v>
      </c>
      <c r="D203" s="70">
        <f>D123*D184+D102*(1+COS(Dnevno!$C$5))/2+D80*0.2*((1-COS(Dnevno!$C$5))/2)</f>
        <v>0</v>
      </c>
      <c r="E203" s="70">
        <f>E123*E184+E102*(1+COS(Dnevno!$C$5))/2+E80*0.2*((1-COS(Dnevno!$C$5))/2)</f>
        <v>0</v>
      </c>
      <c r="F203" s="70">
        <f>F123*F184+F102*(1+COS(Dnevno!$C$5))/2+F80*0.2*((1-COS(Dnevno!$C$5))/2)</f>
        <v>2.8495158644982876E-2</v>
      </c>
      <c r="G203" s="70">
        <f>G123*G184+G102*(1+COS(Dnevno!$C$5))/2+G80*0.2*((1-COS(Dnevno!$C$5))/2)</f>
        <v>0.10552655225791246</v>
      </c>
      <c r="H203" s="70">
        <f>H123*H184+H102*(1+COS(Dnevno!$C$5))/2+H80*0.2*((1-COS(Dnevno!$C$5))/2)</f>
        <v>0.16526612518844394</v>
      </c>
      <c r="I203" s="70">
        <f>I123*I184+I102*(1+COS(Dnevno!$C$5))/2+I80*0.2*((1-COS(Dnevno!$C$5))/2)</f>
        <v>0.20287776514426933</v>
      </c>
      <c r="J203" s="70">
        <f>J123*J184+J102*(1+COS(Dnevno!$C$5))/2+J80*0.2*((1-COS(Dnevno!$C$5))/2)</f>
        <v>0.21571178296378168</v>
      </c>
      <c r="K203" s="70">
        <f>K123*K184+K102*(1+COS(Dnevno!$C$5))/2+K80*0.2*((1-COS(Dnevno!$C$5))/2)</f>
        <v>0.20287776514426933</v>
      </c>
      <c r="L203" s="70">
        <f>L123*L184+L102*(1+COS(Dnevno!$C$5))/2+L80*0.2*((1-COS(Dnevno!$C$5))/2)</f>
        <v>0.16526612518844394</v>
      </c>
      <c r="M203" s="70">
        <f>M123*M184+M102*(1+COS(Dnevno!$C$5))/2+M80*0.2*((1-COS(Dnevno!$C$5))/2)</f>
        <v>0.10552655225791246</v>
      </c>
      <c r="N203" s="70">
        <f>N123*N184+N102*(1+COS(Dnevno!$C$5))/2+N80*0.2*((1-COS(Dnevno!$C$5))/2)</f>
        <v>2.8495158644982876E-2</v>
      </c>
      <c r="O203" s="70">
        <f>O123*O184+O102*(1+COS(Dnevno!$C$5))/2+O80*0.2*((1-COS(Dnevno!$C$5))/2)</f>
        <v>0</v>
      </c>
      <c r="P203" s="70">
        <f>P123*P184+P102*(1+COS(Dnevno!$C$5))/2+P80*0.2*((1-COS(Dnevno!$C$5))/2)</f>
        <v>0</v>
      </c>
      <c r="Q203" s="70">
        <f>Q123*Q184+Q102*(1+COS(Dnevno!$C$5))/2+Q80*0.2*((1-COS(Dnevno!$C$5))/2)</f>
        <v>0</v>
      </c>
      <c r="R203" s="70">
        <f>R123*R184+R102*(1+COS(Dnevno!$C$5))/2+R80*0.2*((1-COS(Dnevno!$C$5))/2)</f>
        <v>0</v>
      </c>
      <c r="S203" s="71">
        <f>S123*S184+S102*(1+COS(Dnevno!$C$5))/2+S80*0.2*((1-COS(Dnevno!$C$5))/2)</f>
        <v>0</v>
      </c>
      <c r="T203" s="14">
        <f t="shared" si="127"/>
        <v>1.220042985434999</v>
      </c>
      <c r="U203" s="17">
        <v>31</v>
      </c>
      <c r="V203" s="37"/>
    </row>
    <row r="204" spans="2:22" ht="15" thickBot="1" x14ac:dyDescent="0.4">
      <c r="S204" s="67" t="s">
        <v>111</v>
      </c>
      <c r="T204" s="139">
        <f>SUM(T192:T203)</f>
        <v>48.74689427152282</v>
      </c>
    </row>
    <row r="205" spans="2:22" x14ac:dyDescent="0.35">
      <c r="T205" s="14"/>
    </row>
    <row r="206" spans="2:22" x14ac:dyDescent="0.35">
      <c r="B206" s="163" t="s">
        <v>119</v>
      </c>
      <c r="C206" s="166">
        <v>10</v>
      </c>
      <c r="D206" s="166">
        <v>33</v>
      </c>
      <c r="E206" s="167">
        <v>45</v>
      </c>
      <c r="F206" s="168">
        <v>60</v>
      </c>
    </row>
    <row r="207" spans="2:22" x14ac:dyDescent="0.35">
      <c r="B207" s="120" t="s">
        <v>113</v>
      </c>
      <c r="C207" s="34">
        <f>RADIANS(C206)</f>
        <v>0.17453292519943295</v>
      </c>
      <c r="D207" s="34">
        <f>RADIANS(D206)</f>
        <v>0.57595865315812877</v>
      </c>
      <c r="E207" s="36">
        <f>RADIANS(E206)</f>
        <v>0.78539816339744828</v>
      </c>
      <c r="F207">
        <f>RADIANS(F206)</f>
        <v>1.0471975511965976</v>
      </c>
    </row>
    <row r="208" spans="2:22" x14ac:dyDescent="0.35">
      <c r="B208" s="165" t="s">
        <v>6</v>
      </c>
      <c r="C208" s="35">
        <f>RADIANS(C206)</f>
        <v>0.17453292519943295</v>
      </c>
      <c r="D208" s="35">
        <f>RADIANS(D206)</f>
        <v>0.57595865315812877</v>
      </c>
      <c r="E208" s="37">
        <f>RADIANS(E206)</f>
        <v>0.78539816339744828</v>
      </c>
      <c r="F208">
        <f>RADIANS(F206)</f>
        <v>1.0471975511965976</v>
      </c>
    </row>
    <row r="210" spans="2:19" ht="18.5" x14ac:dyDescent="0.45">
      <c r="B210" s="95" t="s">
        <v>108</v>
      </c>
      <c r="C210" s="103" t="s">
        <v>114</v>
      </c>
    </row>
    <row r="211" spans="2:19" x14ac:dyDescent="0.35">
      <c r="B211" s="96" t="s">
        <v>101</v>
      </c>
      <c r="C211" s="101">
        <v>5</v>
      </c>
      <c r="D211" s="101">
        <v>6</v>
      </c>
      <c r="E211" s="101">
        <v>7</v>
      </c>
      <c r="F211" s="101">
        <v>8</v>
      </c>
      <c r="G211" s="101">
        <v>9</v>
      </c>
      <c r="H211" s="101">
        <v>10</v>
      </c>
      <c r="I211" s="101">
        <v>11</v>
      </c>
      <c r="J211" s="101">
        <v>12</v>
      </c>
      <c r="K211" s="101">
        <v>13</v>
      </c>
      <c r="L211" s="101">
        <v>14</v>
      </c>
      <c r="M211" s="101">
        <v>15</v>
      </c>
      <c r="N211" s="101">
        <v>16</v>
      </c>
      <c r="O211" s="101">
        <v>17</v>
      </c>
      <c r="P211" s="101">
        <v>18</v>
      </c>
      <c r="Q211" s="101">
        <v>19</v>
      </c>
      <c r="R211" s="101">
        <v>20</v>
      </c>
      <c r="S211" s="102">
        <v>21</v>
      </c>
    </row>
    <row r="212" spans="2:19" x14ac:dyDescent="0.35">
      <c r="B212" s="97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6"/>
    </row>
    <row r="213" spans="2:19" x14ac:dyDescent="0.35">
      <c r="B213" s="98" t="s">
        <v>92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6"/>
    </row>
    <row r="214" spans="2:19" x14ac:dyDescent="0.35">
      <c r="B214" s="99" t="s">
        <v>77</v>
      </c>
      <c r="C214" s="34">
        <f>IF(COS(C$21)*(COS(Mjesečno!$C13)*(COS(Dnevno!$C$1)*COS($C$207)+COS($C$208)*SIN(Dnevno!$C$1)*SIN($C$207)))+SIN(Sheet2!C$21)*COS(Mjesečno!$C13)*SIN($C$208)*SIN($C$207)+SIN(Mjesečno!$C13)*(SIN(Mjesečno!$C$1)*COS($C$207)-COS(Mjesečno!$C$1)*SIN($C$207)*COS($C$208))&lt;0,0,COS(C$21)*(COS(Mjesečno!$C13)*(COS(Dnevno!$C$1)*COS($C$207)+COS($C$208)*SIN(Dnevno!$C$1)*SIN($C$207)))+SIN(Sheet2!C$21)*COS(Mjesečno!$C13)*SIN($C$208)*SIN($C$207)+SIN(Mjesečno!$C13)*(SIN(Mjesečno!$C$1)*COS($C$207)-COS(Mjesečno!$C$1)*SIN($C$207)*COS($C$208)))</f>
        <v>0</v>
      </c>
      <c r="D214" s="34">
        <f>IF(COS(D$21)*(COS(Mjesečno!$C13)*(COS(Dnevno!$C$1)*COS($C$207)+COS($C$208)*SIN(Dnevno!$C$1)*SIN($C$207)))+SIN(Sheet2!D$21)*COS(Mjesečno!$C13)*SIN($C$208)*SIN($C$207)+SIN(Mjesečno!$C13)*(SIN(Mjesečno!$C$1)*COS($C$207)-COS(Mjesečno!$C$1)*SIN($C$207)*COS($C$208))&lt;0,0,COS(D$21)*(COS(Mjesečno!$C13)*(COS(Dnevno!$C$1)*COS($C$207)+COS($C$208)*SIN(Dnevno!$C$1)*SIN($C$207)))+SIN(Sheet2!D$21)*COS(Mjesečno!$C13)*SIN($C$208)*SIN($C$207)+SIN(Mjesečno!$C13)*(SIN(Mjesečno!$C$1)*COS($C$207)-COS(Mjesečno!$C$1)*SIN($C$207)*COS($C$208)))</f>
        <v>0</v>
      </c>
      <c r="E214" s="34">
        <f>IF(COS(E$21)*(COS(Mjesečno!$C13)*(COS(Dnevno!$C$1)*COS($C$207)+COS($C$208)*SIN(Dnevno!$C$1)*SIN($C$207)))+SIN(Sheet2!E$21)*COS(Mjesečno!$C13)*SIN($C$208)*SIN($C$207)+SIN(Mjesečno!$C13)*(SIN(Mjesečno!$C$1)*COS($C$207)-COS(Mjesečno!$C$1)*SIN($C$207)*COS($C$208))&lt;0,0,COS(E$21)*(COS(Mjesečno!$C13)*(COS(Dnevno!$C$1)*COS($C$207)+COS($C$208)*SIN(Dnevno!$C$1)*SIN($C$207)))+SIN(Sheet2!E$21)*COS(Mjesečno!$C13)*SIN($C$208)*SIN($C$207)+SIN(Mjesečno!$C13)*(SIN(Mjesečno!$C$1)*COS($C$207)-COS(Mjesečno!$C$1)*SIN($C$207)*COS($C$208)))</f>
        <v>0</v>
      </c>
      <c r="F214" s="34">
        <f>IF(COS(F$21)*(COS(Mjesečno!$C13)*(COS(Dnevno!$C$1)*COS($C$207)+COS($C$208)*SIN(Dnevno!$C$1)*SIN($C$207)))+SIN(Sheet2!F$21)*COS(Mjesečno!$C13)*SIN($C$208)*SIN($C$207)+SIN(Mjesečno!$C13)*(SIN(Mjesečno!$C$1)*COS($C$207)-COS(Mjesečno!$C$1)*SIN($C$207)*COS($C$208))&lt;0,0,COS(F$21)*(COS(Mjesečno!$C13)*(COS(Dnevno!$C$1)*COS($C$207)+COS($C$208)*SIN(Dnevno!$C$1)*SIN($C$207)))+SIN(Sheet2!F$21)*COS(Mjesečno!$C13)*SIN($C$208)*SIN($C$207)+SIN(Mjesečno!$C13)*(SIN(Mjesečno!$C$1)*COS($C$207)-COS(Mjesečno!$C$1)*SIN($C$207)*COS($C$208)))</f>
        <v>0.16215052004370994</v>
      </c>
      <c r="G214" s="34">
        <f>IF(COS(G$21)*(COS(Mjesečno!$C13)*(COS(Dnevno!$C$1)*COS($C$207)+COS($C$208)*SIN(Dnevno!$C$1)*SIN($C$207)))+SIN(Sheet2!G$21)*COS(Mjesečno!$C13)*SIN($C$208)*SIN($C$207)+SIN(Mjesečno!$C13)*(SIN(Mjesečno!$C$1)*COS($C$207)-COS(Mjesečno!$C$1)*SIN($C$207)*COS($C$208))&lt;0,0,COS(G$21)*(COS(Mjesečno!$C13)*(COS(Dnevno!$C$1)*COS($C$207)+COS($C$208)*SIN(Dnevno!$C$1)*SIN($C$207)))+SIN(Sheet2!G$21)*COS(Mjesečno!$C13)*SIN($C$208)*SIN($C$207)+SIN(Mjesečno!$C13)*(SIN(Mjesečno!$C$1)*COS($C$207)-COS(Mjesečno!$C$1)*SIN($C$207)*COS($C$208)))</f>
        <v>0.32667587383252533</v>
      </c>
      <c r="H214" s="34">
        <f>IF(COS(H$21)*(COS(Mjesečno!$C13)*(COS(Dnevno!$C$1)*COS($C$207)+COS($C$208)*SIN(Dnevno!$C$1)*SIN($C$207)))+SIN(Sheet2!H$21)*COS(Mjesečno!$C13)*SIN($C$208)*SIN($C$207)+SIN(Mjesečno!$C13)*(SIN(Mjesečno!$C$1)*COS($C$207)-COS(Mjesečno!$C$1)*SIN($C$207)*COS($C$208))&lt;0,0,COS(H$21)*(COS(Mjesečno!$C13)*(COS(Dnevno!$C$1)*COS($C$207)+COS($C$208)*SIN(Dnevno!$C$1)*SIN($C$207)))+SIN(Sheet2!H$21)*COS(Mjesečno!$C13)*SIN($C$208)*SIN($C$207)+SIN(Mjesečno!$C13)*(SIN(Mjesečno!$C$1)*COS($C$207)-COS(Mjesečno!$C$1)*SIN($C$207)*COS($C$208)))</f>
        <v>0.45532051355279551</v>
      </c>
      <c r="I214" s="34">
        <f>IF(COS(I$21)*(COS(Mjesečno!$C13)*(COS(Dnevno!$C$1)*COS($C$207)+COS($C$208)*SIN(Dnevno!$C$1)*SIN($C$207)))+SIN(Sheet2!I$21)*COS(Mjesečno!$C13)*SIN($C$208)*SIN($C$207)+SIN(Mjesečno!$C13)*(SIN(Mjesečno!$C$1)*COS($C$207)-COS(Mjesečno!$C$1)*SIN($C$207)*COS($C$208))&lt;0,0,COS(I$21)*(COS(Mjesečno!$C13)*(COS(Dnevno!$C$1)*COS($C$207)+COS($C$208)*SIN(Dnevno!$C$1)*SIN($C$207)))+SIN(Sheet2!I$21)*COS(Mjesečno!$C13)*SIN($C$208)*SIN($C$207)+SIN(Mjesečno!$C13)*(SIN(Mjesečno!$C$1)*COS($C$207)-COS(Mjesečno!$C$1)*SIN($C$207)*COS($C$208)))</f>
        <v>0.53931751960290319</v>
      </c>
      <c r="J214" s="34">
        <f>IF(COS(J$21)*(COS(Mjesečno!$C13)*(COS(Dnevno!$C$1)*COS($C$207)+COS($C$208)*SIN(Dnevno!$C$1)*SIN($C$207)))+SIN(Sheet2!J$21)*COS(Mjesečno!$C13)*SIN($C$208)*SIN($C$207)+SIN(Mjesečno!$C13)*(SIN(Mjesečno!$C$1)*COS($C$207)-COS(Mjesečno!$C$1)*SIN($C$207)*COS($C$208))&lt;0,0,COS(J$21)*(COS(Mjesečno!$C13)*(COS(Dnevno!$C$1)*COS($C$207)+COS($C$208)*SIN(Dnevno!$C$1)*SIN($C$207)))+SIN(Sheet2!J$21)*COS(Mjesečno!$C13)*SIN($C$208)*SIN($C$207)+SIN(Mjesečno!$C13)*(SIN(Mjesečno!$C$1)*COS($C$207)-COS(Mjesečno!$C$1)*SIN($C$207)*COS($C$208)))</f>
        <v>0.57294263483214869</v>
      </c>
      <c r="K214" s="34">
        <f>IF(COS(K$21)*(COS(Mjesečno!$C13)*(COS(Dnevno!$C$1)*COS($C$207)+COS($C$208)*SIN(Dnevno!$C$1)*SIN($C$207)))+SIN(Sheet2!K$21)*COS(Mjesečno!$C13)*SIN($C$208)*SIN($C$207)+SIN(Mjesečno!$C13)*(SIN(Mjesečno!$C$1)*COS($C$207)-COS(Mjesečno!$C$1)*SIN($C$207)*COS($C$208))&lt;0,0,COS(K$21)*(COS(Mjesečno!$C13)*(COS(Dnevno!$C$1)*COS($C$207)+COS($C$208)*SIN(Dnevno!$C$1)*SIN($C$207)))+SIN(Sheet2!K$21)*COS(Mjesečno!$C13)*SIN($C$208)*SIN($C$207)+SIN(Mjesečno!$C13)*(SIN(Mjesečno!$C$1)*COS($C$207)-COS(Mjesečno!$C$1)*SIN($C$207)*COS($C$208)))</f>
        <v>0.55390436320578984</v>
      </c>
      <c r="L214" s="34">
        <f>IF(COS(L$21)*(COS(Mjesečno!$C13)*(COS(Dnevno!$C$1)*COS($C$207)+COS($C$208)*SIN(Dnevno!$C$1)*SIN($C$207)))+SIN(Sheet2!L$21)*COS(Mjesečno!$C13)*SIN($C$208)*SIN($C$207)+SIN(Mjesečno!$C13)*(SIN(Mjesečno!$C$1)*COS($C$207)-COS(Mjesečno!$C$1)*SIN($C$207)*COS($C$208))&lt;0,0,COS(L$21)*(COS(Mjesečno!$C13)*(COS(Dnevno!$C$1)*COS($C$207)+COS($C$208)*SIN(Dnevno!$C$1)*SIN($C$207)))+SIN(Sheet2!L$21)*COS(Mjesečno!$C13)*SIN($C$208)*SIN($C$207)+SIN(Mjesečno!$C13)*(SIN(Mjesečno!$C$1)*COS($C$207)-COS(Mjesečno!$C$1)*SIN($C$207)*COS($C$208)))</f>
        <v>0.48350013147293119</v>
      </c>
      <c r="M214" s="34">
        <f>IF(COS(M$21)*(COS(Mjesečno!$C13)*(COS(Dnevno!$C$1)*COS($C$207)+COS($C$208)*SIN(Dnevno!$C$1)*SIN($C$207)))+SIN(Sheet2!M$21)*COS(Mjesečno!$C13)*SIN($C$208)*SIN($C$207)+SIN(Mjesečno!$C13)*(SIN(Mjesečno!$C$1)*COS($C$207)-COS(Mjesečno!$C$1)*SIN($C$207)*COS($C$208))&lt;0,0,COS(M$21)*(COS(Mjesečno!$C13)*(COS(Dnevno!$C$1)*COS($C$207)+COS($C$208)*SIN(Dnevno!$C$1)*SIN($C$207)))+SIN(Sheet2!M$21)*COS(Mjesečno!$C13)*SIN($C$208)*SIN($C$207)+SIN(Mjesečno!$C13)*(SIN(Mjesečno!$C$1)*COS($C$207)-COS(Mjesečno!$C$1)*SIN($C$207)*COS($C$208)))</f>
        <v>0.36652787167767303</v>
      </c>
      <c r="N214" s="34">
        <f>IF(COS(N$21)*(COS(Mjesečno!$C13)*(COS(Dnevno!$C$1)*COS($C$207)+COS($C$208)*SIN(Dnevno!$C$1)*SIN($C$207)))+SIN(Sheet2!N$21)*COS(Mjesečno!$C13)*SIN($C$208)*SIN($C$207)+SIN(Mjesečno!$C13)*(SIN(Mjesečno!$C$1)*COS($C$207)-COS(Mjesečno!$C$1)*SIN($C$207)*COS($C$208))&lt;0,0,COS(N$21)*(COS(Mjesečno!$C13)*(COS(Dnevno!$C$1)*COS($C$207)+COS($C$208)*SIN(Dnevno!$C$1)*SIN($C$207)))+SIN(Sheet2!N$21)*COS(Mjesečno!$C13)*SIN($C$208)*SIN($C$207)+SIN(Mjesečno!$C13)*(SIN(Mjesečno!$C$1)*COS($C$207)-COS(Mjesečno!$C$1)*SIN($C$207)*COS($C$208)))</f>
        <v>0.21095905001926313</v>
      </c>
      <c r="O214" s="34">
        <f>IF(COS(O$21)*(COS(Mjesečno!$C13)*(COS(Dnevno!$C$1)*COS($C$207)+COS($C$208)*SIN(Dnevno!$C$1)*SIN($C$207)))+SIN(Sheet2!O$21)*COS(Mjesečno!$C13)*SIN($C$208)*SIN($C$207)+SIN(Mjesečno!$C13)*(SIN(Mjesečno!$C$1)*COS($C$207)-COS(Mjesečno!$C$1)*SIN($C$207)*COS($C$208))&lt;0,0,COS(O$21)*(COS(Mjesečno!$C13)*(COS(Dnevno!$C$1)*COS($C$207)+COS($C$208)*SIN(Dnevno!$C$1)*SIN($C$207)))+SIN(Sheet2!O$21)*COS(Mjesečno!$C13)*SIN($C$208)*SIN($C$207)+SIN(Mjesečno!$C13)*(SIN(Mjesečno!$C$1)*COS($C$207)-COS(Mjesečno!$C$1)*SIN($C$207)*COS($C$208)))</f>
        <v>2.7395424604088559E-2</v>
      </c>
      <c r="P214" s="34">
        <f>IF(COS(P$21)*(COS(Mjesečno!$C13)*(COS(Dnevno!$C$1)*COS($C$207)+COS($C$208)*SIN(Dnevno!$C$1)*SIN($C$207)))+SIN(Sheet2!P$21)*COS(Mjesečno!$C13)*SIN($C$208)*SIN($C$207)+SIN(Mjesečno!$C13)*(SIN(Mjesečno!$C$1)*COS($C$207)-COS(Mjesečno!$C$1)*SIN($C$207)*COS($C$208))&lt;0,0,COS(P$21)*(COS(Mjesečno!$C13)*(COS(Dnevno!$C$1)*COS($C$207)+COS($C$208)*SIN(Dnevno!$C$1)*SIN($C$207)))+SIN(Sheet2!P$21)*COS(Mjesečno!$C13)*SIN($C$208)*SIN($C$207)+SIN(Mjesečno!$C13)*(SIN(Mjesečno!$C$1)*COS($C$207)-COS(Mjesečno!$C$1)*SIN($C$207)*COS($C$208)))</f>
        <v>0</v>
      </c>
      <c r="Q214" s="34">
        <f>IF(COS(Q$21)*(COS(Mjesečno!$C13)*(COS(Dnevno!$C$1)*COS($C$207)+COS($C$208)*SIN(Dnevno!$C$1)*SIN($C$207)))+SIN(Sheet2!Q$21)*COS(Mjesečno!$C13)*SIN($C$208)*SIN($C$207)+SIN(Mjesečno!$C13)*(SIN(Mjesečno!$C$1)*COS($C$207)-COS(Mjesečno!$C$1)*SIN($C$207)*COS($C$208))&lt;0,0,COS(Q$21)*(COS(Mjesečno!$C13)*(COS(Dnevno!$C$1)*COS($C$207)+COS($C$208)*SIN(Dnevno!$C$1)*SIN($C$207)))+SIN(Sheet2!Q$21)*COS(Mjesečno!$C13)*SIN($C$208)*SIN($C$207)+SIN(Mjesečno!$C13)*(SIN(Mjesečno!$C$1)*COS($C$207)-COS(Mjesečno!$C$1)*SIN($C$207)*COS($C$208)))</f>
        <v>0</v>
      </c>
      <c r="R214" s="34">
        <f>IF(COS(R$21)*(COS(Mjesečno!$C13)*(COS(Dnevno!$C$1)*COS($C$207)+COS($C$208)*SIN(Dnevno!$C$1)*SIN($C$207)))+SIN(Sheet2!R$21)*COS(Mjesečno!$C13)*SIN($C$208)*SIN($C$207)+SIN(Mjesečno!$C13)*(SIN(Mjesečno!$C$1)*COS($C$207)-COS(Mjesečno!$C$1)*SIN($C$207)*COS($C$208))&lt;0,0,COS(R$21)*(COS(Mjesečno!$C13)*(COS(Dnevno!$C$1)*COS($C$207)+COS($C$208)*SIN(Dnevno!$C$1)*SIN($C$207)))+SIN(Sheet2!R$21)*COS(Mjesečno!$C13)*SIN($C$208)*SIN($C$207)+SIN(Mjesečno!$C13)*(SIN(Mjesečno!$C$1)*COS($C$207)-COS(Mjesečno!$C$1)*SIN($C$207)*COS($C$208)))</f>
        <v>0</v>
      </c>
      <c r="S214" s="36">
        <f>IF(COS(S$21)*(COS(Mjesečno!$C13)*(COS(Dnevno!$C$1)*COS($C$207)+COS($C$208)*SIN(Dnevno!$C$1)*SIN($C$207)))+SIN(Sheet2!S$21)*COS(Mjesečno!$C13)*SIN($C$208)*SIN($C$207)+SIN(Mjesečno!$C13)*(SIN(Mjesečno!$C$1)*COS($C$207)-COS(Mjesečno!$C$1)*SIN($C$207)*COS($C$208))&lt;0,0,COS(S$21)*(COS(Mjesečno!$C13)*(COS(Dnevno!$C$1)*COS($C$207)+COS($C$208)*SIN(Dnevno!$C$1)*SIN($C$207)))+SIN(Sheet2!S$21)*COS(Mjesečno!$C13)*SIN($C$208)*SIN($C$207)+SIN(Mjesečno!$C13)*(SIN(Mjesečno!$C$1)*COS($C$207)-COS(Mjesečno!$C$1)*SIN($C$207)*COS($C$208)))</f>
        <v>0</v>
      </c>
    </row>
    <row r="215" spans="2:19" x14ac:dyDescent="0.35">
      <c r="B215" s="99" t="s">
        <v>78</v>
      </c>
      <c r="C215" s="34">
        <f>IF(COS(C$21)*(COS(Mjesečno!$C14)*(COS(Dnevno!$C$1)*COS($C$207)+COS($C$208)*SIN(Dnevno!$C$1)*SIN($C$207)))+SIN(Sheet2!C$21)*COS(Mjesečno!$C14)*SIN($C$208)*SIN($C$207)+SIN(Mjesečno!$C14)*(SIN(Mjesečno!$C$1)*COS($C$207)-COS(Mjesečno!$C$1)*SIN($C$207)*COS($C$208))&lt;0,0,COS(C$21)*(COS(Mjesečno!$C14)*(COS(Dnevno!$C$1)*COS($C$207)+COS($C$208)*SIN(Dnevno!$C$1)*SIN($C$207)))+SIN(Sheet2!C$21)*COS(Mjesečno!$C14)*SIN($C$208)*SIN($C$207)+SIN(Mjesečno!$C14)*(SIN(Mjesečno!$C$1)*COS($C$207)-COS(Mjesečno!$C$1)*SIN($C$207)*COS($C$208)))</f>
        <v>0</v>
      </c>
      <c r="D215" s="34">
        <f>IF(COS(D$21)*(COS(Mjesečno!$C14)*(COS(Dnevno!$C$1)*COS($C$207)+COS($C$208)*SIN(Dnevno!$C$1)*SIN($C$207)))+SIN(Sheet2!D$21)*COS(Mjesečno!$C14)*SIN($C$208)*SIN($C$207)+SIN(Mjesečno!$C14)*(SIN(Mjesečno!$C$1)*COS($C$207)-COS(Mjesečno!$C$1)*SIN($C$207)*COS($C$208))&lt;0,0,COS(D$21)*(COS(Mjesečno!$C14)*(COS(Dnevno!$C$1)*COS($C$207)+COS($C$208)*SIN(Dnevno!$C$1)*SIN($C$207)))+SIN(Sheet2!D$21)*COS(Mjesečno!$C14)*SIN($C$208)*SIN($C$207)+SIN(Mjesečno!$C14)*(SIN(Mjesečno!$C$1)*COS($C$207)-COS(Mjesečno!$C$1)*SIN($C$207)*COS($C$208)))</f>
        <v>0</v>
      </c>
      <c r="E215" s="34">
        <f>IF(COS(E$21)*(COS(Mjesečno!$C14)*(COS(Dnevno!$C$1)*COS($C$207)+COS($C$208)*SIN(Dnevno!$C$1)*SIN($C$207)))+SIN(Sheet2!E$21)*COS(Mjesečno!$C14)*SIN($C$208)*SIN($C$207)+SIN(Mjesečno!$C14)*(SIN(Mjesečno!$C$1)*COS($C$207)-COS(Mjesečno!$C$1)*SIN($C$207)*COS($C$208))&lt;0,0,COS(E$21)*(COS(Mjesečno!$C14)*(COS(Dnevno!$C$1)*COS($C$207)+COS($C$208)*SIN(Dnevno!$C$1)*SIN($C$207)))+SIN(Sheet2!E$21)*COS(Mjesečno!$C14)*SIN($C$208)*SIN($C$207)+SIN(Mjesečno!$C14)*(SIN(Mjesečno!$C$1)*COS($C$207)-COS(Mjesečno!$C$1)*SIN($C$207)*COS($C$208)))</f>
        <v>5.0497031579253809E-2</v>
      </c>
      <c r="F215" s="34">
        <f>IF(COS(F$21)*(COS(Mjesečno!$C14)*(COS(Dnevno!$C$1)*COS($C$207)+COS($C$208)*SIN(Dnevno!$C$1)*SIN($C$207)))+SIN(Sheet2!F$21)*COS(Mjesečno!$C14)*SIN($C$208)*SIN($C$207)+SIN(Mjesečno!$C14)*(SIN(Mjesečno!$C$1)*COS($C$207)-COS(Mjesečno!$C$1)*SIN($C$207)*COS($C$208))&lt;0,0,COS(F$21)*(COS(Mjesečno!$C14)*(COS(Dnevno!$C$1)*COS($C$207)+COS($C$208)*SIN(Dnevno!$C$1)*SIN($C$207)))+SIN(Sheet2!F$21)*COS(Mjesečno!$C14)*SIN($C$208)*SIN($C$207)+SIN(Mjesečno!$C14)*(SIN(Mjesečno!$C$1)*COS($C$207)-COS(Mjesečno!$C$1)*SIN($C$207)*COS($C$208)))</f>
        <v>0.247494182958297</v>
      </c>
      <c r="G215" s="34">
        <f>IF(COS(G$21)*(COS(Mjesečno!$C14)*(COS(Dnevno!$C$1)*COS($C$207)+COS($C$208)*SIN(Dnevno!$C$1)*SIN($C$207)))+SIN(Sheet2!G$21)*COS(Mjesečno!$C14)*SIN($C$208)*SIN($C$207)+SIN(Mjesečno!$C14)*(SIN(Mjesečno!$C$1)*COS($C$207)-COS(Mjesečno!$C$1)*SIN($C$207)*COS($C$208))&lt;0,0,COS(G$21)*(COS(Mjesečno!$C14)*(COS(Dnevno!$C$1)*COS($C$207)+COS($C$208)*SIN(Dnevno!$C$1)*SIN($C$207)))+SIN(Sheet2!G$21)*COS(Mjesečno!$C14)*SIN($C$208)*SIN($C$207)+SIN(Mjesečno!$C14)*(SIN(Mjesečno!$C$1)*COS($C$207)-COS(Mjesečno!$C$1)*SIN($C$207)*COS($C$208)))</f>
        <v>0.41880530718989284</v>
      </c>
      <c r="H215" s="34">
        <f>IF(COS(H$21)*(COS(Mjesečno!$C14)*(COS(Dnevno!$C$1)*COS($C$207)+COS($C$208)*SIN(Dnevno!$C$1)*SIN($C$207)))+SIN(Sheet2!H$21)*COS(Mjesečno!$C14)*SIN($C$208)*SIN($C$207)+SIN(Mjesečno!$C14)*(SIN(Mjesečno!$C$1)*COS($C$207)-COS(Mjesečno!$C$1)*SIN($C$207)*COS($C$208))&lt;0,0,COS(H$21)*(COS(Mjesečno!$C14)*(COS(Dnevno!$C$1)*COS($C$207)+COS($C$208)*SIN(Dnevno!$C$1)*SIN($C$207)))+SIN(Sheet2!H$21)*COS(Mjesečno!$C14)*SIN($C$208)*SIN($C$207)+SIN(Mjesečno!$C14)*(SIN(Mjesečno!$C$1)*COS($C$207)-COS(Mjesečno!$C$1)*SIN($C$207)*COS($C$208)))</f>
        <v>0.55275583426267705</v>
      </c>
      <c r="I215" s="34">
        <f>IF(COS(I$21)*(COS(Mjesečno!$C14)*(COS(Dnevno!$C$1)*COS($C$207)+COS($C$208)*SIN(Dnevno!$C$1)*SIN($C$207)))+SIN(Sheet2!I$21)*COS(Mjesečno!$C14)*SIN($C$208)*SIN($C$207)+SIN(Mjesečno!$C14)*(SIN(Mjesečno!$C$1)*COS($C$207)-COS(Mjesečno!$C$1)*SIN($C$207)*COS($C$208))&lt;0,0,COS(I$21)*(COS(Mjesečno!$C14)*(COS(Dnevno!$C$1)*COS($C$207)+COS($C$208)*SIN(Dnevno!$C$1)*SIN($C$207)))+SIN(Sheet2!I$21)*COS(Mjesečno!$C14)*SIN($C$208)*SIN($C$207)+SIN(Mjesečno!$C14)*(SIN(Mjesečno!$C$1)*COS($C$207)-COS(Mjesečno!$C$1)*SIN($C$207)*COS($C$208)))</f>
        <v>0.64021725712035149</v>
      </c>
      <c r="J215" s="34">
        <f>IF(COS(J$21)*(COS(Mjesečno!$C14)*(COS(Dnevno!$C$1)*COS($C$207)+COS($C$208)*SIN(Dnevno!$C$1)*SIN($C$207)))+SIN(Sheet2!J$21)*COS(Mjesečno!$C14)*SIN($C$208)*SIN($C$207)+SIN(Mjesečno!$C14)*(SIN(Mjesečno!$C$1)*COS($C$207)-COS(Mjesečno!$C$1)*SIN($C$207)*COS($C$208))&lt;0,0,COS(J$21)*(COS(Mjesečno!$C14)*(COS(Dnevno!$C$1)*COS($C$207)+COS($C$208)*SIN(Dnevno!$C$1)*SIN($C$207)))+SIN(Sheet2!J$21)*COS(Mjesečno!$C14)*SIN($C$208)*SIN($C$207)+SIN(Mjesečno!$C14)*(SIN(Mjesečno!$C$1)*COS($C$207)-COS(Mjesečno!$C$1)*SIN($C$207)*COS($C$208)))</f>
        <v>0.67522922433200094</v>
      </c>
      <c r="K215" s="34">
        <f>IF(COS(K$21)*(COS(Mjesečno!$C14)*(COS(Dnevno!$C$1)*COS($C$207)+COS($C$208)*SIN(Dnevno!$C$1)*SIN($C$207)))+SIN(Sheet2!K$21)*COS(Mjesečno!$C14)*SIN($C$208)*SIN($C$207)+SIN(Mjesečno!$C14)*(SIN(Mjesečno!$C$1)*COS($C$207)-COS(Mjesečno!$C$1)*SIN($C$207)*COS($C$208))&lt;0,0,COS(K$21)*(COS(Mjesečno!$C14)*(COS(Dnevno!$C$1)*COS($C$207)+COS($C$208)*SIN(Dnevno!$C$1)*SIN($C$207)))+SIN(Sheet2!K$21)*COS(Mjesečno!$C14)*SIN($C$208)*SIN($C$207)+SIN(Mjesečno!$C14)*(SIN(Mjesečno!$C$1)*COS($C$207)-COS(Mjesečno!$C$1)*SIN($C$207)*COS($C$208)))</f>
        <v>0.65540572819216303</v>
      </c>
      <c r="L215" s="34">
        <f>IF(COS(L$21)*(COS(Mjesečno!$C14)*(COS(Dnevno!$C$1)*COS($C$207)+COS($C$208)*SIN(Dnevno!$C$1)*SIN($C$207)))+SIN(Sheet2!L$21)*COS(Mjesečno!$C14)*SIN($C$208)*SIN($C$207)+SIN(Mjesečno!$C14)*(SIN(Mjesečno!$C$1)*COS($C$207)-COS(Mjesečno!$C$1)*SIN($C$207)*COS($C$208))&lt;0,0,COS(L$21)*(COS(Mjesečno!$C14)*(COS(Dnevno!$C$1)*COS($C$207)+COS($C$208)*SIN(Dnevno!$C$1)*SIN($C$207)))+SIN(Sheet2!L$21)*COS(Mjesečno!$C14)*SIN($C$208)*SIN($C$207)+SIN(Mjesečno!$C14)*(SIN(Mjesečno!$C$1)*COS($C$207)-COS(Mjesečno!$C$1)*SIN($C$207)*COS($C$208)))</f>
        <v>0.58209770720289145</v>
      </c>
      <c r="M215" s="34">
        <f>IF(COS(M$21)*(COS(Mjesečno!$C14)*(COS(Dnevno!$C$1)*COS($C$207)+COS($C$208)*SIN(Dnevno!$C$1)*SIN($C$207)))+SIN(Sheet2!M$21)*COS(Mjesečno!$C14)*SIN($C$208)*SIN($C$207)+SIN(Mjesečno!$C14)*(SIN(Mjesečno!$C$1)*COS($C$207)-COS(Mjesečno!$C$1)*SIN($C$207)*COS($C$208))&lt;0,0,COS(M$21)*(COS(Mjesečno!$C14)*(COS(Dnevno!$C$1)*COS($C$207)+COS($C$208)*SIN(Dnevno!$C$1)*SIN($C$207)))+SIN(Sheet2!M$21)*COS(Mjesečno!$C14)*SIN($C$208)*SIN($C$207)+SIN(Mjesečno!$C14)*(SIN(Mjesečno!$C$1)*COS($C$207)-COS(Mjesečno!$C$1)*SIN($C$207)*COS($C$208)))</f>
        <v>0.46030098184737234</v>
      </c>
      <c r="N215" s="34">
        <f>IF(COS(N$21)*(COS(Mjesečno!$C14)*(COS(Dnevno!$C$1)*COS($C$207)+COS($C$208)*SIN(Dnevno!$C$1)*SIN($C$207)))+SIN(Sheet2!N$21)*COS(Mjesečno!$C14)*SIN($C$208)*SIN($C$207)+SIN(Mjesečno!$C14)*(SIN(Mjesečno!$C$1)*COS($C$207)-COS(Mjesečno!$C$1)*SIN($C$207)*COS($C$208))&lt;0,0,COS(N$21)*(COS(Mjesečno!$C14)*(COS(Dnevno!$C$1)*COS($C$207)+COS($C$208)*SIN(Dnevno!$C$1)*SIN($C$207)))+SIN(Sheet2!N$21)*COS(Mjesečno!$C14)*SIN($C$208)*SIN($C$207)+SIN(Mjesečno!$C14)*(SIN(Mjesečno!$C$1)*COS($C$207)-COS(Mjesečno!$C$1)*SIN($C$207)*COS($C$208)))</f>
        <v>0.29831579767997879</v>
      </c>
      <c r="O215" s="34">
        <f>IF(COS(O$21)*(COS(Mjesečno!$C14)*(COS(Dnevno!$C$1)*COS($C$207)+COS($C$208)*SIN(Dnevno!$C$1)*SIN($C$207)))+SIN(Sheet2!O$21)*COS(Mjesečno!$C14)*SIN($C$208)*SIN($C$207)+SIN(Mjesečno!$C14)*(SIN(Mjesečno!$C$1)*COS($C$207)-COS(Mjesečno!$C$1)*SIN($C$207)*COS($C$208))&lt;0,0,COS(O$21)*(COS(Mjesečno!$C14)*(COS(Dnevno!$C$1)*COS($C$207)+COS($C$208)*SIN(Dnevno!$C$1)*SIN($C$207)))+SIN(Sheet2!O$21)*COS(Mjesečno!$C14)*SIN($C$208)*SIN($C$207)+SIN(Mjesečno!$C14)*(SIN(Mjesečno!$C$1)*COS($C$207)-COS(Mjesečno!$C$1)*SIN($C$207)*COS($C$208)))</f>
        <v>0.10718117730854479</v>
      </c>
      <c r="P215" s="34">
        <f>IF(COS(P$21)*(COS(Mjesečno!$C14)*(COS(Dnevno!$C$1)*COS($C$207)+COS($C$208)*SIN(Dnevno!$C$1)*SIN($C$207)))+SIN(Sheet2!P$21)*COS(Mjesečno!$C14)*SIN($C$208)*SIN($C$207)+SIN(Mjesečno!$C14)*(SIN(Mjesečno!$C$1)*COS($C$207)-COS(Mjesečno!$C$1)*SIN($C$207)*COS($C$208))&lt;0,0,COS(P$21)*(COS(Mjesečno!$C14)*(COS(Dnevno!$C$1)*COS($C$207)+COS($C$208)*SIN(Dnevno!$C$1)*SIN($C$207)))+SIN(Sheet2!P$21)*COS(Mjesečno!$C14)*SIN($C$208)*SIN($C$207)+SIN(Mjesečno!$C14)*(SIN(Mjesečno!$C$1)*COS($C$207)-COS(Mjesečno!$C$1)*SIN($C$207)*COS($C$208)))</f>
        <v>0</v>
      </c>
      <c r="Q215" s="34">
        <f>IF(COS(Q$21)*(COS(Mjesečno!$C14)*(COS(Dnevno!$C$1)*COS($C$207)+COS($C$208)*SIN(Dnevno!$C$1)*SIN($C$207)))+SIN(Sheet2!Q$21)*COS(Mjesečno!$C14)*SIN($C$208)*SIN($C$207)+SIN(Mjesečno!$C14)*(SIN(Mjesečno!$C$1)*COS($C$207)-COS(Mjesečno!$C$1)*SIN($C$207)*COS($C$208))&lt;0,0,COS(Q$21)*(COS(Mjesečno!$C14)*(COS(Dnevno!$C$1)*COS($C$207)+COS($C$208)*SIN(Dnevno!$C$1)*SIN($C$207)))+SIN(Sheet2!Q$21)*COS(Mjesečno!$C14)*SIN($C$208)*SIN($C$207)+SIN(Mjesečno!$C14)*(SIN(Mjesečno!$C$1)*COS($C$207)-COS(Mjesečno!$C$1)*SIN($C$207)*COS($C$208)))</f>
        <v>0</v>
      </c>
      <c r="R215" s="34">
        <f>IF(COS(R$21)*(COS(Mjesečno!$C14)*(COS(Dnevno!$C$1)*COS($C$207)+COS($C$208)*SIN(Dnevno!$C$1)*SIN($C$207)))+SIN(Sheet2!R$21)*COS(Mjesečno!$C14)*SIN($C$208)*SIN($C$207)+SIN(Mjesečno!$C14)*(SIN(Mjesečno!$C$1)*COS($C$207)-COS(Mjesečno!$C$1)*SIN($C$207)*COS($C$208))&lt;0,0,COS(R$21)*(COS(Mjesečno!$C14)*(COS(Dnevno!$C$1)*COS($C$207)+COS($C$208)*SIN(Dnevno!$C$1)*SIN($C$207)))+SIN(Sheet2!R$21)*COS(Mjesečno!$C14)*SIN($C$208)*SIN($C$207)+SIN(Mjesečno!$C14)*(SIN(Mjesečno!$C$1)*COS($C$207)-COS(Mjesečno!$C$1)*SIN($C$207)*COS($C$208)))</f>
        <v>0</v>
      </c>
      <c r="S215" s="36">
        <f>IF(COS(S$21)*(COS(Mjesečno!$C14)*(COS(Dnevno!$C$1)*COS($C$207)+COS($C$208)*SIN(Dnevno!$C$1)*SIN($C$207)))+SIN(Sheet2!S$21)*COS(Mjesečno!$C14)*SIN($C$208)*SIN($C$207)+SIN(Mjesečno!$C14)*(SIN(Mjesečno!$C$1)*COS($C$207)-COS(Mjesečno!$C$1)*SIN($C$207)*COS($C$208))&lt;0,0,COS(S$21)*(COS(Mjesečno!$C14)*(COS(Dnevno!$C$1)*COS($C$207)+COS($C$208)*SIN(Dnevno!$C$1)*SIN($C$207)))+SIN(Sheet2!S$21)*COS(Mjesečno!$C14)*SIN($C$208)*SIN($C$207)+SIN(Mjesečno!$C14)*(SIN(Mjesečno!$C$1)*COS($C$207)-COS(Mjesečno!$C$1)*SIN($C$207)*COS($C$208)))</f>
        <v>0</v>
      </c>
    </row>
    <row r="216" spans="2:19" x14ac:dyDescent="0.35">
      <c r="B216" s="99" t="s">
        <v>79</v>
      </c>
      <c r="C216" s="34">
        <f>IF(COS(C$21)*(COS(Mjesečno!$C15)*(COS(Dnevno!$C$1)*COS($C$207)+COS($C$208)*SIN(Dnevno!$C$1)*SIN($C$207)))+SIN(Sheet2!C$21)*COS(Mjesečno!$C15)*SIN($C$208)*SIN($C$207)+SIN(Mjesečno!$C15)*(SIN(Mjesečno!$C$1)*COS($C$207)-COS(Mjesečno!$C$1)*SIN($C$207)*COS($C$208))&lt;0,0,COS(C$21)*(COS(Mjesečno!$C15)*(COS(Dnevno!$C$1)*COS($C$207)+COS($C$208)*SIN(Dnevno!$C$1)*SIN($C$207)))+SIN(Sheet2!C$21)*COS(Mjesečno!$C15)*SIN($C$208)*SIN($C$207)+SIN(Mjesečno!$C15)*(SIN(Mjesečno!$C$1)*COS($C$207)-COS(Mjesečno!$C$1)*SIN($C$207)*COS($C$208)))</f>
        <v>0</v>
      </c>
      <c r="D216" s="34">
        <f>IF(COS(D$21)*(COS(Mjesečno!$C15)*(COS(Dnevno!$C$1)*COS($C$207)+COS($C$208)*SIN(Dnevno!$C$1)*SIN($C$207)))+SIN(Sheet2!D$21)*COS(Mjesečno!$C15)*SIN($C$208)*SIN($C$207)+SIN(Mjesečno!$C15)*(SIN(Mjesečno!$C$1)*COS($C$207)-COS(Mjesečno!$C$1)*SIN($C$207)*COS($C$208))&lt;0,0,COS(D$21)*(COS(Mjesečno!$C15)*(COS(Dnevno!$C$1)*COS($C$207)+COS($C$208)*SIN(Dnevno!$C$1)*SIN($C$207)))+SIN(Sheet2!D$21)*COS(Mjesečno!$C15)*SIN($C$208)*SIN($C$207)+SIN(Mjesečno!$C15)*(SIN(Mjesečno!$C$1)*COS($C$207)-COS(Mjesečno!$C$1)*SIN($C$207)*COS($C$208)))</f>
        <v>0</v>
      </c>
      <c r="E216" s="34">
        <f>IF(COS(E$21)*(COS(Mjesečno!$C15)*(COS(Dnevno!$C$1)*COS($C$207)+COS($C$208)*SIN(Dnevno!$C$1)*SIN($C$207)))+SIN(Sheet2!E$21)*COS(Mjesečno!$C15)*SIN($C$208)*SIN($C$207)+SIN(Mjesečno!$C15)*(SIN(Mjesečno!$C$1)*COS($C$207)-COS(Mjesečno!$C$1)*SIN($C$207)*COS($C$208))&lt;0,0,COS(E$21)*(COS(Mjesečno!$C15)*(COS(Dnevno!$C$1)*COS($C$207)+COS($C$208)*SIN(Dnevno!$C$1)*SIN($C$207)))+SIN(Sheet2!E$21)*COS(Mjesečno!$C15)*SIN($C$208)*SIN($C$207)+SIN(Mjesečno!$C15)*(SIN(Mjesečno!$C$1)*COS($C$207)-COS(Mjesečno!$C$1)*SIN($C$207)*COS($C$208)))</f>
        <v>0.16132517877164901</v>
      </c>
      <c r="F216" s="34">
        <f>IF(COS(F$21)*(COS(Mjesečno!$C15)*(COS(Dnevno!$C$1)*COS($C$207)+COS($C$208)*SIN(Dnevno!$C$1)*SIN($C$207)))+SIN(Sheet2!F$21)*COS(Mjesečno!$C15)*SIN($C$208)*SIN($C$207)+SIN(Mjesečno!$C15)*(SIN(Mjesečno!$C$1)*COS($C$207)-COS(Mjesečno!$C$1)*SIN($C$207)*COS($C$208))&lt;0,0,COS(F$21)*(COS(Mjesečno!$C15)*(COS(Dnevno!$C$1)*COS($C$207)+COS($C$208)*SIN(Dnevno!$C$1)*SIN($C$207)))+SIN(Sheet2!F$21)*COS(Mjesečno!$C15)*SIN($C$208)*SIN($C$207)+SIN(Mjesečno!$C15)*(SIN(Mjesečno!$C$1)*COS($C$207)-COS(Mjesečno!$C$1)*SIN($C$207)*COS($C$208)))</f>
        <v>0.36359676813811759</v>
      </c>
      <c r="G216" s="34">
        <f>IF(COS(G$21)*(COS(Mjesečno!$C15)*(COS(Dnevno!$C$1)*COS($C$207)+COS($C$208)*SIN(Dnevno!$C$1)*SIN($C$207)))+SIN(Sheet2!G$21)*COS(Mjesečno!$C15)*SIN($C$208)*SIN($C$207)+SIN(Mjesečno!$C15)*(SIN(Mjesečno!$C$1)*COS($C$207)-COS(Mjesečno!$C$1)*SIN($C$207)*COS($C$208))&lt;0,0,COS(G$21)*(COS(Mjesečno!$C15)*(COS(Dnevno!$C$1)*COS($C$207)+COS($C$208)*SIN(Dnevno!$C$1)*SIN($C$207)))+SIN(Sheet2!G$21)*COS(Mjesečno!$C15)*SIN($C$208)*SIN($C$207)+SIN(Mjesečno!$C15)*(SIN(Mjesečno!$C$1)*COS($C$207)-COS(Mjesečno!$C$1)*SIN($C$207)*COS($C$208)))</f>
        <v>0.53949460793890025</v>
      </c>
      <c r="H216" s="34">
        <f>IF(COS(H$21)*(COS(Mjesečno!$C15)*(COS(Dnevno!$C$1)*COS($C$207)+COS($C$208)*SIN(Dnevno!$C$1)*SIN($C$207)))+SIN(Sheet2!H$21)*COS(Mjesečno!$C15)*SIN($C$208)*SIN($C$207)+SIN(Mjesečno!$C15)*(SIN(Mjesečno!$C$1)*COS($C$207)-COS(Mjesečno!$C$1)*SIN($C$207)*COS($C$208))&lt;0,0,COS(H$21)*(COS(Mjesečno!$C15)*(COS(Dnevno!$C$1)*COS($C$207)+COS($C$208)*SIN(Dnevno!$C$1)*SIN($C$207)))+SIN(Sheet2!H$21)*COS(Mjesečno!$C15)*SIN($C$208)*SIN($C$207)+SIN(Mjesečno!$C15)*(SIN(Mjesečno!$C$1)*COS($C$207)-COS(Mjesečno!$C$1)*SIN($C$207)*COS($C$208)))</f>
        <v>0.67703155107649804</v>
      </c>
      <c r="I216" s="34">
        <f>IF(COS(I$21)*(COS(Mjesečno!$C15)*(COS(Dnevno!$C$1)*COS($C$207)+COS($C$208)*SIN(Dnevno!$C$1)*SIN($C$207)))+SIN(Sheet2!I$21)*COS(Mjesečno!$C15)*SIN($C$208)*SIN($C$207)+SIN(Mjesečno!$C15)*(SIN(Mjesečno!$C$1)*COS($C$207)-COS(Mjesečno!$C$1)*SIN($C$207)*COS($C$208))&lt;0,0,COS(I$21)*(COS(Mjesečno!$C15)*(COS(Dnevno!$C$1)*COS($C$207)+COS($C$208)*SIN(Dnevno!$C$1)*SIN($C$207)))+SIN(Sheet2!I$21)*COS(Mjesečno!$C15)*SIN($C$208)*SIN($C$207)+SIN(Mjesečno!$C15)*(SIN(Mjesečno!$C$1)*COS($C$207)-COS(Mjesečno!$C$1)*SIN($C$207)*COS($C$208)))</f>
        <v>0.76683468216662909</v>
      </c>
      <c r="J216" s="34">
        <f>IF(COS(J$21)*(COS(Mjesečno!$C15)*(COS(Dnevno!$C$1)*COS($C$207)+COS($C$208)*SIN(Dnevno!$C$1)*SIN($C$207)))+SIN(Sheet2!J$21)*COS(Mjesečno!$C15)*SIN($C$208)*SIN($C$207)+SIN(Mjesečno!$C15)*(SIN(Mjesečno!$C$1)*COS($C$207)-COS(Mjesečno!$C$1)*SIN($C$207)*COS($C$208))&lt;0,0,COS(J$21)*(COS(Mjesečno!$C15)*(COS(Dnevno!$C$1)*COS($C$207)+COS($C$208)*SIN(Dnevno!$C$1)*SIN($C$207)))+SIN(Sheet2!J$21)*COS(Mjesečno!$C15)*SIN($C$208)*SIN($C$207)+SIN(Mjesečno!$C15)*(SIN(Mjesečno!$C$1)*COS($C$207)-COS(Mjesečno!$C$1)*SIN($C$207)*COS($C$208)))</f>
        <v>0.80278406623219178</v>
      </c>
      <c r="K216" s="34">
        <f>IF(COS(K$21)*(COS(Mjesečno!$C15)*(COS(Dnevno!$C$1)*COS($C$207)+COS($C$208)*SIN(Dnevno!$C$1)*SIN($C$207)))+SIN(Sheet2!K$21)*COS(Mjesečno!$C15)*SIN($C$208)*SIN($C$207)+SIN(Mjesečno!$C15)*(SIN(Mjesečno!$C$1)*COS($C$207)-COS(Mjesečno!$C$1)*SIN($C$207)*COS($C$208))&lt;0,0,COS(K$21)*(COS(Mjesečno!$C15)*(COS(Dnevno!$C$1)*COS($C$207)+COS($C$208)*SIN(Dnevno!$C$1)*SIN($C$207)))+SIN(Sheet2!K$21)*COS(Mjesečno!$C15)*SIN($C$208)*SIN($C$207)+SIN(Mjesečno!$C15)*(SIN(Mjesečno!$C$1)*COS($C$207)-COS(Mjesečno!$C$1)*SIN($C$207)*COS($C$208)))</f>
        <v>0.78242981215828433</v>
      </c>
      <c r="L216" s="34">
        <f>IF(COS(L$21)*(COS(Mjesečno!$C15)*(COS(Dnevno!$C$1)*COS($C$207)+COS($C$208)*SIN(Dnevno!$C$1)*SIN($C$207)))+SIN(Sheet2!L$21)*COS(Mjesečno!$C15)*SIN($C$208)*SIN($C$207)+SIN(Mjesečno!$C15)*(SIN(Mjesečno!$C$1)*COS($C$207)-COS(Mjesečno!$C$1)*SIN($C$207)*COS($C$208))&lt;0,0,COS(L$21)*(COS(Mjesečno!$C15)*(COS(Dnevno!$C$1)*COS($C$207)+COS($C$208)*SIN(Dnevno!$C$1)*SIN($C$207)))+SIN(Sheet2!L$21)*COS(Mjesečno!$C15)*SIN($C$208)*SIN($C$207)+SIN(Mjesečno!$C15)*(SIN(Mjesečno!$C$1)*COS($C$207)-COS(Mjesečno!$C$1)*SIN($C$207)*COS($C$208)))</f>
        <v>0.70715902872304814</v>
      </c>
      <c r="M216" s="34">
        <f>IF(COS(M$21)*(COS(Mjesečno!$C15)*(COS(Dnevno!$C$1)*COS($C$207)+COS($C$208)*SIN(Dnevno!$C$1)*SIN($C$207)))+SIN(Sheet2!M$21)*COS(Mjesečno!$C15)*SIN($C$208)*SIN($C$207)+SIN(Mjesečno!$C15)*(SIN(Mjesečno!$C$1)*COS($C$207)-COS(Mjesečno!$C$1)*SIN($C$207)*COS($C$208))&lt;0,0,COS(M$21)*(COS(Mjesečno!$C15)*(COS(Dnevno!$C$1)*COS($C$207)+COS($C$208)*SIN(Dnevno!$C$1)*SIN($C$207)))+SIN(Sheet2!M$21)*COS(Mjesečno!$C15)*SIN($C$208)*SIN($C$207)+SIN(Mjesečno!$C15)*(SIN(Mjesečno!$C$1)*COS($C$207)-COS(Mjesečno!$C$1)*SIN($C$207)*COS($C$208)))</f>
        <v>0.58210129542674349</v>
      </c>
      <c r="N216" s="34">
        <f>IF(COS(N$21)*(COS(Mjesečno!$C15)*(COS(Dnevno!$C$1)*COS($C$207)+COS($C$208)*SIN(Dnevno!$C$1)*SIN($C$207)))+SIN(Sheet2!N$21)*COS(Mjesečno!$C15)*SIN($C$208)*SIN($C$207)+SIN(Mjesečno!$C15)*(SIN(Mjesečno!$C$1)*COS($C$207)-COS(Mjesečno!$C$1)*SIN($C$207)*COS($C$208))&lt;0,0,COS(N$21)*(COS(Mjesečno!$C15)*(COS(Dnevno!$C$1)*COS($C$207)+COS($C$208)*SIN(Dnevno!$C$1)*SIN($C$207)))+SIN(Sheet2!N$21)*COS(Mjesečno!$C15)*SIN($C$208)*SIN($C$207)+SIN(Mjesečno!$C15)*(SIN(Mjesečno!$C$1)*COS($C$207)-COS(Mjesečno!$C$1)*SIN($C$207)*COS($C$208)))</f>
        <v>0.4157790901258378</v>
      </c>
      <c r="O216" s="34">
        <f>IF(COS(O$21)*(COS(Mjesečno!$C15)*(COS(Dnevno!$C$1)*COS($C$207)+COS($C$208)*SIN(Dnevno!$C$1)*SIN($C$207)))+SIN(Sheet2!O$21)*COS(Mjesečno!$C15)*SIN($C$208)*SIN($C$207)+SIN(Mjesečno!$C15)*(SIN(Mjesečno!$C$1)*COS($C$207)-COS(Mjesečno!$C$1)*SIN($C$207)*COS($C$208))&lt;0,0,COS(O$21)*(COS(Mjesečno!$C15)*(COS(Dnevno!$C$1)*COS($C$207)+COS($C$208)*SIN(Dnevno!$C$1)*SIN($C$207)))+SIN(Sheet2!O$21)*COS(Mjesečno!$C15)*SIN($C$208)*SIN($C$207)+SIN(Mjesečno!$C15)*(SIN(Mjesečno!$C$1)*COS($C$207)-COS(Mjesečno!$C$1)*SIN($C$207)*COS($C$208)))</f>
        <v>0.21952699625114755</v>
      </c>
      <c r="P216" s="34">
        <f>IF(COS(P$21)*(COS(Mjesečno!$C15)*(COS(Dnevno!$C$1)*COS($C$207)+COS($C$208)*SIN(Dnevno!$C$1)*SIN($C$207)))+SIN(Sheet2!P$21)*COS(Mjesečno!$C15)*SIN($C$208)*SIN($C$207)+SIN(Mjesečno!$C15)*(SIN(Mjesečno!$C$1)*COS($C$207)-COS(Mjesečno!$C$1)*SIN($C$207)*COS($C$208))&lt;0,0,COS(P$21)*(COS(Mjesečno!$C15)*(COS(Dnevno!$C$1)*COS($C$207)+COS($C$208)*SIN(Dnevno!$C$1)*SIN($C$207)))+SIN(Sheet2!P$21)*COS(Mjesečno!$C15)*SIN($C$208)*SIN($C$207)+SIN(Mjesečno!$C15)*(SIN(Mjesečno!$C$1)*COS($C$207)-COS(Mjesečno!$C$1)*SIN($C$207)*COS($C$208)))</f>
        <v>6.7192696783134748E-3</v>
      </c>
      <c r="Q216" s="34">
        <f>IF(COS(Q$21)*(COS(Mjesečno!$C15)*(COS(Dnevno!$C$1)*COS($C$207)+COS($C$208)*SIN(Dnevno!$C$1)*SIN($C$207)))+SIN(Sheet2!Q$21)*COS(Mjesečno!$C15)*SIN($C$208)*SIN($C$207)+SIN(Mjesečno!$C15)*(SIN(Mjesečno!$C$1)*COS($C$207)-COS(Mjesečno!$C$1)*SIN($C$207)*COS($C$208))&lt;0,0,COS(Q$21)*(COS(Mjesečno!$C15)*(COS(Dnevno!$C$1)*COS($C$207)+COS($C$208)*SIN(Dnevno!$C$1)*SIN($C$207)))+SIN(Sheet2!Q$21)*COS(Mjesečno!$C15)*SIN($C$208)*SIN($C$207)+SIN(Mjesečno!$C15)*(SIN(Mjesečno!$C$1)*COS($C$207)-COS(Mjesečno!$C$1)*SIN($C$207)*COS($C$208)))</f>
        <v>0</v>
      </c>
      <c r="R216" s="34">
        <f>IF(COS(R$21)*(COS(Mjesečno!$C15)*(COS(Dnevno!$C$1)*COS($C$207)+COS($C$208)*SIN(Dnevno!$C$1)*SIN($C$207)))+SIN(Sheet2!R$21)*COS(Mjesečno!$C15)*SIN($C$208)*SIN($C$207)+SIN(Mjesečno!$C15)*(SIN(Mjesečno!$C$1)*COS($C$207)-COS(Mjesečno!$C$1)*SIN($C$207)*COS($C$208))&lt;0,0,COS(R$21)*(COS(Mjesečno!$C15)*(COS(Dnevno!$C$1)*COS($C$207)+COS($C$208)*SIN(Dnevno!$C$1)*SIN($C$207)))+SIN(Sheet2!R$21)*COS(Mjesečno!$C15)*SIN($C$208)*SIN($C$207)+SIN(Mjesečno!$C15)*(SIN(Mjesečno!$C$1)*COS($C$207)-COS(Mjesečno!$C$1)*SIN($C$207)*COS($C$208)))</f>
        <v>0</v>
      </c>
      <c r="S216" s="36">
        <f>IF(COS(S$21)*(COS(Mjesečno!$C15)*(COS(Dnevno!$C$1)*COS($C$207)+COS($C$208)*SIN(Dnevno!$C$1)*SIN($C$207)))+SIN(Sheet2!S$21)*COS(Mjesečno!$C15)*SIN($C$208)*SIN($C$207)+SIN(Mjesečno!$C15)*(SIN(Mjesečno!$C$1)*COS($C$207)-COS(Mjesečno!$C$1)*SIN($C$207)*COS($C$208))&lt;0,0,COS(S$21)*(COS(Mjesečno!$C15)*(COS(Dnevno!$C$1)*COS($C$207)+COS($C$208)*SIN(Dnevno!$C$1)*SIN($C$207)))+SIN(Sheet2!S$21)*COS(Mjesečno!$C15)*SIN($C$208)*SIN($C$207)+SIN(Mjesečno!$C15)*(SIN(Mjesečno!$C$1)*COS($C$207)-COS(Mjesečno!$C$1)*SIN($C$207)*COS($C$208)))</f>
        <v>0</v>
      </c>
    </row>
    <row r="217" spans="2:19" x14ac:dyDescent="0.35">
      <c r="B217" s="99" t="s">
        <v>80</v>
      </c>
      <c r="C217" s="34">
        <f>IF(COS(C$21)*(COS(Mjesečno!$C16)*(COS(Dnevno!$C$1)*COS($C$207)+COS($C$208)*SIN(Dnevno!$C$1)*SIN($C$207)))+SIN(Sheet2!C$21)*COS(Mjesečno!$C16)*SIN($C$208)*SIN($C$207)+SIN(Mjesečno!$C16)*(SIN(Mjesečno!$C$1)*COS($C$207)-COS(Mjesečno!$C$1)*SIN($C$207)*COS($C$208))&lt;0,0,COS(C$21)*(COS(Mjesečno!$C16)*(COS(Dnevno!$C$1)*COS($C$207)+COS($C$208)*SIN(Dnevno!$C$1)*SIN($C$207)))+SIN(Sheet2!C$21)*COS(Mjesečno!$C16)*SIN($C$208)*SIN($C$207)+SIN(Mjesečno!$C16)*(SIN(Mjesečno!$C$1)*COS($C$207)-COS(Mjesečno!$C$1)*SIN($C$207)*COS($C$208)))</f>
        <v>0</v>
      </c>
      <c r="D217" s="34">
        <f>IF(COS(D$21)*(COS(Mjesečno!$C16)*(COS(Dnevno!$C$1)*COS($C$207)+COS($C$208)*SIN(Dnevno!$C$1)*SIN($C$207)))+SIN(Sheet2!D$21)*COS(Mjesečno!$C16)*SIN($C$208)*SIN($C$207)+SIN(Mjesečno!$C16)*(SIN(Mjesečno!$C$1)*COS($C$207)-COS(Mjesečno!$C$1)*SIN($C$207)*COS($C$208))&lt;0,0,COS(D$21)*(COS(Mjesečno!$C16)*(COS(Dnevno!$C$1)*COS($C$207)+COS($C$208)*SIN(Dnevno!$C$1)*SIN($C$207)))+SIN(Sheet2!D$21)*COS(Mjesečno!$C16)*SIN($C$208)*SIN($C$207)+SIN(Mjesečno!$C16)*(SIN(Mjesečno!$C$1)*COS($C$207)-COS(Mjesečno!$C$1)*SIN($C$207)*COS($C$208)))</f>
        <v>6.2871641631036895E-2</v>
      </c>
      <c r="E217" s="34">
        <f>IF(COS(E$21)*(COS(Mjesečno!$C16)*(COS(Dnevno!$C$1)*COS($C$207)+COS($C$208)*SIN(Dnevno!$C$1)*SIN($C$207)))+SIN(Sheet2!E$21)*COS(Mjesečno!$C16)*SIN($C$208)*SIN($C$207)+SIN(Mjesečno!$C16)*(SIN(Mjesečno!$C$1)*COS($C$207)-COS(Mjesečno!$C$1)*SIN($C$207)*COS($C$208))&lt;0,0,COS(E$21)*(COS(Mjesečno!$C16)*(COS(Dnevno!$C$1)*COS($C$207)+COS($C$208)*SIN(Dnevno!$C$1)*SIN($C$207)))+SIN(Sheet2!E$21)*COS(Mjesečno!$C16)*SIN($C$208)*SIN($C$207)+SIN(Mjesečno!$C16)*(SIN(Mjesečno!$C$1)*COS($C$207)-COS(Mjesečno!$C$1)*SIN($C$207)*COS($C$208)))</f>
        <v>0.27497440354752445</v>
      </c>
      <c r="F217" s="34">
        <f>IF(COS(F$21)*(COS(Mjesečno!$C16)*(COS(Dnevno!$C$1)*COS($C$207)+COS($C$208)*SIN(Dnevno!$C$1)*SIN($C$207)))+SIN(Sheet2!F$21)*COS(Mjesečno!$C16)*SIN($C$208)*SIN($C$207)+SIN(Mjesečno!$C16)*(SIN(Mjesečno!$C$1)*COS($C$207)-COS(Mjesečno!$C$1)*SIN($C$207)*COS($C$208))&lt;0,0,COS(F$21)*(COS(Mjesečno!$C16)*(COS(Dnevno!$C$1)*COS($C$207)+COS($C$208)*SIN(Dnevno!$C$1)*SIN($C$207)))+SIN(Sheet2!F$21)*COS(Mjesečno!$C16)*SIN($C$208)*SIN($C$207)+SIN(Mjesečno!$C16)*(SIN(Mjesečno!$C$1)*COS($C$207)-COS(Mjesečno!$C$1)*SIN($C$207)*COS($C$208)))</f>
        <v>0.47464949507421622</v>
      </c>
      <c r="G217" s="34">
        <f>IF(COS(G$21)*(COS(Mjesečno!$C16)*(COS(Dnevno!$C$1)*COS($C$207)+COS($C$208)*SIN(Dnevno!$C$1)*SIN($C$207)))+SIN(Sheet2!G$21)*COS(Mjesečno!$C16)*SIN($C$208)*SIN($C$207)+SIN(Mjesečno!$C16)*(SIN(Mjesečno!$C$1)*COS($C$207)-COS(Mjesečno!$C$1)*SIN($C$207)*COS($C$208))&lt;0,0,COS(G$21)*(COS(Mjesečno!$C16)*(COS(Dnevno!$C$1)*COS($C$207)+COS($C$208)*SIN(Dnevno!$C$1)*SIN($C$207)))+SIN(Sheet2!G$21)*COS(Mjesečno!$C16)*SIN($C$208)*SIN($C$207)+SIN(Mjesečno!$C16)*(SIN(Mjesečno!$C$1)*COS($C$207)-COS(Mjesečno!$C$1)*SIN($C$207)*COS($C$208)))</f>
        <v>0.6482893887022585</v>
      </c>
      <c r="H217" s="34">
        <f>IF(COS(H$21)*(COS(Mjesečno!$C16)*(COS(Dnevno!$C$1)*COS($C$207)+COS($C$208)*SIN(Dnevno!$C$1)*SIN($C$207)))+SIN(Sheet2!H$21)*COS(Mjesečno!$C16)*SIN($C$208)*SIN($C$207)+SIN(Mjesečno!$C16)*(SIN(Mjesečno!$C$1)*COS($C$207)-COS(Mjesečno!$C$1)*SIN($C$207)*COS($C$208))&lt;0,0,COS(H$21)*(COS(Mjesečno!$C16)*(COS(Dnevno!$C$1)*COS($C$207)+COS($C$208)*SIN(Dnevno!$C$1)*SIN($C$207)))+SIN(Sheet2!H$21)*COS(Mjesečno!$C16)*SIN($C$208)*SIN($C$207)+SIN(Mjesečno!$C16)*(SIN(Mjesečno!$C$1)*COS($C$207)-COS(Mjesečno!$C$1)*SIN($C$207)*COS($C$208)))</f>
        <v>0.78406081263439198</v>
      </c>
      <c r="I217" s="34">
        <f>IF(COS(I$21)*(COS(Mjesečno!$C16)*(COS(Dnevno!$C$1)*COS($C$207)+COS($C$208)*SIN(Dnevno!$C$1)*SIN($C$207)))+SIN(Sheet2!I$21)*COS(Mjesečno!$C16)*SIN($C$208)*SIN($C$207)+SIN(Mjesečno!$C16)*(SIN(Mjesečno!$C$1)*COS($C$207)-COS(Mjesečno!$C$1)*SIN($C$207)*COS($C$208))&lt;0,0,COS(I$21)*(COS(Mjesečno!$C16)*(COS(Dnevno!$C$1)*COS($C$207)+COS($C$208)*SIN(Dnevno!$C$1)*SIN($C$207)))+SIN(Sheet2!I$21)*COS(Mjesečno!$C16)*SIN($C$208)*SIN($C$207)+SIN(Mjesečno!$C16)*(SIN(Mjesečno!$C$1)*COS($C$207)-COS(Mjesečno!$C$1)*SIN($C$207)*COS($C$208)))</f>
        <v>0.87271116870252885</v>
      </c>
      <c r="J217" s="34">
        <f>IF(COS(J$21)*(COS(Mjesečno!$C16)*(COS(Dnevno!$C$1)*COS($C$207)+COS($C$208)*SIN(Dnevno!$C$1)*SIN($C$207)))+SIN(Sheet2!J$21)*COS(Mjesečno!$C16)*SIN($C$208)*SIN($C$207)+SIN(Mjesečno!$C16)*(SIN(Mjesečno!$C$1)*COS($C$207)-COS(Mjesečno!$C$1)*SIN($C$207)*COS($C$208))&lt;0,0,COS(J$21)*(COS(Mjesečno!$C16)*(COS(Dnevno!$C$1)*COS($C$207)+COS($C$208)*SIN(Dnevno!$C$1)*SIN($C$207)))+SIN(Sheet2!J$21)*COS(Mjesečno!$C16)*SIN($C$208)*SIN($C$207)+SIN(Mjesečno!$C16)*(SIN(Mjesečno!$C$1)*COS($C$207)-COS(Mjesečno!$C$1)*SIN($C$207)*COS($C$208)))</f>
        <v>0.90819908164226559</v>
      </c>
      <c r="K217" s="34">
        <f>IF(COS(K$21)*(COS(Mjesečno!$C16)*(COS(Dnevno!$C$1)*COS($C$207)+COS($C$208)*SIN(Dnevno!$C$1)*SIN($C$207)))+SIN(Sheet2!K$21)*COS(Mjesečno!$C16)*SIN($C$208)*SIN($C$207)+SIN(Mjesečno!$C16)*(SIN(Mjesečno!$C$1)*COS($C$207)-COS(Mjesečno!$C$1)*SIN($C$207)*COS($C$208))&lt;0,0,COS(K$21)*(COS(Mjesečno!$C16)*(COS(Dnevno!$C$1)*COS($C$207)+COS($C$208)*SIN(Dnevno!$C$1)*SIN($C$207)))+SIN(Sheet2!K$21)*COS(Mjesečno!$C16)*SIN($C$208)*SIN($C$207)+SIN(Mjesečno!$C16)*(SIN(Mjesečno!$C$1)*COS($C$207)-COS(Mjesečno!$C$1)*SIN($C$207)*COS($C$208)))</f>
        <v>0.88810610883330843</v>
      </c>
      <c r="L217" s="34">
        <f>IF(COS(L$21)*(COS(Mjesečno!$C16)*(COS(Dnevno!$C$1)*COS($C$207)+COS($C$208)*SIN(Dnevno!$C$1)*SIN($C$207)))+SIN(Sheet2!L$21)*COS(Mjesečno!$C16)*SIN($C$208)*SIN($C$207)+SIN(Mjesečno!$C16)*(SIN(Mjesečno!$C$1)*COS($C$207)-COS(Mjesečno!$C$1)*SIN($C$207)*COS($C$208))&lt;0,0,COS(L$21)*(COS(Mjesečno!$C16)*(COS(Dnevno!$C$1)*COS($C$207)+COS($C$208)*SIN(Dnevno!$C$1)*SIN($C$207)))+SIN(Sheet2!L$21)*COS(Mjesečno!$C16)*SIN($C$208)*SIN($C$207)+SIN(Mjesečno!$C16)*(SIN(Mjesečno!$C$1)*COS($C$207)-COS(Mjesečno!$C$1)*SIN($C$207)*COS($C$208)))</f>
        <v>0.8138015531673799</v>
      </c>
      <c r="M217" s="34">
        <f>IF(COS(M$21)*(COS(Mjesečno!$C16)*(COS(Dnevno!$C$1)*COS($C$207)+COS($C$208)*SIN(Dnevno!$C$1)*SIN($C$207)))+SIN(Sheet2!M$21)*COS(Mjesečno!$C16)*SIN($C$208)*SIN($C$207)+SIN(Mjesečno!$C16)*(SIN(Mjesečno!$C$1)*COS($C$207)-COS(Mjesečno!$C$1)*SIN($C$207)*COS($C$208))&lt;0,0,COS(M$21)*(COS(Mjesečno!$C16)*(COS(Dnevno!$C$1)*COS($C$207)+COS($C$208)*SIN(Dnevno!$C$1)*SIN($C$207)))+SIN(Sheet2!M$21)*COS(Mjesečno!$C16)*SIN($C$208)*SIN($C$207)+SIN(Mjesečno!$C16)*(SIN(Mjesečno!$C$1)*COS($C$207)-COS(Mjesečno!$C$1)*SIN($C$207)*COS($C$208)))</f>
        <v>0.6903491473190293</v>
      </c>
      <c r="N217" s="34">
        <f>IF(COS(N$21)*(COS(Mjesečno!$C16)*(COS(Dnevno!$C$1)*COS($C$207)+COS($C$208)*SIN(Dnevno!$C$1)*SIN($C$207)))+SIN(Sheet2!N$21)*COS(Mjesečno!$C16)*SIN($C$208)*SIN($C$207)+SIN(Mjesečno!$C16)*(SIN(Mjesečno!$C$1)*COS($C$207)-COS(Mjesečno!$C$1)*SIN($C$207)*COS($C$208))&lt;0,0,COS(N$21)*(COS(Mjesečno!$C16)*(COS(Dnevno!$C$1)*COS($C$207)+COS($C$208)*SIN(Dnevno!$C$1)*SIN($C$207)))+SIN(Sheet2!N$21)*COS(Mjesečno!$C16)*SIN($C$208)*SIN($C$207)+SIN(Mjesečno!$C16)*(SIN(Mjesečno!$C$1)*COS($C$207)-COS(Mjesečno!$C$1)*SIN($C$207)*COS($C$208)))</f>
        <v>0.52616196873207444</v>
      </c>
      <c r="O217" s="34">
        <f>IF(COS(O$21)*(COS(Mjesečno!$C16)*(COS(Dnevno!$C$1)*COS($C$207)+COS($C$208)*SIN(Dnevno!$C$1)*SIN($C$207)))+SIN(Sheet2!O$21)*COS(Mjesečno!$C16)*SIN($C$208)*SIN($C$207)+SIN(Mjesečno!$C16)*(SIN(Mjesečno!$C$1)*COS($C$207)-COS(Mjesečno!$C$1)*SIN($C$207)*COS($C$208))&lt;0,0,COS(O$21)*(COS(Mjesečno!$C16)*(COS(Dnevno!$C$1)*COS($C$207)+COS($C$208)*SIN(Dnevno!$C$1)*SIN($C$207)))+SIN(Sheet2!O$21)*COS(Mjesečno!$C16)*SIN($C$208)*SIN($C$207)+SIN(Mjesečno!$C16)*(SIN(Mjesečno!$C$1)*COS($C$207)-COS(Mjesečno!$C$1)*SIN($C$207)*COS($C$208)))</f>
        <v>0.33242910229507489</v>
      </c>
      <c r="P217" s="34">
        <f>IF(COS(P$21)*(COS(Mjesečno!$C16)*(COS(Dnevno!$C$1)*COS($C$207)+COS($C$208)*SIN(Dnevno!$C$1)*SIN($C$207)))+SIN(Sheet2!P$21)*COS(Mjesečno!$C16)*SIN($C$208)*SIN($C$207)+SIN(Mjesečno!$C16)*(SIN(Mjesečno!$C$1)*COS($C$207)-COS(Mjesečno!$C$1)*SIN($C$207)*COS($C$208))&lt;0,0,COS(P$21)*(COS(Mjesečno!$C16)*(COS(Dnevno!$C$1)*COS($C$207)+COS($C$208)*SIN(Dnevno!$C$1)*SIN($C$207)))+SIN(Sheet2!P$21)*COS(Mjesečno!$C16)*SIN($C$208)*SIN($C$207)+SIN(Mjesečno!$C16)*(SIN(Mjesečno!$C$1)*COS($C$207)-COS(Mjesečno!$C$1)*SIN($C$207)*COS($C$208)))</f>
        <v>0.12235312269701287</v>
      </c>
      <c r="Q217" s="34">
        <f>IF(COS(Q$21)*(COS(Mjesečno!$C16)*(COS(Dnevno!$C$1)*COS($C$207)+COS($C$208)*SIN(Dnevno!$C$1)*SIN($C$207)))+SIN(Sheet2!Q$21)*COS(Mjesečno!$C16)*SIN($C$208)*SIN($C$207)+SIN(Mjesečno!$C16)*(SIN(Mjesečno!$C$1)*COS($C$207)-COS(Mjesečno!$C$1)*SIN($C$207)*COS($C$208))&lt;0,0,COS(Q$21)*(COS(Mjesečno!$C16)*(COS(Dnevno!$C$1)*COS($C$207)+COS($C$208)*SIN(Dnevno!$C$1)*SIN($C$207)))+SIN(Sheet2!Q$21)*COS(Mjesečno!$C16)*SIN($C$208)*SIN($C$207)+SIN(Mjesečno!$C16)*(SIN(Mjesečno!$C$1)*COS($C$207)-COS(Mjesečno!$C$1)*SIN($C$207)*COS($C$208)))</f>
        <v>0</v>
      </c>
      <c r="R217" s="34">
        <f>IF(COS(R$21)*(COS(Mjesečno!$C16)*(COS(Dnevno!$C$1)*COS($C$207)+COS($C$208)*SIN(Dnevno!$C$1)*SIN($C$207)))+SIN(Sheet2!R$21)*COS(Mjesečno!$C16)*SIN($C$208)*SIN($C$207)+SIN(Mjesečno!$C16)*(SIN(Mjesečno!$C$1)*COS($C$207)-COS(Mjesečno!$C$1)*SIN($C$207)*COS($C$208))&lt;0,0,COS(R$21)*(COS(Mjesečno!$C16)*(COS(Dnevno!$C$1)*COS($C$207)+COS($C$208)*SIN(Dnevno!$C$1)*SIN($C$207)))+SIN(Sheet2!R$21)*COS(Mjesečno!$C16)*SIN($C$208)*SIN($C$207)+SIN(Mjesečno!$C16)*(SIN(Mjesečno!$C$1)*COS($C$207)-COS(Mjesečno!$C$1)*SIN($C$207)*COS($C$208)))</f>
        <v>0</v>
      </c>
      <c r="S217" s="36">
        <f>IF(COS(S$21)*(COS(Mjesečno!$C16)*(COS(Dnevno!$C$1)*COS($C$207)+COS($C$208)*SIN(Dnevno!$C$1)*SIN($C$207)))+SIN(Sheet2!S$21)*COS(Mjesečno!$C16)*SIN($C$208)*SIN($C$207)+SIN(Mjesečno!$C16)*(SIN(Mjesečno!$C$1)*COS($C$207)-COS(Mjesečno!$C$1)*SIN($C$207)*COS($C$208))&lt;0,0,COS(S$21)*(COS(Mjesečno!$C16)*(COS(Dnevno!$C$1)*COS($C$207)+COS($C$208)*SIN(Dnevno!$C$1)*SIN($C$207)))+SIN(Sheet2!S$21)*COS(Mjesečno!$C16)*SIN($C$208)*SIN($C$207)+SIN(Mjesečno!$C16)*(SIN(Mjesečno!$C$1)*COS($C$207)-COS(Mjesečno!$C$1)*SIN($C$207)*COS($C$208)))</f>
        <v>0</v>
      </c>
    </row>
    <row r="218" spans="2:19" x14ac:dyDescent="0.35">
      <c r="B218" s="99" t="s">
        <v>81</v>
      </c>
      <c r="C218" s="34">
        <f>IF(COS(C$21)*(COS(Mjesečno!$C17)*(COS(Dnevno!$C$1)*COS($C$207)+COS($C$208)*SIN(Dnevno!$C$1)*SIN($C$207)))+SIN(Sheet2!C$21)*COS(Mjesečno!$C17)*SIN($C$208)*SIN($C$207)+SIN(Mjesečno!$C17)*(SIN(Mjesečno!$C$1)*COS($C$207)-COS(Mjesečno!$C$1)*SIN($C$207)*COS($C$208))&lt;0,0,COS(C$21)*(COS(Mjesečno!$C17)*(COS(Dnevno!$C$1)*COS($C$207)+COS($C$208)*SIN(Dnevno!$C$1)*SIN($C$207)))+SIN(Sheet2!C$21)*COS(Mjesečno!$C17)*SIN($C$208)*SIN($C$207)+SIN(Mjesečno!$C17)*(SIN(Mjesečno!$C$1)*COS($C$207)-COS(Mjesečno!$C$1)*SIN($C$207)*COS($C$208)))</f>
        <v>0</v>
      </c>
      <c r="D218" s="34">
        <f>IF(COS(D$21)*(COS(Mjesečno!$C17)*(COS(Dnevno!$C$1)*COS($C$207)+COS($C$208)*SIN(Dnevno!$C$1)*SIN($C$207)))+SIN(Sheet2!D$21)*COS(Mjesečno!$C17)*SIN($C$208)*SIN($C$207)+SIN(Mjesečno!$C17)*(SIN(Mjesečno!$C$1)*COS($C$207)-COS(Mjesečno!$C$1)*SIN($C$207)*COS($C$208))&lt;0,0,COS(D$21)*(COS(Mjesečno!$C17)*(COS(Dnevno!$C$1)*COS($C$207)+COS($C$208)*SIN(Dnevno!$C$1)*SIN($C$207)))+SIN(Sheet2!D$21)*COS(Mjesečno!$C17)*SIN($C$208)*SIN($C$207)+SIN(Mjesečno!$C17)*(SIN(Mjesečno!$C$1)*COS($C$207)-COS(Mjesečno!$C$1)*SIN($C$207)*COS($C$208)))</f>
        <v>0.1524698029721987</v>
      </c>
      <c r="E218" s="34">
        <f>IF(COS(E$21)*(COS(Mjesečno!$C17)*(COS(Dnevno!$C$1)*COS($C$207)+COS($C$208)*SIN(Dnevno!$C$1)*SIN($C$207)))+SIN(Sheet2!E$21)*COS(Mjesečno!$C17)*SIN($C$208)*SIN($C$207)+SIN(Mjesečno!$C17)*(SIN(Mjesečno!$C$1)*COS($C$207)-COS(Mjesečno!$C$1)*SIN($C$207)*COS($C$208))&lt;0,0,COS(E$21)*(COS(Mjesečno!$C17)*(COS(Dnevno!$C$1)*COS($C$207)+COS($C$208)*SIN(Dnevno!$C$1)*SIN($C$207)))+SIN(Sheet2!E$21)*COS(Mjesečno!$C17)*SIN($C$208)*SIN($C$207)+SIN(Mjesečno!$C17)*(SIN(Mjesečno!$C$1)*COS($C$207)-COS(Mjesečno!$C$1)*SIN($C$207)*COS($C$208)))</f>
        <v>0.35603760625761882</v>
      </c>
      <c r="F218" s="34">
        <f>IF(COS(F$21)*(COS(Mjesečno!$C17)*(COS(Dnevno!$C$1)*COS($C$207)+COS($C$208)*SIN(Dnevno!$C$1)*SIN($C$207)))+SIN(Sheet2!F$21)*COS(Mjesečno!$C17)*SIN($C$208)*SIN($C$207)+SIN(Mjesečno!$C17)*(SIN(Mjesečno!$C$1)*COS($C$207)-COS(Mjesečno!$C$1)*SIN($C$207)*COS($C$208))&lt;0,0,COS(F$21)*(COS(Mjesečno!$C17)*(COS(Dnevno!$C$1)*COS($C$207)+COS($C$208)*SIN(Dnevno!$C$1)*SIN($C$207)))+SIN(Sheet2!F$21)*COS(Mjesečno!$C17)*SIN($C$208)*SIN($C$207)+SIN(Mjesečno!$C17)*(SIN(Mjesečno!$C$1)*COS($C$207)-COS(Mjesečno!$C$1)*SIN($C$207)*COS($C$208)))</f>
        <v>0.54767782529874665</v>
      </c>
      <c r="G218" s="34">
        <f>IF(COS(G$21)*(COS(Mjesečno!$C17)*(COS(Dnevno!$C$1)*COS($C$207)+COS($C$208)*SIN(Dnevno!$C$1)*SIN($C$207)))+SIN(Sheet2!G$21)*COS(Mjesečno!$C17)*SIN($C$208)*SIN($C$207)+SIN(Mjesečno!$C17)*(SIN(Mjesečno!$C$1)*COS($C$207)-COS(Mjesečno!$C$1)*SIN($C$207)*COS($C$208))&lt;0,0,COS(G$21)*(COS(Mjesečno!$C17)*(COS(Dnevno!$C$1)*COS($C$207)+COS($C$208)*SIN(Dnevno!$C$1)*SIN($C$207)))+SIN(Sheet2!G$21)*COS(Mjesečno!$C17)*SIN($C$208)*SIN($C$207)+SIN(Mjesečno!$C17)*(SIN(Mjesečno!$C$1)*COS($C$207)-COS(Mjesečno!$C$1)*SIN($C$207)*COS($C$208)))</f>
        <v>0.71433049586836483</v>
      </c>
      <c r="H218" s="34">
        <f>IF(COS(H$21)*(COS(Mjesečno!$C17)*(COS(Dnevno!$C$1)*COS($C$207)+COS($C$208)*SIN(Dnevno!$C$1)*SIN($C$207)))+SIN(Sheet2!H$21)*COS(Mjesečno!$C17)*SIN($C$208)*SIN($C$207)+SIN(Mjesečno!$C17)*(SIN(Mjesečno!$C$1)*COS($C$207)-COS(Mjesečno!$C$1)*SIN($C$207)*COS($C$208))&lt;0,0,COS(H$21)*(COS(Mjesečno!$C17)*(COS(Dnevno!$C$1)*COS($C$207)+COS($C$208)*SIN(Dnevno!$C$1)*SIN($C$207)))+SIN(Sheet2!H$21)*COS(Mjesečno!$C17)*SIN($C$208)*SIN($C$207)+SIN(Mjesečno!$C17)*(SIN(Mjesečno!$C$1)*COS($C$207)-COS(Mjesečno!$C$1)*SIN($C$207)*COS($C$208)))</f>
        <v>0.84463851387371403</v>
      </c>
      <c r="I218" s="34">
        <f>IF(COS(I$21)*(COS(Mjesečno!$C17)*(COS(Dnevno!$C$1)*COS($C$207)+COS($C$208)*SIN(Dnevno!$C$1)*SIN($C$207)))+SIN(Sheet2!I$21)*COS(Mjesečno!$C17)*SIN($C$208)*SIN($C$207)+SIN(Mjesečno!$C17)*(SIN(Mjesečno!$C$1)*COS($C$207)-COS(Mjesečno!$C$1)*SIN($C$207)*COS($C$208))&lt;0,0,COS(I$21)*(COS(Mjesečno!$C17)*(COS(Dnevno!$C$1)*COS($C$207)+COS($C$208)*SIN(Dnevno!$C$1)*SIN($C$207)))+SIN(Sheet2!I$21)*COS(Mjesečno!$C17)*SIN($C$208)*SIN($C$207)+SIN(Mjesečno!$C17)*(SIN(Mjesečno!$C$1)*COS($C$207)-COS(Mjesečno!$C$1)*SIN($C$207)*COS($C$208)))</f>
        <v>0.92972160323191122</v>
      </c>
      <c r="J218" s="34">
        <f>IF(COS(J$21)*(COS(Mjesečno!$C17)*(COS(Dnevno!$C$1)*COS($C$207)+COS($C$208)*SIN(Dnevno!$C$1)*SIN($C$207)))+SIN(Sheet2!J$21)*COS(Mjesečno!$C17)*SIN($C$208)*SIN($C$207)+SIN(Mjesečno!$C17)*(SIN(Mjesečno!$C$1)*COS($C$207)-COS(Mjesečno!$C$1)*SIN($C$207)*COS($C$208))&lt;0,0,COS(J$21)*(COS(Mjesečno!$C17)*(COS(Dnevno!$C$1)*COS($C$207)+COS($C$208)*SIN(Dnevno!$C$1)*SIN($C$207)))+SIN(Sheet2!J$21)*COS(Mjesečno!$C17)*SIN($C$208)*SIN($C$207)+SIN(Mjesečno!$C17)*(SIN(Mjesečno!$C$1)*COS($C$207)-COS(Mjesečno!$C$1)*SIN($C$207)*COS($C$208)))</f>
        <v>0.96378149200964847</v>
      </c>
      <c r="K218" s="34">
        <f>IF(COS(K$21)*(COS(Mjesečno!$C17)*(COS(Dnevno!$C$1)*COS($C$207)+COS($C$208)*SIN(Dnevno!$C$1)*SIN($C$207)))+SIN(Sheet2!K$21)*COS(Mjesečno!$C17)*SIN($C$208)*SIN($C$207)+SIN(Mjesečno!$C17)*(SIN(Mjesečno!$C$1)*COS($C$207)-COS(Mjesečno!$C$1)*SIN($C$207)*COS($C$208))&lt;0,0,COS(K$21)*(COS(Mjesečno!$C17)*(COS(Dnevno!$C$1)*COS($C$207)+COS($C$208)*SIN(Dnevno!$C$1)*SIN($C$207)))+SIN(Sheet2!K$21)*COS(Mjesečno!$C17)*SIN($C$208)*SIN($C$207)+SIN(Mjesečno!$C17)*(SIN(Mjesečno!$C$1)*COS($C$207)-COS(Mjesečno!$C$1)*SIN($C$207)*COS($C$208)))</f>
        <v>0.94449705507335058</v>
      </c>
      <c r="L218" s="34">
        <f>IF(COS(L$21)*(COS(Mjesečno!$C17)*(COS(Dnevno!$C$1)*COS($C$207)+COS($C$208)*SIN(Dnevno!$C$1)*SIN($C$207)))+SIN(Sheet2!L$21)*COS(Mjesečno!$C17)*SIN($C$208)*SIN($C$207)+SIN(Mjesečno!$C17)*(SIN(Mjesečno!$C$1)*COS($C$207)-COS(Mjesečno!$C$1)*SIN($C$207)*COS($C$208))&lt;0,0,COS(L$21)*(COS(Mjesečno!$C17)*(COS(Dnevno!$C$1)*COS($C$207)+COS($C$208)*SIN(Dnevno!$C$1)*SIN($C$207)))+SIN(Sheet2!L$21)*COS(Mjesečno!$C17)*SIN($C$208)*SIN($C$207)+SIN(Mjesečno!$C17)*(SIN(Mjesečno!$C$1)*COS($C$207)-COS(Mjesečno!$C$1)*SIN($C$207)*COS($C$208)))</f>
        <v>0.87318249493118749</v>
      </c>
      <c r="M218" s="34">
        <f>IF(COS(M$21)*(COS(Mjesečno!$C17)*(COS(Dnevno!$C$1)*COS($C$207)+COS($C$208)*SIN(Dnevno!$C$1)*SIN($C$207)))+SIN(Sheet2!M$21)*COS(Mjesečno!$C17)*SIN($C$208)*SIN($C$207)+SIN(Mjesečno!$C17)*(SIN(Mjesečno!$C$1)*COS($C$207)-COS(Mjesečno!$C$1)*SIN($C$207)*COS($C$208))&lt;0,0,COS(M$21)*(COS(Mjesečno!$C17)*(COS(Dnevno!$C$1)*COS($C$207)+COS($C$208)*SIN(Dnevno!$C$1)*SIN($C$207)))+SIN(Sheet2!M$21)*COS(Mjesečno!$C17)*SIN($C$208)*SIN($C$207)+SIN(Mjesečno!$C17)*(SIN(Mjesečno!$C$1)*COS($C$207)-COS(Mjesečno!$C$1)*SIN($C$207)*COS($C$208)))</f>
        <v>0.75469778100396445</v>
      </c>
      <c r="N218" s="34">
        <f>IF(COS(N$21)*(COS(Mjesečno!$C17)*(COS(Dnevno!$C$1)*COS($C$207)+COS($C$208)*SIN(Dnevno!$C$1)*SIN($C$207)))+SIN(Sheet2!N$21)*COS(Mjesečno!$C17)*SIN($C$208)*SIN($C$207)+SIN(Mjesečno!$C17)*(SIN(Mjesečno!$C$1)*COS($C$207)-COS(Mjesečno!$C$1)*SIN($C$207)*COS($C$208))&lt;0,0,COS(N$21)*(COS(Mjesečno!$C17)*(COS(Dnevno!$C$1)*COS($C$207)+COS($C$208)*SIN(Dnevno!$C$1)*SIN($C$207)))+SIN(Sheet2!N$21)*COS(Mjesečno!$C17)*SIN($C$208)*SIN($C$207)+SIN(Mjesečno!$C17)*(SIN(Mjesečno!$C$1)*COS($C$207)-COS(Mjesečno!$C$1)*SIN($C$207)*COS($C$208)))</f>
        <v>0.59711745074057421</v>
      </c>
      <c r="O218" s="34">
        <f>IF(COS(O$21)*(COS(Mjesečno!$C17)*(COS(Dnevno!$C$1)*COS($C$207)+COS($C$208)*SIN(Dnevno!$C$1)*SIN($C$207)))+SIN(Sheet2!O$21)*COS(Mjesečno!$C17)*SIN($C$208)*SIN($C$207)+SIN(Mjesečno!$C17)*(SIN(Mjesečno!$C$1)*COS($C$207)-COS(Mjesečno!$C$1)*SIN($C$207)*COS($C$208))&lt;0,0,COS(O$21)*(COS(Mjesečno!$C17)*(COS(Dnevno!$C$1)*COS($C$207)+COS($C$208)*SIN(Dnevno!$C$1)*SIN($C$207)))+SIN(Sheet2!O$21)*COS(Mjesečno!$C17)*SIN($C$208)*SIN($C$207)+SIN(Mjesečno!$C17)*(SIN(Mjesečno!$C$1)*COS($C$207)-COS(Mjesečno!$C$1)*SIN($C$207)*COS($C$208)))</f>
        <v>0.41118034323465791</v>
      </c>
      <c r="P218" s="34">
        <f>IF(COS(P$21)*(COS(Mjesečno!$C17)*(COS(Dnevno!$C$1)*COS($C$207)+COS($C$208)*SIN(Dnevno!$C$1)*SIN($C$207)))+SIN(Sheet2!P$21)*COS(Mjesečno!$C17)*SIN($C$208)*SIN($C$207)+SIN(Mjesečno!$C17)*(SIN(Mjesečno!$C$1)*COS($C$207)-COS(Mjesečno!$C$1)*SIN($C$207)*COS($C$208))&lt;0,0,COS(P$21)*(COS(Mjesečno!$C17)*(COS(Dnevno!$C$1)*COS($C$207)+COS($C$208)*SIN(Dnevno!$C$1)*SIN($C$207)))+SIN(Sheet2!P$21)*COS(Mjesečno!$C17)*SIN($C$208)*SIN($C$207)+SIN(Mjesečno!$C17)*(SIN(Mjesečno!$C$1)*COS($C$207)-COS(Mjesečno!$C$1)*SIN($C$207)*COS($C$208)))</f>
        <v>0.20955776508714558</v>
      </c>
      <c r="Q218" s="34">
        <f>IF(COS(Q$21)*(COS(Mjesečno!$C17)*(COS(Dnevno!$C$1)*COS($C$207)+COS($C$208)*SIN(Dnevno!$C$1)*SIN($C$207)))+SIN(Sheet2!Q$21)*COS(Mjesečno!$C17)*SIN($C$208)*SIN($C$207)+SIN(Mjesečno!$C17)*(SIN(Mjesečno!$C$1)*COS($C$207)-COS(Mjesečno!$C$1)*SIN($C$207)*COS($C$208))&lt;0,0,COS(Q$21)*(COS(Mjesečno!$C17)*(COS(Dnevno!$C$1)*COS($C$207)+COS($C$208)*SIN(Dnevno!$C$1)*SIN($C$207)))+SIN(Sheet2!Q$21)*COS(Mjesečno!$C17)*SIN($C$208)*SIN($C$207)+SIN(Mjesečno!$C17)*(SIN(Mjesečno!$C$1)*COS($C$207)-COS(Mjesečno!$C$1)*SIN($C$207)*COS($C$208)))</f>
        <v>5.9899618017252299E-3</v>
      </c>
      <c r="R218" s="34">
        <f>IF(COS(R$21)*(COS(Mjesečno!$C17)*(COS(Dnevno!$C$1)*COS($C$207)+COS($C$208)*SIN(Dnevno!$C$1)*SIN($C$207)))+SIN(Sheet2!R$21)*COS(Mjesečno!$C17)*SIN($C$208)*SIN($C$207)+SIN(Mjesečno!$C17)*(SIN(Mjesečno!$C$1)*COS($C$207)-COS(Mjesečno!$C$1)*SIN($C$207)*COS($C$208))&lt;0,0,COS(R$21)*(COS(Mjesečno!$C17)*(COS(Dnevno!$C$1)*COS($C$207)+COS($C$208)*SIN(Dnevno!$C$1)*SIN($C$207)))+SIN(Sheet2!R$21)*COS(Mjesečno!$C17)*SIN($C$208)*SIN($C$207)+SIN(Mjesečno!$C17)*(SIN(Mjesečno!$C$1)*COS($C$207)-COS(Mjesečno!$C$1)*SIN($C$207)*COS($C$208)))</f>
        <v>0</v>
      </c>
      <c r="S218" s="36">
        <f>IF(COS(S$21)*(COS(Mjesečno!$C17)*(COS(Dnevno!$C$1)*COS($C$207)+COS($C$208)*SIN(Dnevno!$C$1)*SIN($C$207)))+SIN(Sheet2!S$21)*COS(Mjesečno!$C17)*SIN($C$208)*SIN($C$207)+SIN(Mjesečno!$C17)*(SIN(Mjesečno!$C$1)*COS($C$207)-COS(Mjesečno!$C$1)*SIN($C$207)*COS($C$208))&lt;0,0,COS(S$21)*(COS(Mjesečno!$C17)*(COS(Dnevno!$C$1)*COS($C$207)+COS($C$208)*SIN(Dnevno!$C$1)*SIN($C$207)))+SIN(Sheet2!S$21)*COS(Mjesečno!$C17)*SIN($C$208)*SIN($C$207)+SIN(Mjesečno!$C17)*(SIN(Mjesečno!$C$1)*COS($C$207)-COS(Mjesečno!$C$1)*SIN($C$207)*COS($C$208)))</f>
        <v>0</v>
      </c>
    </row>
    <row r="219" spans="2:19" x14ac:dyDescent="0.35">
      <c r="B219" s="99" t="s">
        <v>82</v>
      </c>
      <c r="C219" s="34">
        <f>IF(COS(C$21)*(COS(Mjesečno!$C18)*(COS(Dnevno!$C$1)*COS($C$207)+COS($C$208)*SIN(Dnevno!$C$1)*SIN($C$207)))+SIN(Sheet2!C$21)*COS(Mjesečno!$C18)*SIN($C$208)*SIN($C$207)+SIN(Mjesečno!$C18)*(SIN(Mjesečno!$C$1)*COS($C$207)-COS(Mjesečno!$C$1)*SIN($C$207)*COS($C$208))&lt;0,0,COS(C$21)*(COS(Mjesečno!$C18)*(COS(Dnevno!$C$1)*COS($C$207)+COS($C$208)*SIN(Dnevno!$C$1)*SIN($C$207)))+SIN(Sheet2!C$21)*COS(Mjesečno!$C18)*SIN($C$208)*SIN($C$207)+SIN(Mjesečno!$C18)*(SIN(Mjesečno!$C$1)*COS($C$207)-COS(Mjesečno!$C$1)*SIN($C$207)*COS($C$208)))</f>
        <v>0</v>
      </c>
      <c r="D219" s="34">
        <f>IF(COS(D$21)*(COS(Mjesečno!$C18)*(COS(Dnevno!$C$1)*COS($C$207)+COS($C$208)*SIN(Dnevno!$C$1)*SIN($C$207)))+SIN(Sheet2!D$21)*COS(Mjesečno!$C18)*SIN($C$208)*SIN($C$207)+SIN(Mjesečno!$C18)*(SIN(Mjesečno!$C$1)*COS($C$207)-COS(Mjesečno!$C$1)*SIN($C$207)*COS($C$208))&lt;0,0,COS(D$21)*(COS(Mjesečno!$C18)*(COS(Dnevno!$C$1)*COS($C$207)+COS($C$208)*SIN(Dnevno!$C$1)*SIN($C$207)))+SIN(Sheet2!D$21)*COS(Mjesečno!$C18)*SIN($C$208)*SIN($C$207)+SIN(Mjesečno!$C18)*(SIN(Mjesečno!$C$1)*COS($C$207)-COS(Mjesečno!$C$1)*SIN($C$207)*COS($C$208)))</f>
        <v>0.19235899664277883</v>
      </c>
      <c r="E219" s="34">
        <f>IF(COS(E$21)*(COS(Mjesečno!$C18)*(COS(Dnevno!$C$1)*COS($C$207)+COS($C$208)*SIN(Dnevno!$C$1)*SIN($C$207)))+SIN(Sheet2!E$21)*COS(Mjesečno!$C18)*SIN($C$208)*SIN($C$207)+SIN(Mjesečno!$C18)*(SIN(Mjesečno!$C$1)*COS($C$207)-COS(Mjesečno!$C$1)*SIN($C$207)*COS($C$208))&lt;0,0,COS(E$21)*(COS(Mjesečno!$C18)*(COS(Dnevno!$C$1)*COS($C$207)+COS($C$208)*SIN(Dnevno!$C$1)*SIN($C$207)))+SIN(Sheet2!E$21)*COS(Mjesečno!$C18)*SIN($C$208)*SIN($C$207)+SIN(Mjesečno!$C18)*(SIN(Mjesečno!$C$1)*COS($C$207)-COS(Mjesečno!$C$1)*SIN($C$207)*COS($C$208)))</f>
        <v>0.39019835314315121</v>
      </c>
      <c r="F219" s="34">
        <f>IF(COS(F$21)*(COS(Mjesečno!$C18)*(COS(Dnevno!$C$1)*COS($C$207)+COS($C$208)*SIN(Dnevno!$C$1)*SIN($C$207)))+SIN(Sheet2!F$21)*COS(Mjesečno!$C18)*SIN($C$208)*SIN($C$207)+SIN(Mjesečno!$C18)*(SIN(Mjesečno!$C$1)*COS($C$207)-COS(Mjesečno!$C$1)*SIN($C$207)*COS($C$208))&lt;0,0,COS(F$21)*(COS(Mjesečno!$C18)*(COS(Dnevno!$C$1)*COS($C$207)+COS($C$208)*SIN(Dnevno!$C$1)*SIN($C$207)))+SIN(Sheet2!F$21)*COS(Mjesečno!$C18)*SIN($C$208)*SIN($C$207)+SIN(Mjesečno!$C18)*(SIN(Mjesečno!$C$1)*COS($C$207)-COS(Mjesečno!$C$1)*SIN($C$207)*COS($C$208)))</f>
        <v>0.57644577047922363</v>
      </c>
      <c r="G219" s="34">
        <f>IF(COS(G$21)*(COS(Mjesečno!$C18)*(COS(Dnevno!$C$1)*COS($C$207)+COS($C$208)*SIN(Dnevno!$C$1)*SIN($C$207)))+SIN(Sheet2!G$21)*COS(Mjesečno!$C18)*SIN($C$208)*SIN($C$207)+SIN(Mjesečno!$C18)*(SIN(Mjesečno!$C$1)*COS($C$207)-COS(Mjesečno!$C$1)*SIN($C$207)*COS($C$208))&lt;0,0,COS(G$21)*(COS(Mjesečno!$C18)*(COS(Dnevno!$C$1)*COS($C$207)+COS($C$208)*SIN(Dnevno!$C$1)*SIN($C$207)))+SIN(Sheet2!G$21)*COS(Mjesečno!$C18)*SIN($C$208)*SIN($C$207)+SIN(Mjesečno!$C18)*(SIN(Mjesečno!$C$1)*COS($C$207)-COS(Mjesečno!$C$1)*SIN($C$207)*COS($C$208)))</f>
        <v>0.73840879494795197</v>
      </c>
      <c r="H219" s="34">
        <f>IF(COS(H$21)*(COS(Mjesečno!$C18)*(COS(Dnevno!$C$1)*COS($C$207)+COS($C$208)*SIN(Dnevno!$C$1)*SIN($C$207)))+SIN(Sheet2!H$21)*COS(Mjesečno!$C18)*SIN($C$208)*SIN($C$207)+SIN(Mjesečno!$C18)*(SIN(Mjesečno!$C$1)*COS($C$207)-COS(Mjesečno!$C$1)*SIN($C$207)*COS($C$208))&lt;0,0,COS(H$21)*(COS(Mjesečno!$C18)*(COS(Dnevno!$C$1)*COS($C$207)+COS($C$208)*SIN(Dnevno!$C$1)*SIN($C$207)))+SIN(Sheet2!H$21)*COS(Mjesečno!$C18)*SIN($C$208)*SIN($C$207)+SIN(Mjesečno!$C18)*(SIN(Mjesečno!$C$1)*COS($C$207)-COS(Mjesečno!$C$1)*SIN($C$207)*COS($C$208)))</f>
        <v>0.86504991408834631</v>
      </c>
      <c r="I219" s="34">
        <f>IF(COS(I$21)*(COS(Mjesečno!$C18)*(COS(Dnevno!$C$1)*COS($C$207)+COS($C$208)*SIN(Dnevno!$C$1)*SIN($C$207)))+SIN(Sheet2!I$21)*COS(Mjesečno!$C18)*SIN($C$208)*SIN($C$207)+SIN(Mjesečno!$C18)*(SIN(Mjesečno!$C$1)*COS($C$207)-COS(Mjesečno!$C$1)*SIN($C$207)*COS($C$208))&lt;0,0,COS(I$21)*(COS(Mjesečno!$C18)*(COS(Dnevno!$C$1)*COS($C$207)+COS($C$208)*SIN(Dnevno!$C$1)*SIN($C$207)))+SIN(Sheet2!I$21)*COS(Mjesečno!$C18)*SIN($C$208)*SIN($C$207)+SIN(Mjesečno!$C18)*(SIN(Mjesečno!$C$1)*COS($C$207)-COS(Mjesečno!$C$1)*SIN($C$207)*COS($C$208)))</f>
        <v>0.94773874491533294</v>
      </c>
      <c r="J219" s="34">
        <f>IF(COS(J$21)*(COS(Mjesečno!$C18)*(COS(Dnevno!$C$1)*COS($C$207)+COS($C$208)*SIN(Dnevno!$C$1)*SIN($C$207)))+SIN(Sheet2!J$21)*COS(Mjesečno!$C18)*SIN($C$208)*SIN($C$207)+SIN(Mjesečno!$C18)*(SIN(Mjesečno!$C$1)*COS($C$207)-COS(Mjesečno!$C$1)*SIN($C$207)*COS($C$208))&lt;0,0,COS(J$21)*(COS(Mjesečno!$C18)*(COS(Dnevno!$C$1)*COS($C$207)+COS($C$208)*SIN(Dnevno!$C$1)*SIN($C$207)))+SIN(Sheet2!J$21)*COS(Mjesečno!$C18)*SIN($C$208)*SIN($C$207)+SIN(Mjesečno!$C18)*(SIN(Mjesečno!$C$1)*COS($C$207)-COS(Mjesečno!$C$1)*SIN($C$207)*COS($C$208)))</f>
        <v>0.98084018025780695</v>
      </c>
      <c r="K219" s="34">
        <f>IF(COS(K$21)*(COS(Mjesečno!$C18)*(COS(Dnevno!$C$1)*COS($C$207)+COS($C$208)*SIN(Dnevno!$C$1)*SIN($C$207)))+SIN(Sheet2!K$21)*COS(Mjesečno!$C18)*SIN($C$208)*SIN($C$207)+SIN(Mjesečno!$C18)*(SIN(Mjesečno!$C$1)*COS($C$207)-COS(Mjesečno!$C$1)*SIN($C$207)*COS($C$208))&lt;0,0,COS(K$21)*(COS(Mjesečno!$C18)*(COS(Dnevno!$C$1)*COS($C$207)+COS($C$208)*SIN(Dnevno!$C$1)*SIN($C$207)))+SIN(Sheet2!K$21)*COS(Mjesečno!$C18)*SIN($C$208)*SIN($C$207)+SIN(Mjesečno!$C18)*(SIN(Mjesečno!$C$1)*COS($C$207)-COS(Mjesečno!$C$1)*SIN($C$207)*COS($C$208)))</f>
        <v>0.96209841199988699</v>
      </c>
      <c r="L219" s="34">
        <f>IF(COS(L$21)*(COS(Mjesečno!$C18)*(COS(Dnevno!$C$1)*COS($C$207)+COS($C$208)*SIN(Dnevno!$C$1)*SIN($C$207)))+SIN(Sheet2!L$21)*COS(Mjesečno!$C18)*SIN($C$208)*SIN($C$207)+SIN(Mjesečno!$C18)*(SIN(Mjesečno!$C$1)*COS($C$207)-COS(Mjesečno!$C$1)*SIN($C$207)*COS($C$208))&lt;0,0,COS(L$21)*(COS(Mjesečno!$C18)*(COS(Dnevno!$C$1)*COS($C$207)+COS($C$208)*SIN(Dnevno!$C$1)*SIN($C$207)))+SIN(Sheet2!L$21)*COS(Mjesečno!$C18)*SIN($C$208)*SIN($C$207)+SIN(Mjesečno!$C18)*(SIN(Mjesečno!$C$1)*COS($C$207)-COS(Mjesečno!$C$1)*SIN($C$207)*COS($C$208)))</f>
        <v>0.89279066067611379</v>
      </c>
      <c r="M219" s="34">
        <f>IF(COS(M$21)*(COS(Mjesečno!$C18)*(COS(Dnevno!$C$1)*COS($C$207)+COS($C$208)*SIN(Dnevno!$C$1)*SIN($C$207)))+SIN(Sheet2!M$21)*COS(Mjesečno!$C18)*SIN($C$208)*SIN($C$207)+SIN(Mjesečno!$C18)*(SIN(Mjesečno!$C$1)*COS($C$207)-COS(Mjesečno!$C$1)*SIN($C$207)*COS($C$208))&lt;0,0,COS(M$21)*(COS(Mjesečno!$C18)*(COS(Dnevno!$C$1)*COS($C$207)+COS($C$208)*SIN(Dnevno!$C$1)*SIN($C$207)))+SIN(Sheet2!M$21)*COS(Mjesečno!$C18)*SIN($C$208)*SIN($C$207)+SIN(Mjesečno!$C18)*(SIN(Mjesečno!$C$1)*COS($C$207)-COS(Mjesečno!$C$1)*SIN($C$207)*COS($C$208)))</f>
        <v>0.77764013500272811</v>
      </c>
      <c r="N219" s="34">
        <f>IF(COS(N$21)*(COS(Mjesečno!$C18)*(COS(Dnevno!$C$1)*COS($C$207)+COS($C$208)*SIN(Dnevno!$C$1)*SIN($C$207)))+SIN(Sheet2!N$21)*COS(Mjesečno!$C18)*SIN($C$208)*SIN($C$207)+SIN(Mjesečno!$C18)*(SIN(Mjesečno!$C$1)*COS($C$207)-COS(Mjesečno!$C$1)*SIN($C$207)*COS($C$208))&lt;0,0,COS(N$21)*(COS(Mjesečno!$C18)*(COS(Dnevno!$C$1)*COS($C$207)+COS($C$208)*SIN(Dnevno!$C$1)*SIN($C$207)))+SIN(Sheet2!N$21)*COS(Mjesečno!$C18)*SIN($C$208)*SIN($C$207)+SIN(Mjesečno!$C18)*(SIN(Mjesečno!$C$1)*COS($C$207)-COS(Mjesečno!$C$1)*SIN($C$207)*COS($C$208)))</f>
        <v>0.62449415300912992</v>
      </c>
      <c r="O219" s="34">
        <f>IF(COS(O$21)*(COS(Mjesečno!$C18)*(COS(Dnevno!$C$1)*COS($C$207)+COS($C$208)*SIN(Dnevno!$C$1)*SIN($C$207)))+SIN(Sheet2!O$21)*COS(Mjesečno!$C18)*SIN($C$208)*SIN($C$207)+SIN(Mjesečno!$C18)*(SIN(Mjesečno!$C$1)*COS($C$207)-COS(Mjesečno!$C$1)*SIN($C$207)*COS($C$208))&lt;0,0,COS(O$21)*(COS(Mjesečno!$C18)*(COS(Dnevno!$C$1)*COS($C$207)+COS($C$208)*SIN(Dnevno!$C$1)*SIN($C$207)))+SIN(Sheet2!O$21)*COS(Mjesečno!$C18)*SIN($C$208)*SIN($C$207)+SIN(Mjesečno!$C18)*(SIN(Mjesečno!$C$1)*COS($C$207)-COS(Mjesečno!$C$1)*SIN($C$207)*COS($C$208)))</f>
        <v>0.44378936028248134</v>
      </c>
      <c r="P219" s="34">
        <f>IF(COS(P$21)*(COS(Mjesečno!$C18)*(COS(Dnevno!$C$1)*COS($C$207)+COS($C$208)*SIN(Dnevno!$C$1)*SIN($C$207)))+SIN(Sheet2!P$21)*COS(Mjesečno!$C18)*SIN($C$208)*SIN($C$207)+SIN(Mjesečno!$C18)*(SIN(Mjesečno!$C$1)*COS($C$207)-COS(Mjesečno!$C$1)*SIN($C$207)*COS($C$208))&lt;0,0,COS(P$21)*(COS(Mjesečno!$C18)*(COS(Dnevno!$C$1)*COS($C$207)+COS($C$208)*SIN(Dnevno!$C$1)*SIN($C$207)))+SIN(Sheet2!P$21)*COS(Mjesečno!$C18)*SIN($C$208)*SIN($C$207)+SIN(Mjesečno!$C18)*(SIN(Mjesečno!$C$1)*COS($C$207)-COS(Mjesečno!$C$1)*SIN($C$207)*COS($C$208)))</f>
        <v>0.24784048981831402</v>
      </c>
      <c r="Q219" s="34">
        <f>IF(COS(Q$21)*(COS(Mjesečno!$C18)*(COS(Dnevno!$C$1)*COS($C$207)+COS($C$208)*SIN(Dnevno!$C$1)*SIN($C$207)))+SIN(Sheet2!Q$21)*COS(Mjesečno!$C18)*SIN($C$208)*SIN($C$207)+SIN(Mjesečno!$C18)*(SIN(Mjesečno!$C$1)*COS($C$207)-COS(Mjesečno!$C$1)*SIN($C$207)*COS($C$208))&lt;0,0,COS(Q$21)*(COS(Mjesečno!$C18)*(COS(Dnevno!$C$1)*COS($C$207)+COS($C$208)*SIN(Dnevno!$C$1)*SIN($C$207)))+SIN(Sheet2!Q$21)*COS(Mjesečno!$C18)*SIN($C$208)*SIN($C$207)+SIN(Mjesečno!$C18)*(SIN(Mjesečno!$C$1)*COS($C$207)-COS(Mjesečno!$C$1)*SIN($C$207)*COS($C$208)))</f>
        <v>5.0001133317941454E-2</v>
      </c>
      <c r="R219" s="34">
        <f>IF(COS(R$21)*(COS(Mjesečno!$C18)*(COS(Dnevno!$C$1)*COS($C$207)+COS($C$208)*SIN(Dnevno!$C$1)*SIN($C$207)))+SIN(Sheet2!R$21)*COS(Mjesečno!$C18)*SIN($C$208)*SIN($C$207)+SIN(Mjesečno!$C18)*(SIN(Mjesečno!$C$1)*COS($C$207)-COS(Mjesečno!$C$1)*SIN($C$207)*COS($C$208))&lt;0,0,COS(R$21)*(COS(Mjesečno!$C18)*(COS(Dnevno!$C$1)*COS($C$207)+COS($C$208)*SIN(Dnevno!$C$1)*SIN($C$207)))+SIN(Sheet2!R$21)*COS(Mjesečno!$C18)*SIN($C$208)*SIN($C$207)+SIN(Mjesečno!$C18)*(SIN(Mjesečno!$C$1)*COS($C$207)-COS(Mjesečno!$C$1)*SIN($C$207)*COS($C$208)))</f>
        <v>0</v>
      </c>
      <c r="S219" s="36">
        <f>IF(COS(S$21)*(COS(Mjesečno!$C18)*(COS(Dnevno!$C$1)*COS($C$207)+COS($C$208)*SIN(Dnevno!$C$1)*SIN($C$207)))+SIN(Sheet2!S$21)*COS(Mjesečno!$C18)*SIN($C$208)*SIN($C$207)+SIN(Mjesečno!$C18)*(SIN(Mjesečno!$C$1)*COS($C$207)-COS(Mjesečno!$C$1)*SIN($C$207)*COS($C$208))&lt;0,0,COS(S$21)*(COS(Mjesečno!$C18)*(COS(Dnevno!$C$1)*COS($C$207)+COS($C$208)*SIN(Dnevno!$C$1)*SIN($C$207)))+SIN(Sheet2!S$21)*COS(Mjesečno!$C18)*SIN($C$208)*SIN($C$207)+SIN(Mjesečno!$C18)*(SIN(Mjesečno!$C$1)*COS($C$207)-COS(Mjesečno!$C$1)*SIN($C$207)*COS($C$208)))</f>
        <v>0</v>
      </c>
    </row>
    <row r="220" spans="2:19" x14ac:dyDescent="0.35">
      <c r="B220" s="99" t="s">
        <v>83</v>
      </c>
      <c r="C220" s="34">
        <f>IF(COS(C$21)*(COS(Mjesečno!$C19)*(COS(Dnevno!$C$1)*COS($C$207)+COS($C$208)*SIN(Dnevno!$C$1)*SIN($C$207)))+SIN(Sheet2!C$21)*COS(Mjesečno!$C19)*SIN($C$208)*SIN($C$207)+SIN(Mjesečno!$C19)*(SIN(Mjesečno!$C$1)*COS($C$207)-COS(Mjesečno!$C$1)*SIN($C$207)*COS($C$208))&lt;0,0,COS(C$21)*(COS(Mjesečno!$C19)*(COS(Dnevno!$C$1)*COS($C$207)+COS($C$208)*SIN(Dnevno!$C$1)*SIN($C$207)))+SIN(Sheet2!C$21)*COS(Mjesečno!$C19)*SIN($C$208)*SIN($C$207)+SIN(Mjesečno!$C19)*(SIN(Mjesečno!$C$1)*COS($C$207)-COS(Mjesečno!$C$1)*SIN($C$207)*COS($C$208)))</f>
        <v>0</v>
      </c>
      <c r="D220" s="34">
        <f>IF(COS(D$21)*(COS(Mjesečno!$C19)*(COS(Dnevno!$C$1)*COS($C$207)+COS($C$208)*SIN(Dnevno!$C$1)*SIN($C$207)))+SIN(Sheet2!D$21)*COS(Mjesečno!$C19)*SIN($C$208)*SIN($C$207)+SIN(Mjesečno!$C19)*(SIN(Mjesečno!$C$1)*COS($C$207)-COS(Mjesečno!$C$1)*SIN($C$207)*COS($C$208))&lt;0,0,COS(D$21)*(COS(Mjesečno!$C19)*(COS(Dnevno!$C$1)*COS($C$207)+COS($C$208)*SIN(Dnevno!$C$1)*SIN($C$207)))+SIN(Sheet2!D$21)*COS(Mjesečno!$C19)*SIN($C$208)*SIN($C$207)+SIN(Mjesečno!$C19)*(SIN(Mjesečno!$C$1)*COS($C$207)-COS(Mjesečno!$C$1)*SIN($C$207)*COS($C$208)))</f>
        <v>0.17402842307315505</v>
      </c>
      <c r="E220" s="34">
        <f>IF(COS(E$21)*(COS(Mjesečno!$C19)*(COS(Dnevno!$C$1)*COS($C$207)+COS($C$208)*SIN(Dnevno!$C$1)*SIN($C$207)))+SIN(Sheet2!E$21)*COS(Mjesečno!$C19)*SIN($C$208)*SIN($C$207)+SIN(Mjesečno!$C19)*(SIN(Mjesečno!$C$1)*COS($C$207)-COS(Mjesečno!$C$1)*SIN($C$207)*COS($C$208))&lt;0,0,COS(E$21)*(COS(Mjesečno!$C19)*(COS(Dnevno!$C$1)*COS($C$207)+COS($C$208)*SIN(Dnevno!$C$1)*SIN($C$207)))+SIN(Sheet2!E$21)*COS(Mjesečno!$C19)*SIN($C$208)*SIN($C$207)+SIN(Mjesečno!$C19)*(SIN(Mjesečno!$C$1)*COS($C$207)-COS(Mjesečno!$C$1)*SIN($C$207)*COS($C$208)))</f>
        <v>0.37465604631100868</v>
      </c>
      <c r="F220" s="34">
        <f>IF(COS(F$21)*(COS(Mjesečno!$C19)*(COS(Dnevno!$C$1)*COS($C$207)+COS($C$208)*SIN(Dnevno!$C$1)*SIN($C$207)))+SIN(Sheet2!F$21)*COS(Mjesečno!$C19)*SIN($C$208)*SIN($C$207)+SIN(Mjesečno!$C19)*(SIN(Mjesečno!$C$1)*COS($C$207)-COS(Mjesečno!$C$1)*SIN($C$207)*COS($C$208))&lt;0,0,COS(F$21)*(COS(Mjesečno!$C19)*(COS(Dnevno!$C$1)*COS($C$207)+COS($C$208)*SIN(Dnevno!$C$1)*SIN($C$207)))+SIN(Sheet2!F$21)*COS(Mjesečno!$C19)*SIN($C$208)*SIN($C$207)+SIN(Mjesečno!$C19)*(SIN(Mjesečno!$C$1)*COS($C$207)-COS(Mjesečno!$C$1)*SIN($C$207)*COS($C$208)))</f>
        <v>0.56352835834895487</v>
      </c>
      <c r="G220" s="34">
        <f>IF(COS(G$21)*(COS(Mjesečno!$C19)*(COS(Dnevno!$C$1)*COS($C$207)+COS($C$208)*SIN(Dnevno!$C$1)*SIN($C$207)))+SIN(Sheet2!G$21)*COS(Mjesečno!$C19)*SIN($C$208)*SIN($C$207)+SIN(Mjesečno!$C19)*(SIN(Mjesečno!$C$1)*COS($C$207)-COS(Mjesečno!$C$1)*SIN($C$207)*COS($C$208))&lt;0,0,COS(G$21)*(COS(Mjesečno!$C19)*(COS(Dnevno!$C$1)*COS($C$207)+COS($C$208)*SIN(Dnevno!$C$1)*SIN($C$207)))+SIN(Sheet2!G$21)*COS(Mjesečno!$C19)*SIN($C$208)*SIN($C$207)+SIN(Mjesečno!$C19)*(SIN(Mjesečno!$C$1)*COS($C$207)-COS(Mjesečno!$C$1)*SIN($C$207)*COS($C$208)))</f>
        <v>0.72777402324786067</v>
      </c>
      <c r="H220" s="34">
        <f>IF(COS(H$21)*(COS(Mjesečno!$C19)*(COS(Dnevno!$C$1)*COS($C$207)+COS($C$208)*SIN(Dnevno!$C$1)*SIN($C$207)))+SIN(Sheet2!H$21)*COS(Mjesečno!$C19)*SIN($C$208)*SIN($C$207)+SIN(Mjesečno!$C19)*(SIN(Mjesečno!$C$1)*COS($C$207)-COS(Mjesečno!$C$1)*SIN($C$207)*COS($C$208))&lt;0,0,COS(H$21)*(COS(Mjesečno!$C19)*(COS(Dnevno!$C$1)*COS($C$207)+COS($C$208)*SIN(Dnevno!$C$1)*SIN($C$207)))+SIN(Sheet2!H$21)*COS(Mjesečno!$C19)*SIN($C$208)*SIN($C$207)+SIN(Mjesečno!$C19)*(SIN(Mjesečno!$C$1)*COS($C$207)-COS(Mjesečno!$C$1)*SIN($C$207)*COS($C$208)))</f>
        <v>0.85619997037366091</v>
      </c>
      <c r="I220" s="34">
        <f>IF(COS(I$21)*(COS(Mjesečno!$C19)*(COS(Dnevno!$C$1)*COS($C$207)+COS($C$208)*SIN(Dnevno!$C$1)*SIN($C$207)))+SIN(Sheet2!I$21)*COS(Mjesečno!$C19)*SIN($C$208)*SIN($C$207)+SIN(Mjesečno!$C19)*(SIN(Mjesečno!$C$1)*COS($C$207)-COS(Mjesečno!$C$1)*SIN($C$207)*COS($C$208))&lt;0,0,COS(I$21)*(COS(Mjesečno!$C19)*(COS(Dnevno!$C$1)*COS($C$207)+COS($C$208)*SIN(Dnevno!$C$1)*SIN($C$207)))+SIN(Sheet2!I$21)*COS(Mjesečno!$C19)*SIN($C$208)*SIN($C$207)+SIN(Mjesečno!$C19)*(SIN(Mjesečno!$C$1)*COS($C$207)-COS(Mjesečno!$C$1)*SIN($C$207)*COS($C$208)))</f>
        <v>0.94005418366364424</v>
      </c>
      <c r="J220" s="34">
        <f>IF(COS(J$21)*(COS(Mjesečno!$C19)*(COS(Dnevno!$C$1)*COS($C$207)+COS($C$208)*SIN(Dnevno!$C$1)*SIN($C$207)))+SIN(Sheet2!J$21)*COS(Mjesečno!$C19)*SIN($C$208)*SIN($C$207)+SIN(Mjesečno!$C19)*(SIN(Mjesečno!$C$1)*COS($C$207)-COS(Mjesečno!$C$1)*SIN($C$207)*COS($C$208))&lt;0,0,COS(J$21)*(COS(Mjesečno!$C19)*(COS(Dnevno!$C$1)*COS($C$207)+COS($C$208)*SIN(Dnevno!$C$1)*SIN($C$207)))+SIN(Sheet2!J$21)*COS(Mjesečno!$C19)*SIN($C$208)*SIN($C$207)+SIN(Mjesečno!$C19)*(SIN(Mjesečno!$C$1)*COS($C$207)-COS(Mjesečno!$C$1)*SIN($C$207)*COS($C$208)))</f>
        <v>0.97362213705773826</v>
      </c>
      <c r="K220" s="34">
        <f>IF(COS(K$21)*(COS(Mjesečno!$C19)*(COS(Dnevno!$C$1)*COS($C$207)+COS($C$208)*SIN(Dnevno!$C$1)*SIN($C$207)))+SIN(Sheet2!K$21)*COS(Mjesečno!$C19)*SIN($C$208)*SIN($C$207)+SIN(Mjesečno!$C19)*(SIN(Mjesečno!$C$1)*COS($C$207)-COS(Mjesečno!$C$1)*SIN($C$207)*COS($C$208))&lt;0,0,COS(K$21)*(COS(Mjesečno!$C19)*(COS(Dnevno!$C$1)*COS($C$207)+COS($C$208)*SIN(Dnevno!$C$1)*SIN($C$207)))+SIN(Sheet2!K$21)*COS(Mjesečno!$C19)*SIN($C$208)*SIN($C$207)+SIN(Mjesečno!$C19)*(SIN(Mjesečno!$C$1)*COS($C$207)-COS(Mjesečno!$C$1)*SIN($C$207)*COS($C$208)))</f>
        <v>0.9546162300058012</v>
      </c>
      <c r="L220" s="34">
        <f>IF(COS(L$21)*(COS(Mjesečno!$C19)*(COS(Dnevno!$C$1)*COS($C$207)+COS($C$208)*SIN(Dnevno!$C$1)*SIN($C$207)))+SIN(Sheet2!L$21)*COS(Mjesečno!$C19)*SIN($C$208)*SIN($C$207)+SIN(Mjesečno!$C19)*(SIN(Mjesečno!$C$1)*COS($C$207)-COS(Mjesečno!$C$1)*SIN($C$207)*COS($C$208))&lt;0,0,COS(L$21)*(COS(Mjesečno!$C19)*(COS(Dnevno!$C$1)*COS($C$207)+COS($C$208)*SIN(Dnevno!$C$1)*SIN($C$207)))+SIN(Sheet2!L$21)*COS(Mjesečno!$C19)*SIN($C$208)*SIN($C$207)+SIN(Mjesečno!$C19)*(SIN(Mjesečno!$C$1)*COS($C$207)-COS(Mjesečno!$C$1)*SIN($C$207)*COS($C$208)))</f>
        <v>0.88433168366467596</v>
      </c>
      <c r="M220" s="34">
        <f>IF(COS(M$21)*(COS(Mjesečno!$C19)*(COS(Dnevno!$C$1)*COS($C$207)+COS($C$208)*SIN(Dnevno!$C$1)*SIN($C$207)))+SIN(Sheet2!M$21)*COS(Mjesečno!$C19)*SIN($C$208)*SIN($C$207)+SIN(Mjesečno!$C19)*(SIN(Mjesečno!$C$1)*COS($C$207)-COS(Mjesečno!$C$1)*SIN($C$207)*COS($C$208))&lt;0,0,COS(M$21)*(COS(Mjesečno!$C19)*(COS(Dnevno!$C$1)*COS($C$207)+COS($C$208)*SIN(Dnevno!$C$1)*SIN($C$207)))+SIN(Sheet2!M$21)*COS(Mjesečno!$C19)*SIN($C$208)*SIN($C$207)+SIN(Mjesečno!$C19)*(SIN(Mjesečno!$C$1)*COS($C$207)-COS(Mjesečno!$C$1)*SIN($C$207)*COS($C$208)))</f>
        <v>0.76755827371680585</v>
      </c>
      <c r="N220" s="34">
        <f>IF(COS(N$21)*(COS(Mjesečno!$C19)*(COS(Dnevno!$C$1)*COS($C$207)+COS($C$208)*SIN(Dnevno!$C$1)*SIN($C$207)))+SIN(Sheet2!N$21)*COS(Mjesečno!$C19)*SIN($C$208)*SIN($C$207)+SIN(Mjesečno!$C19)*(SIN(Mjesečno!$C$1)*COS($C$207)-COS(Mjesečno!$C$1)*SIN($C$207)*COS($C$208))&lt;0,0,COS(N$21)*(COS(Mjesečno!$C19)*(COS(Dnevno!$C$1)*COS($C$207)+COS($C$208)*SIN(Dnevno!$C$1)*SIN($C$207)))+SIN(Sheet2!N$21)*COS(Mjesečno!$C19)*SIN($C$208)*SIN($C$207)+SIN(Mjesečno!$C19)*(SIN(Mjesečno!$C$1)*COS($C$207)-COS(Mjesečno!$C$1)*SIN($C$207)*COS($C$208)))</f>
        <v>0.61225391507295379</v>
      </c>
      <c r="O220" s="34">
        <f>IF(COS(O$21)*(COS(Mjesečno!$C19)*(COS(Dnevno!$C$1)*COS($C$207)+COS($C$208)*SIN(Dnevno!$C$1)*SIN($C$207)))+SIN(Sheet2!O$21)*COS(Mjesečno!$C19)*SIN($C$208)*SIN($C$207)+SIN(Mjesečno!$C19)*(SIN(Mjesečno!$C$1)*COS($C$207)-COS(Mjesečno!$C$1)*SIN($C$207)*COS($C$208))&lt;0,0,COS(O$21)*(COS(Mjesečno!$C19)*(COS(Dnevno!$C$1)*COS($C$207)+COS($C$208)*SIN(Dnevno!$C$1)*SIN($C$207)))+SIN(Sheet2!O$21)*COS(Mjesečno!$C19)*SIN($C$208)*SIN($C$207)+SIN(Mjesečno!$C19)*(SIN(Mjesečno!$C$1)*COS($C$207)-COS(Mjesečno!$C$1)*SIN($C$207)*COS($C$208)))</f>
        <v>0.42900234312211061</v>
      </c>
      <c r="P220" s="34">
        <f>IF(COS(P$21)*(COS(Mjesečno!$C19)*(COS(Dnevno!$C$1)*COS($C$207)+COS($C$208)*SIN(Dnevno!$C$1)*SIN($C$207)))+SIN(Sheet2!P$21)*COS(Mjesečno!$C19)*SIN($C$208)*SIN($C$207)+SIN(Mjesečno!$C19)*(SIN(Mjesečno!$C$1)*COS($C$207)-COS(Mjesečno!$C$1)*SIN($C$207)*COS($C$208))&lt;0,0,COS(P$21)*(COS(Mjesečno!$C19)*(COS(Dnevno!$C$1)*COS($C$207)+COS($C$208)*SIN(Dnevno!$C$1)*SIN($C$207)))+SIN(Sheet2!P$21)*COS(Mjesečno!$C19)*SIN($C$208)*SIN($C$207)+SIN(Mjesečno!$C19)*(SIN(Mjesečno!$C$1)*COS($C$207)-COS(Mjesečno!$C$1)*SIN($C$207)*COS($C$208)))</f>
        <v>0.23029184965518537</v>
      </c>
      <c r="Q220" s="34">
        <f>IF(COS(Q$21)*(COS(Mjesečno!$C19)*(COS(Dnevno!$C$1)*COS($C$207)+COS($C$208)*SIN(Dnevno!$C$1)*SIN($C$207)))+SIN(Sheet2!Q$21)*COS(Mjesečno!$C19)*SIN($C$208)*SIN($C$207)+SIN(Mjesečno!$C19)*(SIN(Mjesečno!$C$1)*COS($C$207)-COS(Mjesečno!$C$1)*SIN($C$207)*COS($C$208))&lt;0,0,COS(Q$21)*(COS(Mjesečno!$C19)*(COS(Dnevno!$C$1)*COS($C$207)+COS($C$208)*SIN(Dnevno!$C$1)*SIN($C$207)))+SIN(Sheet2!Q$21)*COS(Mjesečno!$C19)*SIN($C$208)*SIN($C$207)+SIN(Mjesečno!$C19)*(SIN(Mjesečno!$C$1)*COS($C$207)-COS(Mjesečno!$C$1)*SIN($C$207)*COS($C$208)))</f>
        <v>2.9664226417331546E-2</v>
      </c>
      <c r="R220" s="34">
        <f>IF(COS(R$21)*(COS(Mjesečno!$C19)*(COS(Dnevno!$C$1)*COS($C$207)+COS($C$208)*SIN(Dnevno!$C$1)*SIN($C$207)))+SIN(Sheet2!R$21)*COS(Mjesečno!$C19)*SIN($C$208)*SIN($C$207)+SIN(Mjesečno!$C19)*(SIN(Mjesečno!$C$1)*COS($C$207)-COS(Mjesečno!$C$1)*SIN($C$207)*COS($C$208))&lt;0,0,COS(R$21)*(COS(Mjesečno!$C19)*(COS(Dnevno!$C$1)*COS($C$207)+COS($C$208)*SIN(Dnevno!$C$1)*SIN($C$207)))+SIN(Sheet2!R$21)*COS(Mjesečno!$C19)*SIN($C$208)*SIN($C$207)+SIN(Mjesečno!$C19)*(SIN(Mjesečno!$C$1)*COS($C$207)-COS(Mjesečno!$C$1)*SIN($C$207)*COS($C$208)))</f>
        <v>0</v>
      </c>
      <c r="S220" s="36">
        <f>IF(COS(S$21)*(COS(Mjesečno!$C19)*(COS(Dnevno!$C$1)*COS($C$207)+COS($C$208)*SIN(Dnevno!$C$1)*SIN($C$207)))+SIN(Sheet2!S$21)*COS(Mjesečno!$C19)*SIN($C$208)*SIN($C$207)+SIN(Mjesečno!$C19)*(SIN(Mjesečno!$C$1)*COS($C$207)-COS(Mjesečno!$C$1)*SIN($C$207)*COS($C$208))&lt;0,0,COS(S$21)*(COS(Mjesečno!$C19)*(COS(Dnevno!$C$1)*COS($C$207)+COS($C$208)*SIN(Dnevno!$C$1)*SIN($C$207)))+SIN(Sheet2!S$21)*COS(Mjesečno!$C19)*SIN($C$208)*SIN($C$207)+SIN(Mjesečno!$C19)*(SIN(Mjesečno!$C$1)*COS($C$207)-COS(Mjesečno!$C$1)*SIN($C$207)*COS($C$208)))</f>
        <v>0</v>
      </c>
    </row>
    <row r="221" spans="2:19" x14ac:dyDescent="0.35">
      <c r="B221" s="99" t="s">
        <v>84</v>
      </c>
      <c r="C221" s="34">
        <f>IF(COS(C$21)*(COS(Mjesečno!$C20)*(COS(Dnevno!$C$1)*COS($C$207)+COS($C$208)*SIN(Dnevno!$C$1)*SIN($C$207)))+SIN(Sheet2!C$21)*COS(Mjesečno!$C20)*SIN($C$208)*SIN($C$207)+SIN(Mjesečno!$C20)*(SIN(Mjesečno!$C$1)*COS($C$207)-COS(Mjesečno!$C$1)*SIN($C$207)*COS($C$208))&lt;0,0,COS(C$21)*(COS(Mjesečno!$C20)*(COS(Dnevno!$C$1)*COS($C$207)+COS($C$208)*SIN(Dnevno!$C$1)*SIN($C$207)))+SIN(Sheet2!C$21)*COS(Mjesečno!$C20)*SIN($C$208)*SIN($C$207)+SIN(Mjesečno!$C20)*(SIN(Mjesečno!$C$1)*COS($C$207)-COS(Mjesečno!$C$1)*SIN($C$207)*COS($C$208)))</f>
        <v>0</v>
      </c>
      <c r="D221" s="34">
        <f>IF(COS(D$21)*(COS(Mjesečno!$C20)*(COS(Dnevno!$C$1)*COS($C$207)+COS($C$208)*SIN(Dnevno!$C$1)*SIN($C$207)))+SIN(Sheet2!D$21)*COS(Mjesečno!$C20)*SIN($C$208)*SIN($C$207)+SIN(Mjesečno!$C20)*(SIN(Mjesečno!$C$1)*COS($C$207)-COS(Mjesečno!$C$1)*SIN($C$207)*COS($C$208))&lt;0,0,COS(D$21)*(COS(Mjesečno!$C20)*(COS(Dnevno!$C$1)*COS($C$207)+COS($C$208)*SIN(Dnevno!$C$1)*SIN($C$207)))+SIN(Sheet2!D$21)*COS(Mjesečno!$C20)*SIN($C$208)*SIN($C$207)+SIN(Mjesečno!$C20)*(SIN(Mjesečno!$C$1)*COS($C$207)-COS(Mjesečno!$C$1)*SIN($C$207)*COS($C$208)))</f>
        <v>9.979519748365305E-2</v>
      </c>
      <c r="E221" s="34">
        <f>IF(COS(E$21)*(COS(Mjesečno!$C20)*(COS(Dnevno!$C$1)*COS($C$207)+COS($C$208)*SIN(Dnevno!$C$1)*SIN($C$207)))+SIN(Sheet2!E$21)*COS(Mjesečno!$C20)*SIN($C$208)*SIN($C$207)+SIN(Mjesečno!$C20)*(SIN(Mjesečno!$C$1)*COS($C$207)-COS(Mjesečno!$C$1)*SIN($C$207)*COS($C$208))&lt;0,0,COS(E$21)*(COS(Mjesečno!$C20)*(COS(Dnevno!$C$1)*COS($C$207)+COS($C$208)*SIN(Dnevno!$C$1)*SIN($C$207)))+SIN(Sheet2!E$21)*COS(Mjesečno!$C20)*SIN($C$208)*SIN($C$207)+SIN(Mjesečno!$C20)*(SIN(Mjesečno!$C$1)*COS($C$207)-COS(Mjesečno!$C$1)*SIN($C$207)*COS($C$208)))</f>
        <v>0.30907859151882133</v>
      </c>
      <c r="F221" s="34">
        <f>IF(COS(F$21)*(COS(Mjesečno!$C20)*(COS(Dnevno!$C$1)*COS($C$207)+COS($C$208)*SIN(Dnevno!$C$1)*SIN($C$207)))+SIN(Sheet2!F$21)*COS(Mjesečno!$C20)*SIN($C$208)*SIN($C$207)+SIN(Mjesečno!$C20)*(SIN(Mjesečno!$C$1)*COS($C$207)-COS(Mjesečno!$C$1)*SIN($C$207)*COS($C$208))&lt;0,0,COS(F$21)*(COS(Mjesečno!$C20)*(COS(Dnevno!$C$1)*COS($C$207)+COS($C$208)*SIN(Dnevno!$C$1)*SIN($C$207)))+SIN(Sheet2!F$21)*COS(Mjesečno!$C20)*SIN($C$208)*SIN($C$207)+SIN(Mjesečno!$C20)*(SIN(Mjesečno!$C$1)*COS($C$207)-COS(Mjesečno!$C$1)*SIN($C$207)*COS($C$208)))</f>
        <v>0.50609950949933591</v>
      </c>
      <c r="G221" s="34">
        <f>IF(COS(G$21)*(COS(Mjesečno!$C20)*(COS(Dnevno!$C$1)*COS($C$207)+COS($C$208)*SIN(Dnevno!$C$1)*SIN($C$207)))+SIN(Sheet2!G$21)*COS(Mjesečno!$C20)*SIN($C$208)*SIN($C$207)+SIN(Mjesečno!$C20)*(SIN(Mjesečno!$C$1)*COS($C$207)-COS(Mjesečno!$C$1)*SIN($C$207)*COS($C$208))&lt;0,0,COS(G$21)*(COS(Mjesečno!$C20)*(COS(Dnevno!$C$1)*COS($C$207)+COS($C$208)*SIN(Dnevno!$C$1)*SIN($C$207)))+SIN(Sheet2!G$21)*COS(Mjesečno!$C20)*SIN($C$208)*SIN($C$207)+SIN(Mjesečno!$C20)*(SIN(Mjesečno!$C$1)*COS($C$207)-COS(Mjesečno!$C$1)*SIN($C$207)*COS($C$208)))</f>
        <v>0.67743130145728592</v>
      </c>
      <c r="H221" s="34">
        <f>IF(COS(H$21)*(COS(Mjesečno!$C20)*(COS(Dnevno!$C$1)*COS($C$207)+COS($C$208)*SIN(Dnevno!$C$1)*SIN($C$207)))+SIN(Sheet2!H$21)*COS(Mjesečno!$C20)*SIN($C$208)*SIN($C$207)+SIN(Mjesečno!$C20)*(SIN(Mjesečno!$C$1)*COS($C$207)-COS(Mjesečno!$C$1)*SIN($C$207)*COS($C$208))&lt;0,0,COS(H$21)*(COS(Mjesečno!$C20)*(COS(Dnevno!$C$1)*COS($C$207)+COS($C$208)*SIN(Dnevno!$C$1)*SIN($C$207)))+SIN(Sheet2!H$21)*COS(Mjesečno!$C20)*SIN($C$208)*SIN($C$207)+SIN(Mjesečno!$C20)*(SIN(Mjesečno!$C$1)*COS($C$207)-COS(Mjesečno!$C$1)*SIN($C$207)*COS($C$208)))</f>
        <v>0.81139798890991077</v>
      </c>
      <c r="I221" s="34">
        <f>IF(COS(I$21)*(COS(Mjesečno!$C20)*(COS(Dnevno!$C$1)*COS($C$207)+COS($C$208)*SIN(Dnevno!$C$1)*SIN($C$207)))+SIN(Sheet2!I$21)*COS(Mjesečno!$C20)*SIN($C$208)*SIN($C$207)+SIN(Mjesečno!$C20)*(SIN(Mjesečno!$C$1)*COS($C$207)-COS(Mjesečno!$C$1)*SIN($C$207)*COS($C$208))&lt;0,0,COS(I$21)*(COS(Mjesečno!$C20)*(COS(Dnevno!$C$1)*COS($C$207)+COS($C$208)*SIN(Dnevno!$C$1)*SIN($C$207)))+SIN(Sheet2!I$21)*COS(Mjesečno!$C20)*SIN($C$208)*SIN($C$207)+SIN(Mjesečno!$C20)*(SIN(Mjesečno!$C$1)*COS($C$207)-COS(Mjesečno!$C$1)*SIN($C$207)*COS($C$208)))</f>
        <v>0.89886996349773274</v>
      </c>
      <c r="J221" s="34">
        <f>IF(COS(J$21)*(COS(Mjesečno!$C20)*(COS(Dnevno!$C$1)*COS($C$207)+COS($C$208)*SIN(Dnevno!$C$1)*SIN($C$207)))+SIN(Sheet2!J$21)*COS(Mjesečno!$C20)*SIN($C$208)*SIN($C$207)+SIN(Mjesečno!$C20)*(SIN(Mjesečno!$C$1)*COS($C$207)-COS(Mjesečno!$C$1)*SIN($C$207)*COS($C$208))&lt;0,0,COS(J$21)*(COS(Mjesečno!$C20)*(COS(Dnevno!$C$1)*COS($C$207)+COS($C$208)*SIN(Dnevno!$C$1)*SIN($C$207)))+SIN(Sheet2!J$21)*COS(Mjesečno!$C20)*SIN($C$208)*SIN($C$207)+SIN(Mjesečno!$C20)*(SIN(Mjesečno!$C$1)*COS($C$207)-COS(Mjesečno!$C$1)*SIN($C$207)*COS($C$208)))</f>
        <v>0.93388615470686454</v>
      </c>
      <c r="K221" s="34">
        <f>IF(COS(K$21)*(COS(Mjesečno!$C20)*(COS(Dnevno!$C$1)*COS($C$207)+COS($C$208)*SIN(Dnevno!$C$1)*SIN($C$207)))+SIN(Sheet2!K$21)*COS(Mjesečno!$C20)*SIN($C$208)*SIN($C$207)+SIN(Mjesečno!$C20)*(SIN(Mjesečno!$C$1)*COS($C$207)-COS(Mjesečno!$C$1)*SIN($C$207)*COS($C$208))&lt;0,0,COS(K$21)*(COS(Mjesečno!$C20)*(COS(Dnevno!$C$1)*COS($C$207)+COS($C$208)*SIN(Dnevno!$C$1)*SIN($C$207)))+SIN(Sheet2!K$21)*COS(Mjesečno!$C20)*SIN($C$208)*SIN($C$207)+SIN(Mjesečno!$C20)*(SIN(Mjesečno!$C$1)*COS($C$207)-COS(Mjesečno!$C$1)*SIN($C$207)*COS($C$208)))</f>
        <v>0.91406026697339582</v>
      </c>
      <c r="L221" s="34">
        <f>IF(COS(L$21)*(COS(Mjesečno!$C20)*(COS(Dnevno!$C$1)*COS($C$207)+COS($C$208)*SIN(Dnevno!$C$1)*SIN($C$207)))+SIN(Sheet2!L$21)*COS(Mjesečno!$C20)*SIN($C$208)*SIN($C$207)+SIN(Mjesečno!$C20)*(SIN(Mjesečno!$C$1)*COS($C$207)-COS(Mjesečno!$C$1)*SIN($C$207)*COS($C$208))&lt;0,0,COS(L$21)*(COS(Mjesečno!$C20)*(COS(Dnevno!$C$1)*COS($C$207)+COS($C$208)*SIN(Dnevno!$C$1)*SIN($C$207)))+SIN(Sheet2!L$21)*COS(Mjesečno!$C20)*SIN($C$208)*SIN($C$207)+SIN(Mjesečno!$C20)*(SIN(Mjesečno!$C$1)*COS($C$207)-COS(Mjesečno!$C$1)*SIN($C$207)*COS($C$208)))</f>
        <v>0.84074340178253393</v>
      </c>
      <c r="M221" s="34">
        <f>IF(COS(M$21)*(COS(Mjesečno!$C20)*(COS(Dnevno!$C$1)*COS($C$207)+COS($C$208)*SIN(Dnevno!$C$1)*SIN($C$207)))+SIN(Sheet2!M$21)*COS(Mjesečno!$C20)*SIN($C$208)*SIN($C$207)+SIN(Mjesečno!$C20)*(SIN(Mjesečno!$C$1)*COS($C$207)-COS(Mjesečno!$C$1)*SIN($C$207)*COS($C$208))&lt;0,0,COS(M$21)*(COS(Mjesečno!$C20)*(COS(Dnevno!$C$1)*COS($C$207)+COS($C$208)*SIN(Dnevno!$C$1)*SIN($C$207)))+SIN(Sheet2!M$21)*COS(Mjesečno!$C20)*SIN($C$208)*SIN($C$207)+SIN(Mjesečno!$C20)*(SIN(Mjesečno!$C$1)*COS($C$207)-COS(Mjesečno!$C$1)*SIN($C$207)*COS($C$208)))</f>
        <v>0.71893198233518762</v>
      </c>
      <c r="N221" s="34">
        <f>IF(COS(N$21)*(COS(Mjesečno!$C20)*(COS(Dnevno!$C$1)*COS($C$207)+COS($C$208)*SIN(Dnevno!$C$1)*SIN($C$207)))+SIN(Sheet2!N$21)*COS(Mjesečno!$C20)*SIN($C$208)*SIN($C$207)+SIN(Mjesečno!$C20)*(SIN(Mjesečno!$C$1)*COS($C$207)-COS(Mjesečno!$C$1)*SIN($C$207)*COS($C$208))&lt;0,0,COS(N$21)*(COS(Mjesečno!$C20)*(COS(Dnevno!$C$1)*COS($C$207)+COS($C$208)*SIN(Dnevno!$C$1)*SIN($C$207)))+SIN(Sheet2!N$21)*COS(Mjesečno!$C20)*SIN($C$208)*SIN($C$207)+SIN(Mjesečno!$C20)*(SIN(Mjesečno!$C$1)*COS($C$207)-COS(Mjesečno!$C$1)*SIN($C$207)*COS($C$208)))</f>
        <v>0.55692725556380507</v>
      </c>
      <c r="O221" s="34">
        <f>IF(COS(O$21)*(COS(Mjesečno!$C20)*(COS(Dnevno!$C$1)*COS($C$207)+COS($C$208)*SIN(Dnevno!$C$1)*SIN($C$207)))+SIN(Sheet2!O$21)*COS(Mjesečno!$C20)*SIN($C$208)*SIN($C$207)+SIN(Mjesečno!$C20)*(SIN(Mjesečno!$C$1)*COS($C$207)-COS(Mjesečno!$C$1)*SIN($C$207)*COS($C$208))&lt;0,0,COS(O$21)*(COS(Mjesečno!$C20)*(COS(Dnevno!$C$1)*COS($C$207)+COS($C$208)*SIN(Dnevno!$C$1)*SIN($C$207)))+SIN(Sheet2!O$21)*COS(Mjesečno!$C20)*SIN($C$208)*SIN($C$207)+SIN(Mjesečno!$C20)*(SIN(Mjesečno!$C$1)*COS($C$207)-COS(Mjesečno!$C$1)*SIN($C$207)*COS($C$208)))</f>
        <v>0.36576957587238612</v>
      </c>
      <c r="P221" s="34">
        <f>IF(COS(P$21)*(COS(Mjesečno!$C20)*(COS(Dnevno!$C$1)*COS($C$207)+COS($C$208)*SIN(Dnevno!$C$1)*SIN($C$207)))+SIN(Sheet2!P$21)*COS(Mjesečno!$C20)*SIN($C$208)*SIN($C$207)+SIN(Mjesečno!$C20)*(SIN(Mjesečno!$C$1)*COS($C$207)-COS(Mjesečno!$C$1)*SIN($C$207)*COS($C$208))&lt;0,0,COS(P$21)*(COS(Mjesečno!$C20)*(COS(Dnevno!$C$1)*COS($C$207)+COS($C$208)*SIN(Dnevno!$C$1)*SIN($C$207)))+SIN(Sheet2!P$21)*COS(Mjesečno!$C20)*SIN($C$208)*SIN($C$207)+SIN(Mjesečno!$C20)*(SIN(Mjesečno!$C$1)*COS($C$207)-COS(Mjesečno!$C$1)*SIN($C$207)*COS($C$208)))</f>
        <v>0.15848602322889943</v>
      </c>
      <c r="Q221" s="34">
        <f>IF(COS(Q$21)*(COS(Mjesečno!$C20)*(COS(Dnevno!$C$1)*COS($C$207)+COS($C$208)*SIN(Dnevno!$C$1)*SIN($C$207)))+SIN(Sheet2!Q$21)*COS(Mjesečno!$C20)*SIN($C$208)*SIN($C$207)+SIN(Mjesečno!$C20)*(SIN(Mjesečno!$C$1)*COS($C$207)-COS(Mjesečno!$C$1)*SIN($C$207)*COS($C$208))&lt;0,0,COS(Q$21)*(COS(Mjesečno!$C20)*(COS(Dnevno!$C$1)*COS($C$207)+COS($C$208)*SIN(Dnevno!$C$1)*SIN($C$207)))+SIN(Sheet2!Q$21)*COS(Mjesečno!$C20)*SIN($C$208)*SIN($C$207)+SIN(Mjesečno!$C20)*(SIN(Mjesečno!$C$1)*COS($C$207)-COS(Mjesečno!$C$1)*SIN($C$207)*COS($C$208)))</f>
        <v>0</v>
      </c>
      <c r="R221" s="34">
        <f>IF(COS(R$21)*(COS(Mjesečno!$C20)*(COS(Dnevno!$C$1)*COS($C$207)+COS($C$208)*SIN(Dnevno!$C$1)*SIN($C$207)))+SIN(Sheet2!R$21)*COS(Mjesečno!$C20)*SIN($C$208)*SIN($C$207)+SIN(Mjesečno!$C20)*(SIN(Mjesečno!$C$1)*COS($C$207)-COS(Mjesečno!$C$1)*SIN($C$207)*COS($C$208))&lt;0,0,COS(R$21)*(COS(Mjesečno!$C20)*(COS(Dnevno!$C$1)*COS($C$207)+COS($C$208)*SIN(Dnevno!$C$1)*SIN($C$207)))+SIN(Sheet2!R$21)*COS(Mjesečno!$C20)*SIN($C$208)*SIN($C$207)+SIN(Mjesečno!$C20)*(SIN(Mjesečno!$C$1)*COS($C$207)-COS(Mjesečno!$C$1)*SIN($C$207)*COS($C$208)))</f>
        <v>0</v>
      </c>
      <c r="S221" s="36">
        <f>IF(COS(S$21)*(COS(Mjesečno!$C20)*(COS(Dnevno!$C$1)*COS($C$207)+COS($C$208)*SIN(Dnevno!$C$1)*SIN($C$207)))+SIN(Sheet2!S$21)*COS(Mjesečno!$C20)*SIN($C$208)*SIN($C$207)+SIN(Mjesečno!$C20)*(SIN(Mjesečno!$C$1)*COS($C$207)-COS(Mjesečno!$C$1)*SIN($C$207)*COS($C$208))&lt;0,0,COS(S$21)*(COS(Mjesečno!$C20)*(COS(Dnevno!$C$1)*COS($C$207)+COS($C$208)*SIN(Dnevno!$C$1)*SIN($C$207)))+SIN(Sheet2!S$21)*COS(Mjesečno!$C20)*SIN($C$208)*SIN($C$207)+SIN(Mjesečno!$C20)*(SIN(Mjesečno!$C$1)*COS($C$207)-COS(Mjesečno!$C$1)*SIN($C$207)*COS($C$208)))</f>
        <v>0</v>
      </c>
    </row>
    <row r="222" spans="2:19" x14ac:dyDescent="0.35">
      <c r="B222" s="99" t="s">
        <v>85</v>
      </c>
      <c r="C222" s="34">
        <f>IF(COS(C$21)*(COS(Mjesečno!$C21)*(COS(Dnevno!$C$1)*COS($C$207)+COS($C$208)*SIN(Dnevno!$C$1)*SIN($C$207)))+SIN(Sheet2!C$21)*COS(Mjesečno!$C21)*SIN($C$208)*SIN($C$207)+SIN(Mjesečno!$C21)*(SIN(Mjesečno!$C$1)*COS($C$207)-COS(Mjesečno!$C$1)*SIN($C$207)*COS($C$208))&lt;0,0,COS(C$21)*(COS(Mjesečno!$C21)*(COS(Dnevno!$C$1)*COS($C$207)+COS($C$208)*SIN(Dnevno!$C$1)*SIN($C$207)))+SIN(Sheet2!C$21)*COS(Mjesečno!$C21)*SIN($C$208)*SIN($C$207)+SIN(Mjesečno!$C21)*(SIN(Mjesečno!$C$1)*COS($C$207)-COS(Mjesečno!$C$1)*SIN($C$207)*COS($C$208)))</f>
        <v>0</v>
      </c>
      <c r="D222" s="34">
        <f>IF(COS(D$21)*(COS(Mjesečno!$C21)*(COS(Dnevno!$C$1)*COS($C$207)+COS($C$208)*SIN(Dnevno!$C$1)*SIN($C$207)))+SIN(Sheet2!D$21)*COS(Mjesečno!$C21)*SIN($C$208)*SIN($C$207)+SIN(Mjesečno!$C21)*(SIN(Mjesečno!$C$1)*COS($C$207)-COS(Mjesečno!$C$1)*SIN($C$207)*COS($C$208))&lt;0,0,COS(D$21)*(COS(Mjesečno!$C21)*(COS(Dnevno!$C$1)*COS($C$207)+COS($C$208)*SIN(Dnevno!$C$1)*SIN($C$207)))+SIN(Sheet2!D$21)*COS(Mjesečno!$C21)*SIN($C$208)*SIN($C$207)+SIN(Mjesečno!$C21)*(SIN(Mjesečno!$C$1)*COS($C$207)-COS(Mjesečno!$C$1)*SIN($C$207)*COS($C$208)))</f>
        <v>0</v>
      </c>
      <c r="E222" s="34">
        <f>IF(COS(E$21)*(COS(Mjesečno!$C21)*(COS(Dnevno!$C$1)*COS($C$207)+COS($C$208)*SIN(Dnevno!$C$1)*SIN($C$207)))+SIN(Sheet2!E$21)*COS(Mjesečno!$C21)*SIN($C$208)*SIN($C$207)+SIN(Mjesečno!$C21)*(SIN(Mjesečno!$C$1)*COS($C$207)-COS(Mjesečno!$C$1)*SIN($C$207)*COS($C$208))&lt;0,0,COS(E$21)*(COS(Mjesečno!$C21)*(COS(Dnevno!$C$1)*COS($C$207)+COS($C$208)*SIN(Dnevno!$C$1)*SIN($C$207)))+SIN(Sheet2!E$21)*COS(Mjesečno!$C21)*SIN($C$208)*SIN($C$207)+SIN(Mjesečno!$C21)*(SIN(Mjesečno!$C$1)*COS($C$207)-COS(Mjesečno!$C$1)*SIN($C$207)*COS($C$208)))</f>
        <v>0.20431614130115702</v>
      </c>
      <c r="F222" s="34">
        <f>IF(COS(F$21)*(COS(Mjesečno!$C21)*(COS(Dnevno!$C$1)*COS($C$207)+COS($C$208)*SIN(Dnevno!$C$1)*SIN($C$207)))+SIN(Sheet2!F$21)*COS(Mjesečno!$C21)*SIN($C$208)*SIN($C$207)+SIN(Mjesečno!$C21)*(SIN(Mjesečno!$C$1)*COS($C$207)-COS(Mjesečno!$C$1)*SIN($C$207)*COS($C$208))&lt;0,0,COS(F$21)*(COS(Mjesečno!$C21)*(COS(Dnevno!$C$1)*COS($C$207)+COS($C$208)*SIN(Dnevno!$C$1)*SIN($C$207)))+SIN(Sheet2!F$21)*COS(Mjesečno!$C21)*SIN($C$208)*SIN($C$207)+SIN(Mjesečno!$C21)*(SIN(Mjesečno!$C$1)*COS($C$207)-COS(Mjesečno!$C$1)*SIN($C$207)*COS($C$208)))</f>
        <v>0.40664117974688663</v>
      </c>
      <c r="G222" s="34">
        <f>IF(COS(G$21)*(COS(Mjesečno!$C21)*(COS(Dnevno!$C$1)*COS($C$207)+COS($C$208)*SIN(Dnevno!$C$1)*SIN($C$207)))+SIN(Sheet2!G$21)*COS(Mjesečno!$C21)*SIN($C$208)*SIN($C$207)+SIN(Mjesečno!$C21)*(SIN(Mjesečno!$C$1)*COS($C$207)-COS(Mjesečno!$C$1)*SIN($C$207)*COS($C$208))&lt;0,0,COS(G$21)*(COS(Mjesečno!$C21)*(COS(Dnevno!$C$1)*COS($C$207)+COS($C$208)*SIN(Dnevno!$C$1)*SIN($C$207)))+SIN(Sheet2!G$21)*COS(Mjesečno!$C21)*SIN($C$208)*SIN($C$207)+SIN(Mjesečno!$C21)*(SIN(Mjesečno!$C$1)*COS($C$207)-COS(Mjesečno!$C$1)*SIN($C$207)*COS($C$208)))</f>
        <v>0.58258549951853811</v>
      </c>
      <c r="H222" s="34">
        <f>IF(COS(H$21)*(COS(Mjesečno!$C21)*(COS(Dnevno!$C$1)*COS($C$207)+COS($C$208)*SIN(Dnevno!$C$1)*SIN($C$207)))+SIN(Sheet2!H$21)*COS(Mjesečno!$C21)*SIN($C$208)*SIN($C$207)+SIN(Mjesečno!$C21)*(SIN(Mjesečno!$C$1)*COS($C$207)-COS(Mjesečno!$C$1)*SIN($C$207)*COS($C$208))&lt;0,0,COS(H$21)*(COS(Mjesečno!$C21)*(COS(Dnevno!$C$1)*COS($C$207)+COS($C$208)*SIN(Dnevno!$C$1)*SIN($C$207)))+SIN(Sheet2!H$21)*COS(Mjesečno!$C21)*SIN($C$208)*SIN($C$207)+SIN(Mjesečno!$C21)*(SIN(Mjesečno!$C$1)*COS($C$207)-COS(Mjesečno!$C$1)*SIN($C$207)*COS($C$208)))</f>
        <v>0.72015878598540972</v>
      </c>
      <c r="I222" s="34">
        <f>IF(COS(I$21)*(COS(Mjesečno!$C21)*(COS(Dnevno!$C$1)*COS($C$207)+COS($C$208)*SIN(Dnevno!$C$1)*SIN($C$207)))+SIN(Sheet2!I$21)*COS(Mjesečno!$C21)*SIN($C$208)*SIN($C$207)+SIN(Mjesečno!$C21)*(SIN(Mjesečno!$C$1)*COS($C$207)-COS(Mjesečno!$C$1)*SIN($C$207)*COS($C$208))&lt;0,0,COS(I$21)*(COS(Mjesečno!$C21)*(COS(Dnevno!$C$1)*COS($C$207)+COS($C$208)*SIN(Dnevno!$C$1)*SIN($C$207)))+SIN(Sheet2!I$21)*COS(Mjesečno!$C21)*SIN($C$208)*SIN($C$207)+SIN(Mjesečno!$C21)*(SIN(Mjesečno!$C$1)*COS($C$207)-COS(Mjesečno!$C$1)*SIN($C$207)*COS($C$208)))</f>
        <v>0.80998564702538967</v>
      </c>
      <c r="J222" s="34">
        <f>IF(COS(J$21)*(COS(Mjesečno!$C21)*(COS(Dnevno!$C$1)*COS($C$207)+COS($C$208)*SIN(Dnevno!$C$1)*SIN($C$207)))+SIN(Sheet2!J$21)*COS(Mjesečno!$C21)*SIN($C$208)*SIN($C$207)+SIN(Mjesečno!$C21)*(SIN(Mjesečno!$C$1)*COS($C$207)-COS(Mjesečno!$C$1)*SIN($C$207)*COS($C$208))&lt;0,0,COS(J$21)*(COS(Mjesečno!$C21)*(COS(Dnevno!$C$1)*COS($C$207)+COS($C$208)*SIN(Dnevno!$C$1)*SIN($C$207)))+SIN(Sheet2!J$21)*COS(Mjesečno!$C21)*SIN($C$208)*SIN($C$207)+SIN(Mjesečno!$C21)*(SIN(Mjesečno!$C$1)*COS($C$207)-COS(Mjesečno!$C$1)*SIN($C$207)*COS($C$208)))</f>
        <v>0.8459445305045098</v>
      </c>
      <c r="K222" s="34">
        <f>IF(COS(K$21)*(COS(Mjesečno!$C21)*(COS(Dnevno!$C$1)*COS($C$207)+COS($C$208)*SIN(Dnevno!$C$1)*SIN($C$207)))+SIN(Sheet2!K$21)*COS(Mjesečno!$C21)*SIN($C$208)*SIN($C$207)+SIN(Mjesečno!$C21)*(SIN(Mjesečno!$C$1)*COS($C$207)-COS(Mjesečno!$C$1)*SIN($C$207)*COS($C$208))&lt;0,0,COS(K$21)*(COS(Mjesečno!$C21)*(COS(Dnevno!$C$1)*COS($C$207)+COS($C$208)*SIN(Dnevno!$C$1)*SIN($C$207)))+SIN(Sheet2!K$21)*COS(Mjesečno!$C21)*SIN($C$208)*SIN($C$207)+SIN(Mjesečno!$C21)*(SIN(Mjesečno!$C$1)*COS($C$207)-COS(Mjesečno!$C$1)*SIN($C$207)*COS($C$208)))</f>
        <v>0.82558489793853274</v>
      </c>
      <c r="L222" s="34">
        <f>IF(COS(L$21)*(COS(Mjesečno!$C21)*(COS(Dnevno!$C$1)*COS($C$207)+COS($C$208)*SIN(Dnevno!$C$1)*SIN($C$207)))+SIN(Sheet2!L$21)*COS(Mjesečno!$C21)*SIN($C$208)*SIN($C$207)+SIN(Mjesečno!$C21)*(SIN(Mjesečno!$C$1)*COS($C$207)-COS(Mjesečno!$C$1)*SIN($C$207)*COS($C$208))&lt;0,0,COS(L$21)*(COS(Mjesečno!$C21)*(COS(Dnevno!$C$1)*COS($C$207)+COS($C$208)*SIN(Dnevno!$C$1)*SIN($C$207)))+SIN(Sheet2!L$21)*COS(Mjesečno!$C21)*SIN($C$208)*SIN($C$207)+SIN(Mjesečno!$C21)*(SIN(Mjesečno!$C$1)*COS($C$207)-COS(Mjesečno!$C$1)*SIN($C$207)*COS($C$208)))</f>
        <v>0.75029422464094631</v>
      </c>
      <c r="M222" s="34">
        <f>IF(COS(M$21)*(COS(Mjesečno!$C21)*(COS(Dnevno!$C$1)*COS($C$207)+COS($C$208)*SIN(Dnevno!$C$1)*SIN($C$207)))+SIN(Sheet2!M$21)*COS(Mjesečno!$C21)*SIN($C$208)*SIN($C$207)+SIN(Mjesečno!$C21)*(SIN(Mjesečno!$C$1)*COS($C$207)-COS(Mjesečno!$C$1)*SIN($C$207)*COS($C$208))&lt;0,0,COS(M$21)*(COS(Mjesečno!$C21)*(COS(Dnevno!$C$1)*COS($C$207)+COS($C$208)*SIN(Dnevno!$C$1)*SIN($C$207)))+SIN(Sheet2!M$21)*COS(Mjesečno!$C21)*SIN($C$208)*SIN($C$207)+SIN(Mjesečno!$C21)*(SIN(Mjesečno!$C$1)*COS($C$207)-COS(Mjesečno!$C$1)*SIN($C$207)*COS($C$208)))</f>
        <v>0.62520344557326035</v>
      </c>
      <c r="N222" s="34">
        <f>IF(COS(N$21)*(COS(Mjesečno!$C21)*(COS(Dnevno!$C$1)*COS($C$207)+COS($C$208)*SIN(Dnevno!$C$1)*SIN($C$207)))+SIN(Sheet2!N$21)*COS(Mjesečno!$C21)*SIN($C$208)*SIN($C$207)+SIN(Mjesečno!$C21)*(SIN(Mjesečno!$C$1)*COS($C$207)-COS(Mjesečno!$C$1)*SIN($C$207)*COS($C$208))&lt;0,0,COS(N$21)*(COS(Mjesečno!$C21)*(COS(Dnevno!$C$1)*COS($C$207)+COS($C$208)*SIN(Dnevno!$C$1)*SIN($C$207)))+SIN(Sheet2!N$21)*COS(Mjesečno!$C21)*SIN($C$208)*SIN($C$207)+SIN(Mjesečno!$C21)*(SIN(Mjesečno!$C$1)*COS($C$207)-COS(Mjesečno!$C$1)*SIN($C$207)*COS($C$208)))</f>
        <v>0.45883729060665102</v>
      </c>
      <c r="O222" s="34">
        <f>IF(COS(O$21)*(COS(Mjesečno!$C21)*(COS(Dnevno!$C$1)*COS($C$207)+COS($C$208)*SIN(Dnevno!$C$1)*SIN($C$207)))+SIN(Sheet2!O$21)*COS(Mjesečno!$C21)*SIN($C$208)*SIN($C$207)+SIN(Mjesečno!$C21)*(SIN(Mjesečno!$C$1)*COS($C$207)-COS(Mjesečno!$C$1)*SIN($C$207)*COS($C$208))&lt;0,0,COS(O$21)*(COS(Mjesečno!$C21)*(COS(Dnevno!$C$1)*COS($C$207)+COS($C$208)*SIN(Dnevno!$C$1)*SIN($C$207)))+SIN(Sheet2!O$21)*COS(Mjesečno!$C21)*SIN($C$208)*SIN($C$207)+SIN(Mjesečno!$C21)*(SIN(Mjesečno!$C$1)*COS($C$207)-COS(Mjesečno!$C$1)*SIN($C$207)*COS($C$208)))</f>
        <v>0.26253333826902231</v>
      </c>
      <c r="P222" s="34">
        <f>IF(COS(P$21)*(COS(Mjesečno!$C21)*(COS(Dnevno!$C$1)*COS($C$207)+COS($C$208)*SIN(Dnevno!$C$1)*SIN($C$207)))+SIN(Sheet2!P$21)*COS(Mjesečno!$C21)*SIN($C$208)*SIN($C$207)+SIN(Mjesečno!$C21)*(SIN(Mjesečno!$C$1)*COS($C$207)-COS(Mjesečno!$C$1)*SIN($C$207)*COS($C$208))&lt;0,0,COS(P$21)*(COS(Mjesečno!$C21)*(COS(Dnevno!$C$1)*COS($C$207)+COS($C$208)*SIN(Dnevno!$C$1)*SIN($C$207)))+SIN(Sheet2!P$21)*COS(Mjesečno!$C21)*SIN($C$208)*SIN($C$207)+SIN(Mjesečno!$C21)*(SIN(Mjesečno!$C$1)*COS($C$207)-COS(Mjesečno!$C$1)*SIN($C$207)*COS($C$208)))</f>
        <v>4.966937850456421E-2</v>
      </c>
      <c r="Q222" s="34">
        <f>IF(COS(Q$21)*(COS(Mjesečno!$C21)*(COS(Dnevno!$C$1)*COS($C$207)+COS($C$208)*SIN(Dnevno!$C$1)*SIN($C$207)))+SIN(Sheet2!Q$21)*COS(Mjesečno!$C21)*SIN($C$208)*SIN($C$207)+SIN(Mjesečno!$C21)*(SIN(Mjesečno!$C$1)*COS($C$207)-COS(Mjesečno!$C$1)*SIN($C$207)*COS($C$208))&lt;0,0,COS(Q$21)*(COS(Mjesečno!$C21)*(COS(Dnevno!$C$1)*COS($C$207)+COS($C$208)*SIN(Dnevno!$C$1)*SIN($C$207)))+SIN(Sheet2!Q$21)*COS(Mjesečno!$C21)*SIN($C$208)*SIN($C$207)+SIN(Mjesečno!$C21)*(SIN(Mjesečno!$C$1)*COS($C$207)-COS(Mjesečno!$C$1)*SIN($C$207)*COS($C$208)))</f>
        <v>0</v>
      </c>
      <c r="R222" s="34">
        <f>IF(COS(R$21)*(COS(Mjesečno!$C21)*(COS(Dnevno!$C$1)*COS($C$207)+COS($C$208)*SIN(Dnevno!$C$1)*SIN($C$207)))+SIN(Sheet2!R$21)*COS(Mjesečno!$C21)*SIN($C$208)*SIN($C$207)+SIN(Mjesečno!$C21)*(SIN(Mjesečno!$C$1)*COS($C$207)-COS(Mjesečno!$C$1)*SIN($C$207)*COS($C$208))&lt;0,0,COS(R$21)*(COS(Mjesečno!$C21)*(COS(Dnevno!$C$1)*COS($C$207)+COS($C$208)*SIN(Dnevno!$C$1)*SIN($C$207)))+SIN(Sheet2!R$21)*COS(Mjesečno!$C21)*SIN($C$208)*SIN($C$207)+SIN(Mjesečno!$C21)*(SIN(Mjesečno!$C$1)*COS($C$207)-COS(Mjesečno!$C$1)*SIN($C$207)*COS($C$208)))</f>
        <v>0</v>
      </c>
      <c r="S222" s="36">
        <f>IF(COS(S$21)*(COS(Mjesečno!$C21)*(COS(Dnevno!$C$1)*COS($C$207)+COS($C$208)*SIN(Dnevno!$C$1)*SIN($C$207)))+SIN(Sheet2!S$21)*COS(Mjesečno!$C21)*SIN($C$208)*SIN($C$207)+SIN(Mjesečno!$C21)*(SIN(Mjesečno!$C$1)*COS($C$207)-COS(Mjesečno!$C$1)*SIN($C$207)*COS($C$208))&lt;0,0,COS(S$21)*(COS(Mjesečno!$C21)*(COS(Dnevno!$C$1)*COS($C$207)+COS($C$208)*SIN(Dnevno!$C$1)*SIN($C$207)))+SIN(Sheet2!S$21)*COS(Mjesečno!$C21)*SIN($C$208)*SIN($C$207)+SIN(Mjesečno!$C21)*(SIN(Mjesečno!$C$1)*COS($C$207)-COS(Mjesečno!$C$1)*SIN($C$207)*COS($C$208)))</f>
        <v>0</v>
      </c>
    </row>
    <row r="223" spans="2:19" x14ac:dyDescent="0.35">
      <c r="B223" s="99" t="s">
        <v>86</v>
      </c>
      <c r="C223" s="34">
        <f>IF(COS(C$21)*(COS(Mjesečno!$C22)*(COS(Dnevno!$C$1)*COS($C$207)+COS($C$208)*SIN(Dnevno!$C$1)*SIN($C$207)))+SIN(Sheet2!C$21)*COS(Mjesečno!$C22)*SIN($C$208)*SIN($C$207)+SIN(Mjesečno!$C22)*(SIN(Mjesečno!$C$1)*COS($C$207)-COS(Mjesečno!$C$1)*SIN($C$207)*COS($C$208))&lt;0,0,COS(C$21)*(COS(Mjesečno!$C22)*(COS(Dnevno!$C$1)*COS($C$207)+COS($C$208)*SIN(Dnevno!$C$1)*SIN($C$207)))+SIN(Sheet2!C$21)*COS(Mjesečno!$C22)*SIN($C$208)*SIN($C$207)+SIN(Mjesečno!$C22)*(SIN(Mjesečno!$C$1)*COS($C$207)-COS(Mjesečno!$C$1)*SIN($C$207)*COS($C$208)))</f>
        <v>0</v>
      </c>
      <c r="D223" s="34">
        <f>IF(COS(D$21)*(COS(Mjesečno!$C22)*(COS(Dnevno!$C$1)*COS($C$207)+COS($C$208)*SIN(Dnevno!$C$1)*SIN($C$207)))+SIN(Sheet2!D$21)*COS(Mjesečno!$C22)*SIN($C$208)*SIN($C$207)+SIN(Mjesečno!$C22)*(SIN(Mjesečno!$C$1)*COS($C$207)-COS(Mjesečno!$C$1)*SIN($C$207)*COS($C$208))&lt;0,0,COS(D$21)*(COS(Mjesečno!$C22)*(COS(Dnevno!$C$1)*COS($C$207)+COS($C$208)*SIN(Dnevno!$C$1)*SIN($C$207)))+SIN(Sheet2!D$21)*COS(Mjesečno!$C22)*SIN($C$208)*SIN($C$207)+SIN(Mjesečno!$C22)*(SIN(Mjesečno!$C$1)*COS($C$207)-COS(Mjesečno!$C$1)*SIN($C$207)*COS($C$208)))</f>
        <v>0</v>
      </c>
      <c r="E223" s="34">
        <f>IF(COS(E$21)*(COS(Mjesečno!$C22)*(COS(Dnevno!$C$1)*COS($C$207)+COS($C$208)*SIN(Dnevno!$C$1)*SIN($C$207)))+SIN(Sheet2!E$21)*COS(Mjesečno!$C22)*SIN($C$208)*SIN($C$207)+SIN(Mjesečno!$C22)*(SIN(Mjesečno!$C$1)*COS($C$207)-COS(Mjesečno!$C$1)*SIN($C$207)*COS($C$208))&lt;0,0,COS(E$21)*(COS(Mjesečno!$C22)*(COS(Dnevno!$C$1)*COS($C$207)+COS($C$208)*SIN(Dnevno!$C$1)*SIN($C$207)))+SIN(Sheet2!E$21)*COS(Mjesečno!$C22)*SIN($C$208)*SIN($C$207)+SIN(Mjesečno!$C22)*(SIN(Mjesečno!$C$1)*COS($C$207)-COS(Mjesečno!$C$1)*SIN($C$207)*COS($C$208)))</f>
        <v>8.6123942782980731E-2</v>
      </c>
      <c r="F223" s="34">
        <f>IF(COS(F$21)*(COS(Mjesečno!$C22)*(COS(Dnevno!$C$1)*COS($C$207)+COS($C$208)*SIN(Dnevno!$C$1)*SIN($C$207)))+SIN(Sheet2!F$21)*COS(Mjesečno!$C22)*SIN($C$208)*SIN($C$207)+SIN(Mjesečno!$C22)*(SIN(Mjesečno!$C$1)*COS($C$207)-COS(Mjesečno!$C$1)*SIN($C$207)*COS($C$208))&lt;0,0,COS(F$21)*(COS(Mjesečno!$C22)*(COS(Dnevno!$C$1)*COS($C$207)+COS($C$208)*SIN(Dnevno!$C$1)*SIN($C$207)))+SIN(Sheet2!F$21)*COS(Mjesečno!$C22)*SIN($C$208)*SIN($C$207)+SIN(Mjesečno!$C22)*(SIN(Mjesečno!$C$1)*COS($C$207)-COS(Mjesečno!$C$1)*SIN($C$207)*COS($C$208)))</f>
        <v>0.28558811263926009</v>
      </c>
      <c r="G223" s="34">
        <f>IF(COS(G$21)*(COS(Mjesečno!$C22)*(COS(Dnevno!$C$1)*COS($C$207)+COS($C$208)*SIN(Dnevno!$C$1)*SIN($C$207)))+SIN(Sheet2!G$21)*COS(Mjesečno!$C22)*SIN($C$208)*SIN($C$207)+SIN(Mjesečno!$C22)*(SIN(Mjesečno!$C$1)*COS($C$207)-COS(Mjesečno!$C$1)*SIN($C$207)*COS($C$208))&lt;0,0,COS(G$21)*(COS(Mjesečno!$C22)*(COS(Dnevno!$C$1)*COS($C$207)+COS($C$208)*SIN(Dnevno!$C$1)*SIN($C$207)))+SIN(Sheet2!G$21)*COS(Mjesečno!$C22)*SIN($C$208)*SIN($C$207)+SIN(Mjesečno!$C22)*(SIN(Mjesečno!$C$1)*COS($C$207)-COS(Mjesečno!$C$1)*SIN($C$207)*COS($C$208)))</f>
        <v>0.45904458621157951</v>
      </c>
      <c r="H223" s="34">
        <f>IF(COS(H$21)*(COS(Mjesečno!$C22)*(COS(Dnevno!$C$1)*COS($C$207)+COS($C$208)*SIN(Dnevno!$C$1)*SIN($C$207)))+SIN(Sheet2!H$21)*COS(Mjesečno!$C22)*SIN($C$208)*SIN($C$207)+SIN(Mjesečno!$C22)*(SIN(Mjesečno!$C$1)*COS($C$207)-COS(Mjesečno!$C$1)*SIN($C$207)*COS($C$208))&lt;0,0,COS(H$21)*(COS(Mjesečno!$C22)*(COS(Dnevno!$C$1)*COS($C$207)+COS($C$208)*SIN(Dnevno!$C$1)*SIN($C$207)))+SIN(Sheet2!H$21)*COS(Mjesečno!$C22)*SIN($C$208)*SIN($C$207)+SIN(Mjesečno!$C22)*(SIN(Mjesečno!$C$1)*COS($C$207)-COS(Mjesečno!$C$1)*SIN($C$207)*COS($C$208)))</f>
        <v>0.59467259147636176</v>
      </c>
      <c r="I223" s="34">
        <f>IF(COS(I$21)*(COS(Mjesečno!$C22)*(COS(Dnevno!$C$1)*COS($C$207)+COS($C$208)*SIN(Dnevno!$C$1)*SIN($C$207)))+SIN(Sheet2!I$21)*COS(Mjesečno!$C22)*SIN($C$208)*SIN($C$207)+SIN(Mjesečno!$C22)*(SIN(Mjesečno!$C$1)*COS($C$207)-COS(Mjesečno!$C$1)*SIN($C$207)*COS($C$208))&lt;0,0,COS(I$21)*(COS(Mjesečno!$C22)*(COS(Dnevno!$C$1)*COS($C$207)+COS($C$208)*SIN(Dnevno!$C$1)*SIN($C$207)))+SIN(Sheet2!I$21)*COS(Mjesečno!$C22)*SIN($C$208)*SIN($C$207)+SIN(Mjesečno!$C22)*(SIN(Mjesečno!$C$1)*COS($C$207)-COS(Mjesečno!$C$1)*SIN($C$207)*COS($C$208)))</f>
        <v>0.68322930401068771</v>
      </c>
      <c r="J223" s="34">
        <f>IF(COS(J$21)*(COS(Mjesečno!$C22)*(COS(Dnevno!$C$1)*COS($C$207)+COS($C$208)*SIN(Dnevno!$C$1)*SIN($C$207)))+SIN(Sheet2!J$21)*COS(Mjesečno!$C22)*SIN($C$208)*SIN($C$207)+SIN(Mjesečno!$C22)*(SIN(Mjesečno!$C$1)*COS($C$207)-COS(Mjesečno!$C$1)*SIN($C$207)*COS($C$208))&lt;0,0,COS(J$21)*(COS(Mjesečno!$C22)*(COS(Dnevno!$C$1)*COS($C$207)+COS($C$208)*SIN(Dnevno!$C$1)*SIN($C$207)))+SIN(Sheet2!J$21)*COS(Mjesečno!$C22)*SIN($C$208)*SIN($C$207)+SIN(Mjesečno!$C22)*(SIN(Mjesečno!$C$1)*COS($C$207)-COS(Mjesečno!$C$1)*SIN($C$207)*COS($C$208)))</f>
        <v>0.71867973020223042</v>
      </c>
      <c r="K223" s="34">
        <f>IF(COS(K$21)*(COS(Mjesečno!$C22)*(COS(Dnevno!$C$1)*COS($C$207)+COS($C$208)*SIN(Dnevno!$C$1)*SIN($C$207)))+SIN(Sheet2!K$21)*COS(Mjesečno!$C22)*SIN($C$208)*SIN($C$207)+SIN(Mjesečno!$C22)*(SIN(Mjesečno!$C$1)*COS($C$207)-COS(Mjesečno!$C$1)*SIN($C$207)*COS($C$208))&lt;0,0,COS(K$21)*(COS(Mjesečno!$C22)*(COS(Dnevno!$C$1)*COS($C$207)+COS($C$208)*SIN(Dnevno!$C$1)*SIN($C$207)))+SIN(Sheet2!K$21)*COS(Mjesečno!$C22)*SIN($C$208)*SIN($C$207)+SIN(Mjesečno!$C22)*(SIN(Mjesečno!$C$1)*COS($C$207)-COS(Mjesečno!$C$1)*SIN($C$207)*COS($C$208)))</f>
        <v>0.69860798209063535</v>
      </c>
      <c r="L223" s="34">
        <f>IF(COS(L$21)*(COS(Mjesečno!$C22)*(COS(Dnevno!$C$1)*COS($C$207)+COS($C$208)*SIN(Dnevno!$C$1)*SIN($C$207)))+SIN(Sheet2!L$21)*COS(Mjesečno!$C22)*SIN($C$208)*SIN($C$207)+SIN(Mjesečno!$C22)*(SIN(Mjesečno!$C$1)*COS($C$207)-COS(Mjesečno!$C$1)*SIN($C$207)*COS($C$208))&lt;0,0,COS(L$21)*(COS(Mjesečno!$C22)*(COS(Dnevno!$C$1)*COS($C$207)+COS($C$208)*SIN(Dnevno!$C$1)*SIN($C$207)))+SIN(Sheet2!L$21)*COS(Mjesečno!$C22)*SIN($C$208)*SIN($C$207)+SIN(Mjesečno!$C22)*(SIN(Mjesečno!$C$1)*COS($C$207)-COS(Mjesečno!$C$1)*SIN($C$207)*COS($C$208)))</f>
        <v>0.62438191613957561</v>
      </c>
      <c r="M223" s="34">
        <f>IF(COS(M$21)*(COS(Mjesečno!$C22)*(COS(Dnevno!$C$1)*COS($C$207)+COS($C$208)*SIN(Dnevno!$C$1)*SIN($C$207)))+SIN(Sheet2!M$21)*COS(Mjesečno!$C22)*SIN($C$208)*SIN($C$207)+SIN(Mjesečno!$C22)*(SIN(Mjesečno!$C$1)*COS($C$207)-COS(Mjesečno!$C$1)*SIN($C$207)*COS($C$208))&lt;0,0,COS(M$21)*(COS(Mjesečno!$C22)*(COS(Dnevno!$C$1)*COS($C$207)+COS($C$208)*SIN(Dnevno!$C$1)*SIN($C$207)))+SIN(Sheet2!M$21)*COS(Mjesečno!$C22)*SIN($C$208)*SIN($C$207)+SIN(Mjesečno!$C22)*(SIN(Mjesečno!$C$1)*COS($C$207)-COS(Mjesečno!$C$1)*SIN($C$207)*COS($C$208)))</f>
        <v>0.50105991607924216</v>
      </c>
      <c r="N223" s="34">
        <f>IF(COS(N$21)*(COS(Mjesečno!$C22)*(COS(Dnevno!$C$1)*COS($C$207)+COS($C$208)*SIN(Dnevno!$C$1)*SIN($C$207)))+SIN(Sheet2!N$21)*COS(Mjesečno!$C22)*SIN($C$208)*SIN($C$207)+SIN(Mjesečno!$C22)*(SIN(Mjesečno!$C$1)*COS($C$207)-COS(Mjesečno!$C$1)*SIN($C$207)*COS($C$208))&lt;0,0,COS(N$21)*(COS(Mjesečno!$C22)*(COS(Dnevno!$C$1)*COS($C$207)+COS($C$208)*SIN(Dnevno!$C$1)*SIN($C$207)))+SIN(Sheet2!N$21)*COS(Mjesečno!$C22)*SIN($C$208)*SIN($C$207)+SIN(Mjesečno!$C22)*(SIN(Mjesečno!$C$1)*COS($C$207)-COS(Mjesečno!$C$1)*SIN($C$207)*COS($C$208)))</f>
        <v>0.33704617241450574</v>
      </c>
      <c r="O223" s="34">
        <f>IF(COS(O$21)*(COS(Mjesečno!$C22)*(COS(Dnevno!$C$1)*COS($C$207)+COS($C$208)*SIN(Dnevno!$C$1)*SIN($C$207)))+SIN(Sheet2!O$21)*COS(Mjesečno!$C22)*SIN($C$208)*SIN($C$207)+SIN(Mjesečno!$C22)*(SIN(Mjesečno!$C$1)*COS($C$207)-COS(Mjesečno!$C$1)*SIN($C$207)*COS($C$208))&lt;0,0,COS(O$21)*(COS(Mjesečno!$C22)*(COS(Dnevno!$C$1)*COS($C$207)+COS($C$208)*SIN(Dnevno!$C$1)*SIN($C$207)))+SIN(Sheet2!O$21)*COS(Mjesečno!$C22)*SIN($C$208)*SIN($C$207)+SIN(Mjesečno!$C22)*(SIN(Mjesečno!$C$1)*COS($C$207)-COS(Mjesečno!$C$1)*SIN($C$207)*COS($C$208)))</f>
        <v>0.14351795073059104</v>
      </c>
      <c r="P223" s="34">
        <f>IF(COS(P$21)*(COS(Mjesečno!$C22)*(COS(Dnevno!$C$1)*COS($C$207)+COS($C$208)*SIN(Dnevno!$C$1)*SIN($C$207)))+SIN(Sheet2!P$21)*COS(Mjesečno!$C22)*SIN($C$208)*SIN($C$207)+SIN(Mjesečno!$C22)*(SIN(Mjesečno!$C$1)*COS($C$207)-COS(Mjesečno!$C$1)*SIN($C$207)*COS($C$208))&lt;0,0,COS(P$21)*(COS(Mjesečno!$C22)*(COS(Dnevno!$C$1)*COS($C$207)+COS($C$208)*SIN(Dnevno!$C$1)*SIN($C$207)))+SIN(Sheet2!P$21)*COS(Mjesečno!$C22)*SIN($C$208)*SIN($C$207)+SIN(Mjesečno!$C22)*(SIN(Mjesečno!$C$1)*COS($C$207)-COS(Mjesečno!$C$1)*SIN($C$207)*COS($C$208)))</f>
        <v>0</v>
      </c>
      <c r="Q223" s="34">
        <f>IF(COS(Q$21)*(COS(Mjesečno!$C22)*(COS(Dnevno!$C$1)*COS($C$207)+COS($C$208)*SIN(Dnevno!$C$1)*SIN($C$207)))+SIN(Sheet2!Q$21)*COS(Mjesečno!$C22)*SIN($C$208)*SIN($C$207)+SIN(Mjesečno!$C22)*(SIN(Mjesečno!$C$1)*COS($C$207)-COS(Mjesečno!$C$1)*SIN($C$207)*COS($C$208))&lt;0,0,COS(Q$21)*(COS(Mjesečno!$C22)*(COS(Dnevno!$C$1)*COS($C$207)+COS($C$208)*SIN(Dnevno!$C$1)*SIN($C$207)))+SIN(Sheet2!Q$21)*COS(Mjesečno!$C22)*SIN($C$208)*SIN($C$207)+SIN(Mjesečno!$C22)*(SIN(Mjesečno!$C$1)*COS($C$207)-COS(Mjesečno!$C$1)*SIN($C$207)*COS($C$208)))</f>
        <v>0</v>
      </c>
      <c r="R223" s="34">
        <f>IF(COS(R$21)*(COS(Mjesečno!$C22)*(COS(Dnevno!$C$1)*COS($C$207)+COS($C$208)*SIN(Dnevno!$C$1)*SIN($C$207)))+SIN(Sheet2!R$21)*COS(Mjesečno!$C22)*SIN($C$208)*SIN($C$207)+SIN(Mjesečno!$C22)*(SIN(Mjesečno!$C$1)*COS($C$207)-COS(Mjesečno!$C$1)*SIN($C$207)*COS($C$208))&lt;0,0,COS(R$21)*(COS(Mjesečno!$C22)*(COS(Dnevno!$C$1)*COS($C$207)+COS($C$208)*SIN(Dnevno!$C$1)*SIN($C$207)))+SIN(Sheet2!R$21)*COS(Mjesečno!$C22)*SIN($C$208)*SIN($C$207)+SIN(Mjesečno!$C22)*(SIN(Mjesečno!$C$1)*COS($C$207)-COS(Mjesečno!$C$1)*SIN($C$207)*COS($C$208)))</f>
        <v>0</v>
      </c>
      <c r="S223" s="36">
        <f>IF(COS(S$21)*(COS(Mjesečno!$C22)*(COS(Dnevno!$C$1)*COS($C$207)+COS($C$208)*SIN(Dnevno!$C$1)*SIN($C$207)))+SIN(Sheet2!S$21)*COS(Mjesečno!$C22)*SIN($C$208)*SIN($C$207)+SIN(Mjesečno!$C22)*(SIN(Mjesečno!$C$1)*COS($C$207)-COS(Mjesečno!$C$1)*SIN($C$207)*COS($C$208))&lt;0,0,COS(S$21)*(COS(Mjesečno!$C22)*(COS(Dnevno!$C$1)*COS($C$207)+COS($C$208)*SIN(Dnevno!$C$1)*SIN($C$207)))+SIN(Sheet2!S$21)*COS(Mjesečno!$C22)*SIN($C$208)*SIN($C$207)+SIN(Mjesečno!$C22)*(SIN(Mjesečno!$C$1)*COS($C$207)-COS(Mjesečno!$C$1)*SIN($C$207)*COS($C$208)))</f>
        <v>0</v>
      </c>
    </row>
    <row r="224" spans="2:19" x14ac:dyDescent="0.35">
      <c r="B224" s="99" t="s">
        <v>87</v>
      </c>
      <c r="C224" s="34">
        <f>IF(COS(C$21)*(COS(Mjesečno!$C23)*(COS(Dnevno!$C$1)*COS($C$207)+COS($C$208)*SIN(Dnevno!$C$1)*SIN($C$207)))+SIN(Sheet2!C$21)*COS(Mjesečno!$C23)*SIN($C$208)*SIN($C$207)+SIN(Mjesečno!$C23)*(SIN(Mjesečno!$C$1)*COS($C$207)-COS(Mjesečno!$C$1)*SIN($C$207)*COS($C$208))&lt;0,0,COS(C$21)*(COS(Mjesečno!$C23)*(COS(Dnevno!$C$1)*COS($C$207)+COS($C$208)*SIN(Dnevno!$C$1)*SIN($C$207)))+SIN(Sheet2!C$21)*COS(Mjesečno!$C23)*SIN($C$208)*SIN($C$207)+SIN(Mjesečno!$C23)*(SIN(Mjesečno!$C$1)*COS($C$207)-COS(Mjesečno!$C$1)*SIN($C$207)*COS($C$208)))</f>
        <v>0</v>
      </c>
      <c r="D224" s="34">
        <f>IF(COS(D$21)*(COS(Mjesečno!$C23)*(COS(Dnevno!$C$1)*COS($C$207)+COS($C$208)*SIN(Dnevno!$C$1)*SIN($C$207)))+SIN(Sheet2!D$21)*COS(Mjesečno!$C23)*SIN($C$208)*SIN($C$207)+SIN(Mjesečno!$C23)*(SIN(Mjesečno!$C$1)*COS($C$207)-COS(Mjesečno!$C$1)*SIN($C$207)*COS($C$208))&lt;0,0,COS(D$21)*(COS(Mjesečno!$C23)*(COS(Dnevno!$C$1)*COS($C$207)+COS($C$208)*SIN(Dnevno!$C$1)*SIN($C$207)))+SIN(Sheet2!D$21)*COS(Mjesečno!$C23)*SIN($C$208)*SIN($C$207)+SIN(Mjesečno!$C23)*(SIN(Mjesečno!$C$1)*COS($C$207)-COS(Mjesečno!$C$1)*SIN($C$207)*COS($C$208)))</f>
        <v>0</v>
      </c>
      <c r="E224" s="34">
        <f>IF(COS(E$21)*(COS(Mjesečno!$C23)*(COS(Dnevno!$C$1)*COS($C$207)+COS($C$208)*SIN(Dnevno!$C$1)*SIN($C$207)))+SIN(Sheet2!E$21)*COS(Mjesečno!$C23)*SIN($C$208)*SIN($C$207)+SIN(Mjesečno!$C23)*(SIN(Mjesečno!$C$1)*COS($C$207)-COS(Mjesečno!$C$1)*SIN($C$207)*COS($C$208))&lt;0,0,COS(E$21)*(COS(Mjesečno!$C23)*(COS(Dnevno!$C$1)*COS($C$207)+COS($C$208)*SIN(Dnevno!$C$1)*SIN($C$207)))+SIN(Sheet2!E$21)*COS(Mjesečno!$C23)*SIN($C$208)*SIN($C$207)+SIN(Mjesečno!$C23)*(SIN(Mjesečno!$C$1)*COS($C$207)-COS(Mjesečno!$C$1)*SIN($C$207)*COS($C$208)))</f>
        <v>0</v>
      </c>
      <c r="F224" s="34">
        <f>IF(COS(F$21)*(COS(Mjesečno!$C23)*(COS(Dnevno!$C$1)*COS($C$207)+COS($C$208)*SIN(Dnevno!$C$1)*SIN($C$207)))+SIN(Sheet2!F$21)*COS(Mjesečno!$C23)*SIN($C$208)*SIN($C$207)+SIN(Mjesečno!$C23)*(SIN(Mjesečno!$C$1)*COS($C$207)-COS(Mjesečno!$C$1)*SIN($C$207)*COS($C$208))&lt;0,0,COS(F$21)*(COS(Mjesečno!$C23)*(COS(Dnevno!$C$1)*COS($C$207)+COS($C$208)*SIN(Dnevno!$C$1)*SIN($C$207)))+SIN(Sheet2!F$21)*COS(Mjesečno!$C23)*SIN($C$208)*SIN($C$207)+SIN(Mjesečno!$C23)*(SIN(Mjesečno!$C$1)*COS($C$207)-COS(Mjesečno!$C$1)*SIN($C$207)*COS($C$208)))</f>
        <v>0.18284525880281771</v>
      </c>
      <c r="G224" s="34">
        <f>IF(COS(G$21)*(COS(Mjesečno!$C23)*(COS(Dnevno!$C$1)*COS($C$207)+COS($C$208)*SIN(Dnevno!$C$1)*SIN($C$207)))+SIN(Sheet2!G$21)*COS(Mjesečno!$C23)*SIN($C$208)*SIN($C$207)+SIN(Mjesečno!$C23)*(SIN(Mjesečno!$C$1)*COS($C$207)-COS(Mjesečno!$C$1)*SIN($C$207)*COS($C$208))&lt;0,0,COS(G$21)*(COS(Mjesečno!$C23)*(COS(Dnevno!$C$1)*COS($C$207)+COS($C$208)*SIN(Dnevno!$C$1)*SIN($C$207)))+SIN(Sheet2!G$21)*COS(Mjesečno!$C23)*SIN($C$208)*SIN($C$207)+SIN(Mjesečno!$C23)*(SIN(Mjesečno!$C$1)*COS($C$207)-COS(Mjesečno!$C$1)*SIN($C$207)*COS($C$208)))</f>
        <v>0.34925404128860932</v>
      </c>
      <c r="H224" s="34">
        <f>IF(COS(H$21)*(COS(Mjesečno!$C23)*(COS(Dnevno!$C$1)*COS($C$207)+COS($C$208)*SIN(Dnevno!$C$1)*SIN($C$207)))+SIN(Sheet2!H$21)*COS(Mjesečno!$C23)*SIN($C$208)*SIN($C$207)+SIN(Mjesečno!$C23)*(SIN(Mjesečno!$C$1)*COS($C$207)-COS(Mjesečno!$C$1)*SIN($C$207)*COS($C$208))&lt;0,0,COS(H$21)*(COS(Mjesečno!$C23)*(COS(Dnevno!$C$1)*COS($C$207)+COS($C$208)*SIN(Dnevno!$C$1)*SIN($C$207)))+SIN(Sheet2!H$21)*COS(Mjesečno!$C23)*SIN($C$208)*SIN($C$207)+SIN(Mjesečno!$C23)*(SIN(Mjesečno!$C$1)*COS($C$207)-COS(Mjesečno!$C$1)*SIN($C$207)*COS($C$208)))</f>
        <v>0.47937135984275886</v>
      </c>
      <c r="I224" s="34">
        <f>IF(COS(I$21)*(COS(Mjesečno!$C23)*(COS(Dnevno!$C$1)*COS($C$207)+COS($C$208)*SIN(Dnevno!$C$1)*SIN($C$207)))+SIN(Sheet2!I$21)*COS(Mjesečno!$C23)*SIN($C$208)*SIN($C$207)+SIN(Mjesečno!$C23)*(SIN(Mjesečno!$C$1)*COS($C$207)-COS(Mjesečno!$C$1)*SIN($C$207)*COS($C$208))&lt;0,0,COS(I$21)*(COS(Mjesečno!$C23)*(COS(Dnevno!$C$1)*COS($C$207)+COS($C$208)*SIN(Dnevno!$C$1)*SIN($C$207)))+SIN(Sheet2!I$21)*COS(Mjesečno!$C23)*SIN($C$208)*SIN($C$207)+SIN(Mjesečno!$C23)*(SIN(Mjesečno!$C$1)*COS($C$207)-COS(Mjesečno!$C$1)*SIN($C$207)*COS($C$208)))</f>
        <v>0.56432993423483691</v>
      </c>
      <c r="J224" s="34">
        <f>IF(COS(J$21)*(COS(Mjesečno!$C23)*(COS(Dnevno!$C$1)*COS($C$207)+COS($C$208)*SIN(Dnevno!$C$1)*SIN($C$207)))+SIN(Sheet2!J$21)*COS(Mjesečno!$C23)*SIN($C$208)*SIN($C$207)+SIN(Mjesečno!$C23)*(SIN(Mjesečno!$C$1)*COS($C$207)-COS(Mjesečno!$C$1)*SIN($C$207)*COS($C$208))&lt;0,0,COS(J$21)*(COS(Mjesečno!$C23)*(COS(Dnevno!$C$1)*COS($C$207)+COS($C$208)*SIN(Dnevno!$C$1)*SIN($C$207)))+SIN(Sheet2!J$21)*COS(Mjesečno!$C23)*SIN($C$208)*SIN($C$207)+SIN(Mjesečno!$C23)*(SIN(Mjesečno!$C$1)*COS($C$207)-COS(Mjesečno!$C$1)*SIN($C$207)*COS($C$208)))</f>
        <v>0.59833997802070615</v>
      </c>
      <c r="K224" s="34">
        <f>IF(COS(K$21)*(COS(Mjesečno!$C23)*(COS(Dnevno!$C$1)*COS($C$207)+COS($C$208)*SIN(Dnevno!$C$1)*SIN($C$207)))+SIN(Sheet2!K$21)*COS(Mjesečno!$C23)*SIN($C$208)*SIN($C$207)+SIN(Mjesečno!$C23)*(SIN(Mjesečno!$C$1)*COS($C$207)-COS(Mjesečno!$C$1)*SIN($C$207)*COS($C$208))&lt;0,0,COS(K$21)*(COS(Mjesečno!$C23)*(COS(Dnevno!$C$1)*COS($C$207)+COS($C$208)*SIN(Dnevno!$C$1)*SIN($C$207)))+SIN(Sheet2!K$21)*COS(Mjesečno!$C23)*SIN($C$208)*SIN($C$207)+SIN(Mjesečno!$C23)*(SIN(Mjesečno!$C$1)*COS($C$207)-COS(Mjesečno!$C$1)*SIN($C$207)*COS($C$208)))</f>
        <v>0.57908376292061403</v>
      </c>
      <c r="L224" s="34">
        <f>IF(COS(L$21)*(COS(Mjesečno!$C23)*(COS(Dnevno!$C$1)*COS($C$207)+COS($C$208)*SIN(Dnevno!$C$1)*SIN($C$207)))+SIN(Sheet2!L$21)*COS(Mjesečno!$C23)*SIN($C$208)*SIN($C$207)+SIN(Mjesečno!$C23)*(SIN(Mjesečno!$C$1)*COS($C$207)-COS(Mjesečno!$C$1)*SIN($C$207)*COS($C$208))&lt;0,0,COS(L$21)*(COS(Mjesečno!$C23)*(COS(Dnevno!$C$1)*COS($C$207)+COS($C$208)*SIN(Dnevno!$C$1)*SIN($C$207)))+SIN(Sheet2!L$21)*COS(Mjesečno!$C23)*SIN($C$208)*SIN($C$207)+SIN(Mjesečno!$C23)*(SIN(Mjesečno!$C$1)*COS($C$207)-COS(Mjesečno!$C$1)*SIN($C$207)*COS($C$208)))</f>
        <v>0.50787356817123208</v>
      </c>
      <c r="M224" s="34">
        <f>IF(COS(M$21)*(COS(Mjesečno!$C23)*(COS(Dnevno!$C$1)*COS($C$207)+COS($C$208)*SIN(Dnevno!$C$1)*SIN($C$207)))+SIN(Sheet2!M$21)*COS(Mjesečno!$C23)*SIN($C$208)*SIN($C$207)+SIN(Mjesečno!$C23)*(SIN(Mjesečno!$C$1)*COS($C$207)-COS(Mjesečno!$C$1)*SIN($C$207)*COS($C$208))&lt;0,0,COS(M$21)*(COS(Mjesečno!$C23)*(COS(Dnevno!$C$1)*COS($C$207)+COS($C$208)*SIN(Dnevno!$C$1)*SIN($C$207)))+SIN(Sheet2!M$21)*COS(Mjesečno!$C23)*SIN($C$208)*SIN($C$207)+SIN(Mjesečno!$C23)*(SIN(Mjesečno!$C$1)*COS($C$207)-COS(Mjesečno!$C$1)*SIN($C$207)*COS($C$208)))</f>
        <v>0.38956225086431923</v>
      </c>
      <c r="N224" s="34">
        <f>IF(COS(N$21)*(COS(Mjesečno!$C23)*(COS(Dnevno!$C$1)*COS($C$207)+COS($C$208)*SIN(Dnevno!$C$1)*SIN($C$207)))+SIN(Sheet2!N$21)*COS(Mjesečno!$C23)*SIN($C$208)*SIN($C$207)+SIN(Mjesečno!$C23)*(SIN(Mjesečno!$C$1)*COS($C$207)-COS(Mjesečno!$C$1)*SIN($C$207)*COS($C$208))&lt;0,0,COS(N$21)*(COS(Mjesečno!$C23)*(COS(Dnevno!$C$1)*COS($C$207)+COS($C$208)*SIN(Dnevno!$C$1)*SIN($C$207)))+SIN(Sheet2!N$21)*COS(Mjesečno!$C23)*SIN($C$208)*SIN($C$207)+SIN(Mjesečno!$C23)*(SIN(Mjesečno!$C$1)*COS($C$207)-COS(Mjesečno!$C$1)*SIN($C$207)*COS($C$208)))</f>
        <v>0.23221253175564588</v>
      </c>
      <c r="O224" s="34">
        <f>IF(COS(O$21)*(COS(Mjesečno!$C23)*(COS(Dnevno!$C$1)*COS($C$207)+COS($C$208)*SIN(Dnevno!$C$1)*SIN($C$207)))+SIN(Sheet2!O$21)*COS(Mjesečno!$C23)*SIN($C$208)*SIN($C$207)+SIN(Mjesečno!$C23)*(SIN(Mjesečno!$C$1)*COS($C$207)-COS(Mjesečno!$C$1)*SIN($C$207)*COS($C$208))&lt;0,0,COS(O$21)*(COS(Mjesečno!$C23)*(COS(Dnevno!$C$1)*COS($C$207)+COS($C$208)*SIN(Dnevno!$C$1)*SIN($C$207)))+SIN(Sheet2!O$21)*COS(Mjesečno!$C23)*SIN($C$208)*SIN($C$207)+SIN(Mjesečno!$C23)*(SIN(Mjesečno!$C$1)*COS($C$207)-COS(Mjesečno!$C$1)*SIN($C$207)*COS($C$208)))</f>
        <v>4.6547534169762039E-2</v>
      </c>
      <c r="P224" s="34">
        <f>IF(COS(P$21)*(COS(Mjesečno!$C23)*(COS(Dnevno!$C$1)*COS($C$207)+COS($C$208)*SIN(Dnevno!$C$1)*SIN($C$207)))+SIN(Sheet2!P$21)*COS(Mjesečno!$C23)*SIN($C$208)*SIN($C$207)+SIN(Mjesečno!$C23)*(SIN(Mjesečno!$C$1)*COS($C$207)-COS(Mjesečno!$C$1)*SIN($C$207)*COS($C$208))&lt;0,0,COS(P$21)*(COS(Mjesečno!$C23)*(COS(Dnevno!$C$1)*COS($C$207)+COS($C$208)*SIN(Dnevno!$C$1)*SIN($C$207)))+SIN(Sheet2!P$21)*COS(Mjesečno!$C23)*SIN($C$208)*SIN($C$207)+SIN(Mjesečno!$C23)*(SIN(Mjesečno!$C$1)*COS($C$207)-COS(Mjesečno!$C$1)*SIN($C$207)*COS($C$208)))</f>
        <v>0</v>
      </c>
      <c r="Q224" s="34">
        <f>IF(COS(Q$21)*(COS(Mjesečno!$C23)*(COS(Dnevno!$C$1)*COS($C$207)+COS($C$208)*SIN(Dnevno!$C$1)*SIN($C$207)))+SIN(Sheet2!Q$21)*COS(Mjesečno!$C23)*SIN($C$208)*SIN($C$207)+SIN(Mjesečno!$C23)*(SIN(Mjesečno!$C$1)*COS($C$207)-COS(Mjesečno!$C$1)*SIN($C$207)*COS($C$208))&lt;0,0,COS(Q$21)*(COS(Mjesečno!$C23)*(COS(Dnevno!$C$1)*COS($C$207)+COS($C$208)*SIN(Dnevno!$C$1)*SIN($C$207)))+SIN(Sheet2!Q$21)*COS(Mjesečno!$C23)*SIN($C$208)*SIN($C$207)+SIN(Mjesečno!$C23)*(SIN(Mjesečno!$C$1)*COS($C$207)-COS(Mjesečno!$C$1)*SIN($C$207)*COS($C$208)))</f>
        <v>0</v>
      </c>
      <c r="R224" s="34">
        <f>IF(COS(R$21)*(COS(Mjesečno!$C23)*(COS(Dnevno!$C$1)*COS($C$207)+COS($C$208)*SIN(Dnevno!$C$1)*SIN($C$207)))+SIN(Sheet2!R$21)*COS(Mjesečno!$C23)*SIN($C$208)*SIN($C$207)+SIN(Mjesečno!$C23)*(SIN(Mjesečno!$C$1)*COS($C$207)-COS(Mjesečno!$C$1)*SIN($C$207)*COS($C$208))&lt;0,0,COS(R$21)*(COS(Mjesečno!$C23)*(COS(Dnevno!$C$1)*COS($C$207)+COS($C$208)*SIN(Dnevno!$C$1)*SIN($C$207)))+SIN(Sheet2!R$21)*COS(Mjesečno!$C23)*SIN($C$208)*SIN($C$207)+SIN(Mjesečno!$C23)*(SIN(Mjesečno!$C$1)*COS($C$207)-COS(Mjesečno!$C$1)*SIN($C$207)*COS($C$208)))</f>
        <v>0</v>
      </c>
      <c r="S224" s="36">
        <f>IF(COS(S$21)*(COS(Mjesečno!$C23)*(COS(Dnevno!$C$1)*COS($C$207)+COS($C$208)*SIN(Dnevno!$C$1)*SIN($C$207)))+SIN(Sheet2!S$21)*COS(Mjesečno!$C23)*SIN($C$208)*SIN($C$207)+SIN(Mjesečno!$C23)*(SIN(Mjesečno!$C$1)*COS($C$207)-COS(Mjesečno!$C$1)*SIN($C$207)*COS($C$208))&lt;0,0,COS(S$21)*(COS(Mjesečno!$C23)*(COS(Dnevno!$C$1)*COS($C$207)+COS($C$208)*SIN(Dnevno!$C$1)*SIN($C$207)))+SIN(Sheet2!S$21)*COS(Mjesečno!$C23)*SIN($C$208)*SIN($C$207)+SIN(Mjesečno!$C23)*(SIN(Mjesečno!$C$1)*COS($C$207)-COS(Mjesečno!$C$1)*SIN($C$207)*COS($C$208)))</f>
        <v>0</v>
      </c>
    </row>
    <row r="225" spans="2:19" x14ac:dyDescent="0.35">
      <c r="B225" s="100" t="s">
        <v>88</v>
      </c>
      <c r="C225" s="35">
        <f>IF(COS(C$21)*(COS(Mjesečno!$C24)*(COS(Dnevno!$C$1)*COS($C$207)+COS($C$208)*SIN(Dnevno!$C$1)*SIN($C$207)))+SIN(Sheet2!C$21)*COS(Mjesečno!$C24)*SIN($C$208)*SIN($C$207)+SIN(Mjesečno!$C24)*(SIN(Mjesečno!$C$1)*COS($C$207)-COS(Mjesečno!$C$1)*SIN($C$207)*COS($C$208))&lt;0,0,COS(C$21)*(COS(Mjesečno!$C24)*(COS(Dnevno!$C$1)*COS($C$207)+COS($C$208)*SIN(Dnevno!$C$1)*SIN($C$207)))+SIN(Sheet2!C$21)*COS(Mjesečno!$C24)*SIN($C$208)*SIN($C$207)+SIN(Mjesečno!$C24)*(SIN(Mjesečno!$C$1)*COS($C$207)-COS(Mjesečno!$C$1)*SIN($C$207)*COS($C$208)))</f>
        <v>0</v>
      </c>
      <c r="D225" s="35">
        <f>IF(COS(D$21)*(COS(Mjesečno!$C24)*(COS(Dnevno!$C$1)*COS($C$207)+COS($C$208)*SIN(Dnevno!$C$1)*SIN($C$207)))+SIN(Sheet2!D$21)*COS(Mjesečno!$C24)*SIN($C$208)*SIN($C$207)+SIN(Mjesečno!$C24)*(SIN(Mjesečno!$C$1)*COS($C$207)-COS(Mjesečno!$C$1)*SIN($C$207)*COS($C$208))&lt;0,0,COS(D$21)*(COS(Mjesečno!$C24)*(COS(Dnevno!$C$1)*COS($C$207)+COS($C$208)*SIN(Dnevno!$C$1)*SIN($C$207)))+SIN(Sheet2!D$21)*COS(Mjesečno!$C24)*SIN($C$208)*SIN($C$207)+SIN(Mjesečno!$C24)*(SIN(Mjesečno!$C$1)*COS($C$207)-COS(Mjesečno!$C$1)*SIN($C$207)*COS($C$208)))</f>
        <v>0</v>
      </c>
      <c r="E225" s="35">
        <f>IF(COS(E$21)*(COS(Mjesečno!$C24)*(COS(Dnevno!$C$1)*COS($C$207)+COS($C$208)*SIN(Dnevno!$C$1)*SIN($C$207)))+SIN(Sheet2!E$21)*COS(Mjesečno!$C24)*SIN($C$208)*SIN($C$207)+SIN(Mjesečno!$C24)*(SIN(Mjesečno!$C$1)*COS($C$207)-COS(Mjesečno!$C$1)*SIN($C$207)*COS($C$208))&lt;0,0,COS(E$21)*(COS(Mjesečno!$C24)*(COS(Dnevno!$C$1)*COS($C$207)+COS($C$208)*SIN(Dnevno!$C$1)*SIN($C$207)))+SIN(Sheet2!E$21)*COS(Mjesečno!$C24)*SIN($C$208)*SIN($C$207)+SIN(Mjesečno!$C24)*(SIN(Mjesečno!$C$1)*COS($C$207)-COS(Mjesečno!$C$1)*SIN($C$207)*COS($C$208)))</f>
        <v>0</v>
      </c>
      <c r="F225" s="35">
        <f>IF(COS(F$21)*(COS(Mjesečno!$C24)*(COS(Dnevno!$C$1)*COS($C$207)+COS($C$208)*SIN(Dnevno!$C$1)*SIN($C$207)))+SIN(Sheet2!F$21)*COS(Mjesečno!$C24)*SIN($C$208)*SIN($C$207)+SIN(Mjesečno!$C24)*(SIN(Mjesečno!$C$1)*COS($C$207)-COS(Mjesečno!$C$1)*SIN($C$207)*COS($C$208))&lt;0,0,COS(F$21)*(COS(Mjesečno!$C24)*(COS(Dnevno!$C$1)*COS($C$207)+COS($C$208)*SIN(Dnevno!$C$1)*SIN($C$207)))+SIN(Sheet2!F$21)*COS(Mjesečno!$C24)*SIN($C$208)*SIN($C$207)+SIN(Mjesečno!$C24)*(SIN(Mjesečno!$C$1)*COS($C$207)-COS(Mjesečno!$C$1)*SIN($C$207)*COS($C$208)))</f>
        <v>0.13602991046717533</v>
      </c>
      <c r="G225" s="35">
        <f>IF(COS(G$21)*(COS(Mjesečno!$C24)*(COS(Dnevno!$C$1)*COS($C$207)+COS($C$208)*SIN(Dnevno!$C$1)*SIN($C$207)))+SIN(Sheet2!G$21)*COS(Mjesečno!$C24)*SIN($C$208)*SIN($C$207)+SIN(Mjesečno!$C24)*(SIN(Mjesečno!$C$1)*COS($C$207)-COS(Mjesečno!$C$1)*SIN($C$207)*COS($C$208))&lt;0,0,COS(G$21)*(COS(Mjesečno!$C24)*(COS(Dnevno!$C$1)*COS($C$207)+COS($C$208)*SIN(Dnevno!$C$1)*SIN($C$207)))+SIN(Sheet2!G$21)*COS(Mjesečno!$C24)*SIN($C$208)*SIN($C$207)+SIN(Mjesečno!$C24)*(SIN(Mjesečno!$C$1)*COS($C$207)-COS(Mjesečno!$C$1)*SIN($C$207)*COS($C$208)))</f>
        <v>0.29797058903166118</v>
      </c>
      <c r="H225" s="35">
        <f>IF(COS(H$21)*(COS(Mjesečno!$C24)*(COS(Dnevno!$C$1)*COS($C$207)+COS($C$208)*SIN(Dnevno!$C$1)*SIN($C$207)))+SIN(Sheet2!H$21)*COS(Mjesečno!$C24)*SIN($C$208)*SIN($C$207)+SIN(Mjesečno!$C24)*(SIN(Mjesečno!$C$1)*COS($C$207)-COS(Mjesečno!$C$1)*SIN($C$207)*COS($C$208))&lt;0,0,COS(H$21)*(COS(Mjesečno!$C24)*(COS(Dnevno!$C$1)*COS($C$207)+COS($C$208)*SIN(Dnevno!$C$1)*SIN($C$207)))+SIN(Sheet2!H$21)*COS(Mjesečno!$C24)*SIN($C$208)*SIN($C$207)+SIN(Mjesečno!$C24)*(SIN(Mjesečno!$C$1)*COS($C$207)-COS(Mjesečno!$C$1)*SIN($C$207)*COS($C$208)))</f>
        <v>0.4245942356018142</v>
      </c>
      <c r="I225" s="35">
        <f>IF(COS(I$21)*(COS(Mjesečno!$C24)*(COS(Dnevno!$C$1)*COS($C$207)+COS($C$208)*SIN(Dnevno!$C$1)*SIN($C$207)))+SIN(Sheet2!I$21)*COS(Mjesečno!$C24)*SIN($C$208)*SIN($C$207)+SIN(Mjesečno!$C24)*(SIN(Mjesečno!$C$1)*COS($C$207)-COS(Mjesečno!$C$1)*SIN($C$207)*COS($C$208))&lt;0,0,COS(I$21)*(COS(Mjesečno!$C24)*(COS(Dnevno!$C$1)*COS($C$207)+COS($C$208)*SIN(Dnevno!$C$1)*SIN($C$207)))+SIN(Sheet2!I$21)*COS(Mjesečno!$C24)*SIN($C$208)*SIN($C$207)+SIN(Mjesečno!$C24)*(SIN(Mjesečno!$C$1)*COS($C$207)-COS(Mjesečno!$C$1)*SIN($C$207)*COS($C$208)))</f>
        <v>0.50727165791934847</v>
      </c>
      <c r="J225" s="35">
        <f>IF(COS(J$21)*(COS(Mjesečno!$C24)*(COS(Dnevno!$C$1)*COS($C$207)+COS($C$208)*SIN(Dnevno!$C$1)*SIN($C$207)))+SIN(Sheet2!J$21)*COS(Mjesečno!$C24)*SIN($C$208)*SIN($C$207)+SIN(Mjesečno!$C24)*(SIN(Mjesečno!$C$1)*COS($C$207)-COS(Mjesečno!$C$1)*SIN($C$207)*COS($C$208))&lt;0,0,COS(J$21)*(COS(Mjesečno!$C24)*(COS(Dnevno!$C$1)*COS($C$207)+COS($C$208)*SIN(Dnevno!$C$1)*SIN($C$207)))+SIN(Sheet2!J$21)*COS(Mjesečno!$C24)*SIN($C$208)*SIN($C$207)+SIN(Mjesečno!$C24)*(SIN(Mjesečno!$C$1)*COS($C$207)-COS(Mjesečno!$C$1)*SIN($C$207)*COS($C$208)))</f>
        <v>0.54036852628422438</v>
      </c>
      <c r="K225" s="35">
        <f>IF(COS(K$21)*(COS(Mjesečno!$C24)*(COS(Dnevno!$C$1)*COS($C$207)+COS($C$208)*SIN(Dnevno!$C$1)*SIN($C$207)))+SIN(Sheet2!K$21)*COS(Mjesečno!$C24)*SIN($C$208)*SIN($C$207)+SIN(Mjesečno!$C24)*(SIN(Mjesečno!$C$1)*COS($C$207)-COS(Mjesečno!$C$1)*SIN($C$207)*COS($C$208))&lt;0,0,COS(K$21)*(COS(Mjesečno!$C24)*(COS(Dnevno!$C$1)*COS($C$207)+COS($C$208)*SIN(Dnevno!$C$1)*SIN($C$207)))+SIN(Sheet2!K$21)*COS(Mjesečno!$C24)*SIN($C$208)*SIN($C$207)+SIN(Mjesečno!$C24)*(SIN(Mjesečno!$C$1)*COS($C$207)-COS(Mjesečno!$C$1)*SIN($C$207)*COS($C$208)))</f>
        <v>0.52162934381253689</v>
      </c>
      <c r="L225" s="35">
        <f>IF(COS(L$21)*(COS(Mjesečno!$C24)*(COS(Dnevno!$C$1)*COS($C$207)+COS($C$208)*SIN(Dnevno!$C$1)*SIN($C$207)))+SIN(Sheet2!L$21)*COS(Mjesečno!$C24)*SIN($C$208)*SIN($C$207)+SIN(Mjesečno!$C24)*(SIN(Mjesečno!$C$1)*COS($C$207)-COS(Mjesečno!$C$1)*SIN($C$207)*COS($C$208))&lt;0,0,COS(L$21)*(COS(Mjesečno!$C24)*(COS(Dnevno!$C$1)*COS($C$207)+COS($C$208)*SIN(Dnevno!$C$1)*SIN($C$207)))+SIN(Sheet2!L$21)*COS(Mjesečno!$C24)*SIN($C$208)*SIN($C$207)+SIN(Mjesečno!$C24)*(SIN(Mjesečno!$C$1)*COS($C$207)-COS(Mjesečno!$C$1)*SIN($C$207)*COS($C$208)))</f>
        <v>0.45233115482176811</v>
      </c>
      <c r="M225" s="35">
        <f>IF(COS(M$21)*(COS(Mjesečno!$C24)*(COS(Dnevno!$C$1)*COS($C$207)+COS($C$208)*SIN(Dnevno!$C$1)*SIN($C$207)))+SIN(Sheet2!M$21)*COS(Mjesečno!$C24)*SIN($C$208)*SIN($C$207)+SIN(Mjesečno!$C24)*(SIN(Mjesečno!$C$1)*COS($C$207)-COS(Mjesečno!$C$1)*SIN($C$207)*COS($C$208))&lt;0,0,COS(M$21)*(COS(Mjesečno!$C24)*(COS(Dnevno!$C$1)*COS($C$207)+COS($C$208)*SIN(Dnevno!$C$1)*SIN($C$207)))+SIN(Sheet2!M$21)*COS(Mjesečno!$C24)*SIN($C$208)*SIN($C$207)+SIN(Mjesečno!$C24)*(SIN(Mjesečno!$C$1)*COS($C$207)-COS(Mjesečno!$C$1)*SIN($C$207)*COS($C$208)))</f>
        <v>0.33719651637096681</v>
      </c>
      <c r="N225" s="35">
        <f>IF(COS(N$21)*(COS(Mjesečno!$C24)*(COS(Dnevno!$C$1)*COS($C$207)+COS($C$208)*SIN(Dnevno!$C$1)*SIN($C$207)))+SIN(Sheet2!N$21)*COS(Mjesečno!$C24)*SIN($C$208)*SIN($C$207)+SIN(Mjesečno!$C24)*(SIN(Mjesečno!$C$1)*COS($C$207)-COS(Mjesečno!$C$1)*SIN($C$207)*COS($C$208))&lt;0,0,COS(N$21)*(COS(Mjesečno!$C24)*(COS(Dnevno!$C$1)*COS($C$207)+COS($C$208)*SIN(Dnevno!$C$1)*SIN($C$207)))+SIN(Sheet2!N$21)*COS(Mjesečno!$C24)*SIN($C$208)*SIN($C$207)+SIN(Mjesečno!$C24)*(SIN(Mjesečno!$C$1)*COS($C$207)-COS(Mjesečno!$C$1)*SIN($C$207)*COS($C$208)))</f>
        <v>0.18407166380156909</v>
      </c>
      <c r="O225" s="35">
        <f>IF(COS(O$21)*(COS(Mjesečno!$C24)*(COS(Dnevno!$C$1)*COS($C$207)+COS($C$208)*SIN(Dnevno!$C$1)*SIN($C$207)))+SIN(Sheet2!O$21)*COS(Mjesečno!$C24)*SIN($C$208)*SIN($C$207)+SIN(Mjesečno!$C24)*(SIN(Mjesečno!$C$1)*COS($C$207)-COS(Mjesečno!$C$1)*SIN($C$207)*COS($C$208))&lt;0,0,COS(O$21)*(COS(Mjesečno!$C24)*(COS(Dnevno!$C$1)*COS($C$207)+COS($C$208)*SIN(Dnevno!$C$1)*SIN($C$207)))+SIN(Sheet2!O$21)*COS(Mjesečno!$C24)*SIN($C$208)*SIN($C$207)+SIN(Mjesečno!$C24)*(SIN(Mjesečno!$C$1)*COS($C$207)-COS(Mjesečno!$C$1)*SIN($C$207)*COS($C$208)))</f>
        <v>3.3918027653955518E-3</v>
      </c>
      <c r="P225" s="35">
        <f>IF(COS(P$21)*(COS(Mjesečno!$C24)*(COS(Dnevno!$C$1)*COS($C$207)+COS($C$208)*SIN(Dnevno!$C$1)*SIN($C$207)))+SIN(Sheet2!P$21)*COS(Mjesečno!$C24)*SIN($C$208)*SIN($C$207)+SIN(Mjesečno!$C24)*(SIN(Mjesečno!$C$1)*COS($C$207)-COS(Mjesečno!$C$1)*SIN($C$207)*COS($C$208))&lt;0,0,COS(P$21)*(COS(Mjesečno!$C24)*(COS(Dnevno!$C$1)*COS($C$207)+COS($C$208)*SIN(Dnevno!$C$1)*SIN($C$207)))+SIN(Sheet2!P$21)*COS(Mjesečno!$C24)*SIN($C$208)*SIN($C$207)+SIN(Mjesečno!$C24)*(SIN(Mjesečno!$C$1)*COS($C$207)-COS(Mjesečno!$C$1)*SIN($C$207)*COS($C$208)))</f>
        <v>0</v>
      </c>
      <c r="Q225" s="35">
        <f>IF(COS(Q$21)*(COS(Mjesečno!$C24)*(COS(Dnevno!$C$1)*COS($C$207)+COS($C$208)*SIN(Dnevno!$C$1)*SIN($C$207)))+SIN(Sheet2!Q$21)*COS(Mjesečno!$C24)*SIN($C$208)*SIN($C$207)+SIN(Mjesečno!$C24)*(SIN(Mjesečno!$C$1)*COS($C$207)-COS(Mjesečno!$C$1)*SIN($C$207)*COS($C$208))&lt;0,0,COS(Q$21)*(COS(Mjesečno!$C24)*(COS(Dnevno!$C$1)*COS($C$207)+COS($C$208)*SIN(Dnevno!$C$1)*SIN($C$207)))+SIN(Sheet2!Q$21)*COS(Mjesečno!$C24)*SIN($C$208)*SIN($C$207)+SIN(Mjesečno!$C24)*(SIN(Mjesečno!$C$1)*COS($C$207)-COS(Mjesečno!$C$1)*SIN($C$207)*COS($C$208)))</f>
        <v>0</v>
      </c>
      <c r="R225" s="35">
        <f>IF(COS(R$21)*(COS(Mjesečno!$C24)*(COS(Dnevno!$C$1)*COS($C$207)+COS($C$208)*SIN(Dnevno!$C$1)*SIN($C$207)))+SIN(Sheet2!R$21)*COS(Mjesečno!$C24)*SIN($C$208)*SIN($C$207)+SIN(Mjesečno!$C24)*(SIN(Mjesečno!$C$1)*COS($C$207)-COS(Mjesečno!$C$1)*SIN($C$207)*COS($C$208))&lt;0,0,COS(R$21)*(COS(Mjesečno!$C24)*(COS(Dnevno!$C$1)*COS($C$207)+COS($C$208)*SIN(Dnevno!$C$1)*SIN($C$207)))+SIN(Sheet2!R$21)*COS(Mjesečno!$C24)*SIN($C$208)*SIN($C$207)+SIN(Mjesečno!$C24)*(SIN(Mjesečno!$C$1)*COS($C$207)-COS(Mjesečno!$C$1)*SIN($C$207)*COS($C$208)))</f>
        <v>0</v>
      </c>
      <c r="S225" s="37">
        <f>IF(COS(S$21)*(COS(Mjesečno!$C24)*(COS(Dnevno!$C$1)*COS($C$207)+COS($C$208)*SIN(Dnevno!$C$1)*SIN($C$207)))+SIN(Sheet2!S$21)*COS(Mjesečno!$C24)*SIN($C$208)*SIN($C$207)+SIN(Mjesečno!$C24)*(SIN(Mjesečno!$C$1)*COS($C$207)-COS(Mjesečno!$C$1)*SIN($C$207)*COS($C$208))&lt;0,0,COS(S$21)*(COS(Mjesečno!$C24)*(COS(Dnevno!$C$1)*COS($C$207)+COS($C$208)*SIN(Dnevno!$C$1)*SIN($C$207)))+SIN(Sheet2!S$21)*COS(Mjesečno!$C24)*SIN($C$208)*SIN($C$207)+SIN(Mjesečno!$C24)*(SIN(Mjesečno!$C$1)*COS($C$207)-COS(Mjesečno!$C$1)*SIN($C$207)*COS($C$208)))</f>
        <v>0</v>
      </c>
    </row>
    <row r="229" spans="2:19" ht="18.5" x14ac:dyDescent="0.45">
      <c r="B229" s="104" t="s">
        <v>115</v>
      </c>
      <c r="C229" s="103" t="s">
        <v>114</v>
      </c>
    </row>
    <row r="230" spans="2:19" x14ac:dyDescent="0.35">
      <c r="B230" s="96" t="s">
        <v>101</v>
      </c>
      <c r="C230" s="101">
        <v>5</v>
      </c>
      <c r="D230" s="101">
        <v>6</v>
      </c>
      <c r="E230" s="101">
        <v>7</v>
      </c>
      <c r="F230" s="101">
        <v>8</v>
      </c>
      <c r="G230" s="101">
        <v>9</v>
      </c>
      <c r="H230" s="101">
        <v>10</v>
      </c>
      <c r="I230" s="101">
        <v>11</v>
      </c>
      <c r="J230" s="101">
        <v>12</v>
      </c>
      <c r="K230" s="101">
        <v>13</v>
      </c>
      <c r="L230" s="101">
        <v>14</v>
      </c>
      <c r="M230" s="101">
        <v>15</v>
      </c>
      <c r="N230" s="101">
        <v>16</v>
      </c>
      <c r="O230" s="101">
        <v>17</v>
      </c>
      <c r="P230" s="101">
        <v>18</v>
      </c>
      <c r="Q230" s="101">
        <v>19</v>
      </c>
      <c r="R230" s="101">
        <v>20</v>
      </c>
      <c r="S230" s="102">
        <v>21</v>
      </c>
    </row>
    <row r="231" spans="2:19" x14ac:dyDescent="0.35">
      <c r="B231" s="97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6"/>
    </row>
    <row r="232" spans="2:19" x14ac:dyDescent="0.35">
      <c r="B232" s="98" t="s">
        <v>92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6"/>
    </row>
    <row r="233" spans="2:19" x14ac:dyDescent="0.35">
      <c r="B233" s="99" t="s">
        <v>77</v>
      </c>
      <c r="C233" s="34">
        <f>IF(OR(C214=0,C153=0),0,C214/C153)</f>
        <v>0</v>
      </c>
      <c r="D233" s="34">
        <f t="shared" ref="D233:S233" si="128">IF(OR(D214=0,D153=0),0,D214/D153)</f>
        <v>0</v>
      </c>
      <c r="E233" s="34">
        <f t="shared" si="128"/>
        <v>0</v>
      </c>
      <c r="F233" s="34">
        <f t="shared" si="128"/>
        <v>1.4459469863765055</v>
      </c>
      <c r="G233" s="34">
        <f t="shared" si="128"/>
        <v>1.2514101801909643</v>
      </c>
      <c r="H233" s="34">
        <f t="shared" si="128"/>
        <v>1.2132017074879986</v>
      </c>
      <c r="I233" s="34">
        <f t="shared" si="128"/>
        <v>1.2061737321298662</v>
      </c>
      <c r="J233" s="34">
        <f t="shared" si="128"/>
        <v>1.2148153756708409</v>
      </c>
      <c r="K233" s="34">
        <f t="shared" si="128"/>
        <v>1.2387969400713457</v>
      </c>
      <c r="L233" s="34">
        <f t="shared" si="128"/>
        <v>1.28828631176007</v>
      </c>
      <c r="M233" s="34">
        <f t="shared" si="128"/>
        <v>1.4040728032958874</v>
      </c>
      <c r="N233" s="34">
        <f t="shared" si="128"/>
        <v>1.8811879390949682</v>
      </c>
      <c r="O233" s="34">
        <f t="shared" si="128"/>
        <v>0</v>
      </c>
      <c r="P233" s="34">
        <f t="shared" si="128"/>
        <v>0</v>
      </c>
      <c r="Q233" s="34">
        <f t="shared" si="128"/>
        <v>0</v>
      </c>
      <c r="R233" s="34">
        <f t="shared" si="128"/>
        <v>0</v>
      </c>
      <c r="S233" s="36">
        <f t="shared" si="128"/>
        <v>0</v>
      </c>
    </row>
    <row r="234" spans="2:19" x14ac:dyDescent="0.35">
      <c r="B234" s="99" t="s">
        <v>78</v>
      </c>
      <c r="C234" s="34">
        <f t="shared" ref="C234:R244" si="129">IF(OR(C215=0,C154=0),0,C215/C154)</f>
        <v>0</v>
      </c>
      <c r="D234" s="34">
        <f t="shared" si="129"/>
        <v>0</v>
      </c>
      <c r="E234" s="34">
        <f t="shared" si="129"/>
        <v>1.9501496462169572</v>
      </c>
      <c r="F234" s="34">
        <f t="shared" si="129"/>
        <v>1.2418344742169347</v>
      </c>
      <c r="G234" s="34">
        <f t="shared" si="129"/>
        <v>1.202765229165071</v>
      </c>
      <c r="H234" s="34">
        <f t="shared" si="129"/>
        <v>1.1952492801334687</v>
      </c>
      <c r="I234" s="34">
        <f t="shared" si="129"/>
        <v>1.1982653445166376</v>
      </c>
      <c r="J234" s="34">
        <f t="shared" si="129"/>
        <v>1.2083877466300847</v>
      </c>
      <c r="K234" s="34">
        <f t="shared" si="129"/>
        <v>1.2266929108140641</v>
      </c>
      <c r="L234" s="34">
        <f t="shared" si="129"/>
        <v>1.2586965570967956</v>
      </c>
      <c r="M234" s="34">
        <f t="shared" si="129"/>
        <v>1.3219364855506373</v>
      </c>
      <c r="N234" s="34">
        <f t="shared" si="129"/>
        <v>1.4968385815554486</v>
      </c>
      <c r="O234" s="34">
        <f t="shared" si="129"/>
        <v>4.139240039908584</v>
      </c>
      <c r="P234" s="34">
        <f t="shared" si="129"/>
        <v>0</v>
      </c>
      <c r="Q234" s="34">
        <f t="shared" si="129"/>
        <v>0</v>
      </c>
      <c r="R234" s="34">
        <f t="shared" si="129"/>
        <v>0</v>
      </c>
      <c r="S234" s="36">
        <f t="shared" ref="S234" si="130">IF(OR(S215=0,S154=0),0,S215/S154)</f>
        <v>0</v>
      </c>
    </row>
    <row r="235" spans="2:19" x14ac:dyDescent="0.35">
      <c r="B235" s="99" t="s">
        <v>79</v>
      </c>
      <c r="C235" s="34">
        <f t="shared" si="129"/>
        <v>0</v>
      </c>
      <c r="D235" s="34">
        <f t="shared" si="129"/>
        <v>0</v>
      </c>
      <c r="E235" s="34">
        <f t="shared" si="129"/>
        <v>1.026824307333801</v>
      </c>
      <c r="F235" s="34">
        <f t="shared" si="129"/>
        <v>1.1000945612583959</v>
      </c>
      <c r="G235" s="34">
        <f t="shared" si="129"/>
        <v>1.1253094163860335</v>
      </c>
      <c r="H235" s="34">
        <f t="shared" si="129"/>
        <v>1.1404027660349754</v>
      </c>
      <c r="I235" s="34">
        <f t="shared" si="129"/>
        <v>1.1522622924754269</v>
      </c>
      <c r="J235" s="34">
        <f t="shared" si="129"/>
        <v>1.1634516382103739</v>
      </c>
      <c r="K235" s="34">
        <f t="shared" si="129"/>
        <v>1.1756958703423865</v>
      </c>
      <c r="L235" s="34">
        <f t="shared" si="129"/>
        <v>1.1911499709283859</v>
      </c>
      <c r="M235" s="34">
        <f t="shared" si="129"/>
        <v>1.2141809378536161</v>
      </c>
      <c r="N235" s="34">
        <f t="shared" si="129"/>
        <v>1.2579768463691345</v>
      </c>
      <c r="O235" s="34">
        <f t="shared" si="129"/>
        <v>1.3972751035083226</v>
      </c>
      <c r="P235" s="34">
        <f t="shared" ref="P235:S235" si="131">IF(OR(P216=0,P155=0),0,P216/P155)</f>
        <v>0</v>
      </c>
      <c r="Q235" s="34">
        <f t="shared" si="131"/>
        <v>0</v>
      </c>
      <c r="R235" s="34">
        <f t="shared" si="131"/>
        <v>0</v>
      </c>
      <c r="S235" s="36">
        <f t="shared" si="131"/>
        <v>0</v>
      </c>
    </row>
    <row r="236" spans="2:19" x14ac:dyDescent="0.35">
      <c r="B236" s="99" t="s">
        <v>80</v>
      </c>
      <c r="C236" s="34">
        <f t="shared" si="129"/>
        <v>0</v>
      </c>
      <c r="D236" s="34">
        <f t="shared" si="129"/>
        <v>0.54846278925605352</v>
      </c>
      <c r="E236" s="34">
        <f t="shared" si="129"/>
        <v>0.91439550796036062</v>
      </c>
      <c r="F236" s="34">
        <f t="shared" si="129"/>
        <v>1.0011158347600899</v>
      </c>
      <c r="G236" s="34">
        <f t="shared" si="129"/>
        <v>1.0405507362902779</v>
      </c>
      <c r="H236" s="34">
        <f t="shared" si="129"/>
        <v>1.063444871990658</v>
      </c>
      <c r="I236" s="34">
        <f t="shared" si="129"/>
        <v>1.0786064215165743</v>
      </c>
      <c r="J236" s="34">
        <f t="shared" si="129"/>
        <v>1.089479224191058</v>
      </c>
      <c r="K236" s="34">
        <f t="shared" si="129"/>
        <v>1.0976334282507829</v>
      </c>
      <c r="L236" s="34">
        <f t="shared" si="129"/>
        <v>1.1037831180799427</v>
      </c>
      <c r="M236" s="34">
        <f t="shared" si="129"/>
        <v>1.1080596506109048</v>
      </c>
      <c r="N236" s="34">
        <f t="shared" si="129"/>
        <v>1.1097643292844135</v>
      </c>
      <c r="O236" s="34">
        <f t="shared" si="129"/>
        <v>1.1054544493315923</v>
      </c>
      <c r="P236" s="34">
        <f t="shared" ref="P236:S236" si="132">IF(OR(P217=0,P156=0),0,P217/P156)</f>
        <v>1.0673514037124261</v>
      </c>
      <c r="Q236" s="34">
        <f t="shared" si="132"/>
        <v>0</v>
      </c>
      <c r="R236" s="34">
        <f t="shared" si="132"/>
        <v>0</v>
      </c>
      <c r="S236" s="36">
        <f t="shared" si="132"/>
        <v>0</v>
      </c>
    </row>
    <row r="237" spans="2:19" x14ac:dyDescent="0.35">
      <c r="B237" s="99" t="s">
        <v>81</v>
      </c>
      <c r="C237" s="34">
        <f t="shared" si="129"/>
        <v>0</v>
      </c>
      <c r="D237" s="34">
        <f t="shared" si="129"/>
        <v>0.68050859486259341</v>
      </c>
      <c r="E237" s="34">
        <f t="shared" si="129"/>
        <v>0.86809349174138462</v>
      </c>
      <c r="F237" s="34">
        <f t="shared" si="129"/>
        <v>0.93854261468307332</v>
      </c>
      <c r="G237" s="34">
        <f t="shared" si="129"/>
        <v>0.97526776211268107</v>
      </c>
      <c r="H237" s="34">
        <f t="shared" si="129"/>
        <v>0.99756033922313636</v>
      </c>
      <c r="I237" s="34">
        <f t="shared" si="129"/>
        <v>1.0121840461887075</v>
      </c>
      <c r="J237" s="34">
        <f t="shared" si="129"/>
        <v>1.0220065312715001</v>
      </c>
      <c r="K237" s="34">
        <f t="shared" si="129"/>
        <v>1.0282700192124019</v>
      </c>
      <c r="L237" s="34">
        <f t="shared" si="129"/>
        <v>1.0312722088084834</v>
      </c>
      <c r="M237" s="34">
        <f t="shared" si="129"/>
        <v>1.0303807834165</v>
      </c>
      <c r="N237" s="34">
        <f t="shared" si="129"/>
        <v>1.0232661386011976</v>
      </c>
      <c r="O237" s="34">
        <f t="shared" si="129"/>
        <v>1.0025429157495269</v>
      </c>
      <c r="P237" s="34">
        <f t="shared" ref="P237:S237" si="133">IF(OR(P218=0,P157=0),0,P218/P157)</f>
        <v>0.93530559810588587</v>
      </c>
      <c r="Q237" s="34">
        <f t="shared" si="133"/>
        <v>0.15776323822825508</v>
      </c>
      <c r="R237" s="34">
        <f t="shared" si="133"/>
        <v>0</v>
      </c>
      <c r="S237" s="36">
        <f t="shared" si="133"/>
        <v>0</v>
      </c>
    </row>
    <row r="238" spans="2:19" x14ac:dyDescent="0.35">
      <c r="B238" s="99" t="s">
        <v>82</v>
      </c>
      <c r="C238" s="34">
        <f t="shared" si="129"/>
        <v>0</v>
      </c>
      <c r="D238" s="34">
        <f t="shared" si="129"/>
        <v>0.70608078037376298</v>
      </c>
      <c r="E238" s="34">
        <f t="shared" si="129"/>
        <v>0.85100144925609111</v>
      </c>
      <c r="F238" s="34">
        <f t="shared" si="129"/>
        <v>0.91221322808298455</v>
      </c>
      <c r="G238" s="34">
        <f t="shared" si="129"/>
        <v>0.94567796413261118</v>
      </c>
      <c r="H238" s="34">
        <f t="shared" si="129"/>
        <v>0.96644609508526025</v>
      </c>
      <c r="I238" s="34">
        <f t="shared" si="129"/>
        <v>0.98017320203815594</v>
      </c>
      <c r="J238" s="34">
        <f t="shared" si="129"/>
        <v>0.98934061868263223</v>
      </c>
      <c r="K238" s="34">
        <f t="shared" si="129"/>
        <v>0.99502429991927788</v>
      </c>
      <c r="L238" s="34">
        <f t="shared" si="129"/>
        <v>0.99743845261037711</v>
      </c>
      <c r="M238" s="34">
        <f t="shared" si="129"/>
        <v>0.9959214255418295</v>
      </c>
      <c r="N238" s="34">
        <f t="shared" si="129"/>
        <v>0.98824877622367757</v>
      </c>
      <c r="O238" s="34">
        <f t="shared" si="129"/>
        <v>0.96788052979370709</v>
      </c>
      <c r="P238" s="34">
        <f t="shared" ref="P238:S238" si="134">IF(OR(P219=0,P158=0),0,P219/P158)</f>
        <v>0.90973341259471663</v>
      </c>
      <c r="Q238" s="34">
        <f t="shared" si="134"/>
        <v>0.5790698927478698</v>
      </c>
      <c r="R238" s="34">
        <f t="shared" si="134"/>
        <v>0</v>
      </c>
      <c r="S238" s="36">
        <f t="shared" si="134"/>
        <v>0</v>
      </c>
    </row>
    <row r="239" spans="2:19" x14ac:dyDescent="0.35">
      <c r="B239" s="99" t="s">
        <v>83</v>
      </c>
      <c r="C239" s="34">
        <f t="shared" si="129"/>
        <v>0</v>
      </c>
      <c r="D239" s="34">
        <f t="shared" si="129"/>
        <v>0.69548230684554757</v>
      </c>
      <c r="E239" s="34">
        <f t="shared" si="129"/>
        <v>0.85868910058039583</v>
      </c>
      <c r="F239" s="34">
        <f t="shared" si="129"/>
        <v>0.92424887891061713</v>
      </c>
      <c r="G239" s="34">
        <f t="shared" si="129"/>
        <v>0.95933967325636249</v>
      </c>
      <c r="H239" s="34">
        <f t="shared" si="129"/>
        <v>0.98089258286195768</v>
      </c>
      <c r="I239" s="34">
        <f t="shared" si="129"/>
        <v>0.9950775683599965</v>
      </c>
      <c r="J239" s="34">
        <f t="shared" si="129"/>
        <v>1.0045596209393388</v>
      </c>
      <c r="K239" s="34">
        <f t="shared" si="129"/>
        <v>1.0104919624622879</v>
      </c>
      <c r="L239" s="34">
        <f t="shared" si="129"/>
        <v>1.0131212559116813</v>
      </c>
      <c r="M239" s="34">
        <f t="shared" si="129"/>
        <v>1.0117826138209347</v>
      </c>
      <c r="N239" s="34">
        <f t="shared" si="129"/>
        <v>1.0041641848739149</v>
      </c>
      <c r="O239" s="34">
        <f t="shared" si="129"/>
        <v>0.98324754074997356</v>
      </c>
      <c r="P239" s="34">
        <f t="shared" ref="P239:S239" si="135">IF(OR(P220=0,P159=0),0,P220/P159)</f>
        <v>0.92033188612293193</v>
      </c>
      <c r="Q239" s="34">
        <f t="shared" si="135"/>
        <v>0.4624753747667153</v>
      </c>
      <c r="R239" s="34">
        <f t="shared" si="135"/>
        <v>0</v>
      </c>
      <c r="S239" s="36">
        <f t="shared" si="135"/>
        <v>0</v>
      </c>
    </row>
    <row r="240" spans="2:19" x14ac:dyDescent="0.35">
      <c r="B240" s="99" t="s">
        <v>84</v>
      </c>
      <c r="C240" s="34">
        <f t="shared" si="129"/>
        <v>0</v>
      </c>
      <c r="D240" s="34">
        <f t="shared" si="129"/>
        <v>0.62432141229361193</v>
      </c>
      <c r="E240" s="34">
        <f t="shared" si="129"/>
        <v>0.89347008320629095</v>
      </c>
      <c r="F240" s="34">
        <f t="shared" si="129"/>
        <v>0.9745166868209324</v>
      </c>
      <c r="G240" s="34">
        <f t="shared" si="129"/>
        <v>1.0137565279627971</v>
      </c>
      <c r="H240" s="34">
        <f t="shared" si="129"/>
        <v>1.0369338754071322</v>
      </c>
      <c r="I240" s="34">
        <f t="shared" si="129"/>
        <v>1.0521425876838313</v>
      </c>
      <c r="J240" s="34">
        <f t="shared" si="129"/>
        <v>1.0626569632591836</v>
      </c>
      <c r="K240" s="34">
        <f t="shared" si="129"/>
        <v>1.0699230963843283</v>
      </c>
      <c r="L240" s="34">
        <f t="shared" si="129"/>
        <v>1.0744361284461277</v>
      </c>
      <c r="M240" s="34">
        <f t="shared" si="129"/>
        <v>1.0758611075184945</v>
      </c>
      <c r="N240" s="34">
        <f t="shared" si="129"/>
        <v>1.0723877294985329</v>
      </c>
      <c r="O240" s="34">
        <f t="shared" si="129"/>
        <v>1.0573497561998884</v>
      </c>
      <c r="P240" s="34">
        <f t="shared" ref="P240:S240" si="136">IF(OR(P221=0,P160=0),0,P221/P160)</f>
        <v>0.99149278067486735</v>
      </c>
      <c r="Q240" s="34">
        <f t="shared" si="136"/>
        <v>0</v>
      </c>
      <c r="R240" s="34">
        <f t="shared" si="136"/>
        <v>0</v>
      </c>
      <c r="S240" s="36">
        <f t="shared" si="136"/>
        <v>0</v>
      </c>
    </row>
    <row r="241" spans="2:20" x14ac:dyDescent="0.35">
      <c r="B241" s="99" t="s">
        <v>85</v>
      </c>
      <c r="C241" s="34">
        <f t="shared" si="129"/>
        <v>0</v>
      </c>
      <c r="D241" s="34">
        <f t="shared" si="129"/>
        <v>0</v>
      </c>
      <c r="E241" s="34">
        <f t="shared" si="129"/>
        <v>0.9717164703610951</v>
      </c>
      <c r="F241" s="34">
        <f t="shared" si="129"/>
        <v>1.0598820735423695</v>
      </c>
      <c r="G241" s="34">
        <f t="shared" si="129"/>
        <v>1.0939109308235224</v>
      </c>
      <c r="H241" s="34">
        <f t="shared" si="129"/>
        <v>1.1133665491203615</v>
      </c>
      <c r="I241" s="34">
        <f t="shared" si="129"/>
        <v>1.1270840883300359</v>
      </c>
      <c r="J241" s="34">
        <f t="shared" si="129"/>
        <v>1.1383159395225244</v>
      </c>
      <c r="K241" s="34">
        <f t="shared" si="129"/>
        <v>1.1487902352952799</v>
      </c>
      <c r="L241" s="34">
        <f t="shared" si="129"/>
        <v>1.1599559818886271</v>
      </c>
      <c r="M241" s="34">
        <f t="shared" si="129"/>
        <v>1.1739339267220403</v>
      </c>
      <c r="N241" s="34">
        <f t="shared" si="129"/>
        <v>1.1959276217166332</v>
      </c>
      <c r="O241" s="34">
        <f t="shared" si="129"/>
        <v>1.248594297005966</v>
      </c>
      <c r="P241" s="34">
        <f t="shared" ref="P241:S241" si="137">IF(OR(P222=0,P161=0),0,P222/P161)</f>
        <v>2.0542831442063982</v>
      </c>
      <c r="Q241" s="34">
        <f t="shared" si="137"/>
        <v>0</v>
      </c>
      <c r="R241" s="34">
        <f t="shared" si="137"/>
        <v>0</v>
      </c>
      <c r="S241" s="36">
        <f t="shared" si="137"/>
        <v>0</v>
      </c>
    </row>
    <row r="242" spans="2:20" x14ac:dyDescent="0.35">
      <c r="B242" s="99" t="s">
        <v>86</v>
      </c>
      <c r="C242" s="34">
        <f t="shared" si="129"/>
        <v>0</v>
      </c>
      <c r="D242" s="34">
        <f t="shared" si="129"/>
        <v>0</v>
      </c>
      <c r="E242" s="34">
        <f t="shared" si="129"/>
        <v>1.2815513240125471</v>
      </c>
      <c r="F242" s="34">
        <f t="shared" si="129"/>
        <v>1.1869524471634199</v>
      </c>
      <c r="G242" s="34">
        <f t="shared" si="129"/>
        <v>1.1785150879284778</v>
      </c>
      <c r="H242" s="34">
        <f t="shared" si="129"/>
        <v>1.1804454065765486</v>
      </c>
      <c r="I242" s="34">
        <f t="shared" si="129"/>
        <v>1.1869952054633253</v>
      </c>
      <c r="J242" s="34">
        <f t="shared" si="129"/>
        <v>1.1976115546389761</v>
      </c>
      <c r="K242" s="34">
        <f t="shared" si="129"/>
        <v>1.2137130541271703</v>
      </c>
      <c r="L242" s="34">
        <f t="shared" si="129"/>
        <v>1.2394194308276332</v>
      </c>
      <c r="M242" s="34">
        <f t="shared" si="129"/>
        <v>1.2863819524132059</v>
      </c>
      <c r="N242" s="34">
        <f t="shared" si="129"/>
        <v>1.400820837594853</v>
      </c>
      <c r="O242" s="34">
        <f t="shared" si="129"/>
        <v>2.1355921923108085</v>
      </c>
      <c r="P242" s="34">
        <f t="shared" ref="P242:S242" si="138">IF(OR(P223=0,P162=0),0,P223/P162)</f>
        <v>0</v>
      </c>
      <c r="Q242" s="34">
        <f t="shared" si="138"/>
        <v>0</v>
      </c>
      <c r="R242" s="34">
        <f t="shared" si="138"/>
        <v>0</v>
      </c>
      <c r="S242" s="36">
        <f t="shared" si="138"/>
        <v>0</v>
      </c>
    </row>
    <row r="243" spans="2:20" x14ac:dyDescent="0.35">
      <c r="B243" s="99" t="s">
        <v>87</v>
      </c>
      <c r="C243" s="34">
        <f t="shared" si="129"/>
        <v>0</v>
      </c>
      <c r="D243" s="34">
        <f t="shared" si="129"/>
        <v>0</v>
      </c>
      <c r="E243" s="34">
        <f t="shared" si="129"/>
        <v>0</v>
      </c>
      <c r="F243" s="34">
        <f t="shared" si="129"/>
        <v>1.3786374480304291</v>
      </c>
      <c r="G243" s="34">
        <f t="shared" si="129"/>
        <v>1.2405468986235546</v>
      </c>
      <c r="H243" s="34">
        <f t="shared" si="129"/>
        <v>1.2111730032988597</v>
      </c>
      <c r="I243" s="34">
        <f t="shared" si="129"/>
        <v>1.2068208459415457</v>
      </c>
      <c r="J243" s="34">
        <f t="shared" si="129"/>
        <v>1.2158527261845398</v>
      </c>
      <c r="K243" s="34">
        <f t="shared" si="129"/>
        <v>1.2383719420916868</v>
      </c>
      <c r="L243" s="34">
        <f t="shared" si="129"/>
        <v>1.2831862860138934</v>
      </c>
      <c r="M243" s="34">
        <f t="shared" si="129"/>
        <v>1.3837212601677169</v>
      </c>
      <c r="N243" s="34">
        <f t="shared" si="129"/>
        <v>1.7508624192740356</v>
      </c>
      <c r="O243" s="34">
        <f t="shared" si="129"/>
        <v>0</v>
      </c>
      <c r="P243" s="34">
        <f t="shared" ref="P243:S243" si="139">IF(OR(P224=0,P163=0),0,P224/P163)</f>
        <v>0</v>
      </c>
      <c r="Q243" s="34">
        <f t="shared" si="139"/>
        <v>0</v>
      </c>
      <c r="R243" s="34">
        <f t="shared" si="139"/>
        <v>0</v>
      </c>
      <c r="S243" s="36">
        <f t="shared" si="139"/>
        <v>0</v>
      </c>
    </row>
    <row r="244" spans="2:20" x14ac:dyDescent="0.35">
      <c r="B244" s="100" t="s">
        <v>88</v>
      </c>
      <c r="C244" s="35">
        <f t="shared" si="129"/>
        <v>0</v>
      </c>
      <c r="D244" s="35">
        <f t="shared" si="129"/>
        <v>0</v>
      </c>
      <c r="E244" s="35">
        <f t="shared" si="129"/>
        <v>0</v>
      </c>
      <c r="F244" s="35">
        <f t="shared" si="129"/>
        <v>1.5662801725483149</v>
      </c>
      <c r="G244" s="35">
        <f t="shared" si="129"/>
        <v>1.2639056194700464</v>
      </c>
      <c r="H244" s="35">
        <f t="shared" si="129"/>
        <v>1.2130830590898734</v>
      </c>
      <c r="I244" s="35">
        <f t="shared" si="129"/>
        <v>1.2025257334128383</v>
      </c>
      <c r="J244" s="35">
        <f t="shared" si="129"/>
        <v>1.2106737843407367</v>
      </c>
      <c r="K244" s="35">
        <f t="shared" si="129"/>
        <v>1.2365617109591387</v>
      </c>
      <c r="L244" s="35">
        <f t="shared" si="129"/>
        <v>1.2923285692635555</v>
      </c>
      <c r="M244" s="35">
        <f t="shared" si="129"/>
        <v>1.4302907320215548</v>
      </c>
      <c r="N244" s="35">
        <f t="shared" si="129"/>
        <v>2.119444145410557</v>
      </c>
      <c r="O244" s="35">
        <f t="shared" si="129"/>
        <v>0</v>
      </c>
      <c r="P244" s="35">
        <f t="shared" ref="P244:S244" si="140">IF(OR(P225=0,P164=0),0,P225/P164)</f>
        <v>0</v>
      </c>
      <c r="Q244" s="35">
        <f t="shared" si="140"/>
        <v>0</v>
      </c>
      <c r="R244" s="35">
        <f t="shared" si="140"/>
        <v>0</v>
      </c>
      <c r="S244" s="37">
        <f t="shared" si="140"/>
        <v>0</v>
      </c>
    </row>
    <row r="247" spans="2:20" ht="33" x14ac:dyDescent="0.35">
      <c r="B247" s="105" t="s">
        <v>110</v>
      </c>
      <c r="C247" s="103" t="s">
        <v>114</v>
      </c>
    </row>
    <row r="248" spans="2:20" x14ac:dyDescent="0.35">
      <c r="B248" s="96" t="s">
        <v>101</v>
      </c>
      <c r="C248" s="101">
        <v>5</v>
      </c>
      <c r="D248" s="101">
        <v>6</v>
      </c>
      <c r="E248" s="101">
        <v>7</v>
      </c>
      <c r="F248" s="101">
        <v>8</v>
      </c>
      <c r="G248" s="101">
        <v>9</v>
      </c>
      <c r="H248" s="101">
        <v>10</v>
      </c>
      <c r="I248" s="101">
        <v>11</v>
      </c>
      <c r="J248" s="101">
        <v>12</v>
      </c>
      <c r="K248" s="101">
        <v>13</v>
      </c>
      <c r="L248" s="101">
        <v>14</v>
      </c>
      <c r="M248" s="101">
        <v>15</v>
      </c>
      <c r="N248" s="101">
        <v>16</v>
      </c>
      <c r="O248" s="101">
        <v>17</v>
      </c>
      <c r="P248" s="101">
        <v>18</v>
      </c>
      <c r="Q248" s="101">
        <v>19</v>
      </c>
      <c r="R248" s="101">
        <v>20</v>
      </c>
      <c r="S248" s="102">
        <v>21</v>
      </c>
    </row>
    <row r="249" spans="2:20" x14ac:dyDescent="0.35">
      <c r="B249" s="97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6"/>
    </row>
    <row r="250" spans="2:20" x14ac:dyDescent="0.35">
      <c r="B250" s="98" t="s">
        <v>92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6"/>
    </row>
    <row r="251" spans="2:20" x14ac:dyDescent="0.35">
      <c r="B251" s="99" t="s">
        <v>77</v>
      </c>
      <c r="C251" s="34">
        <f>C112*C233+C91*(1+COS($C$207))/2+C69*0.2*((1-COS($C$207))/2)</f>
        <v>0</v>
      </c>
      <c r="D251" s="34">
        <f t="shared" ref="D251:S251" si="141">D112*D233+D91*(1+COS($C$207))/2+D69*0.2*((1-COS($C$207))/2)</f>
        <v>0</v>
      </c>
      <c r="E251" s="34">
        <f t="shared" si="141"/>
        <v>0</v>
      </c>
      <c r="F251" s="34">
        <f t="shared" si="141"/>
        <v>6.6709230581697726E-2</v>
      </c>
      <c r="G251" s="34">
        <f t="shared" si="141"/>
        <v>0.15693614683157683</v>
      </c>
      <c r="H251" s="34">
        <f t="shared" si="141"/>
        <v>0.22631621750517134</v>
      </c>
      <c r="I251" s="34">
        <f t="shared" si="141"/>
        <v>0.27079708780508693</v>
      </c>
      <c r="J251" s="34">
        <f t="shared" si="141"/>
        <v>0.2874320430868138</v>
      </c>
      <c r="K251" s="34">
        <f t="shared" si="141"/>
        <v>0.27508606743623387</v>
      </c>
      <c r="L251" s="34">
        <f t="shared" si="141"/>
        <v>0.23453808732361536</v>
      </c>
      <c r="M251" s="34">
        <f t="shared" si="141"/>
        <v>0.16831777227309844</v>
      </c>
      <c r="N251" s="34">
        <f t="shared" si="141"/>
        <v>7.9335525946655161E-2</v>
      </c>
      <c r="O251" s="34">
        <f t="shared" si="141"/>
        <v>0</v>
      </c>
      <c r="P251" s="34">
        <f t="shared" si="141"/>
        <v>0</v>
      </c>
      <c r="Q251" s="34">
        <f t="shared" si="141"/>
        <v>0</v>
      </c>
      <c r="R251" s="34">
        <f t="shared" si="141"/>
        <v>0</v>
      </c>
      <c r="S251" s="36">
        <f t="shared" si="141"/>
        <v>0</v>
      </c>
      <c r="T251">
        <f>SUM(C251:S251)</f>
        <v>1.7654681787899493</v>
      </c>
    </row>
    <row r="252" spans="2:20" x14ac:dyDescent="0.35">
      <c r="B252" s="99" t="s">
        <v>78</v>
      </c>
      <c r="C252" s="34">
        <f t="shared" ref="C252:R262" si="142">C113*C234+C92*(1+COS($C$207))/2+C70*0.2*((1-COS($C$207))/2)</f>
        <v>0</v>
      </c>
      <c r="D252" s="34">
        <f t="shared" si="142"/>
        <v>0</v>
      </c>
      <c r="E252" s="34">
        <f t="shared" si="142"/>
        <v>2.1534879448626275E-2</v>
      </c>
      <c r="F252" s="34">
        <f t="shared" si="142"/>
        <v>0.14630068591342099</v>
      </c>
      <c r="G252" s="34">
        <f t="shared" si="142"/>
        <v>0.25316544208440617</v>
      </c>
      <c r="H252" s="34">
        <f t="shared" si="142"/>
        <v>0.3361011240918495</v>
      </c>
      <c r="I252" s="34">
        <f t="shared" si="142"/>
        <v>0.3894979923064868</v>
      </c>
      <c r="J252" s="34">
        <f t="shared" si="142"/>
        <v>0.40972344753800571</v>
      </c>
      <c r="K252" s="34">
        <f t="shared" ref="K252" si="143">K113*K234+K92*(1+COS($C$207))/2+K70*0.2*((1-COS($C$207))/2)</f>
        <v>0.3953956978660414</v>
      </c>
      <c r="L252" s="34">
        <f t="shared" ref="L252" si="144">L113*L234+L92*(1+COS($C$207))/2+L70*0.2*((1-COS($C$207))/2)</f>
        <v>0.34747790480134871</v>
      </c>
      <c r="M252" s="34">
        <f t="shared" ref="M252" si="145">M113*M234+M92*(1+COS($C$207))/2+M70*0.2*((1-COS($C$207))/2)</f>
        <v>0.2691969521837197</v>
      </c>
      <c r="N252" s="34">
        <f t="shared" ref="N252" si="146">N113*N234+N92*(1+COS($C$207))/2+N70*0.2*((1-COS($C$207))/2)</f>
        <v>0.16572153714836452</v>
      </c>
      <c r="O252" s="34">
        <f t="shared" ref="O252" si="147">O113*O234+O92*(1+COS($C$207))/2+O70*0.2*((1-COS($C$207))/2)</f>
        <v>3.9464248990214272E-2</v>
      </c>
      <c r="P252" s="34">
        <f t="shared" ref="P252" si="148">P113*P234+P92*(1+COS($C$207))/2+P70*0.2*((1-COS($C$207))/2)</f>
        <v>0</v>
      </c>
      <c r="Q252" s="34">
        <f t="shared" ref="Q252" si="149">Q113*Q234+Q92*(1+COS($C$207))/2+Q70*0.2*((1-COS($C$207))/2)</f>
        <v>0</v>
      </c>
      <c r="R252" s="34">
        <f t="shared" ref="R252" si="150">R113*R234+R92*(1+COS($C$207))/2+R70*0.2*((1-COS($C$207))/2)</f>
        <v>0</v>
      </c>
      <c r="S252" s="36">
        <f t="shared" ref="S252" si="151">S113*S234+S92*(1+COS($C$207))/2+S70*0.2*((1-COS($C$207))/2)</f>
        <v>0</v>
      </c>
      <c r="T252">
        <f t="shared" ref="T252:T262" si="152">SUM(C252:S252)</f>
        <v>2.773579912372484</v>
      </c>
    </row>
    <row r="253" spans="2:20" x14ac:dyDescent="0.35">
      <c r="B253" s="99" t="s">
        <v>79</v>
      </c>
      <c r="C253" s="34">
        <f t="shared" si="142"/>
        <v>0</v>
      </c>
      <c r="D253" s="34">
        <f t="shared" si="142"/>
        <v>0</v>
      </c>
      <c r="E253" s="34">
        <f t="shared" si="142"/>
        <v>0.12260105009338322</v>
      </c>
      <c r="F253" s="34">
        <f t="shared" si="142"/>
        <v>0.26975753172257644</v>
      </c>
      <c r="G253" s="34">
        <f t="shared" si="142"/>
        <v>0.39719017891831482</v>
      </c>
      <c r="H253" s="34">
        <f t="shared" si="142"/>
        <v>0.49621102662546468</v>
      </c>
      <c r="I253" s="34">
        <f t="shared" si="142"/>
        <v>0.56007124086617577</v>
      </c>
      <c r="J253" s="34">
        <f t="shared" si="142"/>
        <v>0.58441854398157977</v>
      </c>
      <c r="K253" s="34">
        <f t="shared" ref="K253" si="153">K114*K235+K93*(1+COS($C$207))/2+K71*0.2*((1-COS($C$207))/2)</f>
        <v>0.56759347909654279</v>
      </c>
      <c r="L253" s="34">
        <f t="shared" ref="L253" si="154">L114*L235+L93*(1+COS($C$207))/2+L71*0.2*((1-COS($C$207))/2)</f>
        <v>0.5107423721006068</v>
      </c>
      <c r="M253" s="34">
        <f t="shared" ref="M253" si="155">M114*M235+M93*(1+COS($C$207))/2+M71*0.2*((1-COS($C$207))/2)</f>
        <v>0.41773903432218523</v>
      </c>
      <c r="N253" s="34">
        <f t="shared" ref="N253" si="156">N114*N235+N93*(1+COS($C$207))/2+N71*0.2*((1-COS($C$207))/2)</f>
        <v>0.29492013454058419</v>
      </c>
      <c r="O253" s="34">
        <f t="shared" ref="O253" si="157">O114*O235+O93*(1+COS($C$207))/2+O71*0.2*((1-COS($C$207))/2)</f>
        <v>0.15064844162236674</v>
      </c>
      <c r="P253" s="34">
        <f t="shared" ref="P253" si="158">P114*P235+P93*(1+COS($C$207))/2+P71*0.2*((1-COS($C$207))/2)</f>
        <v>0</v>
      </c>
      <c r="Q253" s="34">
        <f t="shared" ref="Q253" si="159">Q114*Q235+Q93*(1+COS($C$207))/2+Q71*0.2*((1-COS($C$207))/2)</f>
        <v>0</v>
      </c>
      <c r="R253" s="34">
        <f t="shared" ref="R253" si="160">R114*R235+R93*(1+COS($C$207))/2+R71*0.2*((1-COS($C$207))/2)</f>
        <v>0</v>
      </c>
      <c r="S253" s="36">
        <f t="shared" ref="S253" si="161">S114*S235+S93*(1+COS($C$207))/2+S71*0.2*((1-COS($C$207))/2)</f>
        <v>0</v>
      </c>
      <c r="T253">
        <f t="shared" si="152"/>
        <v>4.3718930338897799</v>
      </c>
    </row>
    <row r="254" spans="2:20" x14ac:dyDescent="0.35">
      <c r="B254" s="99" t="s">
        <v>80</v>
      </c>
      <c r="C254" s="34">
        <f t="shared" si="142"/>
        <v>0</v>
      </c>
      <c r="D254" s="34">
        <f t="shared" si="142"/>
        <v>6.0161692223323661E-2</v>
      </c>
      <c r="E254" s="34">
        <f t="shared" si="142"/>
        <v>0.20336453442426505</v>
      </c>
      <c r="F254" s="34">
        <f t="shared" si="142"/>
        <v>0.33744198433106093</v>
      </c>
      <c r="G254" s="34">
        <f t="shared" si="142"/>
        <v>0.45347379179067537</v>
      </c>
      <c r="H254" s="34">
        <f t="shared" si="142"/>
        <v>0.5435830708389866</v>
      </c>
      <c r="I254" s="34">
        <f t="shared" si="142"/>
        <v>0.60163847895140288</v>
      </c>
      <c r="J254" s="34">
        <f t="shared" si="142"/>
        <v>0.62368771908455245</v>
      </c>
      <c r="K254" s="34">
        <f t="shared" ref="K254" si="162">K115*K236+K94*(1+COS($C$207))/2+K72*0.2*((1-COS($C$207))/2)</f>
        <v>0.60823027968868904</v>
      </c>
      <c r="L254" s="34">
        <f t="shared" ref="L254" si="163">L115*L236+L94*(1+COS($C$207))/2+L72*0.2*((1-COS($C$207))/2)</f>
        <v>0.55632071774961744</v>
      </c>
      <c r="M254" s="34">
        <f t="shared" ref="M254" si="164">M115*M236+M94*(1+COS($C$207))/2+M72*0.2*((1-COS($C$207))/2)</f>
        <v>0.47149708613597863</v>
      </c>
      <c r="N254" s="34">
        <f t="shared" ref="N254" si="165">N115*N236+N94*(1+COS($C$207))/2+N72*0.2*((1-COS($C$207))/2)</f>
        <v>0.35953960374650679</v>
      </c>
      <c r="O254" s="34">
        <f t="shared" ref="O254" si="166">O115*O236+O94*(1+COS($C$207))/2+O72*0.2*((1-COS($C$207))/2)</f>
        <v>0.22807495419843271</v>
      </c>
      <c r="P254" s="34">
        <f t="shared" ref="P254" si="167">P115*P236+P94*(1+COS($C$207))/2+P72*0.2*((1-COS($C$207))/2)</f>
        <v>8.6036634229985712E-2</v>
      </c>
      <c r="Q254" s="34">
        <f t="shared" ref="Q254" si="168">Q115*Q236+Q94*(1+COS($C$207))/2+Q72*0.2*((1-COS($C$207))/2)</f>
        <v>0</v>
      </c>
      <c r="R254" s="34">
        <f t="shared" ref="R254" si="169">R115*R236+R94*(1+COS($C$207))/2+R72*0.2*((1-COS($C$207))/2)</f>
        <v>0</v>
      </c>
      <c r="S254" s="36">
        <f t="shared" ref="S254" si="170">S115*S236+S94*(1+COS($C$207))/2+S72*0.2*((1-COS($C$207))/2)</f>
        <v>0</v>
      </c>
      <c r="T254">
        <f t="shared" si="152"/>
        <v>5.1330505473934771</v>
      </c>
    </row>
    <row r="255" spans="2:20" x14ac:dyDescent="0.35">
      <c r="B255" s="99" t="s">
        <v>81</v>
      </c>
      <c r="C255" s="34">
        <f t="shared" si="142"/>
        <v>1.3416955426020675E-2</v>
      </c>
      <c r="D255" s="34">
        <f t="shared" si="142"/>
        <v>0.13332133033796492</v>
      </c>
      <c r="E255" s="34">
        <f t="shared" si="142"/>
        <v>0.27286585488935211</v>
      </c>
      <c r="F255" s="34">
        <f t="shared" si="142"/>
        <v>0.40315099440249508</v>
      </c>
      <c r="G255" s="34">
        <f t="shared" si="142"/>
        <v>0.51581061572382558</v>
      </c>
      <c r="H255" s="34">
        <f t="shared" si="142"/>
        <v>0.60329379260209504</v>
      </c>
      <c r="I255" s="34">
        <f t="shared" si="142"/>
        <v>0.65968682110620613</v>
      </c>
      <c r="J255" s="34">
        <f t="shared" si="142"/>
        <v>0.6811690636686234</v>
      </c>
      <c r="K255" s="34">
        <f t="shared" ref="K255" si="171">K116*K237+K95*(1+COS($C$207))/2+K73*0.2*((1-COS($C$207))/2)</f>
        <v>0.66628764888146852</v>
      </c>
      <c r="L255" s="34">
        <f t="shared" ref="L255" si="172">L116*L237+L95*(1+COS($C$207))/2+L73*0.2*((1-COS($C$207))/2)</f>
        <v>0.61606093073143475</v>
      </c>
      <c r="M255" s="34">
        <f t="shared" ref="M255" si="173">M116*M237+M95*(1+COS($C$207))/2+M73*0.2*((1-COS($C$207))/2)</f>
        <v>0.53390929166258172</v>
      </c>
      <c r="N255" s="34">
        <f t="shared" ref="N255" si="174">N116*N237+N95*(1+COS($C$207))/2+N73*0.2*((1-COS($C$207))/2)</f>
        <v>0.42541734033221473</v>
      </c>
      <c r="O255" s="34">
        <f t="shared" ref="O255" si="175">O116*O237+O95*(1+COS($C$207))/2+O73*0.2*((1-COS($C$207))/2)</f>
        <v>0.29793289199124035</v>
      </c>
      <c r="P255" s="34">
        <f t="shared" ref="P255" si="176">P116*P237+P95*(1+COS($C$207))/2+P73*0.2*((1-COS($C$207))/2)</f>
        <v>0.15994438861581081</v>
      </c>
      <c r="Q255" s="34">
        <f t="shared" ref="Q255" si="177">Q116*Q237+Q95*(1+COS($C$207))/2+Q73*0.2*((1-COS($C$207))/2)</f>
        <v>1.6971759841734935E-2</v>
      </c>
      <c r="R255" s="34">
        <f t="shared" ref="R255" si="178">R116*R237+R95*(1+COS($C$207))/2+R73*0.2*((1-COS($C$207))/2)</f>
        <v>0</v>
      </c>
      <c r="S255" s="36">
        <f t="shared" ref="S255" si="179">S116*S237+S95*(1+COS($C$207))/2+S73*0.2*((1-COS($C$207))/2)</f>
        <v>0</v>
      </c>
      <c r="T255">
        <f t="shared" si="152"/>
        <v>5.9992396802130692</v>
      </c>
    </row>
    <row r="256" spans="2:20" x14ac:dyDescent="0.35">
      <c r="B256" s="99" t="s">
        <v>82</v>
      </c>
      <c r="C256" s="34">
        <f t="shared" si="142"/>
        <v>2.7278658362359973E-2</v>
      </c>
      <c r="D256" s="34">
        <f t="shared" si="142"/>
        <v>0.17055898366950642</v>
      </c>
      <c r="E256" s="34">
        <f t="shared" si="142"/>
        <v>0.31019920239828863</v>
      </c>
      <c r="F256" s="34">
        <f t="shared" si="142"/>
        <v>0.44038761383008018</v>
      </c>
      <c r="G256" s="34">
        <f t="shared" si="142"/>
        <v>0.55291503977196443</v>
      </c>
      <c r="H256" s="34">
        <f t="shared" si="142"/>
        <v>0.64030398978350367</v>
      </c>
      <c r="I256" s="34">
        <f t="shared" si="142"/>
        <v>0.69667700524427323</v>
      </c>
      <c r="J256" s="34">
        <f t="shared" si="142"/>
        <v>0.71823002736879671</v>
      </c>
      <c r="K256" s="34">
        <f t="shared" ref="K256" si="180">K117*K238+K96*(1+COS($C$207))/2+K74*0.2*((1-COS($C$207))/2)</f>
        <v>0.70351300287403684</v>
      </c>
      <c r="L256" s="34">
        <f t="shared" ref="L256" si="181">L117*L238+L96*(1+COS($C$207))/2+L74*0.2*((1-COS($C$207))/2)</f>
        <v>0.65353550441000341</v>
      </c>
      <c r="M256" s="34">
        <f t="shared" ref="M256" si="182">M117*M238+M96*(1+COS($C$207))/2+M74*0.2*((1-COS($C$207))/2)</f>
        <v>0.57169793522992096</v>
      </c>
      <c r="N256" s="34">
        <f t="shared" ref="N256" si="183">N117*N238+N96*(1+COS($C$207))/2+N74*0.2*((1-COS($C$207))/2)</f>
        <v>0.46355172704797076</v>
      </c>
      <c r="O256" s="34">
        <f t="shared" ref="O256" si="184">O117*O238+O96*(1+COS($C$207))/2+O74*0.2*((1-COS($C$207))/2)</f>
        <v>0.3363889999821974</v>
      </c>
      <c r="P256" s="34">
        <f t="shared" ref="P256" si="185">P117*P238+P96*(1+COS($C$207))/2+P74*0.2*((1-COS($C$207))/2)</f>
        <v>0.19858384740374491</v>
      </c>
      <c r="Q256" s="34">
        <f t="shared" ref="Q256" si="186">Q117*Q238+Q96*(1+COS($C$207))/2+Q74*0.2*((1-COS($C$207))/2)</f>
        <v>5.6895884943893214E-2</v>
      </c>
      <c r="R256" s="34">
        <f t="shared" ref="R256" si="187">R117*R238+R96*(1+COS($C$207))/2+R74*0.2*((1-COS($C$207))/2)</f>
        <v>0</v>
      </c>
      <c r="S256" s="36">
        <f t="shared" ref="S256" si="188">S117*S238+S96*(1+COS($C$207))/2+S74*0.2*((1-COS($C$207))/2)</f>
        <v>0</v>
      </c>
      <c r="T256">
        <f t="shared" si="152"/>
        <v>6.540717422320542</v>
      </c>
    </row>
    <row r="257" spans="2:20" x14ac:dyDescent="0.35">
      <c r="B257" s="99" t="s">
        <v>83</v>
      </c>
      <c r="C257" s="34">
        <f t="shared" si="142"/>
        <v>1.9544644114390265E-2</v>
      </c>
      <c r="D257" s="34">
        <f t="shared" si="142"/>
        <v>0.16679075065863672</v>
      </c>
      <c r="E257" s="34">
        <f t="shared" si="142"/>
        <v>0.32334022523790684</v>
      </c>
      <c r="F257" s="34">
        <f t="shared" si="142"/>
        <v>0.46940433209884908</v>
      </c>
      <c r="G257" s="34">
        <f t="shared" si="142"/>
        <v>0.5957539903228809</v>
      </c>
      <c r="H257" s="34">
        <f t="shared" si="142"/>
        <v>0.69397419355751133</v>
      </c>
      <c r="I257" s="34">
        <f t="shared" si="142"/>
        <v>0.75744868984163061</v>
      </c>
      <c r="J257" s="34">
        <f t="shared" si="142"/>
        <v>0.78188854416400977</v>
      </c>
      <c r="K257" s="34">
        <f t="shared" ref="K257" si="189">K118*K239+K97*(1+COS($C$207))/2+K75*0.2*((1-COS($C$207))/2)</f>
        <v>0.76564642811007066</v>
      </c>
      <c r="L257" s="34">
        <f t="shared" ref="L257" si="190">L118*L239+L97*(1+COS($C$207))/2+L75*0.2*((1-COS($C$207))/2)</f>
        <v>0.70983580159156534</v>
      </c>
      <c r="M257" s="34">
        <f t="shared" ref="M257" si="191">M118*M239+M97*(1+COS($C$207))/2+M75*0.2*((1-COS($C$207))/2)</f>
        <v>0.6182551519748879</v>
      </c>
      <c r="N257" s="34">
        <f t="shared" ref="N257" si="192">N118*N239+N97*(1+COS($C$207))/2+N75*0.2*((1-COS($C$207))/2)</f>
        <v>0.49712123370286598</v>
      </c>
      <c r="O257" s="34">
        <f t="shared" ref="O257" si="193">O118*O239+O97*(1+COS($C$207))/2+O75*0.2*((1-COS($C$207))/2)</f>
        <v>0.35461285397433839</v>
      </c>
      <c r="P257" s="34">
        <f t="shared" ref="P257" si="194">P118*P239+P97*(1+COS($C$207))/2+P75*0.2*((1-COS($C$207))/2)</f>
        <v>0.20013689180410349</v>
      </c>
      <c r="Q257" s="34">
        <f t="shared" ref="Q257" si="195">Q118*Q239+Q97*(1+COS($C$207))/2+Q75*0.2*((1-COS($C$207))/2)</f>
        <v>4.0606010916749292E-2</v>
      </c>
      <c r="R257" s="34">
        <f t="shared" ref="R257" si="196">R118*R239+R97*(1+COS($C$207))/2+R75*0.2*((1-COS($C$207))/2)</f>
        <v>0</v>
      </c>
      <c r="S257" s="36">
        <f t="shared" ref="S257" si="197">S118*S239+S97*(1+COS($C$207))/2+S75*0.2*((1-COS($C$207))/2)</f>
        <v>0</v>
      </c>
      <c r="T257">
        <f t="shared" si="152"/>
        <v>6.9943597420703973</v>
      </c>
    </row>
    <row r="258" spans="2:20" x14ac:dyDescent="0.35">
      <c r="B258" s="99" t="s">
        <v>84</v>
      </c>
      <c r="C258" s="34">
        <f t="shared" si="142"/>
        <v>0</v>
      </c>
      <c r="D258" s="34">
        <f t="shared" si="142"/>
        <v>9.9896807136634097E-2</v>
      </c>
      <c r="E258" s="34">
        <f t="shared" si="142"/>
        <v>0.26613822036671586</v>
      </c>
      <c r="F258" s="34">
        <f t="shared" si="142"/>
        <v>0.42169385192891201</v>
      </c>
      <c r="G258" s="34">
        <f t="shared" si="142"/>
        <v>0.55640101406157771</v>
      </c>
      <c r="H258" s="34">
        <f t="shared" si="142"/>
        <v>0.66116165613687705</v>
      </c>
      <c r="I258" s="34">
        <f t="shared" si="142"/>
        <v>0.7288644323125375</v>
      </c>
      <c r="J258" s="34">
        <f t="shared" si="142"/>
        <v>0.75490795175336822</v>
      </c>
      <c r="K258" s="34">
        <f t="shared" ref="K258" si="198">K119*K240+K98*(1+COS($C$207))/2+K76*0.2*((1-COS($C$207))/2)</f>
        <v>0.73752363333475124</v>
      </c>
      <c r="L258" s="34">
        <f t="shared" ref="L258" si="199">L119*L240+L98*(1+COS($C$207))/2+L76*0.2*((1-COS($C$207))/2)</f>
        <v>0.67789904783281363</v>
      </c>
      <c r="M258" s="34">
        <f t="shared" ref="M258" si="200">M119*M240+M98*(1+COS($C$207))/2+M76*0.2*((1-COS($C$207))/2)</f>
        <v>0.58009743314544937</v>
      </c>
      <c r="N258" s="34">
        <f t="shared" ref="N258" si="201">N119*N240+N98*(1+COS($C$207))/2+N76*0.2*((1-COS($C$207))/2)</f>
        <v>0.45077886314782639</v>
      </c>
      <c r="O258" s="34">
        <f t="shared" ref="O258" si="202">O119*O240+O98*(1+COS($C$207))/2+O76*0.2*((1-COS($C$207))/2)</f>
        <v>0.29873626172381068</v>
      </c>
      <c r="P258" s="34">
        <f t="shared" ref="P258" si="203">P119*P240+P98*(1+COS($C$207))/2+P76*0.2*((1-COS($C$207))/2)</f>
        <v>0.13421482889303302</v>
      </c>
      <c r="Q258" s="34">
        <f t="shared" ref="Q258" si="204">Q119*Q240+Q98*(1+COS($C$207))/2+Q76*0.2*((1-COS($C$207))/2)</f>
        <v>0</v>
      </c>
      <c r="R258" s="34">
        <f t="shared" ref="R258" si="205">R119*R240+R98*(1+COS($C$207))/2+R76*0.2*((1-COS($C$207))/2)</f>
        <v>0</v>
      </c>
      <c r="S258" s="36">
        <f t="shared" ref="S258" si="206">S119*S240+S98*(1+COS($C$207))/2+S76*0.2*((1-COS($C$207))/2)</f>
        <v>0</v>
      </c>
      <c r="T258">
        <f t="shared" si="152"/>
        <v>6.3683140017743067</v>
      </c>
    </row>
    <row r="259" spans="2:20" x14ac:dyDescent="0.35">
      <c r="B259" s="99" t="s">
        <v>85</v>
      </c>
      <c r="C259" s="34">
        <f t="shared" si="142"/>
        <v>0</v>
      </c>
      <c r="D259" s="34">
        <f t="shared" si="142"/>
        <v>6.7490031490468382E-3</v>
      </c>
      <c r="E259" s="34">
        <f t="shared" si="142"/>
        <v>0.16078424782857187</v>
      </c>
      <c r="F259" s="34">
        <f t="shared" si="142"/>
        <v>0.31023968916767763</v>
      </c>
      <c r="G259" s="34">
        <f t="shared" si="142"/>
        <v>0.43968077299998837</v>
      </c>
      <c r="H259" s="34">
        <f t="shared" si="142"/>
        <v>0.54028932536887619</v>
      </c>
      <c r="I259" s="34">
        <f t="shared" si="142"/>
        <v>0.60520977285366195</v>
      </c>
      <c r="J259" s="34">
        <f t="shared" si="142"/>
        <v>0.6300181963693362</v>
      </c>
      <c r="K259" s="34">
        <f t="shared" ref="K259" si="207">K120*K241+K99*(1+COS($C$207))/2+K77*0.2*((1-COS($C$207))/2)</f>
        <v>0.61302412277206175</v>
      </c>
      <c r="L259" s="34">
        <f t="shared" ref="L259" si="208">L120*L241+L99*(1+COS($C$207))/2+L77*0.2*((1-COS($C$207))/2)</f>
        <v>0.55538582614921028</v>
      </c>
      <c r="M259" s="34">
        <f t="shared" ref="M259" si="209">M120*M241+M99*(1+COS($C$207))/2+M77*0.2*((1-COS($C$207))/2)</f>
        <v>0.4610314690884561</v>
      </c>
      <c r="N259" s="34">
        <f t="shared" ref="N259" si="210">N120*N241+N99*(1+COS($C$207))/2+N77*0.2*((1-COS($C$207))/2)</f>
        <v>0.3363915892852114</v>
      </c>
      <c r="O259" s="34">
        <f t="shared" ref="O259" si="211">O120*O241+O99*(1+COS($C$207))/2+O77*0.2*((1-COS($C$207))/2)</f>
        <v>0.18996193152981689</v>
      </c>
      <c r="P259" s="34">
        <f t="shared" ref="P259" si="212">P120*P241+P99*(1+COS($C$207))/2+P77*0.2*((1-COS($C$207))/2)</f>
        <v>3.1773814434071457E-2</v>
      </c>
      <c r="Q259" s="34">
        <f t="shared" ref="Q259" si="213">Q120*Q241+Q99*(1+COS($C$207))/2+Q77*0.2*((1-COS($C$207))/2)</f>
        <v>0</v>
      </c>
      <c r="R259" s="34">
        <f t="shared" ref="R259" si="214">R120*R241+R99*(1+COS($C$207))/2+R77*0.2*((1-COS($C$207))/2)</f>
        <v>0</v>
      </c>
      <c r="S259" s="36">
        <f t="shared" ref="S259" si="215">S120*S241+S99*(1+COS($C$207))/2+S77*0.2*((1-COS($C$207))/2)</f>
        <v>0</v>
      </c>
      <c r="T259">
        <f t="shared" si="152"/>
        <v>4.8805397609959869</v>
      </c>
    </row>
    <row r="260" spans="2:20" x14ac:dyDescent="0.35">
      <c r="B260" s="99" t="s">
        <v>86</v>
      </c>
      <c r="C260" s="34">
        <f t="shared" si="142"/>
        <v>0</v>
      </c>
      <c r="D260" s="34">
        <f t="shared" si="142"/>
        <v>0</v>
      </c>
      <c r="E260" s="34">
        <f t="shared" si="142"/>
        <v>5.619295127251156E-2</v>
      </c>
      <c r="F260" s="34">
        <f t="shared" si="142"/>
        <v>0.19577944287142832</v>
      </c>
      <c r="G260" s="34">
        <f t="shared" si="142"/>
        <v>0.31659599086592211</v>
      </c>
      <c r="H260" s="34">
        <f t="shared" si="142"/>
        <v>0.4104953143034682</v>
      </c>
      <c r="I260" s="34">
        <f t="shared" si="142"/>
        <v>0.47108466674688471</v>
      </c>
      <c r="J260" s="34">
        <f t="shared" si="142"/>
        <v>0.49423510420121036</v>
      </c>
      <c r="K260" s="34">
        <f t="shared" ref="K260" si="216">K121*K242+K100*(1+COS($C$207))/2+K78*0.2*((1-COS($C$207))/2)</f>
        <v>0.47836654569035075</v>
      </c>
      <c r="L260" s="34">
        <f t="shared" ref="L260" si="217">L121*L242+L100*(1+COS($C$207))/2+L78*0.2*((1-COS($C$207))/2)</f>
        <v>0.42455452087956047</v>
      </c>
      <c r="M260" s="34">
        <f t="shared" ref="M260" si="218">M121*M242+M100*(1+COS($C$207))/2+M78*0.2*((1-COS($C$207))/2)</f>
        <v>0.33645110756486496</v>
      </c>
      <c r="N260" s="34">
        <f t="shared" ref="N260" si="219">N121*N242+N100*(1+COS($C$207))/2+N78*0.2*((1-COS($C$207))/2)</f>
        <v>0.22000464634371755</v>
      </c>
      <c r="O260" s="34">
        <f t="shared" ref="O260" si="220">O121*O242+O100*(1+COS($C$207))/2+O78*0.2*((1-COS($C$207))/2)</f>
        <v>8.2518182824512384E-2</v>
      </c>
      <c r="P260" s="34">
        <f t="shared" ref="P260" si="221">P121*P242+P100*(1+COS($C$207))/2+P78*0.2*((1-COS($C$207))/2)</f>
        <v>0</v>
      </c>
      <c r="Q260" s="34">
        <f t="shared" ref="Q260" si="222">Q121*Q242+Q100*(1+COS($C$207))/2+Q78*0.2*((1-COS($C$207))/2)</f>
        <v>0</v>
      </c>
      <c r="R260" s="34">
        <f t="shared" ref="R260" si="223">R121*R242+R100*(1+COS($C$207))/2+R78*0.2*((1-COS($C$207))/2)</f>
        <v>0</v>
      </c>
      <c r="S260" s="36">
        <f t="shared" ref="S260" si="224">S121*S242+S100*(1+COS($C$207))/2+S78*0.2*((1-COS($C$207))/2)</f>
        <v>0</v>
      </c>
      <c r="T260">
        <f t="shared" si="152"/>
        <v>3.4862784735644308</v>
      </c>
    </row>
    <row r="261" spans="2:20" x14ac:dyDescent="0.35">
      <c r="B261" s="99" t="s">
        <v>87</v>
      </c>
      <c r="C261" s="34">
        <f t="shared" si="142"/>
        <v>0</v>
      </c>
      <c r="D261" s="34">
        <f t="shared" si="142"/>
        <v>0</v>
      </c>
      <c r="E261" s="34">
        <f t="shared" si="142"/>
        <v>0</v>
      </c>
      <c r="F261" s="34">
        <f t="shared" si="142"/>
        <v>8.5324057718291629E-2</v>
      </c>
      <c r="G261" s="34">
        <f t="shared" si="142"/>
        <v>0.17988930017220875</v>
      </c>
      <c r="H261" s="34">
        <f t="shared" si="142"/>
        <v>0.2529083523808347</v>
      </c>
      <c r="I261" s="34">
        <f t="shared" si="142"/>
        <v>0.2997917337072844</v>
      </c>
      <c r="J261" s="34">
        <f t="shared" si="142"/>
        <v>0.31739826443704239</v>
      </c>
      <c r="K261" s="34">
        <f t="shared" ref="K261" si="225">K122*K243+K101*(1+COS($C$207))/2+K79*0.2*((1-COS($C$207))/2)</f>
        <v>0.30452484548295911</v>
      </c>
      <c r="L261" s="34">
        <f t="shared" ref="L261" si="226">L122*L243+L101*(1+COS($C$207))/2+L79*0.2*((1-COS($C$207))/2)</f>
        <v>0.26200211596404205</v>
      </c>
      <c r="M261" s="34">
        <f t="shared" ref="M261" si="227">M122*M243+M101*(1+COS($C$207))/2+M79*0.2*((1-COS($C$207))/2)</f>
        <v>0.19256334098712041</v>
      </c>
      <c r="N261" s="34">
        <f t="shared" ref="N261" si="228">N122*N243+N101*(1+COS($C$207))/2+N79*0.2*((1-COS($C$207))/2)</f>
        <v>9.9958271334769769E-2</v>
      </c>
      <c r="O261" s="34">
        <f t="shared" ref="O261" si="229">O122*O243+O101*(1+COS($C$207))/2+O79*0.2*((1-COS($C$207))/2)</f>
        <v>0</v>
      </c>
      <c r="P261" s="34">
        <f t="shared" ref="P261" si="230">P122*P243+P101*(1+COS($C$207))/2+P79*0.2*((1-COS($C$207))/2)</f>
        <v>0</v>
      </c>
      <c r="Q261" s="34">
        <f t="shared" ref="Q261" si="231">Q122*Q243+Q101*(1+COS($C$207))/2+Q79*0.2*((1-COS($C$207))/2)</f>
        <v>0</v>
      </c>
      <c r="R261" s="34">
        <f t="shared" ref="R261" si="232">R122*R243+R101*(1+COS($C$207))/2+R79*0.2*((1-COS($C$207))/2)</f>
        <v>0</v>
      </c>
      <c r="S261" s="36">
        <f t="shared" ref="S261:S262" si="233">S122*S243+S101*(1+COS($C$207))/2+S79*0.2*((1-COS($C$207))/2)</f>
        <v>0</v>
      </c>
      <c r="T261">
        <f t="shared" si="152"/>
        <v>1.994360282184553</v>
      </c>
    </row>
    <row r="262" spans="2:20" ht="15" thickBot="1" x14ac:dyDescent="0.4">
      <c r="B262" s="100" t="s">
        <v>88</v>
      </c>
      <c r="C262" s="35">
        <f t="shared" si="142"/>
        <v>0</v>
      </c>
      <c r="D262" s="35">
        <f t="shared" si="142"/>
        <v>0</v>
      </c>
      <c r="E262" s="35">
        <f t="shared" si="142"/>
        <v>0</v>
      </c>
      <c r="F262" s="35">
        <f t="shared" si="142"/>
        <v>4.4822808055095975E-2</v>
      </c>
      <c r="G262" s="35">
        <f t="shared" si="142"/>
        <v>0.13209229066818692</v>
      </c>
      <c r="H262" s="35">
        <f t="shared" si="142"/>
        <v>0.19849280393564553</v>
      </c>
      <c r="I262" s="35">
        <f t="shared" si="142"/>
        <v>0.24097797252150385</v>
      </c>
      <c r="J262" s="35">
        <f t="shared" si="142"/>
        <v>0.25680591156702409</v>
      </c>
      <c r="K262" s="35">
        <f t="shared" si="142"/>
        <v>0.24490079787554256</v>
      </c>
      <c r="L262" s="35">
        <f t="shared" si="142"/>
        <v>0.20597821121284934</v>
      </c>
      <c r="M262" s="35">
        <f t="shared" si="142"/>
        <v>0.14230425703417762</v>
      </c>
      <c r="N262" s="35">
        <f t="shared" si="142"/>
        <v>5.492409663642242E-2</v>
      </c>
      <c r="O262" s="35">
        <f t="shared" si="142"/>
        <v>0</v>
      </c>
      <c r="P262" s="35">
        <f t="shared" si="142"/>
        <v>0</v>
      </c>
      <c r="Q262" s="35">
        <f t="shared" si="142"/>
        <v>0</v>
      </c>
      <c r="R262" s="35">
        <f t="shared" si="142"/>
        <v>0</v>
      </c>
      <c r="S262" s="37">
        <f t="shared" si="233"/>
        <v>0</v>
      </c>
      <c r="T262">
        <f t="shared" si="152"/>
        <v>1.5212991495064485</v>
      </c>
    </row>
    <row r="263" spans="2:20" ht="15" thickBot="1" x14ac:dyDescent="0.4">
      <c r="T263" s="138">
        <f>SUM(T251:T262)</f>
        <v>51.829100185075418</v>
      </c>
    </row>
    <row r="268" spans="2:20" ht="18.5" x14ac:dyDescent="0.45">
      <c r="B268" s="106" t="s">
        <v>108</v>
      </c>
      <c r="C268" s="115" t="s">
        <v>116</v>
      </c>
    </row>
    <row r="269" spans="2:20" x14ac:dyDescent="0.35">
      <c r="B269" s="107" t="s">
        <v>101</v>
      </c>
      <c r="C269" s="112">
        <v>5</v>
      </c>
      <c r="D269" s="112">
        <v>6</v>
      </c>
      <c r="E269" s="112">
        <v>7</v>
      </c>
      <c r="F269" s="112">
        <v>8</v>
      </c>
      <c r="G269" s="112">
        <v>9</v>
      </c>
      <c r="H269" s="112">
        <v>10</v>
      </c>
      <c r="I269" s="112">
        <v>11</v>
      </c>
      <c r="J269" s="112">
        <v>12</v>
      </c>
      <c r="K269" s="112">
        <v>13</v>
      </c>
      <c r="L269" s="112">
        <v>14</v>
      </c>
      <c r="M269" s="112">
        <v>15</v>
      </c>
      <c r="N269" s="112">
        <v>16</v>
      </c>
      <c r="O269" s="112">
        <v>17</v>
      </c>
      <c r="P269" s="112">
        <v>18</v>
      </c>
      <c r="Q269" s="112">
        <v>19</v>
      </c>
      <c r="R269" s="112">
        <v>20</v>
      </c>
      <c r="S269" s="113">
        <v>21</v>
      </c>
    </row>
    <row r="270" spans="2:20" x14ac:dyDescent="0.35">
      <c r="B270" s="108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6"/>
    </row>
    <row r="271" spans="2:20" x14ac:dyDescent="0.35">
      <c r="B271" s="109" t="s">
        <v>92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6"/>
    </row>
    <row r="272" spans="2:20" x14ac:dyDescent="0.35">
      <c r="B272" s="110" t="s">
        <v>77</v>
      </c>
      <c r="C272" s="34">
        <f>IF(COS(C$21)*(COS(Mjesečno!$C13)*(COS(Dnevno!$C$1)*COS($C$207)+COS(Dnevno!$C$6)*SIN(Dnevno!$C$1)*SIN($C$207)))+SIN(Sheet2!C$21)*COS(Mjesečno!$C13)*SIN(Mjesečno!$C$6)*SIN($C$207)+SIN(Mjesečno!$C13)*(SIN(Mjesečno!$C$1)*COS($C$207)-COS(Mjesečno!$C$1)*SIN($C$207)*COS(Mjesečno!$C$6))&lt;0,0,COS(C$21)*(COS(Mjesečno!$C13)*(COS(Dnevno!$C$1)*COS($C$207)+COS(Dnevno!$C$6)*SIN(Dnevno!$C$1)*SIN($C$207)))+SIN(Sheet2!C$21)*COS(Mjesečno!$C13)*SIN(Mjesečno!$C$6)*SIN($C$207)+SIN(Mjesečno!$C13)*(SIN(Mjesečno!$C$1)*COS($C$207)-COS(Mjesečno!$C$1)*SIN($C$207)*COS(Mjesečno!$C$6)))</f>
        <v>0</v>
      </c>
      <c r="D272" s="34">
        <f>IF(COS(D$21)*(COS(Mjesečno!$C13)*(COS(Dnevno!$C$1)*COS($C$207)+COS(Dnevno!$C$6)*SIN(Dnevno!$C$1)*SIN($C$207)))+SIN(Sheet2!D$21)*COS(Mjesečno!$C13)*SIN(Mjesečno!$C$6)*SIN($C$207)+SIN(Mjesečno!$C13)*(SIN(Mjesečno!$C$1)*COS($C$207)-COS(Mjesečno!$C$1)*SIN($C$207)*COS(Mjesečno!$C$6))&lt;0,0,COS(D$21)*(COS(Mjesečno!$C13)*(COS(Dnevno!$C$1)*COS($C$207)+COS(Dnevno!$C$6)*SIN(Dnevno!$C$1)*SIN($C$207)))+SIN(Sheet2!D$21)*COS(Mjesečno!$C13)*SIN(Mjesečno!$C$6)*SIN($C$207)+SIN(Mjesečno!$C13)*(SIN(Mjesečno!$C$1)*COS($C$207)-COS(Mjesečno!$C$1)*SIN($C$207)*COS(Mjesečno!$C$6)))</f>
        <v>0</v>
      </c>
      <c r="E272" s="34">
        <f>IF(COS(E$21)*(COS(Mjesečno!$C13)*(COS(Dnevno!$C$1)*COS($C$207)+COS(Dnevno!$C$6)*SIN(Dnevno!$C$1)*SIN($C$207)))+SIN(Sheet2!E$21)*COS(Mjesečno!$C13)*SIN(Mjesečno!$C$6)*SIN($C$207)+SIN(Mjesečno!$C13)*(SIN(Mjesečno!$C$1)*COS($C$207)-COS(Mjesečno!$C$1)*SIN($C$207)*COS(Mjesečno!$C$6))&lt;0,0,COS(E$21)*(COS(Mjesečno!$C13)*(COS(Dnevno!$C$1)*COS($C$207)+COS(Dnevno!$C$6)*SIN(Dnevno!$C$1)*SIN($C$207)))+SIN(Sheet2!E$21)*COS(Mjesečno!$C13)*SIN(Mjesečno!$C$6)*SIN($C$207)+SIN(Mjesečno!$C13)*(SIN(Mjesečno!$C$1)*COS($C$207)-COS(Mjesečno!$C$1)*SIN($C$207)*COS(Mjesečno!$C$6)))</f>
        <v>1.2945032559542324E-3</v>
      </c>
      <c r="F272" s="34">
        <f>IF(COS(F$21)*(COS(Mjesečno!$C13)*(COS(Dnevno!$C$1)*COS($C$207)+COS(Dnevno!$C$6)*SIN(Dnevno!$C$1)*SIN($C$207)))+SIN(Sheet2!F$21)*COS(Mjesečno!$C13)*SIN(Mjesečno!$C$6)*SIN($C$207)+SIN(Mjesečno!$C13)*(SIN(Mjesečno!$C$1)*COS($C$207)-COS(Mjesečno!$C$1)*SIN($C$207)*COS(Mjesečno!$C$6))&lt;0,0,COS(F$21)*(COS(Mjesečno!$C13)*(COS(Dnevno!$C$1)*COS($C$207)+COS(Dnevno!$C$6)*SIN(Dnevno!$C$1)*SIN($C$207)))+SIN(Sheet2!F$21)*COS(Mjesečno!$C13)*SIN(Mjesečno!$C$6)*SIN($C$207)+SIN(Mjesečno!$C13)*(SIN(Mjesečno!$C$1)*COS($C$207)-COS(Mjesečno!$C$1)*SIN($C$207)*COS(Mjesečno!$C$6)))</f>
        <v>0.18808655691780368</v>
      </c>
      <c r="G272" s="34">
        <f>IF(COS(G$21)*(COS(Mjesečno!$C13)*(COS(Dnevno!$C$1)*COS($C$207)+COS(Dnevno!$C$6)*SIN(Dnevno!$C$1)*SIN($C$207)))+SIN(Sheet2!G$21)*COS(Mjesečno!$C13)*SIN(Mjesečno!$C$6)*SIN($C$207)+SIN(Mjesečno!$C13)*(SIN(Mjesečno!$C$1)*COS($C$207)-COS(Mjesečno!$C$1)*SIN($C$207)*COS(Mjesečno!$C$6))&lt;0,0,COS(G$21)*(COS(Mjesečno!$C13)*(COS(Dnevno!$C$1)*COS($C$207)+COS(Dnevno!$C$6)*SIN(Dnevno!$C$1)*SIN($C$207)))+SIN(Sheet2!G$21)*COS(Mjesečno!$C13)*SIN(Mjesečno!$C$6)*SIN($C$207)+SIN(Mjesečno!$C13)*(SIN(Mjesečno!$C$1)*COS($C$207)-COS(Mjesečno!$C$1)*SIN($C$207)*COS(Mjesečno!$C$6)))</f>
        <v>0.34848852979155309</v>
      </c>
      <c r="H272" s="34">
        <f>IF(COS(H$21)*(COS(Mjesečno!$C13)*(COS(Dnevno!$C$1)*COS($C$207)+COS(Dnevno!$C$6)*SIN(Dnevno!$C$1)*SIN($C$207)))+SIN(Sheet2!H$21)*COS(Mjesečno!$C13)*SIN(Mjesečno!$C$6)*SIN($C$207)+SIN(Mjesečno!$C13)*(SIN(Mjesečno!$C$1)*COS($C$207)-COS(Mjesečno!$C$1)*SIN($C$207)*COS(Mjesečno!$C$6))&lt;0,0,COS(H$21)*(COS(Mjesečno!$C13)*(COS(Dnevno!$C$1)*COS($C$207)+COS(Dnevno!$C$6)*SIN(Dnevno!$C$1)*SIN($C$207)))+SIN(Sheet2!H$21)*COS(Mjesečno!$C13)*SIN(Mjesečno!$C$6)*SIN($C$207)+SIN(Mjesečno!$C13)*(SIN(Mjesečno!$C$1)*COS($C$207)-COS(Mjesečno!$C$1)*SIN($C$207)*COS(Mjesečno!$C$6)))</f>
        <v>0.47156929250265023</v>
      </c>
      <c r="I272" s="34">
        <f>IF(COS(I$21)*(COS(Mjesečno!$C13)*(COS(Dnevno!$C$1)*COS($C$207)+COS(Dnevno!$C$6)*SIN(Dnevno!$C$1)*SIN($C$207)))+SIN(Sheet2!I$21)*COS(Mjesečno!$C13)*SIN(Mjesečno!$C$6)*SIN($C$207)+SIN(Mjesečno!$C13)*(SIN(Mjesečno!$C$1)*COS($C$207)-COS(Mjesečno!$C$1)*SIN($C$207)*COS(Mjesečno!$C$6))&lt;0,0,COS(I$21)*(COS(Mjesečno!$C13)*(COS(Dnevno!$C$1)*COS($C$207)+COS(Dnevno!$C$6)*SIN(Dnevno!$C$1)*SIN($C$207)))+SIN(Sheet2!I$21)*COS(Mjesečno!$C13)*SIN(Mjesečno!$C$6)*SIN($C$207)+SIN(Mjesečno!$C13)*(SIN(Mjesečno!$C$1)*COS($C$207)-COS(Mjesečno!$C$1)*SIN($C$207)*COS(Mjesečno!$C$6)))</f>
        <v>0.54894109447291117</v>
      </c>
      <c r="J272" s="34">
        <f>IF(COS(J$21)*(COS(Mjesečno!$C13)*(COS(Dnevno!$C$1)*COS($C$207)+COS(Dnevno!$C$6)*SIN(Dnevno!$C$1)*SIN($C$207)))+SIN(Sheet2!J$21)*COS(Mjesečno!$C13)*SIN(Mjesečno!$C$6)*SIN($C$207)+SIN(Mjesečno!$C13)*(SIN(Mjesečno!$C$1)*COS($C$207)-COS(Mjesečno!$C$1)*SIN($C$207)*COS(Mjesečno!$C$6))&lt;0,0,COS(J$21)*(COS(Mjesečno!$C13)*(COS(Dnevno!$C$1)*COS($C$207)+COS(Dnevno!$C$6)*SIN(Dnevno!$C$1)*SIN($C$207)))+SIN(Sheet2!J$21)*COS(Mjesečno!$C13)*SIN(Mjesečno!$C$6)*SIN($C$207)+SIN(Mjesečno!$C13)*(SIN(Mjesečno!$C$1)*COS($C$207)-COS(Mjesečno!$C$1)*SIN($C$207)*COS(Mjesečno!$C$6)))</f>
        <v>0.57533117526101096</v>
      </c>
      <c r="K272" s="34">
        <f>IF(COS(K$21)*(COS(Mjesečno!$C13)*(COS(Dnevno!$C$1)*COS($C$207)+COS(Dnevno!$C$6)*SIN(Dnevno!$C$1)*SIN($C$207)))+SIN(Sheet2!K$21)*COS(Mjesečno!$C13)*SIN(Mjesečno!$C$6)*SIN($C$207)+SIN(Mjesečno!$C13)*(SIN(Mjesečno!$C$1)*COS($C$207)-COS(Mjesečno!$C$1)*SIN($C$207)*COS(Mjesečno!$C$6))&lt;0,0,COS(K$21)*(COS(Mjesečno!$C13)*(COS(Dnevno!$C$1)*COS($C$207)+COS(Dnevno!$C$6)*SIN(Dnevno!$C$1)*SIN($C$207)))+SIN(Sheet2!K$21)*COS(Mjesečno!$C13)*SIN(Mjesečno!$C$6)*SIN($C$207)+SIN(Mjesečno!$C13)*(SIN(Mjesečno!$C$1)*COS($C$207)-COS(Mjesečno!$C$1)*SIN($C$207)*COS(Mjesečno!$C$6)))</f>
        <v>0.54894109447291117</v>
      </c>
      <c r="L272" s="34">
        <f>IF(COS(L$21)*(COS(Mjesečno!$C13)*(COS(Dnevno!$C$1)*COS($C$207)+COS(Dnevno!$C$6)*SIN(Dnevno!$C$1)*SIN($C$207)))+SIN(Sheet2!L$21)*COS(Mjesečno!$C13)*SIN(Mjesečno!$C$6)*SIN($C$207)+SIN(Mjesečno!$C13)*(SIN(Mjesečno!$C$1)*COS($C$207)-COS(Mjesečno!$C$1)*SIN($C$207)*COS(Mjesečno!$C$6))&lt;0,0,COS(L$21)*(COS(Mjesečno!$C13)*(COS(Dnevno!$C$1)*COS($C$207)+COS(Dnevno!$C$6)*SIN(Dnevno!$C$1)*SIN($C$207)))+SIN(Sheet2!L$21)*COS(Mjesečno!$C13)*SIN(Mjesečno!$C$6)*SIN($C$207)+SIN(Mjesečno!$C13)*(SIN(Mjesečno!$C$1)*COS($C$207)-COS(Mjesečno!$C$1)*SIN($C$207)*COS(Mjesečno!$C$6)))</f>
        <v>0.47156929250265023</v>
      </c>
      <c r="M272" s="34">
        <f>IF(COS(M$21)*(COS(Mjesečno!$C13)*(COS(Dnevno!$C$1)*COS($C$207)+COS(Dnevno!$C$6)*SIN(Dnevno!$C$1)*SIN($C$207)))+SIN(Sheet2!M$21)*COS(Mjesečno!$C13)*SIN(Mjesečno!$C$6)*SIN($C$207)+SIN(Mjesečno!$C13)*(SIN(Mjesečno!$C$1)*COS($C$207)-COS(Mjesečno!$C$1)*SIN($C$207)*COS(Mjesečno!$C$6))&lt;0,0,COS(M$21)*(COS(Mjesečno!$C13)*(COS(Dnevno!$C$1)*COS($C$207)+COS(Dnevno!$C$6)*SIN(Dnevno!$C$1)*SIN($C$207)))+SIN(Sheet2!M$21)*COS(Mjesečno!$C13)*SIN(Mjesečno!$C$6)*SIN($C$207)+SIN(Mjesečno!$C13)*(SIN(Mjesečno!$C$1)*COS($C$207)-COS(Mjesečno!$C$1)*SIN($C$207)*COS(Mjesečno!$C$6)))</f>
        <v>0.34848852979155309</v>
      </c>
      <c r="N272" s="34">
        <f>IF(COS(N$21)*(COS(Mjesečno!$C13)*(COS(Dnevno!$C$1)*COS($C$207)+COS(Dnevno!$C$6)*SIN(Dnevno!$C$1)*SIN($C$207)))+SIN(Sheet2!N$21)*COS(Mjesečno!$C13)*SIN(Mjesečno!$C$6)*SIN($C$207)+SIN(Mjesečno!$C13)*(SIN(Mjesečno!$C$1)*COS($C$207)-COS(Mjesečno!$C$1)*SIN($C$207)*COS(Mjesečno!$C$6))&lt;0,0,COS(N$21)*(COS(Mjesečno!$C13)*(COS(Dnevno!$C$1)*COS($C$207)+COS(Dnevno!$C$6)*SIN(Dnevno!$C$1)*SIN($C$207)))+SIN(Sheet2!N$21)*COS(Mjesečno!$C13)*SIN(Mjesečno!$C$6)*SIN($C$207)+SIN(Mjesečno!$C13)*(SIN(Mjesečno!$C$1)*COS($C$207)-COS(Mjesečno!$C$1)*SIN($C$207)*COS(Mjesečno!$C$6)))</f>
        <v>0.18808655691780368</v>
      </c>
      <c r="O272" s="34">
        <f>IF(COS(O$21)*(COS(Mjesečno!$C13)*(COS(Dnevno!$C$1)*COS($C$207)+COS(Dnevno!$C$6)*SIN(Dnevno!$C$1)*SIN($C$207)))+SIN(Sheet2!O$21)*COS(Mjesečno!$C13)*SIN(Mjesečno!$C$6)*SIN($C$207)+SIN(Mjesečno!$C13)*(SIN(Mjesečno!$C$1)*COS($C$207)-COS(Mjesečno!$C$1)*SIN($C$207)*COS(Mjesečno!$C$6))&lt;0,0,COS(O$21)*(COS(Mjesečno!$C13)*(COS(Dnevno!$C$1)*COS($C$207)+COS(Dnevno!$C$6)*SIN(Dnevno!$C$1)*SIN($C$207)))+SIN(Sheet2!O$21)*COS(Mjesečno!$C13)*SIN(Mjesečno!$C$6)*SIN($C$207)+SIN(Mjesečno!$C13)*(SIN(Mjesečno!$C$1)*COS($C$207)-COS(Mjesečno!$C$1)*SIN($C$207)*COS(Mjesečno!$C$6)))</f>
        <v>1.2945032559542324E-3</v>
      </c>
      <c r="P272" s="34">
        <f>IF(COS(P$21)*(COS(Mjesečno!$C13)*(COS(Dnevno!$C$1)*COS($C$207)+COS(Dnevno!$C$6)*SIN(Dnevno!$C$1)*SIN($C$207)))+SIN(Sheet2!P$21)*COS(Mjesečno!$C13)*SIN(Mjesečno!$C$6)*SIN($C$207)+SIN(Mjesečno!$C13)*(SIN(Mjesečno!$C$1)*COS($C$207)-COS(Mjesečno!$C$1)*SIN($C$207)*COS(Mjesečno!$C$6))&lt;0,0,COS(P$21)*(COS(Mjesečno!$C13)*(COS(Dnevno!$C$1)*COS($C$207)+COS(Dnevno!$C$6)*SIN(Dnevno!$C$1)*SIN($C$207)))+SIN(Sheet2!P$21)*COS(Mjesečno!$C13)*SIN(Mjesečno!$C$6)*SIN($C$207)+SIN(Mjesečno!$C13)*(SIN(Mjesečno!$C$1)*COS($C$207)-COS(Mjesečno!$C$1)*SIN($C$207)*COS(Mjesečno!$C$6)))</f>
        <v>0</v>
      </c>
      <c r="Q272" s="34">
        <f>IF(COS(Q$21)*(COS(Mjesečno!$C13)*(COS(Dnevno!$C$1)*COS($C$207)+COS(Dnevno!$C$6)*SIN(Dnevno!$C$1)*SIN($C$207)))+SIN(Sheet2!Q$21)*COS(Mjesečno!$C13)*SIN(Mjesečno!$C$6)*SIN($C$207)+SIN(Mjesečno!$C13)*(SIN(Mjesečno!$C$1)*COS($C$207)-COS(Mjesečno!$C$1)*SIN($C$207)*COS(Mjesečno!$C$6))&lt;0,0,COS(Q$21)*(COS(Mjesečno!$C13)*(COS(Dnevno!$C$1)*COS($C$207)+COS(Dnevno!$C$6)*SIN(Dnevno!$C$1)*SIN($C$207)))+SIN(Sheet2!Q$21)*COS(Mjesečno!$C13)*SIN(Mjesečno!$C$6)*SIN($C$207)+SIN(Mjesečno!$C13)*(SIN(Mjesečno!$C$1)*COS($C$207)-COS(Mjesečno!$C$1)*SIN($C$207)*COS(Mjesečno!$C$6)))</f>
        <v>0</v>
      </c>
      <c r="R272" s="34">
        <f>IF(COS(R$21)*(COS(Mjesečno!$C13)*(COS(Dnevno!$C$1)*COS($C$207)+COS(Dnevno!$C$6)*SIN(Dnevno!$C$1)*SIN($C$207)))+SIN(Sheet2!R$21)*COS(Mjesečno!$C13)*SIN(Mjesečno!$C$6)*SIN($C$207)+SIN(Mjesečno!$C13)*(SIN(Mjesečno!$C$1)*COS($C$207)-COS(Mjesečno!$C$1)*SIN($C$207)*COS(Mjesečno!$C$6))&lt;0,0,COS(R$21)*(COS(Mjesečno!$C13)*(COS(Dnevno!$C$1)*COS($C$207)+COS(Dnevno!$C$6)*SIN(Dnevno!$C$1)*SIN($C$207)))+SIN(Sheet2!R$21)*COS(Mjesečno!$C13)*SIN(Mjesečno!$C$6)*SIN($C$207)+SIN(Mjesečno!$C13)*(SIN(Mjesečno!$C$1)*COS($C$207)-COS(Mjesečno!$C$1)*SIN($C$207)*COS(Mjesečno!$C$6)))</f>
        <v>0</v>
      </c>
      <c r="S272" s="36">
        <f>IF(COS(S$21)*(COS(Mjesečno!$C13)*(COS(Dnevno!$C$1)*COS($C$207)+COS(Dnevno!$C$6)*SIN(Dnevno!$C$1)*SIN($C$207)))+SIN(Sheet2!S$21)*COS(Mjesečno!$C13)*SIN(Mjesečno!$C$6)*SIN($C$207)+SIN(Mjesečno!$C13)*(SIN(Mjesečno!$C$1)*COS($C$207)-COS(Mjesečno!$C$1)*SIN($C$207)*COS(Mjesečno!$C$6))&lt;0,0,COS(S$21)*(COS(Mjesečno!$C13)*(COS(Dnevno!$C$1)*COS(Dnevno!$C$5)+COS(Dnevno!$C$6)*SIN(Dnevno!$C$1)*SIN(Dnevno!$C$5)))+SIN(Sheet2!S$21)*COS(Mjesečno!$C13)*SIN(Mjesečno!$C$6)*SIN(Mjesečno!$C$5)+SIN(Mjesečno!$C13)*(SIN(Mjesečno!$C$1)*COS(Mjesečno!$C$5)-COS(Mjesečno!$C$1)*SIN(Mjesečno!$C$5)*COS(Mjesečno!$C$6)))</f>
        <v>0</v>
      </c>
    </row>
    <row r="273" spans="2:19" x14ac:dyDescent="0.35">
      <c r="B273" s="110" t="s">
        <v>78</v>
      </c>
      <c r="C273" s="34">
        <f>IF(COS(C$21)*(COS(Mjesečno!$C14)*(COS(Dnevno!$C$1)*COS($C$207)+COS(Dnevno!$C$6)*SIN(Dnevno!$C$1)*SIN($C$207)))+SIN(Sheet2!C$21)*COS(Mjesečno!$C14)*SIN(Mjesečno!$C$6)*SIN($C$207)+SIN(Mjesečno!$C14)*(SIN(Mjesečno!$C$1)*COS($C$207)-COS(Mjesečno!$C$1)*SIN($C$207)*COS(Mjesečno!$C$6))&lt;0,0,COS(C$21)*(COS(Mjesečno!$C14)*(COS(Dnevno!$C$1)*COS($C$207)+COS(Dnevno!$C$6)*SIN(Dnevno!$C$1)*SIN($C$207)))+SIN(Sheet2!C$21)*COS(Mjesečno!$C14)*SIN(Mjesečno!$C$6)*SIN($C$207)+SIN(Mjesečno!$C14)*(SIN(Mjesečno!$C$1)*COS($C$207)-COS(Mjesečno!$C$1)*SIN($C$207)*COS(Mjesečno!$C$6)))</f>
        <v>0</v>
      </c>
      <c r="D273" s="34">
        <f>IF(COS(D$21)*(COS(Mjesečno!$C14)*(COS(Dnevno!$C$1)*COS($C$207)+COS(Dnevno!$C$6)*SIN(Dnevno!$C$1)*SIN($C$207)))+SIN(Sheet2!D$21)*COS(Mjesečno!$C14)*SIN(Mjesečno!$C$6)*SIN($C$207)+SIN(Mjesečno!$C14)*(SIN(Mjesečno!$C$1)*COS($C$207)-COS(Mjesečno!$C$1)*SIN($C$207)*COS(Mjesečno!$C$6))&lt;0,0,COS(D$21)*(COS(Mjesečno!$C14)*(COS(Dnevno!$C$1)*COS($C$207)+COS(Dnevno!$C$6)*SIN(Dnevno!$C$1)*SIN($C$207)))+SIN(Sheet2!D$21)*COS(Mjesečno!$C14)*SIN(Mjesečno!$C$6)*SIN($C$207)+SIN(Mjesečno!$C14)*(SIN(Mjesečno!$C$1)*COS($C$207)-COS(Mjesečno!$C$1)*SIN($C$207)*COS(Mjesečno!$C$6)))</f>
        <v>0</v>
      </c>
      <c r="E273" s="34">
        <f>IF(COS(E$21)*(COS(Mjesečno!$C14)*(COS(Dnevno!$C$1)*COS($C$207)+COS(Dnevno!$C$6)*SIN(Dnevno!$C$1)*SIN($C$207)))+SIN(Sheet2!E$21)*COS(Mjesečno!$C14)*SIN(Mjesečno!$C$6)*SIN($C$207)+SIN(Mjesečno!$C14)*(SIN(Mjesečno!$C$1)*COS($C$207)-COS(Mjesečno!$C$1)*SIN($C$207)*COS(Mjesečno!$C$6))&lt;0,0,COS(E$21)*(COS(Mjesečno!$C14)*(COS(Dnevno!$C$1)*COS($C$207)+COS(Dnevno!$C$6)*SIN(Dnevno!$C$1)*SIN($C$207)))+SIN(Sheet2!E$21)*COS(Mjesečno!$C14)*SIN(Mjesečno!$C$6)*SIN($C$207)+SIN(Mjesečno!$C14)*(SIN(Mjesečno!$C$1)*COS($C$207)-COS(Mjesečno!$C$1)*SIN($C$207)*COS(Mjesečno!$C$6)))</f>
        <v>7.9738049255934057E-2</v>
      </c>
      <c r="F273" s="34">
        <f>IF(COS(F$21)*(COS(Mjesečno!$C14)*(COS(Dnevno!$C$1)*COS($C$207)+COS(Dnevno!$C$6)*SIN(Dnevno!$C$1)*SIN($C$207)))+SIN(Sheet2!F$21)*COS(Mjesečno!$C14)*SIN(Mjesečno!$C$6)*SIN($C$207)+SIN(Mjesečno!$C14)*(SIN(Mjesečno!$C$1)*COS($C$207)-COS(Mjesečno!$C$1)*SIN($C$207)*COS(Mjesečno!$C$6))&lt;0,0,COS(F$21)*(COS(Mjesečno!$C14)*(COS(Dnevno!$C$1)*COS($C$207)+COS(Dnevno!$C$6)*SIN(Dnevno!$C$1)*SIN($C$207)))+SIN(Sheet2!F$21)*COS(Mjesečno!$C14)*SIN(Mjesečno!$C$6)*SIN($C$207)+SIN(Mjesečno!$C14)*(SIN(Mjesečno!$C$1)*COS($C$207)-COS(Mjesečno!$C$1)*SIN($C$207)*COS(Mjesečno!$C$6)))</f>
        <v>0.27423425287093806</v>
      </c>
      <c r="G273" s="34">
        <f>IF(COS(G$21)*(COS(Mjesečno!$C14)*(COS(Dnevno!$C$1)*COS($C$207)+COS(Dnevno!$C$6)*SIN(Dnevno!$C$1)*SIN($C$207)))+SIN(Sheet2!G$21)*COS(Mjesečno!$C14)*SIN(Mjesečno!$C$6)*SIN($C$207)+SIN(Mjesečno!$C14)*(SIN(Mjesečno!$C$1)*COS($C$207)-COS(Mjesečno!$C$1)*SIN($C$207)*COS(Mjesečno!$C$6))&lt;0,0,COS(G$21)*(COS(Mjesečno!$C14)*(COS(Dnevno!$C$1)*COS($C$207)+COS(Dnevno!$C$6)*SIN(Dnevno!$C$1)*SIN($C$207)))+SIN(Sheet2!G$21)*COS(Mjesečno!$C14)*SIN(Mjesečno!$C$6)*SIN($C$207)+SIN(Mjesečno!$C14)*(SIN(Mjesečno!$C$1)*COS($C$207)-COS(Mjesečno!$C$1)*SIN($C$207)*COS(Mjesečno!$C$6)))</f>
        <v>0.44125192929082613</v>
      </c>
      <c r="H273" s="34">
        <f>IF(COS(H$21)*(COS(Mjesečno!$C14)*(COS(Dnevno!$C$1)*COS($C$207)+COS(Dnevno!$C$6)*SIN(Dnevno!$C$1)*SIN($C$207)))+SIN(Sheet2!H$21)*COS(Mjesečno!$C14)*SIN(Mjesečno!$C$6)*SIN($C$207)+SIN(Mjesečno!$C14)*(SIN(Mjesečno!$C$1)*COS($C$207)-COS(Mjesečno!$C$1)*SIN($C$207)*COS(Mjesečno!$C$6))&lt;0,0,COS(H$21)*(COS(Mjesečno!$C14)*(COS(Dnevno!$C$1)*COS($C$207)+COS(Dnevno!$C$6)*SIN(Dnevno!$C$1)*SIN($C$207)))+SIN(Sheet2!H$21)*COS(Mjesečno!$C14)*SIN(Mjesečno!$C$6)*SIN($C$207)+SIN(Mjesečno!$C14)*(SIN(Mjesečno!$C$1)*COS($C$207)-COS(Mjesečno!$C$1)*SIN($C$207)*COS(Mjesečno!$C$6)))</f>
        <v>0.56940909987734345</v>
      </c>
      <c r="I273" s="34">
        <f>IF(COS(I$21)*(COS(Mjesečno!$C14)*(COS(Dnevno!$C$1)*COS($C$207)+COS(Dnevno!$C$6)*SIN(Dnevno!$C$1)*SIN($C$207)))+SIN(Sheet2!I$21)*COS(Mjesečno!$C14)*SIN(Mjesečno!$C$6)*SIN($C$207)+SIN(Mjesečno!$C14)*(SIN(Mjesečno!$C$1)*COS($C$207)-COS(Mjesečno!$C$1)*SIN($C$207)*COS(Mjesečno!$C$6))&lt;0,0,COS(I$21)*(COS(Mjesečno!$C14)*(COS(Dnevno!$C$1)*COS($C$207)+COS(Dnevno!$C$6)*SIN(Dnevno!$C$1)*SIN($C$207)))+SIN(Sheet2!I$21)*COS(Mjesečno!$C14)*SIN(Mjesečno!$C$6)*SIN($C$207)+SIN(Mjesečno!$C14)*(SIN(Mjesečno!$C$1)*COS($C$207)-COS(Mjesečno!$C$1)*SIN($C$207)*COS(Mjesečno!$C$6)))</f>
        <v>0.64997206524475704</v>
      </c>
      <c r="J273" s="34">
        <f>IF(COS(J$21)*(COS(Mjesečno!$C14)*(COS(Dnevno!$C$1)*COS($C$207)+COS(Dnevno!$C$6)*SIN(Dnevno!$C$1)*SIN($C$207)))+SIN(Sheet2!J$21)*COS(Mjesečno!$C14)*SIN(Mjesečno!$C$6)*SIN($C$207)+SIN(Mjesečno!$C14)*(SIN(Mjesečno!$C$1)*COS($C$207)-COS(Mjesečno!$C$1)*SIN($C$207)*COS(Mjesečno!$C$6))&lt;0,0,COS(J$21)*(COS(Mjesečno!$C14)*(COS(Dnevno!$C$1)*COS($C$207)+COS(Dnevno!$C$6)*SIN(Dnevno!$C$1)*SIN($C$207)))+SIN(Sheet2!J$21)*COS(Mjesečno!$C14)*SIN(Mjesečno!$C$6)*SIN($C$207)+SIN(Mjesečno!$C14)*(SIN(Mjesečno!$C$1)*COS($C$207)-COS(Mjesečno!$C$1)*SIN($C$207)*COS(Mjesečno!$C$6)))</f>
        <v>0.67745059243987282</v>
      </c>
      <c r="K273" s="34">
        <f>IF(COS(K$21)*(COS(Mjesečno!$C14)*(COS(Dnevno!$C$1)*COS($C$207)+COS(Dnevno!$C$6)*SIN(Dnevno!$C$1)*SIN($C$207)))+SIN(Sheet2!K$21)*COS(Mjesečno!$C14)*SIN(Mjesečno!$C$6)*SIN($C$207)+SIN(Mjesečno!$C14)*(SIN(Mjesečno!$C$1)*COS($C$207)-COS(Mjesečno!$C$1)*SIN($C$207)*COS(Mjesečno!$C$6))&lt;0,0,COS(K$21)*(COS(Mjesečno!$C14)*(COS(Dnevno!$C$1)*COS($C$207)+COS(Dnevno!$C$6)*SIN(Dnevno!$C$1)*SIN($C$207)))+SIN(Sheet2!K$21)*COS(Mjesečno!$C14)*SIN(Mjesečno!$C$6)*SIN($C$207)+SIN(Mjesečno!$C14)*(SIN(Mjesečno!$C$1)*COS($C$207)-COS(Mjesečno!$C$1)*SIN($C$207)*COS(Mjesečno!$C$6)))</f>
        <v>0.64997206524475704</v>
      </c>
      <c r="L273" s="34">
        <f>IF(COS(L$21)*(COS(Mjesečno!$C14)*(COS(Dnevno!$C$1)*COS($C$207)+COS(Dnevno!$C$6)*SIN(Dnevno!$C$1)*SIN($C$207)))+SIN(Sheet2!L$21)*COS(Mjesečno!$C14)*SIN(Mjesečno!$C$6)*SIN($C$207)+SIN(Mjesečno!$C14)*(SIN(Mjesečno!$C$1)*COS($C$207)-COS(Mjesečno!$C$1)*SIN($C$207)*COS(Mjesečno!$C$6))&lt;0,0,COS(L$21)*(COS(Mjesečno!$C14)*(COS(Dnevno!$C$1)*COS($C$207)+COS(Dnevno!$C$6)*SIN(Dnevno!$C$1)*SIN($C$207)))+SIN(Sheet2!L$21)*COS(Mjesečno!$C14)*SIN(Mjesečno!$C$6)*SIN($C$207)+SIN(Mjesečno!$C14)*(SIN(Mjesečno!$C$1)*COS($C$207)-COS(Mjesečno!$C$1)*SIN($C$207)*COS(Mjesečno!$C$6)))</f>
        <v>0.56940909987734345</v>
      </c>
      <c r="M273" s="34">
        <f>IF(COS(M$21)*(COS(Mjesečno!$C14)*(COS(Dnevno!$C$1)*COS($C$207)+COS(Dnevno!$C$6)*SIN(Dnevno!$C$1)*SIN($C$207)))+SIN(Sheet2!M$21)*COS(Mjesečno!$C14)*SIN(Mjesečno!$C$6)*SIN($C$207)+SIN(Mjesečno!$C14)*(SIN(Mjesečno!$C$1)*COS($C$207)-COS(Mjesečno!$C$1)*SIN($C$207)*COS(Mjesečno!$C$6))&lt;0,0,COS(M$21)*(COS(Mjesečno!$C14)*(COS(Dnevno!$C$1)*COS($C$207)+COS(Dnevno!$C$6)*SIN(Dnevno!$C$1)*SIN($C$207)))+SIN(Sheet2!M$21)*COS(Mjesečno!$C14)*SIN(Mjesečno!$C$6)*SIN($C$207)+SIN(Mjesečno!$C14)*(SIN(Mjesečno!$C$1)*COS($C$207)-COS(Mjesečno!$C$1)*SIN($C$207)*COS(Mjesečno!$C$6)))</f>
        <v>0.44125192929082613</v>
      </c>
      <c r="N273" s="34">
        <f>IF(COS(N$21)*(COS(Mjesečno!$C14)*(COS(Dnevno!$C$1)*COS($C$207)+COS(Dnevno!$C$6)*SIN(Dnevno!$C$1)*SIN($C$207)))+SIN(Sheet2!N$21)*COS(Mjesečno!$C14)*SIN(Mjesečno!$C$6)*SIN($C$207)+SIN(Mjesečno!$C14)*(SIN(Mjesečno!$C$1)*COS($C$207)-COS(Mjesečno!$C$1)*SIN($C$207)*COS(Mjesečno!$C$6))&lt;0,0,COS(N$21)*(COS(Mjesečno!$C14)*(COS(Dnevno!$C$1)*COS($C$207)+COS(Dnevno!$C$6)*SIN(Dnevno!$C$1)*SIN($C$207)))+SIN(Sheet2!N$21)*COS(Mjesečno!$C14)*SIN(Mjesečno!$C$6)*SIN($C$207)+SIN(Mjesečno!$C14)*(SIN(Mjesečno!$C$1)*COS($C$207)-COS(Mjesečno!$C$1)*SIN($C$207)*COS(Mjesečno!$C$6)))</f>
        <v>0.27423425287093806</v>
      </c>
      <c r="O273" s="34">
        <f>IF(COS(O$21)*(COS(Mjesečno!$C14)*(COS(Dnevno!$C$1)*COS($C$207)+COS(Dnevno!$C$6)*SIN(Dnevno!$C$1)*SIN($C$207)))+SIN(Sheet2!O$21)*COS(Mjesečno!$C14)*SIN(Mjesečno!$C$6)*SIN($C$207)+SIN(Mjesečno!$C14)*(SIN(Mjesečno!$C$1)*COS($C$207)-COS(Mjesečno!$C$1)*SIN($C$207)*COS(Mjesečno!$C$6))&lt;0,0,COS(O$21)*(COS(Mjesečno!$C14)*(COS(Dnevno!$C$1)*COS($C$207)+COS(Dnevno!$C$6)*SIN(Dnevno!$C$1)*SIN($C$207)))+SIN(Sheet2!O$21)*COS(Mjesečno!$C14)*SIN(Mjesečno!$C$6)*SIN($C$207)+SIN(Mjesečno!$C14)*(SIN(Mjesečno!$C$1)*COS($C$207)-COS(Mjesečno!$C$1)*SIN($C$207)*COS(Mjesečno!$C$6)))</f>
        <v>7.9738049255934057E-2</v>
      </c>
      <c r="P273" s="34">
        <f>IF(COS(P$21)*(COS(Mjesečno!$C14)*(COS(Dnevno!$C$1)*COS($C$207)+COS(Dnevno!$C$6)*SIN(Dnevno!$C$1)*SIN($C$207)))+SIN(Sheet2!P$21)*COS(Mjesečno!$C14)*SIN(Mjesečno!$C$6)*SIN($C$207)+SIN(Mjesečno!$C14)*(SIN(Mjesečno!$C$1)*COS($C$207)-COS(Mjesečno!$C$1)*SIN($C$207)*COS(Mjesečno!$C$6))&lt;0,0,COS(P$21)*(COS(Mjesečno!$C14)*(COS(Dnevno!$C$1)*COS($C$207)+COS(Dnevno!$C$6)*SIN(Dnevno!$C$1)*SIN($C$207)))+SIN(Sheet2!P$21)*COS(Mjesečno!$C14)*SIN(Mjesečno!$C$6)*SIN($C$207)+SIN(Mjesečno!$C14)*(SIN(Mjesečno!$C$1)*COS($C$207)-COS(Mjesečno!$C$1)*SIN($C$207)*COS(Mjesečno!$C$6)))</f>
        <v>0</v>
      </c>
      <c r="Q273" s="34">
        <f>IF(COS(Q$21)*(COS(Mjesečno!$C14)*(COS(Dnevno!$C$1)*COS($C$207)+COS(Dnevno!$C$6)*SIN(Dnevno!$C$1)*SIN($C$207)))+SIN(Sheet2!Q$21)*COS(Mjesečno!$C14)*SIN(Mjesečno!$C$6)*SIN($C$207)+SIN(Mjesečno!$C14)*(SIN(Mjesečno!$C$1)*COS($C$207)-COS(Mjesečno!$C$1)*SIN($C$207)*COS(Mjesečno!$C$6))&lt;0,0,COS(Q$21)*(COS(Mjesečno!$C14)*(COS(Dnevno!$C$1)*COS($C$207)+COS(Dnevno!$C$6)*SIN(Dnevno!$C$1)*SIN($C$207)))+SIN(Sheet2!Q$21)*COS(Mjesečno!$C14)*SIN(Mjesečno!$C$6)*SIN($C$207)+SIN(Mjesečno!$C14)*(SIN(Mjesečno!$C$1)*COS($C$207)-COS(Mjesečno!$C$1)*SIN($C$207)*COS(Mjesečno!$C$6)))</f>
        <v>0</v>
      </c>
      <c r="R273" s="34">
        <f>IF(COS(R$21)*(COS(Mjesečno!$C14)*(COS(Dnevno!$C$1)*COS($C$207)+COS(Dnevno!$C$6)*SIN(Dnevno!$C$1)*SIN($C$207)))+SIN(Sheet2!R$21)*COS(Mjesečno!$C14)*SIN(Mjesečno!$C$6)*SIN($C$207)+SIN(Mjesečno!$C14)*(SIN(Mjesečno!$C$1)*COS($C$207)-COS(Mjesečno!$C$1)*SIN($C$207)*COS(Mjesečno!$C$6))&lt;0,0,COS(R$21)*(COS(Mjesečno!$C14)*(COS(Dnevno!$C$1)*COS($C$207)+COS(Dnevno!$C$6)*SIN(Dnevno!$C$1)*SIN($C$207)))+SIN(Sheet2!R$21)*COS(Mjesečno!$C14)*SIN(Mjesečno!$C$6)*SIN($C$207)+SIN(Mjesečno!$C14)*(SIN(Mjesečno!$C$1)*COS($C$207)-COS(Mjesečno!$C$1)*SIN($C$207)*COS(Mjesečno!$C$6)))</f>
        <v>0</v>
      </c>
      <c r="S273" s="36">
        <f>IF(COS(S$21)*(COS(Mjesečno!$C14)*(COS(Dnevno!$C$1)*COS($C$207)+COS(Dnevno!$C$6)*SIN(Dnevno!$C$1)*SIN($C$207)))+SIN(Sheet2!S$21)*COS(Mjesečno!$C14)*SIN(Mjesečno!$C$6)*SIN($C$207)+SIN(Mjesečno!$C14)*(SIN(Mjesečno!$C$1)*COS($C$207)-COS(Mjesečno!$C$1)*SIN($C$207)*COS(Mjesečno!$C$6))&lt;0,0,COS(S$21)*(COS(Mjesečno!$C14)*(COS(Dnevno!$C$1)*COS(Dnevno!$C$5)+COS(Dnevno!$C$6)*SIN(Dnevno!$C$1)*SIN(Dnevno!$C$5)))+SIN(Sheet2!S$21)*COS(Mjesečno!$C14)*SIN(Mjesečno!$C$6)*SIN(Mjesečno!$C$5)+SIN(Mjesečno!$C14)*(SIN(Mjesečno!$C$1)*COS(Mjesečno!$C$5)-COS(Mjesečno!$C$1)*SIN(Mjesečno!$C$5)*COS(Mjesečno!$C$6)))</f>
        <v>0</v>
      </c>
    </row>
    <row r="274" spans="2:19" x14ac:dyDescent="0.35">
      <c r="B274" s="110" t="s">
        <v>79</v>
      </c>
      <c r="C274" s="34">
        <f>IF(COS(C$21)*(COS(Mjesečno!$C15)*(COS(Dnevno!$C$1)*COS($C$207)+COS(Dnevno!$C$6)*SIN(Dnevno!$C$1)*SIN($C$207)))+SIN(Sheet2!C$21)*COS(Mjesečno!$C15)*SIN(Mjesečno!$C$6)*SIN($C$207)+SIN(Mjesečno!$C15)*(SIN(Mjesečno!$C$1)*COS($C$207)-COS(Mjesečno!$C$1)*SIN($C$207)*COS(Mjesečno!$C$6))&lt;0,0,COS(C$21)*(COS(Mjesečno!$C15)*(COS(Dnevno!$C$1)*COS($C$207)+COS(Dnevno!$C$6)*SIN(Dnevno!$C$1)*SIN($C$207)))+SIN(Sheet2!C$21)*COS(Mjesečno!$C15)*SIN(Mjesečno!$C$6)*SIN($C$207)+SIN(Mjesečno!$C15)*(SIN(Mjesečno!$C$1)*COS($C$207)-COS(Mjesečno!$C$1)*SIN($C$207)*COS(Mjesečno!$C$6)))</f>
        <v>0</v>
      </c>
      <c r="D274" s="34">
        <f>IF(COS(D$21)*(COS(Mjesečno!$C15)*(COS(Dnevno!$C$1)*COS($C$207)+COS(Dnevno!$C$6)*SIN(Dnevno!$C$1)*SIN($C$207)))+SIN(Sheet2!D$21)*COS(Mjesečno!$C15)*SIN(Mjesečno!$C$6)*SIN($C$207)+SIN(Mjesečno!$C15)*(SIN(Mjesečno!$C$1)*COS($C$207)-COS(Mjesečno!$C$1)*SIN($C$207)*COS(Mjesečno!$C$6))&lt;0,0,COS(D$21)*(COS(Mjesečno!$C15)*(COS(Dnevno!$C$1)*COS($C$207)+COS(Dnevno!$C$6)*SIN(Dnevno!$C$1)*SIN($C$207)))+SIN(Sheet2!D$21)*COS(Mjesečno!$C15)*SIN(Mjesečno!$C$6)*SIN($C$207)+SIN(Mjesečno!$C15)*(SIN(Mjesečno!$C$1)*COS($C$207)-COS(Mjesečno!$C$1)*SIN($C$207)*COS(Mjesečno!$C$6)))</f>
        <v>0</v>
      </c>
      <c r="E274" s="34">
        <f>IF(COS(E$21)*(COS(Mjesečno!$C15)*(COS(Dnevno!$C$1)*COS($C$207)+COS(Dnevno!$C$6)*SIN(Dnevno!$C$1)*SIN($C$207)))+SIN(Sheet2!E$21)*COS(Mjesečno!$C15)*SIN(Mjesečno!$C$6)*SIN($C$207)+SIN(Mjesečno!$C15)*(SIN(Mjesečno!$C$1)*COS($C$207)-COS(Mjesečno!$C$1)*SIN($C$207)*COS(Mjesečno!$C$6))&lt;0,0,COS(E$21)*(COS(Mjesečno!$C15)*(COS(Dnevno!$C$1)*COS($C$207)+COS(Dnevno!$C$6)*SIN(Dnevno!$C$1)*SIN($C$207)))+SIN(Sheet2!E$21)*COS(Mjesečno!$C15)*SIN(Mjesečno!$C$6)*SIN($C$207)+SIN(Mjesečno!$C15)*(SIN(Mjesečno!$C$1)*COS($C$207)-COS(Mjesečno!$C$1)*SIN($C$207)*COS(Mjesečno!$C$6)))</f>
        <v>0.19097930841002378</v>
      </c>
      <c r="F274" s="34">
        <f>IF(COS(F$21)*(COS(Mjesečno!$C15)*(COS(Dnevno!$C$1)*COS($C$207)+COS(Dnevno!$C$6)*SIN(Dnevno!$C$1)*SIN($C$207)))+SIN(Sheet2!F$21)*COS(Mjesečno!$C15)*SIN(Mjesečno!$C$6)*SIN($C$207)+SIN(Mjesečno!$C15)*(SIN(Mjesečno!$C$1)*COS($C$207)-COS(Mjesečno!$C$1)*SIN($C$207)*COS(Mjesečno!$C$6))&lt;0,0,COS(F$21)*(COS(Mjesečno!$C15)*(COS(Dnevno!$C$1)*COS($C$207)+COS(Dnevno!$C$6)*SIN(Dnevno!$C$1)*SIN($C$207)))+SIN(Sheet2!F$21)*COS(Mjesečno!$C15)*SIN(Mjesečno!$C$6)*SIN($C$207)+SIN(Mjesečno!$C15)*(SIN(Mjesečno!$C$1)*COS($C$207)-COS(Mjesečno!$C$1)*SIN($C$207)*COS(Mjesečno!$C$6)))</f>
        <v>0.39068298917673111</v>
      </c>
      <c r="G274" s="34">
        <f>IF(COS(G$21)*(COS(Mjesečno!$C15)*(COS(Dnevno!$C$1)*COS($C$207)+COS(Dnevno!$C$6)*SIN(Dnevno!$C$1)*SIN($C$207)))+SIN(Sheet2!G$21)*COS(Mjesečno!$C15)*SIN(Mjesečno!$C$6)*SIN($C$207)+SIN(Mjesečno!$C15)*(SIN(Mjesečno!$C$1)*COS($C$207)-COS(Mjesečno!$C$1)*SIN($C$207)*COS(Mjesečno!$C$6))&lt;0,0,COS(G$21)*(COS(Mjesečno!$C15)*(COS(Dnevno!$C$1)*COS($C$207)+COS(Dnevno!$C$6)*SIN(Dnevno!$C$1)*SIN($C$207)))+SIN(Sheet2!G$21)*COS(Mjesečno!$C15)*SIN(Mjesečno!$C$6)*SIN($C$207)+SIN(Mjesečno!$C15)*(SIN(Mjesečno!$C$1)*COS($C$207)-COS(Mjesečno!$C$1)*SIN($C$207)*COS(Mjesečno!$C$6)))</f>
        <v>0.56217242760390618</v>
      </c>
      <c r="H274" s="34">
        <f>IF(COS(H$21)*(COS(Mjesečno!$C15)*(COS(Dnevno!$C$1)*COS($C$207)+COS(Dnevno!$C$6)*SIN(Dnevno!$C$1)*SIN($C$207)))+SIN(Sheet2!H$21)*COS(Mjesečno!$C15)*SIN(Mjesečno!$C$6)*SIN($C$207)+SIN(Mjesečno!$C15)*(SIN(Mjesečno!$C$1)*COS($C$207)-COS(Mjesečno!$C$1)*SIN($C$207)*COS(Mjesečno!$C$6))&lt;0,0,COS(H$21)*(COS(Mjesečno!$C15)*(COS(Dnevno!$C$1)*COS($C$207)+COS(Dnevno!$C$6)*SIN(Dnevno!$C$1)*SIN($C$207)))+SIN(Sheet2!H$21)*COS(Mjesečno!$C15)*SIN(Mjesečno!$C$6)*SIN($C$207)+SIN(Mjesečno!$C15)*(SIN(Mjesečno!$C$1)*COS($C$207)-COS(Mjesečno!$C$1)*SIN($C$207)*COS(Mjesečno!$C$6)))</f>
        <v>0.69376090186243389</v>
      </c>
      <c r="I274" s="34">
        <f>IF(COS(I$21)*(COS(Mjesečno!$C15)*(COS(Dnevno!$C$1)*COS($C$207)+COS(Dnevno!$C$6)*SIN(Dnevno!$C$1)*SIN($C$207)))+SIN(Sheet2!I$21)*COS(Mjesečno!$C15)*SIN(Mjesečno!$C$6)*SIN($C$207)+SIN(Mjesečno!$C15)*(SIN(Mjesečno!$C$1)*COS($C$207)-COS(Mjesečno!$C$1)*SIN($C$207)*COS(Mjesečno!$C$6))&lt;0,0,COS(I$21)*(COS(Mjesečno!$C15)*(COS(Dnevno!$C$1)*COS($C$207)+COS(Dnevno!$C$6)*SIN(Dnevno!$C$1)*SIN($C$207)))+SIN(Sheet2!I$21)*COS(Mjesečno!$C15)*SIN(Mjesečno!$C$6)*SIN($C$207)+SIN(Mjesečno!$C15)*(SIN(Mjesečno!$C$1)*COS($C$207)-COS(Mjesečno!$C$1)*SIN($C$207)*COS(Mjesečno!$C$6)))</f>
        <v>0.77648087489183093</v>
      </c>
      <c r="J274" s="34">
        <f>IF(COS(J$21)*(COS(Mjesečno!$C15)*(COS(Dnevno!$C$1)*COS($C$207)+COS(Dnevno!$C$6)*SIN(Dnevno!$C$1)*SIN($C$207)))+SIN(Sheet2!J$21)*COS(Mjesečno!$C15)*SIN(Mjesečno!$C$6)*SIN($C$207)+SIN(Mjesečno!$C15)*(SIN(Mjesečno!$C$1)*COS($C$207)-COS(Mjesečno!$C$1)*SIN($C$207)*COS(Mjesečno!$C$6))&lt;0,0,COS(J$21)*(COS(Mjesečno!$C15)*(COS(Dnevno!$C$1)*COS($C$207)+COS(Dnevno!$C$6)*SIN(Dnevno!$C$1)*SIN($C$207)))+SIN(Sheet2!J$21)*COS(Mjesečno!$C15)*SIN(Mjesečno!$C$6)*SIN($C$207)+SIN(Mjesečno!$C15)*(SIN(Mjesečno!$C$1)*COS($C$207)-COS(Mjesečno!$C$1)*SIN($C$207)*COS(Mjesečno!$C$6)))</f>
        <v>0.804695117231363</v>
      </c>
      <c r="K274" s="34">
        <f>IF(COS(K$21)*(COS(Mjesečno!$C15)*(COS(Dnevno!$C$1)*COS($C$207)+COS(Dnevno!$C$6)*SIN(Dnevno!$C$1)*SIN($C$207)))+SIN(Sheet2!K$21)*COS(Mjesečno!$C15)*SIN(Mjesečno!$C$6)*SIN($C$207)+SIN(Mjesečno!$C15)*(SIN(Mjesečno!$C$1)*COS($C$207)-COS(Mjesečno!$C$1)*SIN($C$207)*COS(Mjesečno!$C$6))&lt;0,0,COS(K$21)*(COS(Mjesečno!$C15)*(COS(Dnevno!$C$1)*COS($C$207)+COS(Dnevno!$C$6)*SIN(Dnevno!$C$1)*SIN($C$207)))+SIN(Sheet2!K$21)*COS(Mjesečno!$C15)*SIN(Mjesečno!$C$6)*SIN($C$207)+SIN(Mjesečno!$C15)*(SIN(Mjesečno!$C$1)*COS($C$207)-COS(Mjesečno!$C$1)*SIN($C$207)*COS(Mjesečno!$C$6)))</f>
        <v>0.77648087489183093</v>
      </c>
      <c r="L274" s="34">
        <f>IF(COS(L$21)*(COS(Mjesečno!$C15)*(COS(Dnevno!$C$1)*COS($C$207)+COS(Dnevno!$C$6)*SIN(Dnevno!$C$1)*SIN($C$207)))+SIN(Sheet2!L$21)*COS(Mjesečno!$C15)*SIN(Mjesečno!$C$6)*SIN($C$207)+SIN(Mjesečno!$C15)*(SIN(Mjesečno!$C$1)*COS($C$207)-COS(Mjesečno!$C$1)*SIN($C$207)*COS(Mjesečno!$C$6))&lt;0,0,COS(L$21)*(COS(Mjesečno!$C15)*(COS(Dnevno!$C$1)*COS($C$207)+COS(Dnevno!$C$6)*SIN(Dnevno!$C$1)*SIN($C$207)))+SIN(Sheet2!L$21)*COS(Mjesečno!$C15)*SIN(Mjesečno!$C$6)*SIN($C$207)+SIN(Mjesečno!$C15)*(SIN(Mjesečno!$C$1)*COS($C$207)-COS(Mjesečno!$C$1)*SIN($C$207)*COS(Mjesečno!$C$6)))</f>
        <v>0.69376090186243389</v>
      </c>
      <c r="M274" s="34">
        <f>IF(COS(M$21)*(COS(Mjesečno!$C15)*(COS(Dnevno!$C$1)*COS($C$207)+COS(Dnevno!$C$6)*SIN(Dnevno!$C$1)*SIN($C$207)))+SIN(Sheet2!M$21)*COS(Mjesečno!$C15)*SIN(Mjesečno!$C$6)*SIN($C$207)+SIN(Mjesečno!$C15)*(SIN(Mjesečno!$C$1)*COS($C$207)-COS(Mjesečno!$C$1)*SIN($C$207)*COS(Mjesečno!$C$6))&lt;0,0,COS(M$21)*(COS(Mjesečno!$C15)*(COS(Dnevno!$C$1)*COS($C$207)+COS(Dnevno!$C$6)*SIN(Dnevno!$C$1)*SIN($C$207)))+SIN(Sheet2!M$21)*COS(Mjesečno!$C15)*SIN(Mjesečno!$C$6)*SIN($C$207)+SIN(Mjesečno!$C15)*(SIN(Mjesečno!$C$1)*COS($C$207)-COS(Mjesečno!$C$1)*SIN($C$207)*COS(Mjesečno!$C$6)))</f>
        <v>0.56217242760390618</v>
      </c>
      <c r="N274" s="34">
        <f>IF(COS(N$21)*(COS(Mjesečno!$C15)*(COS(Dnevno!$C$1)*COS($C$207)+COS(Dnevno!$C$6)*SIN(Dnevno!$C$1)*SIN($C$207)))+SIN(Sheet2!N$21)*COS(Mjesečno!$C15)*SIN(Mjesečno!$C$6)*SIN($C$207)+SIN(Mjesečno!$C15)*(SIN(Mjesečno!$C$1)*COS($C$207)-COS(Mjesečno!$C$1)*SIN($C$207)*COS(Mjesečno!$C$6))&lt;0,0,COS(N$21)*(COS(Mjesečno!$C15)*(COS(Dnevno!$C$1)*COS($C$207)+COS(Dnevno!$C$6)*SIN(Dnevno!$C$1)*SIN($C$207)))+SIN(Sheet2!N$21)*COS(Mjesečno!$C15)*SIN(Mjesečno!$C$6)*SIN($C$207)+SIN(Mjesečno!$C15)*(SIN(Mjesečno!$C$1)*COS($C$207)-COS(Mjesečno!$C$1)*SIN($C$207)*COS(Mjesečno!$C$6)))</f>
        <v>0.39068298917673111</v>
      </c>
      <c r="O274" s="34">
        <f>IF(COS(O$21)*(COS(Mjesečno!$C15)*(COS(Dnevno!$C$1)*COS($C$207)+COS(Dnevno!$C$6)*SIN(Dnevno!$C$1)*SIN($C$207)))+SIN(Sheet2!O$21)*COS(Mjesečno!$C15)*SIN(Mjesečno!$C$6)*SIN($C$207)+SIN(Mjesečno!$C15)*(SIN(Mjesečno!$C$1)*COS($C$207)-COS(Mjesečno!$C$1)*SIN($C$207)*COS(Mjesečno!$C$6))&lt;0,0,COS(O$21)*(COS(Mjesečno!$C15)*(COS(Dnevno!$C$1)*COS($C$207)+COS(Dnevno!$C$6)*SIN(Dnevno!$C$1)*SIN($C$207)))+SIN(Sheet2!O$21)*COS(Mjesečno!$C15)*SIN(Mjesečno!$C$6)*SIN($C$207)+SIN(Mjesečno!$C15)*(SIN(Mjesečno!$C$1)*COS($C$207)-COS(Mjesečno!$C$1)*SIN($C$207)*COS(Mjesečno!$C$6)))</f>
        <v>0.19097930841002378</v>
      </c>
      <c r="P274" s="34">
        <f>IF(COS(P$21)*(COS(Mjesečno!$C15)*(COS(Dnevno!$C$1)*COS($C$207)+COS(Dnevno!$C$6)*SIN(Dnevno!$C$1)*SIN($C$207)))+SIN(Sheet2!P$21)*COS(Mjesečno!$C15)*SIN(Mjesečno!$C$6)*SIN($C$207)+SIN(Mjesečno!$C15)*(SIN(Mjesečno!$C$1)*COS($C$207)-COS(Mjesečno!$C$1)*SIN($C$207)*COS(Mjesečno!$C$6))&lt;0,0,COS(P$21)*(COS(Mjesečno!$C15)*(COS(Dnevno!$C$1)*COS($C$207)+COS(Dnevno!$C$6)*SIN(Dnevno!$C$1)*SIN($C$207)))+SIN(Sheet2!P$21)*COS(Mjesečno!$C15)*SIN(Mjesečno!$C$6)*SIN($C$207)+SIN(Mjesečno!$C15)*(SIN(Mjesečno!$C$1)*COS($C$207)-COS(Mjesečno!$C$1)*SIN($C$207)*COS(Mjesečno!$C$6)))</f>
        <v>0</v>
      </c>
      <c r="Q274" s="34">
        <f>IF(COS(Q$21)*(COS(Mjesečno!$C15)*(COS(Dnevno!$C$1)*COS($C$207)+COS(Dnevno!$C$6)*SIN(Dnevno!$C$1)*SIN($C$207)))+SIN(Sheet2!Q$21)*COS(Mjesečno!$C15)*SIN(Mjesečno!$C$6)*SIN($C$207)+SIN(Mjesečno!$C15)*(SIN(Mjesečno!$C$1)*COS($C$207)-COS(Mjesečno!$C$1)*SIN($C$207)*COS(Mjesečno!$C$6))&lt;0,0,COS(Q$21)*(COS(Mjesečno!$C15)*(COS(Dnevno!$C$1)*COS($C$207)+COS(Dnevno!$C$6)*SIN(Dnevno!$C$1)*SIN($C$207)))+SIN(Sheet2!Q$21)*COS(Mjesečno!$C15)*SIN(Mjesečno!$C$6)*SIN($C$207)+SIN(Mjesečno!$C15)*(SIN(Mjesečno!$C$1)*COS($C$207)-COS(Mjesečno!$C$1)*SIN($C$207)*COS(Mjesečno!$C$6)))</f>
        <v>0</v>
      </c>
      <c r="R274" s="34">
        <f>IF(COS(R$21)*(COS(Mjesečno!$C15)*(COS(Dnevno!$C$1)*COS($C$207)+COS(Dnevno!$C$6)*SIN(Dnevno!$C$1)*SIN($C$207)))+SIN(Sheet2!R$21)*COS(Mjesečno!$C15)*SIN(Mjesečno!$C$6)*SIN($C$207)+SIN(Mjesečno!$C15)*(SIN(Mjesečno!$C$1)*COS($C$207)-COS(Mjesečno!$C$1)*SIN($C$207)*COS(Mjesečno!$C$6))&lt;0,0,COS(R$21)*(COS(Mjesečno!$C15)*(COS(Dnevno!$C$1)*COS($C$207)+COS(Dnevno!$C$6)*SIN(Dnevno!$C$1)*SIN($C$207)))+SIN(Sheet2!R$21)*COS(Mjesečno!$C15)*SIN(Mjesečno!$C$6)*SIN($C$207)+SIN(Mjesečno!$C15)*(SIN(Mjesečno!$C$1)*COS($C$207)-COS(Mjesečno!$C$1)*SIN($C$207)*COS(Mjesečno!$C$6)))</f>
        <v>0</v>
      </c>
      <c r="S274" s="36">
        <f>IF(COS(S$21)*(COS(Mjesečno!$C15)*(COS(Dnevno!$C$1)*COS($C$207)+COS(Dnevno!$C$6)*SIN(Dnevno!$C$1)*SIN($C$207)))+SIN(Sheet2!S$21)*COS(Mjesečno!$C15)*SIN(Mjesečno!$C$6)*SIN($C$207)+SIN(Mjesečno!$C15)*(SIN(Mjesečno!$C$1)*COS($C$207)-COS(Mjesečno!$C$1)*SIN($C$207)*COS(Mjesečno!$C$6))&lt;0,0,COS(S$21)*(COS(Mjesečno!$C15)*(COS(Dnevno!$C$1)*COS(Dnevno!$C$5)+COS(Dnevno!$C$6)*SIN(Dnevno!$C$1)*SIN(Dnevno!$C$5)))+SIN(Sheet2!S$21)*COS(Mjesečno!$C15)*SIN(Mjesečno!$C$6)*SIN(Mjesečno!$C$5)+SIN(Mjesečno!$C15)*(SIN(Mjesečno!$C$1)*COS(Mjesečno!$C$5)-COS(Mjesečno!$C$1)*SIN(Mjesečno!$C$5)*COS(Mjesečno!$C$6)))</f>
        <v>0</v>
      </c>
    </row>
    <row r="275" spans="2:19" x14ac:dyDescent="0.35">
      <c r="B275" s="110" t="s">
        <v>80</v>
      </c>
      <c r="C275" s="34">
        <f>IF(COS(C$21)*(COS(Mjesečno!$C16)*(COS(Dnevno!$C$1)*COS($C$207)+COS(Dnevno!$C$6)*SIN(Dnevno!$C$1)*SIN($C$207)))+SIN(Sheet2!C$21)*COS(Mjesečno!$C16)*SIN(Mjesečno!$C$6)*SIN($C$207)+SIN(Mjesečno!$C16)*(SIN(Mjesečno!$C$1)*COS($C$207)-COS(Mjesečno!$C$1)*SIN($C$207)*COS(Mjesečno!$C$6))&lt;0,0,COS(C$21)*(COS(Mjesečno!$C16)*(COS(Dnevno!$C$1)*COS($C$207)+COS(Dnevno!$C$6)*SIN(Dnevno!$C$1)*SIN($C$207)))+SIN(Sheet2!C$21)*COS(Mjesečno!$C16)*SIN(Mjesečno!$C$6)*SIN($C$207)+SIN(Mjesečno!$C16)*(SIN(Mjesečno!$C$1)*COS($C$207)-COS(Mjesečno!$C$1)*SIN($C$207)*COS(Mjesečno!$C$6)))</f>
        <v>0</v>
      </c>
      <c r="D275" s="34">
        <f>IF(COS(D$21)*(COS(Mjesečno!$C16)*(COS(Dnevno!$C$1)*COS($C$207)+COS(Dnevno!$C$6)*SIN(Dnevno!$C$1)*SIN($C$207)))+SIN(Sheet2!D$21)*COS(Mjesečno!$C16)*SIN(Mjesečno!$C$6)*SIN($C$207)+SIN(Mjesečno!$C16)*(SIN(Mjesečno!$C$1)*COS($C$207)-COS(Mjesečno!$C$1)*SIN($C$207)*COS(Mjesečno!$C$6))&lt;0,0,COS(D$21)*(COS(Mjesečno!$C16)*(COS(Dnevno!$C$1)*COS($C$207)+COS(Dnevno!$C$6)*SIN(Dnevno!$C$1)*SIN($C$207)))+SIN(Sheet2!D$21)*COS(Mjesečno!$C16)*SIN(Mjesečno!$C$6)*SIN($C$207)+SIN(Mjesečno!$C16)*(SIN(Mjesečno!$C$1)*COS($C$207)-COS(Mjesečno!$C$1)*SIN($C$207)*COS(Mjesečno!$C$6)))</f>
        <v>9.2299552714566066E-2</v>
      </c>
      <c r="E275" s="34">
        <f>IF(COS(E$21)*(COS(Mjesečno!$C16)*(COS(Dnevno!$C$1)*COS($C$207)+COS(Dnevno!$C$6)*SIN(Dnevno!$C$1)*SIN($C$207)))+SIN(Sheet2!E$21)*COS(Mjesečno!$C16)*SIN(Mjesečno!$C$6)*SIN($C$207)+SIN(Mjesečno!$C16)*(SIN(Mjesečno!$C$1)*COS($C$207)-COS(Mjesečno!$C$1)*SIN($C$207)*COS(Mjesečno!$C$6))&lt;0,0,COS(E$21)*(COS(Mjesečno!$C16)*(COS(Dnevno!$C$1)*COS($C$207)+COS(Dnevno!$C$6)*SIN(Dnevno!$C$1)*SIN($C$207)))+SIN(Sheet2!E$21)*COS(Mjesečno!$C16)*SIN(Mjesečno!$C$6)*SIN($C$207)+SIN(Mjesečno!$C16)*(SIN(Mjesečno!$C$1)*COS($C$207)-COS(Mjesečno!$C$1)*SIN($C$207)*COS(Mjesečno!$C$6)))</f>
        <v>0.30385698874000017</v>
      </c>
      <c r="F275" s="34">
        <f>IF(COS(F$21)*(COS(Mjesečno!$C16)*(COS(Dnevno!$C$1)*COS($C$207)+COS(Dnevno!$C$6)*SIN(Dnevno!$C$1)*SIN($C$207)))+SIN(Sheet2!F$21)*COS(Mjesečno!$C16)*SIN(Mjesečno!$C$6)*SIN($C$207)+SIN(Mjesečno!$C16)*(SIN(Mjesečno!$C$1)*COS($C$207)-COS(Mjesečno!$C$1)*SIN($C$207)*COS(Mjesečno!$C$6))&lt;0,0,COS(F$21)*(COS(Mjesečno!$C16)*(COS(Dnevno!$C$1)*COS($C$207)+COS(Dnevno!$C$6)*SIN(Dnevno!$C$1)*SIN($C$207)))+SIN(Sheet2!F$21)*COS(Mjesečno!$C16)*SIN(Mjesečno!$C$6)*SIN($C$207)+SIN(Mjesečno!$C16)*(SIN(Mjesečno!$C$1)*COS($C$207)-COS(Mjesečno!$C$1)*SIN($C$207)*COS(Mjesečno!$C$6)))</f>
        <v>0.5009971351154946</v>
      </c>
      <c r="G275" s="34">
        <f>IF(COS(G$21)*(COS(Mjesečno!$C16)*(COS(Dnevno!$C$1)*COS($C$207)+COS(Dnevno!$C$6)*SIN(Dnevno!$C$1)*SIN($C$207)))+SIN(Sheet2!G$21)*COS(Mjesečno!$C16)*SIN(Mjesečno!$C$6)*SIN($C$207)+SIN(Mjesečno!$C16)*(SIN(Mjesečno!$C$1)*COS($C$207)-COS(Mjesečno!$C$1)*SIN($C$207)*COS(Mjesečno!$C$6))&lt;0,0,COS(G$21)*(COS(Mjesečno!$C16)*(COS(Dnevno!$C$1)*COS($C$207)+COS(Dnevno!$C$6)*SIN(Dnevno!$C$1)*SIN($C$207)))+SIN(Sheet2!G$21)*COS(Mjesečno!$C16)*SIN(Mjesečno!$C$6)*SIN($C$207)+SIN(Mjesečno!$C16)*(SIN(Mjesečno!$C$1)*COS($C$207)-COS(Mjesečno!$C$1)*SIN($C$207)*COS(Mjesečno!$C$6)))</f>
        <v>0.67028521665505469</v>
      </c>
      <c r="H275" s="34">
        <f>IF(COS(H$21)*(COS(Mjesečno!$C16)*(COS(Dnevno!$C$1)*COS($C$207)+COS(Dnevno!$C$6)*SIN(Dnevno!$C$1)*SIN($C$207)))+SIN(Sheet2!H$21)*COS(Mjesečno!$C16)*SIN(Mjesečno!$C$6)*SIN($C$207)+SIN(Mjesečno!$C16)*(SIN(Mjesečno!$C$1)*COS($C$207)-COS(Mjesečno!$C$1)*SIN($C$207)*COS(Mjesečno!$C$6))&lt;0,0,COS(H$21)*(COS(Mjesečno!$C16)*(COS(Dnevno!$C$1)*COS($C$207)+COS(Dnevno!$C$6)*SIN(Dnevno!$C$1)*SIN($C$207)))+SIN(Sheet2!H$21)*COS(Mjesečno!$C16)*SIN(Mjesečno!$C$6)*SIN($C$207)+SIN(Mjesečno!$C16)*(SIN(Mjesečno!$C$1)*COS($C$207)-COS(Mjesečno!$C$1)*SIN($C$207)*COS(Mjesečno!$C$6)))</f>
        <v>0.80018453036354198</v>
      </c>
      <c r="I275" s="34">
        <f>IF(COS(I$21)*(COS(Mjesečno!$C16)*(COS(Dnevno!$C$1)*COS($C$207)+COS(Dnevno!$C$6)*SIN(Dnevno!$C$1)*SIN($C$207)))+SIN(Sheet2!I$21)*COS(Mjesečno!$C16)*SIN(Mjesečno!$C$6)*SIN($C$207)+SIN(Mjesečno!$C16)*(SIN(Mjesečno!$C$1)*COS($C$207)-COS(Mjesečno!$C$1)*SIN($C$207)*COS(Mjesečno!$C$6))&lt;0,0,COS(I$21)*(COS(Mjesečno!$C16)*(COS(Dnevno!$C$1)*COS($C$207)+COS(Dnevno!$C$6)*SIN(Dnevno!$C$1)*SIN($C$207)))+SIN(Sheet2!I$21)*COS(Mjesečno!$C16)*SIN(Mjesečno!$C$6)*SIN($C$207)+SIN(Mjesečno!$C16)*(SIN(Mjesečno!$C$1)*COS($C$207)-COS(Mjesečno!$C$1)*SIN($C$207)*COS(Mjesečno!$C$6)))</f>
        <v>0.88184265268048889</v>
      </c>
      <c r="J275" s="34">
        <f>IF(COS(J$21)*(COS(Mjesečno!$C16)*(COS(Dnevno!$C$1)*COS($C$207)+COS(Dnevno!$C$6)*SIN(Dnevno!$C$1)*SIN($C$207)))+SIN(Sheet2!J$21)*COS(Mjesečno!$C16)*SIN(Mjesečno!$C$6)*SIN($C$207)+SIN(Mjesečno!$C16)*(SIN(Mjesečno!$C$1)*COS($C$207)-COS(Mjesečno!$C$1)*SIN($C$207)*COS(Mjesečno!$C$6))&lt;0,0,COS(J$21)*(COS(Mjesečno!$C16)*(COS(Dnevno!$C$1)*COS($C$207)+COS(Dnevno!$C$6)*SIN(Dnevno!$C$1)*SIN($C$207)))+SIN(Sheet2!J$21)*COS(Mjesečno!$C16)*SIN(Mjesečno!$C$6)*SIN($C$207)+SIN(Mjesečno!$C16)*(SIN(Mjesečno!$C$1)*COS($C$207)-COS(Mjesečno!$C$1)*SIN($C$207)*COS(Mjesečno!$C$6)))</f>
        <v>0.90969471751642295</v>
      </c>
      <c r="K275" s="34">
        <f>IF(COS(K$21)*(COS(Mjesečno!$C16)*(COS(Dnevno!$C$1)*COS($C$207)+COS(Dnevno!$C$6)*SIN(Dnevno!$C$1)*SIN($C$207)))+SIN(Sheet2!K$21)*COS(Mjesečno!$C16)*SIN(Mjesečno!$C$6)*SIN($C$207)+SIN(Mjesečno!$C16)*(SIN(Mjesečno!$C$1)*COS($C$207)-COS(Mjesečno!$C$1)*SIN($C$207)*COS(Mjesečno!$C$6))&lt;0,0,COS(K$21)*(COS(Mjesečno!$C16)*(COS(Dnevno!$C$1)*COS($C$207)+COS(Dnevno!$C$6)*SIN(Dnevno!$C$1)*SIN($C$207)))+SIN(Sheet2!K$21)*COS(Mjesečno!$C16)*SIN(Mjesečno!$C$6)*SIN($C$207)+SIN(Mjesečno!$C16)*(SIN(Mjesečno!$C$1)*COS($C$207)-COS(Mjesečno!$C$1)*SIN($C$207)*COS(Mjesečno!$C$6)))</f>
        <v>0.88184265268048889</v>
      </c>
      <c r="L275" s="34">
        <f>IF(COS(L$21)*(COS(Mjesečno!$C16)*(COS(Dnevno!$C$1)*COS($C$207)+COS(Dnevno!$C$6)*SIN(Dnevno!$C$1)*SIN($C$207)))+SIN(Sheet2!L$21)*COS(Mjesečno!$C16)*SIN(Mjesečno!$C$6)*SIN($C$207)+SIN(Mjesečno!$C16)*(SIN(Mjesečno!$C$1)*COS($C$207)-COS(Mjesečno!$C$1)*SIN($C$207)*COS(Mjesečno!$C$6))&lt;0,0,COS(L$21)*(COS(Mjesečno!$C16)*(COS(Dnevno!$C$1)*COS($C$207)+COS(Dnevno!$C$6)*SIN(Dnevno!$C$1)*SIN($C$207)))+SIN(Sheet2!L$21)*COS(Mjesečno!$C16)*SIN(Mjesečno!$C$6)*SIN($C$207)+SIN(Mjesečno!$C16)*(SIN(Mjesečno!$C$1)*COS($C$207)-COS(Mjesečno!$C$1)*SIN($C$207)*COS(Mjesečno!$C$6)))</f>
        <v>0.80018453036354198</v>
      </c>
      <c r="M275" s="34">
        <f>IF(COS(M$21)*(COS(Mjesečno!$C16)*(COS(Dnevno!$C$1)*COS($C$207)+COS(Dnevno!$C$6)*SIN(Dnevno!$C$1)*SIN($C$207)))+SIN(Sheet2!M$21)*COS(Mjesečno!$C16)*SIN(Mjesečno!$C$6)*SIN($C$207)+SIN(Mjesečno!$C16)*(SIN(Mjesečno!$C$1)*COS($C$207)-COS(Mjesečno!$C$1)*SIN($C$207)*COS(Mjesečno!$C$6))&lt;0,0,COS(M$21)*(COS(Mjesečno!$C16)*(COS(Dnevno!$C$1)*COS($C$207)+COS(Dnevno!$C$6)*SIN(Dnevno!$C$1)*SIN($C$207)))+SIN(Sheet2!M$21)*COS(Mjesečno!$C16)*SIN(Mjesečno!$C$6)*SIN($C$207)+SIN(Mjesečno!$C16)*(SIN(Mjesečno!$C$1)*COS($C$207)-COS(Mjesečno!$C$1)*SIN($C$207)*COS(Mjesečno!$C$6)))</f>
        <v>0.67028521665505469</v>
      </c>
      <c r="N275" s="34">
        <f>IF(COS(N$21)*(COS(Mjesečno!$C16)*(COS(Dnevno!$C$1)*COS($C$207)+COS(Dnevno!$C$6)*SIN(Dnevno!$C$1)*SIN($C$207)))+SIN(Sheet2!N$21)*COS(Mjesečno!$C16)*SIN(Mjesečno!$C$6)*SIN($C$207)+SIN(Mjesečno!$C16)*(SIN(Mjesečno!$C$1)*COS($C$207)-COS(Mjesečno!$C$1)*SIN($C$207)*COS(Mjesečno!$C$6))&lt;0,0,COS(N$21)*(COS(Mjesečno!$C16)*(COS(Dnevno!$C$1)*COS($C$207)+COS(Dnevno!$C$6)*SIN(Dnevno!$C$1)*SIN($C$207)))+SIN(Sheet2!N$21)*COS(Mjesečno!$C16)*SIN(Mjesečno!$C$6)*SIN($C$207)+SIN(Mjesečno!$C16)*(SIN(Mjesečno!$C$1)*COS($C$207)-COS(Mjesečno!$C$1)*SIN($C$207)*COS(Mjesečno!$C$6)))</f>
        <v>0.5009971351154946</v>
      </c>
      <c r="O275" s="34">
        <f>IF(COS(O$21)*(COS(Mjesečno!$C16)*(COS(Dnevno!$C$1)*COS($C$207)+COS(Dnevno!$C$6)*SIN(Dnevno!$C$1)*SIN($C$207)))+SIN(Sheet2!O$21)*COS(Mjesečno!$C16)*SIN(Mjesečno!$C$6)*SIN($C$207)+SIN(Mjesečno!$C16)*(SIN(Mjesečno!$C$1)*COS($C$207)-COS(Mjesečno!$C$1)*SIN($C$207)*COS(Mjesečno!$C$6))&lt;0,0,COS(O$21)*(COS(Mjesečno!$C16)*(COS(Dnevno!$C$1)*COS($C$207)+COS(Dnevno!$C$6)*SIN(Dnevno!$C$1)*SIN($C$207)))+SIN(Sheet2!O$21)*COS(Mjesečno!$C16)*SIN(Mjesečno!$C$6)*SIN($C$207)+SIN(Mjesečno!$C16)*(SIN(Mjesečno!$C$1)*COS($C$207)-COS(Mjesečno!$C$1)*SIN($C$207)*COS(Mjesečno!$C$6)))</f>
        <v>0.30385698874000017</v>
      </c>
      <c r="P275" s="34">
        <f>IF(COS(P$21)*(COS(Mjesečno!$C16)*(COS(Dnevno!$C$1)*COS($C$207)+COS(Dnevno!$C$6)*SIN(Dnevno!$C$1)*SIN($C$207)))+SIN(Sheet2!P$21)*COS(Mjesečno!$C16)*SIN(Mjesečno!$C$6)*SIN($C$207)+SIN(Mjesečno!$C16)*(SIN(Mjesečno!$C$1)*COS($C$207)-COS(Mjesečno!$C$1)*SIN($C$207)*COS(Mjesečno!$C$6))&lt;0,0,COS(P$21)*(COS(Mjesečno!$C16)*(COS(Dnevno!$C$1)*COS($C$207)+COS(Dnevno!$C$6)*SIN(Dnevno!$C$1)*SIN($C$207)))+SIN(Sheet2!P$21)*COS(Mjesečno!$C16)*SIN(Mjesečno!$C$6)*SIN($C$207)+SIN(Mjesečno!$C16)*(SIN(Mjesečno!$C$1)*COS($C$207)-COS(Mjesečno!$C$1)*SIN($C$207)*COS(Mjesečno!$C$6)))</f>
        <v>9.2299552714566066E-2</v>
      </c>
      <c r="Q275" s="34">
        <f>IF(COS(Q$21)*(COS(Mjesečno!$C16)*(COS(Dnevno!$C$1)*COS($C$207)+COS(Dnevno!$C$6)*SIN(Dnevno!$C$1)*SIN($C$207)))+SIN(Sheet2!Q$21)*COS(Mjesečno!$C16)*SIN(Mjesečno!$C$6)*SIN($C$207)+SIN(Mjesečno!$C16)*(SIN(Mjesečno!$C$1)*COS($C$207)-COS(Mjesečno!$C$1)*SIN($C$207)*COS(Mjesečno!$C$6))&lt;0,0,COS(Q$21)*(COS(Mjesečno!$C16)*(COS(Dnevno!$C$1)*COS($C$207)+COS(Dnevno!$C$6)*SIN(Dnevno!$C$1)*SIN($C$207)))+SIN(Sheet2!Q$21)*COS(Mjesečno!$C16)*SIN(Mjesečno!$C$6)*SIN($C$207)+SIN(Mjesečno!$C16)*(SIN(Mjesečno!$C$1)*COS($C$207)-COS(Mjesečno!$C$1)*SIN($C$207)*COS(Mjesečno!$C$6)))</f>
        <v>0</v>
      </c>
      <c r="R275" s="34">
        <f>IF(COS(R$21)*(COS(Mjesečno!$C16)*(COS(Dnevno!$C$1)*COS($C$207)+COS(Dnevno!$C$6)*SIN(Dnevno!$C$1)*SIN($C$207)))+SIN(Sheet2!R$21)*COS(Mjesečno!$C16)*SIN(Mjesečno!$C$6)*SIN($C$207)+SIN(Mjesečno!$C16)*(SIN(Mjesečno!$C$1)*COS($C$207)-COS(Mjesečno!$C$1)*SIN($C$207)*COS(Mjesečno!$C$6))&lt;0,0,COS(R$21)*(COS(Mjesečno!$C16)*(COS(Dnevno!$C$1)*COS($C$207)+COS(Dnevno!$C$6)*SIN(Dnevno!$C$1)*SIN($C$207)))+SIN(Sheet2!R$21)*COS(Mjesečno!$C16)*SIN(Mjesečno!$C$6)*SIN($C$207)+SIN(Mjesečno!$C16)*(SIN(Mjesečno!$C$1)*COS($C$207)-COS(Mjesečno!$C$1)*SIN($C$207)*COS(Mjesečno!$C$6)))</f>
        <v>0</v>
      </c>
      <c r="S275" s="36">
        <f>IF(COS(S$21)*(COS(Mjesečno!$C16)*(COS(Dnevno!$C$1)*COS($C$207)+COS(Dnevno!$C$6)*SIN(Dnevno!$C$1)*SIN($C$207)))+SIN(Sheet2!S$21)*COS(Mjesečno!$C16)*SIN(Mjesečno!$C$6)*SIN($C$207)+SIN(Mjesečno!$C16)*(SIN(Mjesečno!$C$1)*COS($C$207)-COS(Mjesečno!$C$1)*SIN($C$207)*COS(Mjesečno!$C$6))&lt;0,0,COS(S$21)*(COS(Mjesečno!$C16)*(COS(Dnevno!$C$1)*COS(Dnevno!$C$5)+COS(Dnevno!$C$6)*SIN(Dnevno!$C$1)*SIN(Dnevno!$C$5)))+SIN(Sheet2!S$21)*COS(Mjesečno!$C16)*SIN(Mjesečno!$C$6)*SIN(Mjesečno!$C$5)+SIN(Mjesečno!$C16)*(SIN(Mjesečno!$C$1)*COS(Mjesečno!$C$5)-COS(Mjesečno!$C$1)*SIN(Mjesečno!$C$5)*COS(Mjesečno!$C$6)))</f>
        <v>0</v>
      </c>
    </row>
    <row r="276" spans="2:19" x14ac:dyDescent="0.35">
      <c r="B276" s="110" t="s">
        <v>81</v>
      </c>
      <c r="C276" s="34">
        <f>IF(COS(C$21)*(COS(Mjesečno!$C17)*(COS(Dnevno!$C$1)*COS($C$207)+COS(Dnevno!$C$6)*SIN(Dnevno!$C$1)*SIN($C$207)))+SIN(Sheet2!C$21)*COS(Mjesečno!$C17)*SIN(Mjesečno!$C$6)*SIN($C$207)+SIN(Mjesečno!$C17)*(SIN(Mjesečno!$C$1)*COS($C$207)-COS(Mjesečno!$C$1)*SIN($C$207)*COS(Mjesečno!$C$6))&lt;0,0,COS(C$21)*(COS(Mjesečno!$C17)*(COS(Dnevno!$C$1)*COS($C$207)+COS(Dnevno!$C$6)*SIN(Dnevno!$C$1)*SIN($C$207)))+SIN(Sheet2!C$21)*COS(Mjesečno!$C17)*SIN(Mjesečno!$C$6)*SIN($C$207)+SIN(Mjesečno!$C17)*(SIN(Mjesečno!$C$1)*COS($C$207)-COS(Mjesečno!$C$1)*SIN($C$207)*COS(Mjesečno!$C$6)))</f>
        <v>0</v>
      </c>
      <c r="D276" s="34">
        <f>IF(COS(D$21)*(COS(Mjesečno!$C17)*(COS(Dnevno!$C$1)*COS($C$207)+COS(Dnevno!$C$6)*SIN(Dnevno!$C$1)*SIN($C$207)))+SIN(Sheet2!D$21)*COS(Mjesečno!$C17)*SIN(Mjesečno!$C$6)*SIN($C$207)+SIN(Mjesečno!$C17)*(SIN(Mjesečno!$C$1)*COS($C$207)-COS(Mjesečno!$C$1)*SIN($C$207)*COS(Mjesečno!$C$6))&lt;0,0,COS(D$21)*(COS(Mjesečno!$C17)*(COS(Dnevno!$C$1)*COS($C$207)+COS(Dnevno!$C$6)*SIN(Dnevno!$C$1)*SIN($C$207)))+SIN(Sheet2!D$21)*COS(Mjesečno!$C17)*SIN(Mjesečno!$C$6)*SIN($C$207)+SIN(Mjesečno!$C17)*(SIN(Mjesečno!$C$1)*COS($C$207)-COS(Mjesečno!$C$1)*SIN($C$207)*COS(Mjesečno!$C$6)))</f>
        <v>0.18040234913209904</v>
      </c>
      <c r="E276" s="34">
        <f>IF(COS(E$21)*(COS(Mjesečno!$C17)*(COS(Dnevno!$C$1)*COS($C$207)+COS(Dnevno!$C$6)*SIN(Dnevno!$C$1)*SIN($C$207)))+SIN(Sheet2!E$21)*COS(Mjesečno!$C17)*SIN(Mjesečno!$C$6)*SIN($C$207)+SIN(Mjesečno!$C17)*(SIN(Mjesečno!$C$1)*COS($C$207)-COS(Mjesečno!$C$1)*SIN($C$207)*COS(Mjesečno!$C$6))&lt;0,0,COS(E$21)*(COS(Mjesečno!$C17)*(COS(Dnevno!$C$1)*COS($C$207)+COS(Dnevno!$C$6)*SIN(Dnevno!$C$1)*SIN($C$207)))+SIN(Sheet2!E$21)*COS(Mjesečno!$C17)*SIN(Mjesečno!$C$6)*SIN($C$207)+SIN(Mjesečno!$C17)*(SIN(Mjesečno!$C$1)*COS($C$207)-COS(Mjesečno!$C$1)*SIN($C$207)*COS(Mjesečno!$C$6)))</f>
        <v>0.38344677029503593</v>
      </c>
      <c r="F276" s="34">
        <f>IF(COS(F$21)*(COS(Mjesečno!$C17)*(COS(Dnevno!$C$1)*COS($C$207)+COS(Dnevno!$C$6)*SIN(Dnevno!$C$1)*SIN($C$207)))+SIN(Sheet2!F$21)*COS(Mjesečno!$C17)*SIN(Mjesečno!$C$6)*SIN($C$207)+SIN(Mjesečno!$C17)*(SIN(Mjesečno!$C$1)*COS($C$207)-COS(Mjesečno!$C$1)*SIN($C$207)*COS(Mjesečno!$C$6))&lt;0,0,COS(F$21)*(COS(Mjesečno!$C17)*(COS(Dnevno!$C$1)*COS($C$207)+COS(Dnevno!$C$6)*SIN(Dnevno!$C$1)*SIN($C$207)))+SIN(Sheet2!F$21)*COS(Mjesečno!$C17)*SIN(Mjesečno!$C$6)*SIN($C$207)+SIN(Mjesečno!$C17)*(SIN(Mjesečno!$C$1)*COS($C$207)-COS(Mjesečno!$C$1)*SIN($C$207)*COS(Mjesečno!$C$6)))</f>
        <v>0.57265404970249001</v>
      </c>
      <c r="G276" s="34">
        <f>IF(COS(G$21)*(COS(Mjesečno!$C17)*(COS(Dnevno!$C$1)*COS($C$207)+COS(Dnevno!$C$6)*SIN(Dnevno!$C$1)*SIN($C$207)))+SIN(Sheet2!G$21)*COS(Mjesečno!$C17)*SIN(Mjesečno!$C$6)*SIN($C$207)+SIN(Mjesečno!$C17)*(SIN(Mjesečno!$C$1)*COS($C$207)-COS(Mjesečno!$C$1)*SIN($C$207)*COS(Mjesečno!$C$6))&lt;0,0,COS(G$21)*(COS(Mjesečno!$C17)*(COS(Dnevno!$C$1)*COS($C$207)+COS(Dnevno!$C$6)*SIN(Dnevno!$C$1)*SIN($C$207)))+SIN(Sheet2!G$21)*COS(Mjesečno!$C17)*SIN(Mjesečno!$C$6)*SIN($C$207)+SIN(Mjesečno!$C17)*(SIN(Mjesečno!$C$1)*COS($C$207)-COS(Mjesečno!$C$1)*SIN($C$207)*COS(Mjesečno!$C$6)))</f>
        <v>0.73513002394265614</v>
      </c>
      <c r="H276" s="34">
        <f>IF(COS(H$21)*(COS(Mjesečno!$C17)*(COS(Dnevno!$C$1)*COS($C$207)+COS(Dnevno!$C$6)*SIN(Dnevno!$C$1)*SIN($C$207)))+SIN(Sheet2!H$21)*COS(Mjesečno!$C17)*SIN(Mjesečno!$C$6)*SIN($C$207)+SIN(Mjesečno!$C17)*(SIN(Mjesečno!$C$1)*COS($C$207)-COS(Mjesečno!$C$1)*SIN($C$207)*COS(Mjesečno!$C$6))&lt;0,0,COS(H$21)*(COS(Mjesečno!$C17)*(COS(Dnevno!$C$1)*COS($C$207)+COS(Dnevno!$C$6)*SIN(Dnevno!$C$1)*SIN($C$207)))+SIN(Sheet2!H$21)*COS(Mjesečno!$C17)*SIN(Mjesečno!$C$6)*SIN($C$207)+SIN(Mjesečno!$C17)*(SIN(Mjesečno!$C$1)*COS($C$207)-COS(Mjesečno!$C$1)*SIN($C$207)*COS(Mjesečno!$C$6)))</f>
        <v>0.85980222387531002</v>
      </c>
      <c r="I276" s="34">
        <f>IF(COS(I$21)*(COS(Mjesečno!$C17)*(COS(Dnevno!$C$1)*COS($C$207)+COS(Dnevno!$C$6)*SIN(Dnevno!$C$1)*SIN($C$207)))+SIN(Sheet2!I$21)*COS(Mjesečno!$C17)*SIN(Mjesečno!$C$6)*SIN($C$207)+SIN(Mjesečno!$C17)*(SIN(Mjesečno!$C$1)*COS($C$207)-COS(Mjesečno!$C$1)*SIN($C$207)*COS(Mjesečno!$C$6))&lt;0,0,COS(I$21)*(COS(Mjesečno!$C17)*(COS(Dnevno!$C$1)*COS($C$207)+COS(Dnevno!$C$6)*SIN(Dnevno!$C$1)*SIN($C$207)))+SIN(Sheet2!I$21)*COS(Mjesečno!$C17)*SIN(Mjesečno!$C$6)*SIN($C$207)+SIN(Mjesečno!$C17)*(SIN(Mjesečno!$C$1)*COS($C$207)-COS(Mjesečno!$C$1)*SIN($C$207)*COS(Mjesečno!$C$6)))</f>
        <v>0.93817444510559311</v>
      </c>
      <c r="J276" s="34">
        <f>IF(COS(J$21)*(COS(Mjesečno!$C17)*(COS(Dnevno!$C$1)*COS($C$207)+COS(Dnevno!$C$6)*SIN(Dnevno!$C$1)*SIN($C$207)))+SIN(Sheet2!J$21)*COS(Mjesečno!$C17)*SIN(Mjesečno!$C$6)*SIN($C$207)+SIN(Mjesečno!$C17)*(SIN(Mjesečno!$C$1)*COS($C$207)-COS(Mjesečno!$C$1)*SIN($C$207)*COS(Mjesečno!$C$6))&lt;0,0,COS(J$21)*(COS(Mjesečno!$C17)*(COS(Dnevno!$C$1)*COS($C$207)+COS(Dnevno!$C$6)*SIN(Dnevno!$C$1)*SIN($C$207)))+SIN(Sheet2!J$21)*COS(Mjesečno!$C17)*SIN(Mjesečno!$C$6)*SIN($C$207)+SIN(Mjesečno!$C17)*(SIN(Mjesečno!$C$1)*COS($C$207)-COS(Mjesečno!$C$1)*SIN($C$207)*COS(Mjesečno!$C$6)))</f>
        <v>0.96490575027288084</v>
      </c>
      <c r="K276" s="34">
        <f>IF(COS(K$21)*(COS(Mjesečno!$C17)*(COS(Dnevno!$C$1)*COS($C$207)+COS(Dnevno!$C$6)*SIN(Dnevno!$C$1)*SIN($C$207)))+SIN(Sheet2!K$21)*COS(Mjesečno!$C17)*SIN(Mjesečno!$C$6)*SIN($C$207)+SIN(Mjesečno!$C17)*(SIN(Mjesečno!$C$1)*COS($C$207)-COS(Mjesečno!$C$1)*SIN($C$207)*COS(Mjesečno!$C$6))&lt;0,0,COS(K$21)*(COS(Mjesečno!$C17)*(COS(Dnevno!$C$1)*COS($C$207)+COS(Dnevno!$C$6)*SIN(Dnevno!$C$1)*SIN($C$207)))+SIN(Sheet2!K$21)*COS(Mjesečno!$C17)*SIN(Mjesečno!$C$6)*SIN($C$207)+SIN(Mjesečno!$C17)*(SIN(Mjesečno!$C$1)*COS($C$207)-COS(Mjesečno!$C$1)*SIN($C$207)*COS(Mjesečno!$C$6)))</f>
        <v>0.93817444510559311</v>
      </c>
      <c r="L276" s="34">
        <f>IF(COS(L$21)*(COS(Mjesečno!$C17)*(COS(Dnevno!$C$1)*COS($C$207)+COS(Dnevno!$C$6)*SIN(Dnevno!$C$1)*SIN($C$207)))+SIN(Sheet2!L$21)*COS(Mjesečno!$C17)*SIN(Mjesečno!$C$6)*SIN($C$207)+SIN(Mjesečno!$C17)*(SIN(Mjesečno!$C$1)*COS($C$207)-COS(Mjesečno!$C$1)*SIN($C$207)*COS(Mjesečno!$C$6))&lt;0,0,COS(L$21)*(COS(Mjesečno!$C17)*(COS(Dnevno!$C$1)*COS($C$207)+COS(Dnevno!$C$6)*SIN(Dnevno!$C$1)*SIN($C$207)))+SIN(Sheet2!L$21)*COS(Mjesečno!$C17)*SIN(Mjesečno!$C$6)*SIN($C$207)+SIN(Mjesečno!$C17)*(SIN(Mjesečno!$C$1)*COS($C$207)-COS(Mjesečno!$C$1)*SIN($C$207)*COS(Mjesečno!$C$6)))</f>
        <v>0.85980222387531002</v>
      </c>
      <c r="M276" s="34">
        <f>IF(COS(M$21)*(COS(Mjesečno!$C17)*(COS(Dnevno!$C$1)*COS($C$207)+COS(Dnevno!$C$6)*SIN(Dnevno!$C$1)*SIN($C$207)))+SIN(Sheet2!M$21)*COS(Mjesečno!$C17)*SIN(Mjesečno!$C$6)*SIN($C$207)+SIN(Mjesečno!$C17)*(SIN(Mjesečno!$C$1)*COS($C$207)-COS(Mjesečno!$C$1)*SIN($C$207)*COS(Mjesečno!$C$6))&lt;0,0,COS(M$21)*(COS(Mjesečno!$C17)*(COS(Dnevno!$C$1)*COS($C$207)+COS(Dnevno!$C$6)*SIN(Dnevno!$C$1)*SIN($C$207)))+SIN(Sheet2!M$21)*COS(Mjesečno!$C17)*SIN(Mjesečno!$C$6)*SIN($C$207)+SIN(Mjesečno!$C17)*(SIN(Mjesečno!$C$1)*COS($C$207)-COS(Mjesečno!$C$1)*SIN($C$207)*COS(Mjesečno!$C$6)))</f>
        <v>0.73513002394265614</v>
      </c>
      <c r="N276" s="34">
        <f>IF(COS(N$21)*(COS(Mjesečno!$C17)*(COS(Dnevno!$C$1)*COS($C$207)+COS(Dnevno!$C$6)*SIN(Dnevno!$C$1)*SIN($C$207)))+SIN(Sheet2!N$21)*COS(Mjesečno!$C17)*SIN(Mjesečno!$C$6)*SIN($C$207)+SIN(Mjesečno!$C17)*(SIN(Mjesečno!$C$1)*COS($C$207)-COS(Mjesečno!$C$1)*SIN($C$207)*COS(Mjesečno!$C$6))&lt;0,0,COS(N$21)*(COS(Mjesečno!$C17)*(COS(Dnevno!$C$1)*COS($C$207)+COS(Dnevno!$C$6)*SIN(Dnevno!$C$1)*SIN($C$207)))+SIN(Sheet2!N$21)*COS(Mjesečno!$C17)*SIN(Mjesečno!$C$6)*SIN($C$207)+SIN(Mjesečno!$C17)*(SIN(Mjesečno!$C$1)*COS($C$207)-COS(Mjesečno!$C$1)*SIN($C$207)*COS(Mjesečno!$C$6)))</f>
        <v>0.57265404970249001</v>
      </c>
      <c r="O276" s="34">
        <f>IF(COS(O$21)*(COS(Mjesečno!$C17)*(COS(Dnevno!$C$1)*COS($C$207)+COS(Dnevno!$C$6)*SIN(Dnevno!$C$1)*SIN($C$207)))+SIN(Sheet2!O$21)*COS(Mjesečno!$C17)*SIN(Mjesečno!$C$6)*SIN($C$207)+SIN(Mjesečno!$C17)*(SIN(Mjesečno!$C$1)*COS($C$207)-COS(Mjesečno!$C$1)*SIN($C$207)*COS(Mjesečno!$C$6))&lt;0,0,COS(O$21)*(COS(Mjesečno!$C17)*(COS(Dnevno!$C$1)*COS($C$207)+COS(Dnevno!$C$6)*SIN(Dnevno!$C$1)*SIN($C$207)))+SIN(Sheet2!O$21)*COS(Mjesečno!$C17)*SIN(Mjesečno!$C$6)*SIN($C$207)+SIN(Mjesečno!$C17)*(SIN(Mjesečno!$C$1)*COS($C$207)-COS(Mjesečno!$C$1)*SIN($C$207)*COS(Mjesečno!$C$6)))</f>
        <v>0.38344677029503593</v>
      </c>
      <c r="P276" s="34">
        <f>IF(COS(P$21)*(COS(Mjesečno!$C17)*(COS(Dnevno!$C$1)*COS($C$207)+COS(Dnevno!$C$6)*SIN(Dnevno!$C$1)*SIN($C$207)))+SIN(Sheet2!P$21)*COS(Mjesečno!$C17)*SIN(Mjesečno!$C$6)*SIN($C$207)+SIN(Mjesečno!$C17)*(SIN(Mjesečno!$C$1)*COS($C$207)-COS(Mjesečno!$C$1)*SIN($C$207)*COS(Mjesečno!$C$6))&lt;0,0,COS(P$21)*(COS(Mjesečno!$C17)*(COS(Dnevno!$C$1)*COS($C$207)+COS(Dnevno!$C$6)*SIN(Dnevno!$C$1)*SIN($C$207)))+SIN(Sheet2!P$21)*COS(Mjesečno!$C17)*SIN(Mjesečno!$C$6)*SIN($C$207)+SIN(Mjesečno!$C17)*(SIN(Mjesečno!$C$1)*COS($C$207)-COS(Mjesečno!$C$1)*SIN($C$207)*COS(Mjesečno!$C$6)))</f>
        <v>0.18040234913209904</v>
      </c>
      <c r="Q276" s="34">
        <f>IF(COS(Q$21)*(COS(Mjesečno!$C17)*(COS(Dnevno!$C$1)*COS($C$207)+COS(Dnevno!$C$6)*SIN(Dnevno!$C$1)*SIN($C$207)))+SIN(Sheet2!Q$21)*COS(Mjesečno!$C17)*SIN(Mjesečno!$C$6)*SIN($C$207)+SIN(Mjesečno!$C17)*(SIN(Mjesečno!$C$1)*COS($C$207)-COS(Mjesečno!$C$1)*SIN($C$207)*COS(Mjesečno!$C$6))&lt;0,0,COS(Q$21)*(COS(Mjesečno!$C17)*(COS(Dnevno!$C$1)*COS($C$207)+COS(Dnevno!$C$6)*SIN(Dnevno!$C$1)*SIN($C$207)))+SIN(Sheet2!Q$21)*COS(Mjesečno!$C17)*SIN(Mjesečno!$C$6)*SIN($C$207)+SIN(Mjesečno!$C17)*(SIN(Mjesečno!$C$1)*COS($C$207)-COS(Mjesečno!$C$1)*SIN($C$207)*COS(Mjesečno!$C$6)))</f>
        <v>0</v>
      </c>
      <c r="R276" s="34">
        <f>IF(COS(R$21)*(COS(Mjesečno!$C17)*(COS(Dnevno!$C$1)*COS($C$207)+COS(Dnevno!$C$6)*SIN(Dnevno!$C$1)*SIN($C$207)))+SIN(Sheet2!R$21)*COS(Mjesečno!$C17)*SIN(Mjesečno!$C$6)*SIN($C$207)+SIN(Mjesečno!$C17)*(SIN(Mjesečno!$C$1)*COS($C$207)-COS(Mjesečno!$C$1)*SIN($C$207)*COS(Mjesečno!$C$6))&lt;0,0,COS(R$21)*(COS(Mjesečno!$C17)*(COS(Dnevno!$C$1)*COS($C$207)+COS(Dnevno!$C$6)*SIN(Dnevno!$C$1)*SIN($C$207)))+SIN(Sheet2!R$21)*COS(Mjesečno!$C17)*SIN(Mjesečno!$C$6)*SIN($C$207)+SIN(Mjesečno!$C17)*(SIN(Mjesečno!$C$1)*COS($C$207)-COS(Mjesečno!$C$1)*SIN($C$207)*COS(Mjesečno!$C$6)))</f>
        <v>0</v>
      </c>
      <c r="S276" s="36">
        <f>IF(COS(S$21)*(COS(Mjesečno!$C17)*(COS(Dnevno!$C$1)*COS($C$207)+COS(Dnevno!$C$6)*SIN(Dnevno!$C$1)*SIN($C$207)))+SIN(Sheet2!S$21)*COS(Mjesečno!$C17)*SIN(Mjesečno!$C$6)*SIN($C$207)+SIN(Mjesečno!$C17)*(SIN(Mjesečno!$C$1)*COS($C$207)-COS(Mjesečno!$C$1)*SIN($C$207)*COS(Mjesečno!$C$6))&lt;0,0,COS(S$21)*(COS(Mjesečno!$C17)*(COS(Dnevno!$C$1)*COS(Dnevno!$C$5)+COS(Dnevno!$C$6)*SIN(Dnevno!$C$1)*SIN(Dnevno!$C$5)))+SIN(Sheet2!S$21)*COS(Mjesečno!$C17)*SIN(Mjesečno!$C$6)*SIN(Mjesečno!$C$5)+SIN(Mjesečno!$C17)*(SIN(Mjesečno!$C$1)*COS(Mjesečno!$C$5)-COS(Mjesečno!$C$1)*SIN(Mjesečno!$C$5)*COS(Mjesečno!$C$6)))</f>
        <v>0</v>
      </c>
    </row>
    <row r="277" spans="2:19" x14ac:dyDescent="0.35">
      <c r="B277" s="110" t="s">
        <v>82</v>
      </c>
      <c r="C277" s="34">
        <f>IF(COS(C$21)*(COS(Mjesečno!$C18)*(COS(Dnevno!$C$1)*COS($C$207)+COS(Dnevno!$C$6)*SIN(Dnevno!$C$1)*SIN($C$207)))+SIN(Sheet2!C$21)*COS(Mjesečno!$C18)*SIN(Mjesečno!$C$6)*SIN($C$207)+SIN(Mjesečno!$C18)*(SIN(Mjesečno!$C$1)*COS($C$207)-COS(Mjesečno!$C$1)*SIN($C$207)*COS(Mjesečno!$C$6))&lt;0,0,COS(C$21)*(COS(Mjesečno!$C18)*(COS(Dnevno!$C$1)*COS($C$207)+COS(Dnevno!$C$6)*SIN(Dnevno!$C$1)*SIN($C$207)))+SIN(Sheet2!C$21)*COS(Mjesečno!$C18)*SIN(Mjesečno!$C$6)*SIN($C$207)+SIN(Mjesečno!$C18)*(SIN(Mjesečno!$C$1)*COS($C$207)-COS(Mjesečno!$C$1)*SIN($C$207)*COS(Mjesečno!$C$6)))</f>
        <v>2.2025579891988667E-2</v>
      </c>
      <c r="D277" s="34">
        <f>IF(COS(D$21)*(COS(Mjesečno!$C18)*(COS(Dnevno!$C$1)*COS($C$207)+COS(Dnevno!$C$6)*SIN(Dnevno!$C$1)*SIN($C$207)))+SIN(Sheet2!D$21)*COS(Mjesečno!$C18)*SIN(Mjesečno!$C$6)*SIN($C$207)+SIN(Mjesečno!$C18)*(SIN(Mjesečno!$C$1)*COS($C$207)-COS(Mjesečno!$C$1)*SIN($C$207)*COS(Mjesečno!$C$6))&lt;0,0,COS(D$21)*(COS(Mjesečno!$C18)*(COS(Dnevno!$C$1)*COS($C$207)+COS(Dnevno!$C$6)*SIN(Dnevno!$C$1)*SIN($C$207)))+SIN(Sheet2!D$21)*COS(Mjesečno!$C18)*SIN(Mjesečno!$C$6)*SIN($C$207)+SIN(Mjesečno!$C18)*(SIN(Mjesečno!$C$1)*COS($C$207)-COS(Mjesečno!$C$1)*SIN($C$207)*COS(Mjesečno!$C$6)))</f>
        <v>0.2193562823682732</v>
      </c>
      <c r="E277" s="34">
        <f>IF(COS(E$21)*(COS(Mjesečno!$C18)*(COS(Dnevno!$C$1)*COS($C$207)+COS(Dnevno!$C$6)*SIN(Dnevno!$C$1)*SIN($C$207)))+SIN(Sheet2!E$21)*COS(Mjesečno!$C18)*SIN(Mjesečno!$C$6)*SIN($C$207)+SIN(Mjesečno!$C18)*(SIN(Mjesečno!$C$1)*COS($C$207)-COS(Mjesečno!$C$1)*SIN($C$207)*COS(Mjesečno!$C$6))&lt;0,0,COS(E$21)*(COS(Mjesečno!$C18)*(COS(Dnevno!$C$1)*COS($C$207)+COS(Dnevno!$C$6)*SIN(Dnevno!$C$1)*SIN($C$207)))+SIN(Sheet2!E$21)*COS(Mjesečno!$C18)*SIN(Mjesečno!$C$6)*SIN($C$207)+SIN(Mjesečno!$C18)*(SIN(Mjesečno!$C$1)*COS($C$207)-COS(Mjesečno!$C$1)*SIN($C$207)*COS(Mjesečno!$C$6)))</f>
        <v>0.41668698484455757</v>
      </c>
      <c r="F277" s="34">
        <f>IF(COS(F$21)*(COS(Mjesečno!$C18)*(COS(Dnevno!$C$1)*COS($C$207)+COS(Dnevno!$C$6)*SIN(Dnevno!$C$1)*SIN($C$207)))+SIN(Sheet2!F$21)*COS(Mjesečno!$C18)*SIN(Mjesečno!$C$6)*SIN($C$207)+SIN(Mjesečno!$C18)*(SIN(Mjesečno!$C$1)*COS($C$207)-COS(Mjesečno!$C$1)*SIN($C$207)*COS(Mjesečno!$C$6))&lt;0,0,COS(F$21)*(COS(Mjesečno!$C18)*(COS(Dnevno!$C$1)*COS($C$207)+COS(Dnevno!$C$6)*SIN(Dnevno!$C$1)*SIN($C$207)))+SIN(Sheet2!F$21)*COS(Mjesečno!$C18)*SIN(Mjesečno!$C$6)*SIN($C$207)+SIN(Mjesečno!$C18)*(SIN(Mjesečno!$C$1)*COS($C$207)-COS(Mjesečno!$C$1)*SIN($C$207)*COS(Mjesečno!$C$6)))</f>
        <v>0.60056992605148785</v>
      </c>
      <c r="G277" s="34">
        <f>IF(COS(G$21)*(COS(Mjesečno!$C18)*(COS(Dnevno!$C$1)*COS($C$207)+COS(Dnevno!$C$6)*SIN(Dnevno!$C$1)*SIN($C$207)))+SIN(Sheet2!G$21)*COS(Mjesečno!$C18)*SIN(Mjesečno!$C$6)*SIN($C$207)+SIN(Mjesečno!$C18)*(SIN(Mjesečno!$C$1)*COS($C$207)-COS(Mjesečno!$C$1)*SIN($C$207)*COS(Mjesečno!$C$6))&lt;0,0,COS(G$21)*(COS(Mjesečno!$C18)*(COS(Dnevno!$C$1)*COS($C$207)+COS(Dnevno!$C$6)*SIN(Dnevno!$C$1)*SIN($C$207)))+SIN(Sheet2!G$21)*COS(Mjesečno!$C18)*SIN(Mjesečno!$C$6)*SIN($C$207)+SIN(Mjesečno!$C18)*(SIN(Mjesečno!$C$1)*COS($C$207)-COS(Mjesečno!$C$1)*SIN($C$207)*COS(Mjesečno!$C$6)))</f>
        <v>0.75847378742673999</v>
      </c>
      <c r="H277" s="34">
        <f>IF(COS(H$21)*(COS(Mjesečno!$C18)*(COS(Dnevno!$C$1)*COS($C$207)+COS(Dnevno!$C$6)*SIN(Dnevno!$C$1)*SIN($C$207)))+SIN(Sheet2!H$21)*COS(Mjesečno!$C18)*SIN(Mjesečno!$C$6)*SIN($C$207)+SIN(Mjesečno!$C18)*(SIN(Mjesečno!$C$1)*COS($C$207)-COS(Mjesečno!$C$1)*SIN($C$207)*COS(Mjesečno!$C$6))&lt;0,0,COS(H$21)*(COS(Mjesečno!$C18)*(COS(Dnevno!$C$1)*COS($C$207)+COS(Dnevno!$C$6)*SIN(Dnevno!$C$1)*SIN($C$207)))+SIN(Sheet2!H$21)*COS(Mjesečno!$C18)*SIN(Mjesečno!$C$6)*SIN($C$207)+SIN(Mjesečno!$C18)*(SIN(Mjesečno!$C$1)*COS($C$207)-COS(Mjesečno!$C$1)*SIN($C$207)*COS(Mjesečno!$C$6)))</f>
        <v>0.87963768176605939</v>
      </c>
      <c r="I277" s="34">
        <f>IF(COS(I$21)*(COS(Mjesečno!$C18)*(COS(Dnevno!$C$1)*COS($C$207)+COS(Dnevno!$C$6)*SIN(Dnevno!$C$1)*SIN($C$207)))+SIN(Sheet2!I$21)*COS(Mjesečno!$C18)*SIN(Mjesečno!$C$6)*SIN($C$207)+SIN(Mjesečno!$C18)*(SIN(Mjesečno!$C$1)*COS($C$207)-COS(Mjesečno!$C$1)*SIN($C$207)*COS(Mjesečno!$C$6))&lt;0,0,COS(I$21)*(COS(Mjesečno!$C18)*(COS(Dnevno!$C$1)*COS($C$207)+COS(Dnevno!$C$6)*SIN(Dnevno!$C$1)*SIN($C$207)))+SIN(Sheet2!I$21)*COS(Mjesečno!$C18)*SIN(Mjesečno!$C$6)*SIN($C$207)+SIN(Mjesečno!$C18)*(SIN(Mjesečno!$C$1)*COS($C$207)-COS(Mjesečno!$C$1)*SIN($C$207)*COS(Mjesečno!$C$6)))</f>
        <v>0.95580448990302425</v>
      </c>
      <c r="J277" s="34">
        <f>IF(COS(J$21)*(COS(Mjesečno!$C18)*(COS(Dnevno!$C$1)*COS($C$207)+COS(Dnevno!$C$6)*SIN(Dnevno!$C$1)*SIN($C$207)))+SIN(Sheet2!J$21)*COS(Mjesečno!$C18)*SIN(Mjesečno!$C$6)*SIN($C$207)+SIN(Mjesečno!$C18)*(SIN(Mjesečno!$C$1)*COS($C$207)-COS(Mjesečno!$C$1)*SIN($C$207)*COS(Mjesečno!$C$6))&lt;0,0,COS(J$21)*(COS(Mjesečno!$C18)*(COS(Dnevno!$C$1)*COS($C$207)+COS(Dnevno!$C$6)*SIN(Dnevno!$C$1)*SIN($C$207)))+SIN(Sheet2!J$21)*COS(Mjesečno!$C18)*SIN(Mjesečno!$C$6)*SIN($C$207)+SIN(Mjesečno!$C18)*(SIN(Mjesečno!$C$1)*COS($C$207)-COS(Mjesečno!$C$1)*SIN($C$207)*COS(Mjesečno!$C$6)))</f>
        <v>0.98178356973470238</v>
      </c>
      <c r="K277" s="34">
        <f>IF(COS(K$21)*(COS(Mjesečno!$C18)*(COS(Dnevno!$C$1)*COS($C$207)+COS(Dnevno!$C$6)*SIN(Dnevno!$C$1)*SIN($C$207)))+SIN(Sheet2!K$21)*COS(Mjesečno!$C18)*SIN(Mjesečno!$C$6)*SIN($C$207)+SIN(Mjesečno!$C18)*(SIN(Mjesečno!$C$1)*COS($C$207)-COS(Mjesečno!$C$1)*SIN($C$207)*COS(Mjesečno!$C$6))&lt;0,0,COS(K$21)*(COS(Mjesečno!$C18)*(COS(Dnevno!$C$1)*COS($C$207)+COS(Dnevno!$C$6)*SIN(Dnevno!$C$1)*SIN($C$207)))+SIN(Sheet2!K$21)*COS(Mjesečno!$C18)*SIN(Mjesečno!$C$6)*SIN($C$207)+SIN(Mjesečno!$C18)*(SIN(Mjesečno!$C$1)*COS($C$207)-COS(Mjesečno!$C$1)*SIN($C$207)*COS(Mjesečno!$C$6)))</f>
        <v>0.95580448990302425</v>
      </c>
      <c r="L277" s="34">
        <f>IF(COS(L$21)*(COS(Mjesečno!$C18)*(COS(Dnevno!$C$1)*COS($C$207)+COS(Dnevno!$C$6)*SIN(Dnevno!$C$1)*SIN($C$207)))+SIN(Sheet2!L$21)*COS(Mjesečno!$C18)*SIN(Mjesečno!$C$6)*SIN($C$207)+SIN(Mjesečno!$C18)*(SIN(Mjesečno!$C$1)*COS($C$207)-COS(Mjesečno!$C$1)*SIN($C$207)*COS(Mjesečno!$C$6))&lt;0,0,COS(L$21)*(COS(Mjesečno!$C18)*(COS(Dnevno!$C$1)*COS($C$207)+COS(Dnevno!$C$6)*SIN(Dnevno!$C$1)*SIN($C$207)))+SIN(Sheet2!L$21)*COS(Mjesečno!$C18)*SIN(Mjesečno!$C$6)*SIN($C$207)+SIN(Mjesečno!$C18)*(SIN(Mjesečno!$C$1)*COS($C$207)-COS(Mjesečno!$C$1)*SIN($C$207)*COS(Mjesečno!$C$6)))</f>
        <v>0.87963768176605939</v>
      </c>
      <c r="M277" s="34">
        <f>IF(COS(M$21)*(COS(Mjesečno!$C18)*(COS(Dnevno!$C$1)*COS($C$207)+COS(Dnevno!$C$6)*SIN(Dnevno!$C$1)*SIN($C$207)))+SIN(Sheet2!M$21)*COS(Mjesečno!$C18)*SIN(Mjesečno!$C$6)*SIN($C$207)+SIN(Mjesečno!$C18)*(SIN(Mjesečno!$C$1)*COS($C$207)-COS(Mjesečno!$C$1)*SIN($C$207)*COS(Mjesečno!$C$6))&lt;0,0,COS(M$21)*(COS(Mjesečno!$C18)*(COS(Dnevno!$C$1)*COS($C$207)+COS(Dnevno!$C$6)*SIN(Dnevno!$C$1)*SIN($C$207)))+SIN(Sheet2!M$21)*COS(Mjesečno!$C18)*SIN(Mjesečno!$C$6)*SIN($C$207)+SIN(Mjesečno!$C18)*(SIN(Mjesečno!$C$1)*COS($C$207)-COS(Mjesečno!$C$1)*SIN($C$207)*COS(Mjesečno!$C$6)))</f>
        <v>0.75847378742673999</v>
      </c>
      <c r="N277" s="34">
        <f>IF(COS(N$21)*(COS(Mjesečno!$C18)*(COS(Dnevno!$C$1)*COS($C$207)+COS(Dnevno!$C$6)*SIN(Dnevno!$C$1)*SIN($C$207)))+SIN(Sheet2!N$21)*COS(Mjesečno!$C18)*SIN(Mjesečno!$C$6)*SIN($C$207)+SIN(Mjesečno!$C18)*(SIN(Mjesečno!$C$1)*COS($C$207)-COS(Mjesečno!$C$1)*SIN($C$207)*COS(Mjesečno!$C$6))&lt;0,0,COS(N$21)*(COS(Mjesečno!$C18)*(COS(Dnevno!$C$1)*COS($C$207)+COS(Dnevno!$C$6)*SIN(Dnevno!$C$1)*SIN($C$207)))+SIN(Sheet2!N$21)*COS(Mjesečno!$C18)*SIN(Mjesečno!$C$6)*SIN($C$207)+SIN(Mjesečno!$C18)*(SIN(Mjesečno!$C$1)*COS($C$207)-COS(Mjesečno!$C$1)*SIN($C$207)*COS(Mjesečno!$C$6)))</f>
        <v>0.60056992605148785</v>
      </c>
      <c r="O277" s="34">
        <f>IF(COS(O$21)*(COS(Mjesečno!$C18)*(COS(Dnevno!$C$1)*COS($C$207)+COS(Dnevno!$C$6)*SIN(Dnevno!$C$1)*SIN($C$207)))+SIN(Sheet2!O$21)*COS(Mjesečno!$C18)*SIN(Mjesečno!$C$6)*SIN($C$207)+SIN(Mjesečno!$C18)*(SIN(Mjesečno!$C$1)*COS($C$207)-COS(Mjesečno!$C$1)*SIN($C$207)*COS(Mjesečno!$C$6))&lt;0,0,COS(O$21)*(COS(Mjesečno!$C18)*(COS(Dnevno!$C$1)*COS($C$207)+COS(Dnevno!$C$6)*SIN(Dnevno!$C$1)*SIN($C$207)))+SIN(Sheet2!O$21)*COS(Mjesečno!$C18)*SIN(Mjesečno!$C$6)*SIN($C$207)+SIN(Mjesečno!$C18)*(SIN(Mjesečno!$C$1)*COS($C$207)-COS(Mjesečno!$C$1)*SIN($C$207)*COS(Mjesečno!$C$6)))</f>
        <v>0.41668698484455757</v>
      </c>
      <c r="P277" s="34">
        <f>IF(COS(P$21)*(COS(Mjesečno!$C18)*(COS(Dnevno!$C$1)*COS($C$207)+COS(Dnevno!$C$6)*SIN(Dnevno!$C$1)*SIN($C$207)))+SIN(Sheet2!P$21)*COS(Mjesečno!$C18)*SIN(Mjesečno!$C$6)*SIN($C$207)+SIN(Mjesečno!$C18)*(SIN(Mjesečno!$C$1)*COS($C$207)-COS(Mjesečno!$C$1)*SIN($C$207)*COS(Mjesečno!$C$6))&lt;0,0,COS(P$21)*(COS(Mjesečno!$C18)*(COS(Dnevno!$C$1)*COS($C$207)+COS(Dnevno!$C$6)*SIN(Dnevno!$C$1)*SIN($C$207)))+SIN(Sheet2!P$21)*COS(Mjesečno!$C18)*SIN(Mjesečno!$C$6)*SIN($C$207)+SIN(Mjesečno!$C18)*(SIN(Mjesečno!$C$1)*COS($C$207)-COS(Mjesečno!$C$1)*SIN($C$207)*COS(Mjesečno!$C$6)))</f>
        <v>0.2193562823682732</v>
      </c>
      <c r="Q277" s="34">
        <f>IF(COS(Q$21)*(COS(Mjesečno!$C18)*(COS(Dnevno!$C$1)*COS($C$207)+COS(Dnevno!$C$6)*SIN(Dnevno!$C$1)*SIN($C$207)))+SIN(Sheet2!Q$21)*COS(Mjesečno!$C18)*SIN(Mjesečno!$C$6)*SIN($C$207)+SIN(Mjesečno!$C18)*(SIN(Mjesečno!$C$1)*COS($C$207)-COS(Mjesečno!$C$1)*SIN($C$207)*COS(Mjesečno!$C$6))&lt;0,0,COS(Q$21)*(COS(Mjesečno!$C18)*(COS(Dnevno!$C$1)*COS($C$207)+COS(Dnevno!$C$6)*SIN(Dnevno!$C$1)*SIN($C$207)))+SIN(Sheet2!Q$21)*COS(Mjesečno!$C18)*SIN(Mjesečno!$C$6)*SIN($C$207)+SIN(Mjesečno!$C18)*(SIN(Mjesečno!$C$1)*COS($C$207)-COS(Mjesečno!$C$1)*SIN($C$207)*COS(Mjesečno!$C$6)))</f>
        <v>2.2025579891988667E-2</v>
      </c>
      <c r="R277" s="34">
        <f>IF(COS(R$21)*(COS(Mjesečno!$C18)*(COS(Dnevno!$C$1)*COS($C$207)+COS(Dnevno!$C$6)*SIN(Dnevno!$C$1)*SIN($C$207)))+SIN(Sheet2!R$21)*COS(Mjesečno!$C18)*SIN(Mjesečno!$C$6)*SIN($C$207)+SIN(Mjesečno!$C18)*(SIN(Mjesečno!$C$1)*COS($C$207)-COS(Mjesečno!$C$1)*SIN($C$207)*COS(Mjesečno!$C$6))&lt;0,0,COS(R$21)*(COS(Mjesečno!$C18)*(COS(Dnevno!$C$1)*COS($C$207)+COS(Dnevno!$C$6)*SIN(Dnevno!$C$1)*SIN($C$207)))+SIN(Sheet2!R$21)*COS(Mjesečno!$C18)*SIN(Mjesečno!$C$6)*SIN($C$207)+SIN(Mjesečno!$C18)*(SIN(Mjesečno!$C$1)*COS($C$207)-COS(Mjesečno!$C$1)*SIN($C$207)*COS(Mjesečno!$C$6)))</f>
        <v>0</v>
      </c>
      <c r="S277" s="36">
        <f>IF(COS(S$21)*(COS(Mjesečno!$C18)*(COS(Dnevno!$C$1)*COS($C$207)+COS(Dnevno!$C$6)*SIN(Dnevno!$C$1)*SIN($C$207)))+SIN(Sheet2!S$21)*COS(Mjesečno!$C18)*SIN(Mjesečno!$C$6)*SIN($C$207)+SIN(Mjesečno!$C18)*(SIN(Mjesečno!$C$1)*COS($C$207)-COS(Mjesečno!$C$1)*SIN($C$207)*COS(Mjesečno!$C$6))&lt;0,0,COS(S$21)*(COS(Mjesečno!$C18)*(COS(Dnevno!$C$1)*COS(Dnevno!$C$5)+COS(Dnevno!$C$6)*SIN(Dnevno!$C$1)*SIN(Dnevno!$C$5)))+SIN(Sheet2!S$21)*COS(Mjesečno!$C18)*SIN(Mjesečno!$C$6)*SIN(Mjesečno!$C$5)+SIN(Mjesečno!$C18)*(SIN(Mjesečno!$C$1)*COS(Mjesečno!$C$5)-COS(Mjesečno!$C$1)*SIN(Mjesečno!$C$5)*COS(Mjesečno!$C$6)))</f>
        <v>0</v>
      </c>
    </row>
    <row r="278" spans="2:19" x14ac:dyDescent="0.35">
      <c r="B278" s="110" t="s">
        <v>83</v>
      </c>
      <c r="C278" s="34">
        <f>IF(COS(C$21)*(COS(Mjesečno!$C19)*(COS(Dnevno!$C$1)*COS($C$207)+COS(Dnevno!$C$6)*SIN(Dnevno!$C$1)*SIN($C$207)))+SIN(Sheet2!C$21)*COS(Mjesečno!$C19)*SIN(Mjesečno!$C$6)*SIN($C$207)+SIN(Mjesečno!$C19)*(SIN(Mjesečno!$C$1)*COS($C$207)-COS(Mjesečno!$C$1)*SIN($C$207)*COS(Mjesečno!$C$6))&lt;0,0,COS(C$21)*(COS(Mjesečno!$C19)*(COS(Dnevno!$C$1)*COS($C$207)+COS(Dnevno!$C$6)*SIN(Dnevno!$C$1)*SIN($C$207)))+SIN(Sheet2!C$21)*COS(Mjesečno!$C19)*SIN(Mjesečno!$C$6)*SIN($C$207)+SIN(Mjesečno!$C19)*(SIN(Mjesečno!$C$1)*COS($C$207)-COS(Mjesečno!$C$1)*SIN($C$207)*COS(Mjesečno!$C$6)))</f>
        <v>1.365472101316656E-3</v>
      </c>
      <c r="D278" s="34">
        <f>IF(COS(D$21)*(COS(Mjesečno!$C19)*(COS(Dnevno!$C$1)*COS($C$207)+COS(Dnevno!$C$6)*SIN(Dnevno!$C$1)*SIN($C$207)))+SIN(Sheet2!D$21)*COS(Mjesečno!$C19)*SIN(Mjesečno!$C$6)*SIN($C$207)+SIN(Mjesečno!$C19)*(SIN(Mjesečno!$C$1)*COS($C$207)-COS(Mjesečno!$C$1)*SIN($C$207)*COS(Mjesečno!$C$6))&lt;0,0,COS(D$21)*(COS(Mjesečno!$C19)*(COS(Dnevno!$C$1)*COS($C$207)+COS(Dnevno!$C$6)*SIN(Dnevno!$C$1)*SIN($C$207)))+SIN(Sheet2!D$21)*COS(Mjesečno!$C19)*SIN(Mjesečno!$C$6)*SIN($C$207)+SIN(Mjesečno!$C19)*(SIN(Mjesečno!$C$1)*COS($C$207)-COS(Mjesečno!$C$1)*SIN($C$207)*COS(Mjesečno!$C$6)))</f>
        <v>0.20147727255391512</v>
      </c>
      <c r="E278" s="34">
        <f>IF(COS(E$21)*(COS(Mjesečno!$C19)*(COS(Dnevno!$C$1)*COS($C$207)+COS(Dnevno!$C$6)*SIN(Dnevno!$C$1)*SIN($C$207)))+SIN(Sheet2!E$21)*COS(Mjesečno!$C19)*SIN(Mjesečno!$C$6)*SIN($C$207)+SIN(Mjesečno!$C19)*(SIN(Mjesečno!$C$1)*COS($C$207)-COS(Mjesečno!$C$1)*SIN($C$207)*COS(Mjesečno!$C$6))&lt;0,0,COS(E$21)*(COS(Mjesečno!$C19)*(COS(Dnevno!$C$1)*COS($C$207)+COS(Dnevno!$C$6)*SIN(Dnevno!$C$1)*SIN($C$207)))+SIN(Sheet2!E$21)*COS(Mjesečno!$C19)*SIN(Mjesečno!$C$6)*SIN($C$207)+SIN(Mjesečno!$C19)*(SIN(Mjesečno!$C$1)*COS($C$207)-COS(Mjesečno!$C$1)*SIN($C$207)*COS(Mjesečno!$C$6)))</f>
        <v>0.40158907300651336</v>
      </c>
      <c r="F278" s="34">
        <f>IF(COS(F$21)*(COS(Mjesečno!$C19)*(COS(Dnevno!$C$1)*COS($C$207)+COS(Dnevno!$C$6)*SIN(Dnevno!$C$1)*SIN($C$207)))+SIN(Sheet2!F$21)*COS(Mjesečno!$C19)*SIN(Mjesečno!$C$6)*SIN($C$207)+SIN(Mjesečno!$C19)*(SIN(Mjesečno!$C$1)*COS($C$207)-COS(Mjesečno!$C$1)*SIN($C$207)*COS(Mjesečno!$C$6))&lt;0,0,COS(F$21)*(COS(Mjesečno!$C19)*(COS(Dnevno!$C$1)*COS($C$207)+COS(Dnevno!$C$6)*SIN(Dnevno!$C$1)*SIN($C$207)))+SIN(Sheet2!F$21)*COS(Mjesečno!$C19)*SIN(Mjesečno!$C$6)*SIN($C$207)+SIN(Mjesečno!$C19)*(SIN(Mjesečno!$C$1)*COS($C$207)-COS(Mjesečno!$C$1)*SIN($C$207)*COS(Mjesečno!$C$6)))</f>
        <v>0.58806358495865352</v>
      </c>
      <c r="G278" s="34">
        <f>IF(COS(G$21)*(COS(Mjesečno!$C19)*(COS(Dnevno!$C$1)*COS($C$207)+COS(Dnevno!$C$6)*SIN(Dnevno!$C$1)*SIN($C$207)))+SIN(Sheet2!G$21)*COS(Mjesečno!$C19)*SIN(Mjesečno!$C$6)*SIN($C$207)+SIN(Mjesečno!$C19)*(SIN(Mjesečno!$C$1)*COS($C$207)-COS(Mjesečno!$C$1)*SIN($C$207)*COS(Mjesečno!$C$6))&lt;0,0,COS(G$21)*(COS(Mjesečno!$C19)*(COS(Dnevno!$C$1)*COS($C$207)+COS(Dnevno!$C$6)*SIN(Dnevno!$C$1)*SIN($C$207)))+SIN(Sheet2!G$21)*COS(Mjesečno!$C19)*SIN(Mjesečno!$C$6)*SIN($C$207)+SIN(Mjesečno!$C19)*(SIN(Mjesečno!$C$1)*COS($C$207)-COS(Mjesečno!$C$1)*SIN($C$207)*COS(Mjesečno!$C$6)))</f>
        <v>0.74819287858449846</v>
      </c>
      <c r="H278" s="34">
        <f>IF(COS(H$21)*(COS(Mjesečno!$C19)*(COS(Dnevno!$C$1)*COS($C$207)+COS(Dnevno!$C$6)*SIN(Dnevno!$C$1)*SIN($C$207)))+SIN(Sheet2!H$21)*COS(Mjesečno!$C19)*SIN(Mjesečno!$C$6)*SIN($C$207)+SIN(Mjesečno!$C19)*(SIN(Mjesečno!$C$1)*COS($C$207)-COS(Mjesečno!$C$1)*SIN($C$207)*COS(Mjesečno!$C$6))&lt;0,0,COS(H$21)*(COS(Mjesečno!$C19)*(COS(Dnevno!$C$1)*COS($C$207)+COS(Dnevno!$C$6)*SIN(Dnevno!$C$1)*SIN($C$207)))+SIN(Sheet2!H$21)*COS(Mjesečno!$C19)*SIN(Mjesečno!$C$6)*SIN($C$207)+SIN(Mjesečno!$C19)*(SIN(Mjesečno!$C$1)*COS($C$207)-COS(Mjesečno!$C$1)*SIN($C$207)*COS(Mjesečno!$C$6)))</f>
        <v>0.87106440714961653</v>
      </c>
      <c r="I278" s="34">
        <f>IF(COS(I$21)*(COS(Mjesečno!$C19)*(COS(Dnevno!$C$1)*COS($C$207)+COS(Dnevno!$C$6)*SIN(Dnevno!$C$1)*SIN($C$207)))+SIN(Sheet2!I$21)*COS(Mjesečno!$C19)*SIN(Mjesečno!$C$6)*SIN($C$207)+SIN(Mjesečno!$C19)*(SIN(Mjesečno!$C$1)*COS($C$207)-COS(Mjesečno!$C$1)*SIN($C$207)*COS(Mjesečno!$C$6))&lt;0,0,COS(I$21)*(COS(Mjesečno!$C19)*(COS(Dnevno!$C$1)*COS($C$207)+COS(Dnevno!$C$6)*SIN(Dnevno!$C$1)*SIN($C$207)))+SIN(Sheet2!I$21)*COS(Mjesečno!$C19)*SIN(Mjesečno!$C$6)*SIN($C$207)+SIN(Mjesečno!$C19)*(SIN(Mjesečno!$C$1)*COS($C$207)-COS(Mjesečno!$C$1)*SIN($C$207)*COS(Mjesečno!$C$6)))</f>
        <v>0.94830467903709681</v>
      </c>
      <c r="J278" s="34">
        <f>IF(COS(J$21)*(COS(Mjesečno!$C19)*(COS(Dnevno!$C$1)*COS($C$207)+COS(Dnevno!$C$6)*SIN(Dnevno!$C$1)*SIN($C$207)))+SIN(Sheet2!J$21)*COS(Mjesečno!$C19)*SIN(Mjesečno!$C$6)*SIN($C$207)+SIN(Mjesečno!$C19)*(SIN(Mjesečno!$C$1)*COS($C$207)-COS(Mjesečno!$C$1)*SIN($C$207)*COS(Mjesečno!$C$6))&lt;0,0,COS(J$21)*(COS(Mjesečno!$C19)*(COS(Dnevno!$C$1)*COS($C$207)+COS(Dnevno!$C$6)*SIN(Dnevno!$C$1)*SIN($C$207)))+SIN(Sheet2!J$21)*COS(Mjesečno!$C19)*SIN(Mjesečno!$C$6)*SIN($C$207)+SIN(Mjesečno!$C19)*(SIN(Mjesečno!$C$1)*COS($C$207)-COS(Mjesečno!$C$1)*SIN($C$207)*COS(Mjesečno!$C$6)))</f>
        <v>0.97464989736339191</v>
      </c>
      <c r="K278" s="34">
        <f>IF(COS(K$21)*(COS(Mjesečno!$C19)*(COS(Dnevno!$C$1)*COS($C$207)+COS(Dnevno!$C$6)*SIN(Dnevno!$C$1)*SIN($C$207)))+SIN(Sheet2!K$21)*COS(Mjesečno!$C19)*SIN(Mjesečno!$C$6)*SIN($C$207)+SIN(Mjesečno!$C19)*(SIN(Mjesečno!$C$1)*COS($C$207)-COS(Mjesečno!$C$1)*SIN($C$207)*COS(Mjesečno!$C$6))&lt;0,0,COS(K$21)*(COS(Mjesečno!$C19)*(COS(Dnevno!$C$1)*COS($C$207)+COS(Dnevno!$C$6)*SIN(Dnevno!$C$1)*SIN($C$207)))+SIN(Sheet2!K$21)*COS(Mjesečno!$C19)*SIN(Mjesečno!$C$6)*SIN($C$207)+SIN(Mjesečno!$C19)*(SIN(Mjesečno!$C$1)*COS($C$207)-COS(Mjesečno!$C$1)*SIN($C$207)*COS(Mjesečno!$C$6)))</f>
        <v>0.94830467903709681</v>
      </c>
      <c r="L278" s="34">
        <f>IF(COS(L$21)*(COS(Mjesečno!$C19)*(COS(Dnevno!$C$1)*COS($C$207)+COS(Dnevno!$C$6)*SIN(Dnevno!$C$1)*SIN($C$207)))+SIN(Sheet2!L$21)*COS(Mjesečno!$C19)*SIN(Mjesečno!$C$6)*SIN($C$207)+SIN(Mjesečno!$C19)*(SIN(Mjesečno!$C$1)*COS($C$207)-COS(Mjesečno!$C$1)*SIN($C$207)*COS(Mjesečno!$C$6))&lt;0,0,COS(L$21)*(COS(Mjesečno!$C19)*(COS(Dnevno!$C$1)*COS($C$207)+COS(Dnevno!$C$6)*SIN(Dnevno!$C$1)*SIN($C$207)))+SIN(Sheet2!L$21)*COS(Mjesečno!$C19)*SIN(Mjesečno!$C$6)*SIN($C$207)+SIN(Mjesečno!$C19)*(SIN(Mjesečno!$C$1)*COS($C$207)-COS(Mjesečno!$C$1)*SIN($C$207)*COS(Mjesečno!$C$6)))</f>
        <v>0.87106440714961653</v>
      </c>
      <c r="M278" s="34">
        <f>IF(COS(M$21)*(COS(Mjesečno!$C19)*(COS(Dnevno!$C$1)*COS($C$207)+COS(Dnevno!$C$6)*SIN(Dnevno!$C$1)*SIN($C$207)))+SIN(Sheet2!M$21)*COS(Mjesečno!$C19)*SIN(Mjesečno!$C$6)*SIN($C$207)+SIN(Mjesečno!$C19)*(SIN(Mjesečno!$C$1)*COS($C$207)-COS(Mjesečno!$C$1)*SIN($C$207)*COS(Mjesečno!$C$6))&lt;0,0,COS(M$21)*(COS(Mjesečno!$C19)*(COS(Dnevno!$C$1)*COS($C$207)+COS(Dnevno!$C$6)*SIN(Dnevno!$C$1)*SIN($C$207)))+SIN(Sheet2!M$21)*COS(Mjesečno!$C19)*SIN(Mjesečno!$C$6)*SIN($C$207)+SIN(Mjesečno!$C19)*(SIN(Mjesečno!$C$1)*COS($C$207)-COS(Mjesečno!$C$1)*SIN($C$207)*COS(Mjesečno!$C$6)))</f>
        <v>0.74819287858449846</v>
      </c>
      <c r="N278" s="34">
        <f>IF(COS(N$21)*(COS(Mjesečno!$C19)*(COS(Dnevno!$C$1)*COS($C$207)+COS(Dnevno!$C$6)*SIN(Dnevno!$C$1)*SIN($C$207)))+SIN(Sheet2!N$21)*COS(Mjesečno!$C19)*SIN(Mjesečno!$C$6)*SIN($C$207)+SIN(Mjesečno!$C19)*(SIN(Mjesečno!$C$1)*COS($C$207)-COS(Mjesečno!$C$1)*SIN($C$207)*COS(Mjesečno!$C$6))&lt;0,0,COS(N$21)*(COS(Mjesečno!$C19)*(COS(Dnevno!$C$1)*COS($C$207)+COS(Dnevno!$C$6)*SIN(Dnevno!$C$1)*SIN($C$207)))+SIN(Sheet2!N$21)*COS(Mjesečno!$C19)*SIN(Mjesečno!$C$6)*SIN($C$207)+SIN(Mjesečno!$C19)*(SIN(Mjesečno!$C$1)*COS($C$207)-COS(Mjesečno!$C$1)*SIN($C$207)*COS(Mjesečno!$C$6)))</f>
        <v>0.58806358495865352</v>
      </c>
      <c r="O278" s="34">
        <f>IF(COS(O$21)*(COS(Mjesečno!$C19)*(COS(Dnevno!$C$1)*COS($C$207)+COS(Dnevno!$C$6)*SIN(Dnevno!$C$1)*SIN($C$207)))+SIN(Sheet2!O$21)*COS(Mjesečno!$C19)*SIN(Mjesečno!$C$6)*SIN($C$207)+SIN(Mjesečno!$C19)*(SIN(Mjesečno!$C$1)*COS($C$207)-COS(Mjesečno!$C$1)*SIN($C$207)*COS(Mjesečno!$C$6))&lt;0,0,COS(O$21)*(COS(Mjesečno!$C19)*(COS(Dnevno!$C$1)*COS($C$207)+COS(Dnevno!$C$6)*SIN(Dnevno!$C$1)*SIN($C$207)))+SIN(Sheet2!O$21)*COS(Mjesečno!$C19)*SIN(Mjesečno!$C$6)*SIN($C$207)+SIN(Mjesečno!$C19)*(SIN(Mjesečno!$C$1)*COS($C$207)-COS(Mjesečno!$C$1)*SIN($C$207)*COS(Mjesečno!$C$6)))</f>
        <v>0.40158907300651336</v>
      </c>
      <c r="P278" s="34">
        <f>IF(COS(P$21)*(COS(Mjesečno!$C19)*(COS(Dnevno!$C$1)*COS($C$207)+COS(Dnevno!$C$6)*SIN(Dnevno!$C$1)*SIN($C$207)))+SIN(Sheet2!P$21)*COS(Mjesečno!$C19)*SIN(Mjesečno!$C$6)*SIN($C$207)+SIN(Mjesečno!$C19)*(SIN(Mjesečno!$C$1)*COS($C$207)-COS(Mjesečno!$C$1)*SIN($C$207)*COS(Mjesečno!$C$6))&lt;0,0,COS(P$21)*(COS(Mjesečno!$C19)*(COS(Dnevno!$C$1)*COS($C$207)+COS(Dnevno!$C$6)*SIN(Dnevno!$C$1)*SIN($C$207)))+SIN(Sheet2!P$21)*COS(Mjesečno!$C19)*SIN(Mjesečno!$C$6)*SIN($C$207)+SIN(Mjesečno!$C19)*(SIN(Mjesečno!$C$1)*COS($C$207)-COS(Mjesečno!$C$1)*SIN($C$207)*COS(Mjesečno!$C$6)))</f>
        <v>0.20147727255391512</v>
      </c>
      <c r="Q278" s="34">
        <f>IF(COS(Q$21)*(COS(Mjesečno!$C19)*(COS(Dnevno!$C$1)*COS($C$207)+COS(Dnevno!$C$6)*SIN(Dnevno!$C$1)*SIN($C$207)))+SIN(Sheet2!Q$21)*COS(Mjesečno!$C19)*SIN(Mjesečno!$C$6)*SIN($C$207)+SIN(Mjesečno!$C19)*(SIN(Mjesečno!$C$1)*COS($C$207)-COS(Mjesečno!$C$1)*SIN($C$207)*COS(Mjesečno!$C$6))&lt;0,0,COS(Q$21)*(COS(Mjesečno!$C19)*(COS(Dnevno!$C$1)*COS($C$207)+COS(Dnevno!$C$6)*SIN(Dnevno!$C$1)*SIN($C$207)))+SIN(Sheet2!Q$21)*COS(Mjesečno!$C19)*SIN(Mjesečno!$C$6)*SIN($C$207)+SIN(Mjesečno!$C19)*(SIN(Mjesečno!$C$1)*COS($C$207)-COS(Mjesečno!$C$1)*SIN($C$207)*COS(Mjesečno!$C$6)))</f>
        <v>1.365472101316656E-3</v>
      </c>
      <c r="R278" s="34">
        <f>IF(COS(R$21)*(COS(Mjesečno!$C19)*(COS(Dnevno!$C$1)*COS($C$207)+COS(Dnevno!$C$6)*SIN(Dnevno!$C$1)*SIN($C$207)))+SIN(Sheet2!R$21)*COS(Mjesečno!$C19)*SIN(Mjesečno!$C$6)*SIN($C$207)+SIN(Mjesečno!$C19)*(SIN(Mjesečno!$C$1)*COS($C$207)-COS(Mjesečno!$C$1)*SIN($C$207)*COS(Mjesečno!$C$6))&lt;0,0,COS(R$21)*(COS(Mjesečno!$C19)*(COS(Dnevno!$C$1)*COS($C$207)+COS(Dnevno!$C$6)*SIN(Dnevno!$C$1)*SIN($C$207)))+SIN(Sheet2!R$21)*COS(Mjesečno!$C19)*SIN(Mjesečno!$C$6)*SIN($C$207)+SIN(Mjesečno!$C19)*(SIN(Mjesečno!$C$1)*COS($C$207)-COS(Mjesečno!$C$1)*SIN($C$207)*COS(Mjesečno!$C$6)))</f>
        <v>0</v>
      </c>
      <c r="S278" s="36">
        <f>IF(COS(S$21)*(COS(Mjesečno!$C19)*(COS(Dnevno!$C$1)*COS($C$207)+COS(Dnevno!$C$6)*SIN(Dnevno!$C$1)*SIN($C$207)))+SIN(Sheet2!S$21)*COS(Mjesečno!$C19)*SIN(Mjesečno!$C$6)*SIN($C$207)+SIN(Mjesečno!$C19)*(SIN(Mjesečno!$C$1)*COS($C$207)-COS(Mjesečno!$C$1)*SIN($C$207)*COS(Mjesečno!$C$6))&lt;0,0,COS(S$21)*(COS(Mjesečno!$C19)*(COS(Dnevno!$C$1)*COS(Dnevno!$C$5)+COS(Dnevno!$C$6)*SIN(Dnevno!$C$1)*SIN(Dnevno!$C$5)))+SIN(Sheet2!S$21)*COS(Mjesečno!$C19)*SIN(Mjesečno!$C$6)*SIN(Mjesečno!$C$5)+SIN(Mjesečno!$C19)*(SIN(Mjesečno!$C$1)*COS(Mjesečno!$C$5)-COS(Mjesečno!$C$1)*SIN(Mjesečno!$C$5)*COS(Mjesečno!$C$6)))</f>
        <v>0</v>
      </c>
    </row>
    <row r="279" spans="2:19" x14ac:dyDescent="0.35">
      <c r="B279" s="110" t="s">
        <v>84</v>
      </c>
      <c r="C279" s="34">
        <f>IF(COS(C$21)*(COS(Mjesečno!$C20)*(COS(Dnevno!$C$1)*COS($C$207)+COS(Dnevno!$C$6)*SIN(Dnevno!$C$1)*SIN($C$207)))+SIN(Sheet2!C$21)*COS(Mjesečno!$C20)*SIN(Mjesečno!$C$6)*SIN($C$207)+SIN(Mjesečno!$C20)*(SIN(Mjesečno!$C$1)*COS($C$207)-COS(Mjesečno!$C$1)*SIN($C$207)*COS(Mjesečno!$C$6))&lt;0,0,COS(C$21)*(COS(Mjesečno!$C20)*(COS(Dnevno!$C$1)*COS($C$207)+COS(Dnevno!$C$6)*SIN(Dnevno!$C$1)*SIN($C$207)))+SIN(Sheet2!C$21)*COS(Mjesečno!$C20)*SIN(Mjesečno!$C$6)*SIN($C$207)+SIN(Mjesečno!$C20)*(SIN(Mjesečno!$C$1)*COS($C$207)-COS(Mjesečno!$C$1)*SIN($C$207)*COS(Mjesečno!$C$6)))</f>
        <v>0</v>
      </c>
      <c r="D279" s="34">
        <f>IF(COS(D$21)*(COS(Mjesečno!$C20)*(COS(Dnevno!$C$1)*COS($C$207)+COS(Dnevno!$C$6)*SIN(Dnevno!$C$1)*SIN($C$207)))+SIN(Sheet2!D$21)*COS(Mjesečno!$C20)*SIN(Mjesečno!$C$6)*SIN($C$207)+SIN(Mjesečno!$C20)*(SIN(Mjesečno!$C$1)*COS($C$207)-COS(Mjesečno!$C$1)*SIN($C$207)*COS(Mjesečno!$C$6))&lt;0,0,COS(D$21)*(COS(Mjesečno!$C20)*(COS(Dnevno!$C$1)*COS($C$207)+COS(Dnevno!$C$6)*SIN(Dnevno!$C$1)*SIN($C$207)))+SIN(Sheet2!D$21)*COS(Mjesečno!$C20)*SIN(Mjesečno!$C$6)*SIN($C$207)+SIN(Mjesečno!$C20)*(SIN(Mjesečno!$C$1)*COS($C$207)-COS(Mjesečno!$C$1)*SIN($C$207)*COS(Mjesečno!$C$6)))</f>
        <v>0.12870439453829868</v>
      </c>
      <c r="E279" s="34">
        <f>IF(COS(E$21)*(COS(Mjesečno!$C20)*(COS(Dnevno!$C$1)*COS($C$207)+COS(Dnevno!$C$6)*SIN(Dnevno!$C$1)*SIN($C$207)))+SIN(Sheet2!E$21)*COS(Mjesečno!$C20)*SIN(Mjesečno!$C$6)*SIN($C$207)+SIN(Mjesečno!$C20)*(SIN(Mjesečno!$C$1)*COS($C$207)-COS(Mjesečno!$C$1)*SIN($C$207)*COS(Mjesečno!$C$6))&lt;0,0,COS(E$21)*(COS(Mjesečno!$C20)*(COS(Dnevno!$C$1)*COS($C$207)+COS(Dnevno!$C$6)*SIN(Dnevno!$C$1)*SIN($C$207)))+SIN(Sheet2!E$21)*COS(Mjesečno!$C20)*SIN(Mjesečno!$C$6)*SIN($C$207)+SIN(Mjesečno!$C20)*(SIN(Mjesečno!$C$1)*COS($C$207)-COS(Mjesečno!$C$1)*SIN($C$207)*COS(Mjesečno!$C$6)))</f>
        <v>0.33744971140604252</v>
      </c>
      <c r="F279" s="34">
        <f>IF(COS(F$21)*(COS(Mjesečno!$C20)*(COS(Dnevno!$C$1)*COS($C$207)+COS(Dnevno!$C$6)*SIN(Dnevno!$C$1)*SIN($C$207)))+SIN(Sheet2!F$21)*COS(Mjesečno!$C20)*SIN(Mjesečno!$C$6)*SIN($C$207)+SIN(Mjesečno!$C20)*(SIN(Mjesečno!$C$1)*COS($C$207)-COS(Mjesečno!$C$1)*SIN($C$207)*COS(Mjesečno!$C$6))&lt;0,0,COS(F$21)*(COS(Mjesečno!$C20)*(COS(Dnevno!$C$1)*COS($C$207)+COS(Dnevno!$C$6)*SIN(Dnevno!$C$1)*SIN($C$207)))+SIN(Sheet2!F$21)*COS(Mjesečno!$C20)*SIN(Mjesečno!$C$6)*SIN($C$207)+SIN(Mjesečno!$C20)*(SIN(Mjesečno!$C$1)*COS($C$207)-COS(Mjesečno!$C$1)*SIN($C$207)*COS(Mjesečno!$C$6)))</f>
        <v>0.53196937989719661</v>
      </c>
      <c r="G279" s="34">
        <f>IF(COS(G$21)*(COS(Mjesečno!$C20)*(COS(Dnevno!$C$1)*COS($C$207)+COS(Dnevno!$C$6)*SIN(Dnevno!$C$1)*SIN($C$207)))+SIN(Sheet2!G$21)*COS(Mjesečno!$C20)*SIN(Mjesečno!$C$6)*SIN($C$207)+SIN(Mjesečno!$C20)*(SIN(Mjesečno!$C$1)*COS($C$207)-COS(Mjesečno!$C$1)*SIN($C$207)*COS(Mjesečno!$C$6))&lt;0,0,COS(G$21)*(COS(Mjesečno!$C20)*(COS(Dnevno!$C$1)*COS($C$207)+COS(Dnevno!$C$6)*SIN(Dnevno!$C$1)*SIN($C$207)))+SIN(Sheet2!G$21)*COS(Mjesečno!$C20)*SIN(Mjesečno!$C$6)*SIN($C$207)+SIN(Mjesečno!$C20)*(SIN(Mjesečno!$C$1)*COS($C$207)-COS(Mjesečno!$C$1)*SIN($C$207)*COS(Mjesečno!$C$6)))</f>
        <v>0.69900720606303968</v>
      </c>
      <c r="H279" s="34">
        <f>IF(COS(H$21)*(COS(Mjesečno!$C20)*(COS(Dnevno!$C$1)*COS($C$207)+COS(Dnevno!$C$6)*SIN(Dnevno!$C$1)*SIN($C$207)))+SIN(Sheet2!H$21)*COS(Mjesečno!$C20)*SIN(Mjesečno!$C$6)*SIN($C$207)+SIN(Mjesečno!$C20)*(SIN(Mjesečno!$C$1)*COS($C$207)-COS(Mjesečno!$C$1)*SIN($C$207)*COS(Mjesečno!$C$6))&lt;0,0,COS(H$21)*(COS(Mjesečno!$C20)*(COS(Dnevno!$C$1)*COS($C$207)+COS(Dnevno!$C$6)*SIN(Dnevno!$C$1)*SIN($C$207)))+SIN(Sheet2!H$21)*COS(Mjesečno!$C20)*SIN(Mjesečno!$C$6)*SIN($C$207)+SIN(Mjesečno!$C20)*(SIN(Mjesečno!$C$1)*COS($C$207)-COS(Mjesečno!$C$1)*SIN($C$207)*COS(Mjesečno!$C$6)))</f>
        <v>0.82717983809342921</v>
      </c>
      <c r="I279" s="34">
        <f>IF(COS(I$21)*(COS(Mjesečno!$C20)*(COS(Dnevno!$C$1)*COS($C$207)+COS(Dnevno!$C$6)*SIN(Dnevno!$C$1)*SIN($C$207)))+SIN(Sheet2!I$21)*COS(Mjesečno!$C20)*SIN(Mjesečno!$C$6)*SIN($C$207)+SIN(Mjesečno!$C20)*(SIN(Mjesečno!$C$1)*COS($C$207)-COS(Mjesečno!$C$1)*SIN($C$207)*COS(Mjesečno!$C$6))&lt;0,0,COS(I$21)*(COS(Mjesečno!$C20)*(COS(Dnevno!$C$1)*COS($C$207)+COS(Dnevno!$C$6)*SIN(Dnevno!$C$1)*SIN($C$207)))+SIN(Sheet2!I$21)*COS(Mjesečno!$C20)*SIN(Mjesečno!$C$6)*SIN($C$207)+SIN(Mjesečno!$C20)*(SIN(Mjesečno!$C$1)*COS($C$207)-COS(Mjesečno!$C$1)*SIN($C$207)*COS(Mjesečno!$C$6)))</f>
        <v>0.90775252293078357</v>
      </c>
      <c r="J279" s="34">
        <f>IF(COS(J$21)*(COS(Mjesečno!$C20)*(COS(Dnevno!$C$1)*COS($C$207)+COS(Dnevno!$C$6)*SIN(Dnevno!$C$1)*SIN($C$207)))+SIN(Sheet2!J$21)*COS(Mjesečno!$C20)*SIN(Mjesečno!$C$6)*SIN($C$207)+SIN(Mjesečno!$C20)*(SIN(Mjesečno!$C$1)*COS($C$207)-COS(Mjesečno!$C$1)*SIN($C$207)*COS(Mjesečno!$C$6))&lt;0,0,COS(J$21)*(COS(Mjesečno!$C20)*(COS(Dnevno!$C$1)*COS($C$207)+COS(Dnevno!$C$6)*SIN(Dnevno!$C$1)*SIN($C$207)))+SIN(Sheet2!J$21)*COS(Mjesečno!$C20)*SIN(Mjesečno!$C$6)*SIN($C$207)+SIN(Mjesečno!$C20)*(SIN(Mjesečno!$C$1)*COS($C$207)-COS(Mjesečno!$C$1)*SIN($C$207)*COS(Mjesečno!$C$6)))</f>
        <v>0.93523436525609438</v>
      </c>
      <c r="K279" s="34">
        <f>IF(COS(K$21)*(COS(Mjesečno!$C20)*(COS(Dnevno!$C$1)*COS($C$207)+COS(Dnevno!$C$6)*SIN(Dnevno!$C$1)*SIN($C$207)))+SIN(Sheet2!K$21)*COS(Mjesečno!$C20)*SIN(Mjesečno!$C$6)*SIN($C$207)+SIN(Mjesečno!$C20)*(SIN(Mjesečno!$C$1)*COS($C$207)-COS(Mjesečno!$C$1)*SIN($C$207)*COS(Mjesečno!$C$6))&lt;0,0,COS(K$21)*(COS(Mjesečno!$C20)*(COS(Dnevno!$C$1)*COS($C$207)+COS(Dnevno!$C$6)*SIN(Dnevno!$C$1)*SIN($C$207)))+SIN(Sheet2!K$21)*COS(Mjesečno!$C20)*SIN(Mjesečno!$C$6)*SIN($C$207)+SIN(Mjesečno!$C20)*(SIN(Mjesečno!$C$1)*COS($C$207)-COS(Mjesečno!$C$1)*SIN($C$207)*COS(Mjesečno!$C$6)))</f>
        <v>0.90775252293078357</v>
      </c>
      <c r="L279" s="34">
        <f>IF(COS(L$21)*(COS(Mjesečno!$C20)*(COS(Dnevno!$C$1)*COS($C$207)+COS(Dnevno!$C$6)*SIN(Dnevno!$C$1)*SIN($C$207)))+SIN(Sheet2!L$21)*COS(Mjesečno!$C20)*SIN(Mjesečno!$C$6)*SIN($C$207)+SIN(Mjesečno!$C20)*(SIN(Mjesečno!$C$1)*COS($C$207)-COS(Mjesečno!$C$1)*SIN($C$207)*COS(Mjesečno!$C$6))&lt;0,0,COS(L$21)*(COS(Mjesečno!$C20)*(COS(Dnevno!$C$1)*COS($C$207)+COS(Dnevno!$C$6)*SIN(Dnevno!$C$1)*SIN($C$207)))+SIN(Sheet2!L$21)*COS(Mjesečno!$C20)*SIN(Mjesečno!$C$6)*SIN($C$207)+SIN(Mjesečno!$C20)*(SIN(Mjesečno!$C$1)*COS($C$207)-COS(Mjesečno!$C$1)*SIN($C$207)*COS(Mjesečno!$C$6)))</f>
        <v>0.82717983809342921</v>
      </c>
      <c r="M279" s="34">
        <f>IF(COS(M$21)*(COS(Mjesečno!$C20)*(COS(Dnevno!$C$1)*COS($C$207)+COS(Dnevno!$C$6)*SIN(Dnevno!$C$1)*SIN($C$207)))+SIN(Sheet2!M$21)*COS(Mjesečno!$C20)*SIN(Mjesečno!$C$6)*SIN($C$207)+SIN(Mjesečno!$C20)*(SIN(Mjesečno!$C$1)*COS($C$207)-COS(Mjesečno!$C$1)*SIN($C$207)*COS(Mjesečno!$C$6))&lt;0,0,COS(M$21)*(COS(Mjesečno!$C20)*(COS(Dnevno!$C$1)*COS($C$207)+COS(Dnevno!$C$6)*SIN(Dnevno!$C$1)*SIN($C$207)))+SIN(Sheet2!M$21)*COS(Mjesečno!$C20)*SIN(Mjesečno!$C$6)*SIN($C$207)+SIN(Mjesečno!$C20)*(SIN(Mjesečno!$C$1)*COS($C$207)-COS(Mjesečno!$C$1)*SIN($C$207)*COS(Mjesečno!$C$6)))</f>
        <v>0.69900720606303968</v>
      </c>
      <c r="N279" s="34">
        <f>IF(COS(N$21)*(COS(Mjesečno!$C20)*(COS(Dnevno!$C$1)*COS($C$207)+COS(Dnevno!$C$6)*SIN(Dnevno!$C$1)*SIN($C$207)))+SIN(Sheet2!N$21)*COS(Mjesečno!$C20)*SIN(Mjesečno!$C$6)*SIN($C$207)+SIN(Mjesečno!$C20)*(SIN(Mjesečno!$C$1)*COS($C$207)-COS(Mjesečno!$C$1)*SIN($C$207)*COS(Mjesečno!$C$6))&lt;0,0,COS(N$21)*(COS(Mjesečno!$C20)*(COS(Dnevno!$C$1)*COS($C$207)+COS(Dnevno!$C$6)*SIN(Dnevno!$C$1)*SIN($C$207)))+SIN(Sheet2!N$21)*COS(Mjesečno!$C20)*SIN(Mjesečno!$C$6)*SIN($C$207)+SIN(Mjesečno!$C20)*(SIN(Mjesečno!$C$1)*COS($C$207)-COS(Mjesečno!$C$1)*SIN($C$207)*COS(Mjesečno!$C$6)))</f>
        <v>0.53196937989719661</v>
      </c>
      <c r="O279" s="34">
        <f>IF(COS(O$21)*(COS(Mjesečno!$C20)*(COS(Dnevno!$C$1)*COS($C$207)+COS(Dnevno!$C$6)*SIN(Dnevno!$C$1)*SIN($C$207)))+SIN(Sheet2!O$21)*COS(Mjesečno!$C20)*SIN(Mjesečno!$C$6)*SIN($C$207)+SIN(Mjesečno!$C20)*(SIN(Mjesečno!$C$1)*COS($C$207)-COS(Mjesečno!$C$1)*SIN($C$207)*COS(Mjesečno!$C$6))&lt;0,0,COS(O$21)*(COS(Mjesečno!$C20)*(COS(Dnevno!$C$1)*COS($C$207)+COS(Dnevno!$C$6)*SIN(Dnevno!$C$1)*SIN($C$207)))+SIN(Sheet2!O$21)*COS(Mjesečno!$C20)*SIN(Mjesečno!$C$6)*SIN($C$207)+SIN(Mjesečno!$C20)*(SIN(Mjesečno!$C$1)*COS($C$207)-COS(Mjesečno!$C$1)*SIN($C$207)*COS(Mjesečno!$C$6)))</f>
        <v>0.33744971140604252</v>
      </c>
      <c r="P279" s="34">
        <f>IF(COS(P$21)*(COS(Mjesečno!$C20)*(COS(Dnevno!$C$1)*COS($C$207)+COS(Dnevno!$C$6)*SIN(Dnevno!$C$1)*SIN($C$207)))+SIN(Sheet2!P$21)*COS(Mjesečno!$C20)*SIN(Mjesečno!$C$6)*SIN($C$207)+SIN(Mjesečno!$C20)*(SIN(Mjesečno!$C$1)*COS($C$207)-COS(Mjesečno!$C$1)*SIN($C$207)*COS(Mjesečno!$C$6))&lt;0,0,COS(P$21)*(COS(Mjesečno!$C20)*(COS(Dnevno!$C$1)*COS($C$207)+COS(Dnevno!$C$6)*SIN(Dnevno!$C$1)*SIN($C$207)))+SIN(Sheet2!P$21)*COS(Mjesečno!$C20)*SIN(Mjesečno!$C$6)*SIN($C$207)+SIN(Mjesečno!$C20)*(SIN(Mjesečno!$C$1)*COS($C$207)-COS(Mjesečno!$C$1)*SIN($C$207)*COS(Mjesečno!$C$6)))</f>
        <v>0.12870439453829868</v>
      </c>
      <c r="Q279" s="34">
        <f>IF(COS(Q$21)*(COS(Mjesečno!$C20)*(COS(Dnevno!$C$1)*COS($C$207)+COS(Dnevno!$C$6)*SIN(Dnevno!$C$1)*SIN($C$207)))+SIN(Sheet2!Q$21)*COS(Mjesečno!$C20)*SIN(Mjesečno!$C$6)*SIN($C$207)+SIN(Mjesečno!$C20)*(SIN(Mjesečno!$C$1)*COS($C$207)-COS(Mjesečno!$C$1)*SIN($C$207)*COS(Mjesečno!$C$6))&lt;0,0,COS(Q$21)*(COS(Mjesečno!$C20)*(COS(Dnevno!$C$1)*COS($C$207)+COS(Dnevno!$C$6)*SIN(Dnevno!$C$1)*SIN($C$207)))+SIN(Sheet2!Q$21)*COS(Mjesečno!$C20)*SIN(Mjesečno!$C$6)*SIN($C$207)+SIN(Mjesečno!$C20)*(SIN(Mjesečno!$C$1)*COS($C$207)-COS(Mjesečno!$C$1)*SIN($C$207)*COS(Mjesečno!$C$6)))</f>
        <v>0</v>
      </c>
      <c r="R279" s="34">
        <f>IF(COS(R$21)*(COS(Mjesečno!$C20)*(COS(Dnevno!$C$1)*COS($C$207)+COS(Dnevno!$C$6)*SIN(Dnevno!$C$1)*SIN($C$207)))+SIN(Sheet2!R$21)*COS(Mjesečno!$C20)*SIN(Mjesečno!$C$6)*SIN($C$207)+SIN(Mjesečno!$C20)*(SIN(Mjesečno!$C$1)*COS($C$207)-COS(Mjesečno!$C$1)*SIN($C$207)*COS(Mjesečno!$C$6))&lt;0,0,COS(R$21)*(COS(Mjesečno!$C20)*(COS(Dnevno!$C$1)*COS($C$207)+COS(Dnevno!$C$6)*SIN(Dnevno!$C$1)*SIN($C$207)))+SIN(Sheet2!R$21)*COS(Mjesečno!$C20)*SIN(Mjesečno!$C$6)*SIN($C$207)+SIN(Mjesečno!$C20)*(SIN(Mjesečno!$C$1)*COS($C$207)-COS(Mjesečno!$C$1)*SIN($C$207)*COS(Mjesečno!$C$6)))</f>
        <v>0</v>
      </c>
      <c r="S279" s="36">
        <f>IF(COS(S$21)*(COS(Mjesečno!$C20)*(COS(Dnevno!$C$1)*COS($C$207)+COS(Dnevno!$C$6)*SIN(Dnevno!$C$1)*SIN($C$207)))+SIN(Sheet2!S$21)*COS(Mjesečno!$C20)*SIN(Mjesečno!$C$6)*SIN($C$207)+SIN(Mjesečno!$C20)*(SIN(Mjesečno!$C$1)*COS($C$207)-COS(Mjesečno!$C$1)*SIN($C$207)*COS(Mjesečno!$C$6))&lt;0,0,COS(S$21)*(COS(Mjesečno!$C20)*(COS(Dnevno!$C$1)*COS(Dnevno!$C$5)+COS(Dnevno!$C$6)*SIN(Dnevno!$C$1)*SIN(Dnevno!$C$5)))+SIN(Sheet2!S$21)*COS(Mjesečno!$C20)*SIN(Mjesečno!$C$6)*SIN(Mjesečno!$C$5)+SIN(Mjesečno!$C20)*(SIN(Mjesečno!$C$1)*COS(Mjesečno!$C$5)-COS(Mjesečno!$C$1)*SIN(Mjesečno!$C$5)*COS(Mjesečno!$C$6)))</f>
        <v>0</v>
      </c>
    </row>
    <row r="280" spans="2:19" x14ac:dyDescent="0.35">
      <c r="B280" s="110" t="s">
        <v>85</v>
      </c>
      <c r="C280" s="34">
        <f>IF(COS(C$21)*(COS(Mjesečno!$C21)*(COS(Dnevno!$C$1)*COS($C$207)+COS(Dnevno!$C$6)*SIN(Dnevno!$C$1)*SIN($C$207)))+SIN(Sheet2!C$21)*COS(Mjesečno!$C21)*SIN(Mjesečno!$C$6)*SIN($C$207)+SIN(Mjesečno!$C21)*(SIN(Mjesečno!$C$1)*COS($C$207)-COS(Mjesečno!$C$1)*SIN($C$207)*COS(Mjesečno!$C$6))&lt;0,0,COS(C$21)*(COS(Mjesečno!$C21)*(COS(Dnevno!$C$1)*COS($C$207)+COS(Dnevno!$C$6)*SIN(Dnevno!$C$1)*SIN($C$207)))+SIN(Sheet2!C$21)*COS(Mjesečno!$C21)*SIN(Mjesečno!$C$6)*SIN($C$207)+SIN(Mjesečno!$C21)*(SIN(Mjesečno!$C$1)*COS($C$207)-COS(Mjesečno!$C$1)*SIN($C$207)*COS(Mjesečno!$C$6)))</f>
        <v>0</v>
      </c>
      <c r="D280" s="34">
        <f>IF(COS(D$21)*(COS(Mjesečno!$C21)*(COS(Dnevno!$C$1)*COS($C$207)+COS(Dnevno!$C$6)*SIN(Dnevno!$C$1)*SIN($C$207)))+SIN(Sheet2!D$21)*COS(Mjesečno!$C21)*SIN(Mjesečno!$C$6)*SIN($C$207)+SIN(Mjesečno!$C21)*(SIN(Mjesečno!$C$1)*COS($C$207)-COS(Mjesečno!$C$1)*SIN($C$207)*COS(Mjesečno!$C$6))&lt;0,0,COS(D$21)*(COS(Mjesečno!$C21)*(COS(Dnevno!$C$1)*COS($C$207)+COS(Dnevno!$C$6)*SIN(Dnevno!$C$1)*SIN($C$207)))+SIN(Sheet2!D$21)*COS(Mjesečno!$C21)*SIN(Mjesečno!$C$6)*SIN($C$207)+SIN(Mjesečno!$C21)*(SIN(Mjesečno!$C$1)*COS($C$207)-COS(Mjesečno!$C$1)*SIN($C$207)*COS(Mjesečno!$C$6)))</f>
        <v>1.9467957401476426E-2</v>
      </c>
      <c r="E280" s="34">
        <f>IF(COS(E$21)*(COS(Mjesečno!$C21)*(COS(Dnevno!$C$1)*COS($C$207)+COS(Dnevno!$C$6)*SIN(Dnevno!$C$1)*SIN($C$207)))+SIN(Sheet2!E$21)*COS(Mjesečno!$C21)*SIN(Mjesečno!$C$6)*SIN($C$207)+SIN(Mjesečno!$C21)*(SIN(Mjesečno!$C$1)*COS($C$207)-COS(Mjesečno!$C$1)*SIN($C$207)*COS(Mjesečno!$C$6))&lt;0,0,COS(E$21)*(COS(Mjesečno!$C21)*(COS(Dnevno!$C$1)*COS($C$207)+COS(Dnevno!$C$6)*SIN(Dnevno!$C$1)*SIN($C$207)))+SIN(Sheet2!E$21)*COS(Mjesečno!$C21)*SIN(Mjesečno!$C$6)*SIN($C$207)+SIN(Mjesečno!$C21)*(SIN(Mjesečno!$C$1)*COS($C$207)-COS(Mjesečno!$C$1)*SIN($C$207)*COS(Mjesečno!$C$6)))</f>
        <v>0.23383303443765829</v>
      </c>
      <c r="F280" s="34">
        <f>IF(COS(F$21)*(COS(Mjesečno!$C21)*(COS(Dnevno!$C$1)*COS($C$207)+COS(Dnevno!$C$6)*SIN(Dnevno!$C$1)*SIN($C$207)))+SIN(Sheet2!F$21)*COS(Mjesečno!$C21)*SIN(Mjesečno!$C$6)*SIN($C$207)+SIN(Mjesečno!$C21)*(SIN(Mjesečno!$C$1)*COS($C$207)-COS(Mjesečno!$C$1)*SIN($C$207)*COS(Mjesečno!$C$6))&lt;0,0,COS(F$21)*(COS(Mjesečno!$C21)*(COS(Dnevno!$C$1)*COS($C$207)+COS(Dnevno!$C$6)*SIN(Dnevno!$C$1)*SIN($C$207)))+SIN(Sheet2!F$21)*COS(Mjesečno!$C21)*SIN(Mjesečno!$C$6)*SIN($C$207)+SIN(Mjesečno!$C21)*(SIN(Mjesečno!$C$1)*COS($C$207)-COS(Mjesečno!$C$1)*SIN($C$207)*COS(Mjesečno!$C$6)))</f>
        <v>0.43358948572886413</v>
      </c>
      <c r="G280" s="34">
        <f>IF(COS(G$21)*(COS(Mjesečno!$C21)*(COS(Dnevno!$C$1)*COS($C$207)+COS(Dnevno!$C$6)*SIN(Dnevno!$C$1)*SIN($C$207)))+SIN(Sheet2!G$21)*COS(Mjesečno!$C21)*SIN(Mjesečno!$C$6)*SIN($C$207)+SIN(Mjesečno!$C21)*(SIN(Mjesečno!$C$1)*COS($C$207)-COS(Mjesečno!$C$1)*SIN($C$207)*COS(Mjesečno!$C$6))&lt;0,0,COS(G$21)*(COS(Mjesečno!$C21)*(COS(Dnevno!$C$1)*COS($C$207)+COS(Dnevno!$C$6)*SIN(Dnevno!$C$1)*SIN($C$207)))+SIN(Sheet2!G$21)*COS(Mjesečno!$C21)*SIN(Mjesečno!$C$6)*SIN($C$207)+SIN(Mjesečno!$C21)*(SIN(Mjesečno!$C$1)*COS($C$207)-COS(Mjesečno!$C$1)*SIN($C$207)*COS(Mjesečno!$C$6)))</f>
        <v>0.60512423923274183</v>
      </c>
      <c r="H280" s="34">
        <f>IF(COS(H$21)*(COS(Mjesečno!$C21)*(COS(Dnevno!$C$1)*COS($C$207)+COS(Dnevno!$C$6)*SIN(Dnevno!$C$1)*SIN($C$207)))+SIN(Sheet2!H$21)*COS(Mjesečno!$C21)*SIN(Mjesečno!$C$6)*SIN($C$207)+SIN(Mjesečno!$C21)*(SIN(Mjesečno!$C$1)*COS($C$207)-COS(Mjesečno!$C$1)*SIN($C$207)*COS(Mjesečno!$C$6))&lt;0,0,COS(H$21)*(COS(Mjesečno!$C21)*(COS(Dnevno!$C$1)*COS($C$207)+COS(Dnevno!$C$6)*SIN(Dnevno!$C$1)*SIN($C$207)))+SIN(Sheet2!H$21)*COS(Mjesečno!$C21)*SIN(Mjesečno!$C$6)*SIN($C$207)+SIN(Mjesečno!$C21)*(SIN(Mjesečno!$C$1)*COS($C$207)-COS(Mjesečno!$C$1)*SIN($C$207)*COS(Mjesečno!$C$6)))</f>
        <v>0.7367474849725858</v>
      </c>
      <c r="I280" s="34">
        <f>IF(COS(I$21)*(COS(Mjesečno!$C21)*(COS(Dnevno!$C$1)*COS($C$207)+COS(Dnevno!$C$6)*SIN(Dnevno!$C$1)*SIN($C$207)))+SIN(Sheet2!I$21)*COS(Mjesečno!$C21)*SIN(Mjesečno!$C$6)*SIN($C$207)+SIN(Mjesečno!$C21)*(SIN(Mjesečno!$C$1)*COS($C$207)-COS(Mjesečno!$C$1)*SIN($C$207)*COS(Mjesečno!$C$6))&lt;0,0,COS(I$21)*(COS(Mjesečno!$C21)*(COS(Dnevno!$C$1)*COS($C$207)+COS(Dnevno!$C$6)*SIN(Dnevno!$C$1)*SIN($C$207)))+SIN(Sheet2!I$21)*COS(Mjesečno!$C21)*SIN(Mjesečno!$C$6)*SIN($C$207)+SIN(Mjesečno!$C21)*(SIN(Mjesečno!$C$1)*COS($C$207)-COS(Mjesečno!$C$1)*SIN($C$207)*COS(Mjesečno!$C$6)))</f>
        <v>0.81948931626892374</v>
      </c>
      <c r="J280" s="34">
        <f>IF(COS(J$21)*(COS(Mjesečno!$C21)*(COS(Dnevno!$C$1)*COS($C$207)+COS(Dnevno!$C$6)*SIN(Dnevno!$C$1)*SIN($C$207)))+SIN(Sheet2!J$21)*COS(Mjesečno!$C21)*SIN(Mjesečno!$C$6)*SIN($C$207)+SIN(Mjesečno!$C21)*(SIN(Mjesečno!$C$1)*COS($C$207)-COS(Mjesečno!$C$1)*SIN($C$207)*COS(Mjesečno!$C$6))&lt;0,0,COS(J$21)*(COS(Mjesečno!$C21)*(COS(Dnevno!$C$1)*COS($C$207)+COS(Dnevno!$C$6)*SIN(Dnevno!$C$1)*SIN($C$207)))+SIN(Sheet2!J$21)*COS(Mjesečno!$C21)*SIN(Mjesečno!$C$6)*SIN($C$207)+SIN(Mjesečno!$C21)*(SIN(Mjesečno!$C$1)*COS($C$207)-COS(Mjesečno!$C$1)*SIN($C$207)*COS(Mjesečno!$C$6)))</f>
        <v>0.8477110140562516</v>
      </c>
      <c r="K280" s="34">
        <f>IF(COS(K$21)*(COS(Mjesečno!$C21)*(COS(Dnevno!$C$1)*COS($C$207)+COS(Dnevno!$C$6)*SIN(Dnevno!$C$1)*SIN($C$207)))+SIN(Sheet2!K$21)*COS(Mjesečno!$C21)*SIN(Mjesečno!$C$6)*SIN($C$207)+SIN(Mjesečno!$C21)*(SIN(Mjesečno!$C$1)*COS($C$207)-COS(Mjesečno!$C$1)*SIN($C$207)*COS(Mjesečno!$C$6))&lt;0,0,COS(K$21)*(COS(Mjesečno!$C21)*(COS(Dnevno!$C$1)*COS($C$207)+COS(Dnevno!$C$6)*SIN(Dnevno!$C$1)*SIN($C$207)))+SIN(Sheet2!K$21)*COS(Mjesečno!$C21)*SIN(Mjesečno!$C$6)*SIN($C$207)+SIN(Mjesečno!$C21)*(SIN(Mjesečno!$C$1)*COS($C$207)-COS(Mjesečno!$C$1)*SIN($C$207)*COS(Mjesečno!$C$6)))</f>
        <v>0.81948931626892374</v>
      </c>
      <c r="L280" s="34">
        <f>IF(COS(L$21)*(COS(Mjesečno!$C21)*(COS(Dnevno!$C$1)*COS($C$207)+COS(Dnevno!$C$6)*SIN(Dnevno!$C$1)*SIN($C$207)))+SIN(Sheet2!L$21)*COS(Mjesečno!$C21)*SIN(Mjesečno!$C$6)*SIN($C$207)+SIN(Mjesečno!$C21)*(SIN(Mjesečno!$C$1)*COS($C$207)-COS(Mjesečno!$C$1)*SIN($C$207)*COS(Mjesečno!$C$6))&lt;0,0,COS(L$21)*(COS(Mjesečno!$C21)*(COS(Dnevno!$C$1)*COS($C$207)+COS(Dnevno!$C$6)*SIN(Dnevno!$C$1)*SIN($C$207)))+SIN(Sheet2!L$21)*COS(Mjesečno!$C21)*SIN(Mjesečno!$C$6)*SIN($C$207)+SIN(Mjesečno!$C21)*(SIN(Mjesečno!$C$1)*COS($C$207)-COS(Mjesečno!$C$1)*SIN($C$207)*COS(Mjesečno!$C$6)))</f>
        <v>0.7367474849725858</v>
      </c>
      <c r="M280" s="34">
        <f>IF(COS(M$21)*(COS(Mjesečno!$C21)*(COS(Dnevno!$C$1)*COS($C$207)+COS(Dnevno!$C$6)*SIN(Dnevno!$C$1)*SIN($C$207)))+SIN(Sheet2!M$21)*COS(Mjesečno!$C21)*SIN(Mjesečno!$C$6)*SIN($C$207)+SIN(Mjesečno!$C21)*(SIN(Mjesečno!$C$1)*COS($C$207)-COS(Mjesečno!$C$1)*SIN($C$207)*COS(Mjesečno!$C$6))&lt;0,0,COS(M$21)*(COS(Mjesečno!$C21)*(COS(Dnevno!$C$1)*COS($C$207)+COS(Dnevno!$C$6)*SIN(Dnevno!$C$1)*SIN($C$207)))+SIN(Sheet2!M$21)*COS(Mjesečno!$C21)*SIN(Mjesečno!$C$6)*SIN($C$207)+SIN(Mjesečno!$C21)*(SIN(Mjesečno!$C$1)*COS($C$207)-COS(Mjesečno!$C$1)*SIN($C$207)*COS(Mjesečno!$C$6)))</f>
        <v>0.60512423923274183</v>
      </c>
      <c r="N280" s="34">
        <f>IF(COS(N$21)*(COS(Mjesečno!$C21)*(COS(Dnevno!$C$1)*COS($C$207)+COS(Dnevno!$C$6)*SIN(Dnevno!$C$1)*SIN($C$207)))+SIN(Sheet2!N$21)*COS(Mjesečno!$C21)*SIN(Mjesečno!$C$6)*SIN($C$207)+SIN(Mjesečno!$C21)*(SIN(Mjesečno!$C$1)*COS($C$207)-COS(Mjesečno!$C$1)*SIN($C$207)*COS(Mjesečno!$C$6))&lt;0,0,COS(N$21)*(COS(Mjesečno!$C21)*(COS(Dnevno!$C$1)*COS($C$207)+COS(Dnevno!$C$6)*SIN(Dnevno!$C$1)*SIN($C$207)))+SIN(Sheet2!N$21)*COS(Mjesečno!$C21)*SIN(Mjesečno!$C$6)*SIN($C$207)+SIN(Mjesečno!$C21)*(SIN(Mjesečno!$C$1)*COS($C$207)-COS(Mjesečno!$C$1)*SIN($C$207)*COS(Mjesečno!$C$6)))</f>
        <v>0.43358948572886413</v>
      </c>
      <c r="O280" s="34">
        <f>IF(COS(O$21)*(COS(Mjesečno!$C21)*(COS(Dnevno!$C$1)*COS($C$207)+COS(Dnevno!$C$6)*SIN(Dnevno!$C$1)*SIN($C$207)))+SIN(Sheet2!O$21)*COS(Mjesečno!$C21)*SIN(Mjesečno!$C$6)*SIN($C$207)+SIN(Mjesečno!$C21)*(SIN(Mjesečno!$C$1)*COS($C$207)-COS(Mjesečno!$C$1)*SIN($C$207)*COS(Mjesečno!$C$6))&lt;0,0,COS(O$21)*(COS(Mjesečno!$C21)*(COS(Dnevno!$C$1)*COS($C$207)+COS(Dnevno!$C$6)*SIN(Dnevno!$C$1)*SIN($C$207)))+SIN(Sheet2!O$21)*COS(Mjesečno!$C21)*SIN(Mjesečno!$C$6)*SIN($C$207)+SIN(Mjesečno!$C21)*(SIN(Mjesečno!$C$1)*COS($C$207)-COS(Mjesečno!$C$1)*SIN($C$207)*COS(Mjesečno!$C$6)))</f>
        <v>0.23383303443765829</v>
      </c>
      <c r="P280" s="34">
        <f>IF(COS(P$21)*(COS(Mjesečno!$C21)*(COS(Dnevno!$C$1)*COS($C$207)+COS(Dnevno!$C$6)*SIN(Dnevno!$C$1)*SIN($C$207)))+SIN(Sheet2!P$21)*COS(Mjesečno!$C21)*SIN(Mjesečno!$C$6)*SIN($C$207)+SIN(Mjesečno!$C21)*(SIN(Mjesečno!$C$1)*COS($C$207)-COS(Mjesečno!$C$1)*SIN($C$207)*COS(Mjesečno!$C$6))&lt;0,0,COS(P$21)*(COS(Mjesečno!$C21)*(COS(Dnevno!$C$1)*COS($C$207)+COS(Dnevno!$C$6)*SIN(Dnevno!$C$1)*SIN($C$207)))+SIN(Sheet2!P$21)*COS(Mjesečno!$C21)*SIN(Mjesečno!$C$6)*SIN($C$207)+SIN(Mjesečno!$C21)*(SIN(Mjesečno!$C$1)*COS($C$207)-COS(Mjesečno!$C$1)*SIN($C$207)*COS(Mjesečno!$C$6)))</f>
        <v>1.9467957401476426E-2</v>
      </c>
      <c r="Q280" s="34">
        <f>IF(COS(Q$21)*(COS(Mjesečno!$C21)*(COS(Dnevno!$C$1)*COS($C$207)+COS(Dnevno!$C$6)*SIN(Dnevno!$C$1)*SIN($C$207)))+SIN(Sheet2!Q$21)*COS(Mjesečno!$C21)*SIN(Mjesečno!$C$6)*SIN($C$207)+SIN(Mjesečno!$C21)*(SIN(Mjesečno!$C$1)*COS($C$207)-COS(Mjesečno!$C$1)*SIN($C$207)*COS(Mjesečno!$C$6))&lt;0,0,COS(Q$21)*(COS(Mjesečno!$C21)*(COS(Dnevno!$C$1)*COS($C$207)+COS(Dnevno!$C$6)*SIN(Dnevno!$C$1)*SIN($C$207)))+SIN(Sheet2!Q$21)*COS(Mjesečno!$C21)*SIN(Mjesečno!$C$6)*SIN($C$207)+SIN(Mjesečno!$C21)*(SIN(Mjesečno!$C$1)*COS($C$207)-COS(Mjesečno!$C$1)*SIN($C$207)*COS(Mjesečno!$C$6)))</f>
        <v>0</v>
      </c>
      <c r="R280" s="34">
        <f>IF(COS(R$21)*(COS(Mjesečno!$C21)*(COS(Dnevno!$C$1)*COS($C$207)+COS(Dnevno!$C$6)*SIN(Dnevno!$C$1)*SIN($C$207)))+SIN(Sheet2!R$21)*COS(Mjesečno!$C21)*SIN(Mjesečno!$C$6)*SIN($C$207)+SIN(Mjesečno!$C21)*(SIN(Mjesečno!$C$1)*COS($C$207)-COS(Mjesečno!$C$1)*SIN($C$207)*COS(Mjesečno!$C$6))&lt;0,0,COS(R$21)*(COS(Mjesečno!$C21)*(COS(Dnevno!$C$1)*COS($C$207)+COS(Dnevno!$C$6)*SIN(Dnevno!$C$1)*SIN($C$207)))+SIN(Sheet2!R$21)*COS(Mjesečno!$C21)*SIN(Mjesečno!$C$6)*SIN($C$207)+SIN(Mjesečno!$C21)*(SIN(Mjesečno!$C$1)*COS($C$207)-COS(Mjesečno!$C$1)*SIN($C$207)*COS(Mjesečno!$C$6)))</f>
        <v>0</v>
      </c>
      <c r="S280" s="36">
        <f>IF(COS(S$21)*(COS(Mjesečno!$C21)*(COS(Dnevno!$C$1)*COS($C$207)+COS(Dnevno!$C$6)*SIN(Dnevno!$C$1)*SIN($C$207)))+SIN(Sheet2!S$21)*COS(Mjesečno!$C21)*SIN(Mjesečno!$C$6)*SIN($C$207)+SIN(Mjesečno!$C21)*(SIN(Mjesečno!$C$1)*COS($C$207)-COS(Mjesečno!$C$1)*SIN($C$207)*COS(Mjesečno!$C$6))&lt;0,0,COS(S$21)*(COS(Mjesečno!$C21)*(COS(Dnevno!$C$1)*COS(Dnevno!$C$5)+COS(Dnevno!$C$6)*SIN(Dnevno!$C$1)*SIN(Dnevno!$C$5)))+SIN(Sheet2!S$21)*COS(Mjesečno!$C21)*SIN(Mjesečno!$C$6)*SIN(Mjesečno!$C$5)+SIN(Mjesečno!$C21)*(SIN(Mjesečno!$C$1)*COS(Mjesečno!$C$5)-COS(Mjesečno!$C$1)*SIN(Mjesečno!$C$5)*COS(Mjesečno!$C$6)))</f>
        <v>0</v>
      </c>
    </row>
    <row r="281" spans="2:19" x14ac:dyDescent="0.35">
      <c r="B281" s="110" t="s">
        <v>86</v>
      </c>
      <c r="C281" s="34">
        <f>IF(COS(C$21)*(COS(Mjesečno!$C22)*(COS(Dnevno!$C$1)*COS($C$207)+COS(Dnevno!$C$6)*SIN(Dnevno!$C$1)*SIN($C$207)))+SIN(Sheet2!C$21)*COS(Mjesečno!$C22)*SIN(Mjesečno!$C$6)*SIN($C$207)+SIN(Mjesečno!$C22)*(SIN(Mjesečno!$C$1)*COS($C$207)-COS(Mjesečno!$C$1)*SIN($C$207)*COS(Mjesečno!$C$6))&lt;0,0,COS(C$21)*(COS(Mjesečno!$C22)*(COS(Dnevno!$C$1)*COS($C$207)+COS(Dnevno!$C$6)*SIN(Dnevno!$C$1)*SIN($C$207)))+SIN(Sheet2!C$21)*COS(Mjesečno!$C22)*SIN(Mjesečno!$C$6)*SIN($C$207)+SIN(Mjesečno!$C22)*(SIN(Mjesečno!$C$1)*COS($C$207)-COS(Mjesečno!$C$1)*SIN($C$207)*COS(Mjesečno!$C$6)))</f>
        <v>0</v>
      </c>
      <c r="D281" s="34">
        <f>IF(COS(D$21)*(COS(Mjesečno!$C22)*(COS(Dnevno!$C$1)*COS($C$207)+COS(Dnevno!$C$6)*SIN(Dnevno!$C$1)*SIN($C$207)))+SIN(Sheet2!D$21)*COS(Mjesečno!$C22)*SIN(Mjesečno!$C$6)*SIN($C$207)+SIN(Mjesečno!$C22)*(SIN(Mjesečno!$C$1)*COS($C$207)-COS(Mjesečno!$C$1)*SIN($C$207)*COS(Mjesečno!$C$6))&lt;0,0,COS(D$21)*(COS(Mjesečno!$C22)*(COS(Dnevno!$C$1)*COS($C$207)+COS(Dnevno!$C$6)*SIN(Dnevno!$C$1)*SIN($C$207)))+SIN(Sheet2!D$21)*COS(Mjesečno!$C22)*SIN(Mjesečno!$C$6)*SIN($C$207)+SIN(Mjesečno!$C22)*(SIN(Mjesečno!$C$1)*COS($C$207)-COS(Mjesečno!$C$1)*SIN($C$207)*COS(Mjesečno!$C$6)))</f>
        <v>0</v>
      </c>
      <c r="E281" s="34">
        <f>IF(COS(E$21)*(COS(Mjesečno!$C22)*(COS(Dnevno!$C$1)*COS($C$207)+COS(Dnevno!$C$6)*SIN(Dnevno!$C$1)*SIN($C$207)))+SIN(Sheet2!E$21)*COS(Mjesečno!$C22)*SIN(Mjesečno!$C$6)*SIN($C$207)+SIN(Mjesečno!$C22)*(SIN(Mjesečno!$C$1)*COS($C$207)-COS(Mjesečno!$C$1)*SIN($C$207)*COS(Mjesečno!$C$6))&lt;0,0,COS(E$21)*(COS(Mjesečno!$C22)*(COS(Dnevno!$C$1)*COS($C$207)+COS(Dnevno!$C$6)*SIN(Dnevno!$C$1)*SIN($C$207)))+SIN(Sheet2!E$21)*COS(Mjesečno!$C22)*SIN(Mjesečno!$C$6)*SIN($C$207)+SIN(Mjesečno!$C22)*(SIN(Mjesečno!$C$1)*COS($C$207)-COS(Mjesečno!$C$1)*SIN($C$207)*COS(Mjesečno!$C$6)))</f>
        <v>0.11561294336978709</v>
      </c>
      <c r="F281" s="34">
        <f>IF(COS(F$21)*(COS(Mjesečno!$C22)*(COS(Dnevno!$C$1)*COS($C$207)+COS(Dnevno!$C$6)*SIN(Dnevno!$C$1)*SIN($C$207)))+SIN(Sheet2!F$21)*COS(Mjesečno!$C22)*SIN(Mjesečno!$C$6)*SIN($C$207)+SIN(Mjesečno!$C22)*(SIN(Mjesečno!$C$1)*COS($C$207)-COS(Mjesečno!$C$1)*SIN($C$207)*COS(Mjesečno!$C$6))&lt;0,0,COS(F$21)*(COS(Mjesečno!$C22)*(COS(Dnevno!$C$1)*COS($C$207)+COS(Dnevno!$C$6)*SIN(Dnevno!$C$1)*SIN($C$207)))+SIN(Sheet2!F$21)*COS(Mjesečno!$C22)*SIN(Mjesečno!$C$6)*SIN($C$207)+SIN(Mjesečno!$C22)*(SIN(Mjesečno!$C$1)*COS($C$207)-COS(Mjesečno!$C$1)*SIN($C$207)*COS(Mjesečno!$C$6)))</f>
        <v>0.31254484579927422</v>
      </c>
      <c r="G281" s="34">
        <f>IF(COS(G$21)*(COS(Mjesečno!$C22)*(COS(Dnevno!$C$1)*COS($C$207)+COS(Dnevno!$C$6)*SIN(Dnevno!$C$1)*SIN($C$207)))+SIN(Sheet2!G$21)*COS(Mjesečno!$C22)*SIN(Mjesečno!$C$6)*SIN($C$207)+SIN(Mjesečno!$C22)*(SIN(Mjesečno!$C$1)*COS($C$207)-COS(Mjesečno!$C$1)*SIN($C$207)*COS(Mjesečno!$C$6))&lt;0,0,COS(G$21)*(COS(Mjesečno!$C22)*(COS(Dnevno!$C$1)*COS($C$207)+COS(Dnevno!$C$6)*SIN(Dnevno!$C$1)*SIN($C$207)))+SIN(Sheet2!G$21)*COS(Mjesečno!$C22)*SIN(Mjesečno!$C$6)*SIN($C$207)+SIN(Mjesečno!$C22)*(SIN(Mjesečno!$C$1)*COS($C$207)-COS(Mjesečno!$C$1)*SIN($C$207)*COS(Mjesečno!$C$6)))</f>
        <v>0.48165410420838661</v>
      </c>
      <c r="H281" s="34">
        <f>IF(COS(H$21)*(COS(Mjesečno!$C22)*(COS(Dnevno!$C$1)*COS($C$207)+COS(Dnevno!$C$6)*SIN(Dnevno!$C$1)*SIN($C$207)))+SIN(Sheet2!H$21)*COS(Mjesečno!$C22)*SIN(Mjesečno!$C$6)*SIN($C$207)+SIN(Mjesečno!$C22)*(SIN(Mjesečno!$C$1)*COS($C$207)-COS(Mjesečno!$C$1)*SIN($C$207)*COS(Mjesečno!$C$6))&lt;0,0,COS(H$21)*(COS(Mjesečno!$C22)*(COS(Dnevno!$C$1)*COS($C$207)+COS(Dnevno!$C$6)*SIN(Dnevno!$C$1)*SIN($C$207)))+SIN(Sheet2!H$21)*COS(Mjesečno!$C22)*SIN(Mjesečno!$C$6)*SIN($C$207)+SIN(Mjesečno!$C22)*(SIN(Mjesečno!$C$1)*COS($C$207)-COS(Mjesečno!$C$1)*SIN($C$207)*COS(Mjesečno!$C$6)))</f>
        <v>0.61141620210280645</v>
      </c>
      <c r="I281" s="34">
        <f>IF(COS(I$21)*(COS(Mjesečno!$C22)*(COS(Dnevno!$C$1)*COS($C$207)+COS(Dnevno!$C$6)*SIN(Dnevno!$C$1)*SIN($C$207)))+SIN(Sheet2!I$21)*COS(Mjesečno!$C22)*SIN(Mjesečno!$C$6)*SIN($C$207)+SIN(Mjesečno!$C22)*(SIN(Mjesečno!$C$1)*COS($C$207)-COS(Mjesečno!$C$1)*SIN($C$207)*COS(Mjesečno!$C$6))&lt;0,0,COS(I$21)*(COS(Mjesečno!$C22)*(COS(Dnevno!$C$1)*COS($C$207)+COS(Dnevno!$C$6)*SIN(Dnevno!$C$1)*SIN($C$207)))+SIN(Sheet2!I$21)*COS(Mjesečno!$C22)*SIN(Mjesečno!$C$6)*SIN($C$207)+SIN(Mjesečno!$C22)*(SIN(Mjesečno!$C$1)*COS($C$207)-COS(Mjesečno!$C$1)*SIN($C$207)*COS(Mjesečno!$C$6)))</f>
        <v>0.69298806695303505</v>
      </c>
      <c r="J281" s="34">
        <f>IF(COS(J$21)*(COS(Mjesečno!$C22)*(COS(Dnevno!$C$1)*COS($C$207)+COS(Dnevno!$C$6)*SIN(Dnevno!$C$1)*SIN($C$207)))+SIN(Sheet2!J$21)*COS(Mjesečno!$C22)*SIN(Mjesečno!$C$6)*SIN($C$207)+SIN(Mjesečno!$C22)*(SIN(Mjesečno!$C$1)*COS($C$207)-COS(Mjesečno!$C$1)*SIN($C$207)*COS(Mjesečno!$C$6))&lt;0,0,COS(J$21)*(COS(Mjesečno!$C22)*(COS(Dnevno!$C$1)*COS($C$207)+COS(Dnevno!$C$6)*SIN(Dnevno!$C$1)*SIN($C$207)))+SIN(Sheet2!J$21)*COS(Mjesečno!$C22)*SIN(Mjesečno!$C$6)*SIN($C$207)+SIN(Mjesečno!$C22)*(SIN(Mjesečno!$C$1)*COS($C$207)-COS(Mjesečno!$C$1)*SIN($C$207)*COS(Mjesečno!$C$6)))</f>
        <v>0.72081071097340965</v>
      </c>
      <c r="K281" s="34">
        <f>IF(COS(K$21)*(COS(Mjesečno!$C22)*(COS(Dnevno!$C$1)*COS($C$207)+COS(Dnevno!$C$6)*SIN(Dnevno!$C$1)*SIN($C$207)))+SIN(Sheet2!K$21)*COS(Mjesečno!$C22)*SIN(Mjesečno!$C$6)*SIN($C$207)+SIN(Mjesečno!$C22)*(SIN(Mjesečno!$C$1)*COS($C$207)-COS(Mjesečno!$C$1)*SIN($C$207)*COS(Mjesečno!$C$6))&lt;0,0,COS(K$21)*(COS(Mjesečno!$C22)*(COS(Dnevno!$C$1)*COS($C$207)+COS(Dnevno!$C$6)*SIN(Dnevno!$C$1)*SIN($C$207)))+SIN(Sheet2!K$21)*COS(Mjesečno!$C22)*SIN(Mjesečno!$C$6)*SIN($C$207)+SIN(Mjesečno!$C22)*(SIN(Mjesečno!$C$1)*COS($C$207)-COS(Mjesečno!$C$1)*SIN($C$207)*COS(Mjesečno!$C$6)))</f>
        <v>0.69298806695303505</v>
      </c>
      <c r="L281" s="34">
        <f>IF(COS(L$21)*(COS(Mjesečno!$C22)*(COS(Dnevno!$C$1)*COS($C$207)+COS(Dnevno!$C$6)*SIN(Dnevno!$C$1)*SIN($C$207)))+SIN(Sheet2!L$21)*COS(Mjesečno!$C22)*SIN(Mjesečno!$C$6)*SIN($C$207)+SIN(Mjesečno!$C22)*(SIN(Mjesečno!$C$1)*COS($C$207)-COS(Mjesečno!$C$1)*SIN($C$207)*COS(Mjesečno!$C$6))&lt;0,0,COS(L$21)*(COS(Mjesečno!$C22)*(COS(Dnevno!$C$1)*COS($C$207)+COS(Dnevno!$C$6)*SIN(Dnevno!$C$1)*SIN($C$207)))+SIN(Sheet2!L$21)*COS(Mjesečno!$C22)*SIN(Mjesečno!$C$6)*SIN($C$207)+SIN(Mjesečno!$C22)*(SIN(Mjesečno!$C$1)*COS($C$207)-COS(Mjesečno!$C$1)*SIN($C$207)*COS(Mjesečno!$C$6)))</f>
        <v>0.61141620210280645</v>
      </c>
      <c r="M281" s="34">
        <f>IF(COS(M$21)*(COS(Mjesečno!$C22)*(COS(Dnevno!$C$1)*COS($C$207)+COS(Dnevno!$C$6)*SIN(Dnevno!$C$1)*SIN($C$207)))+SIN(Sheet2!M$21)*COS(Mjesečno!$C22)*SIN(Mjesečno!$C$6)*SIN($C$207)+SIN(Mjesečno!$C22)*(SIN(Mjesečno!$C$1)*COS($C$207)-COS(Mjesečno!$C$1)*SIN($C$207)*COS(Mjesečno!$C$6))&lt;0,0,COS(M$21)*(COS(Mjesečno!$C22)*(COS(Dnevno!$C$1)*COS($C$207)+COS(Dnevno!$C$6)*SIN(Dnevno!$C$1)*SIN($C$207)))+SIN(Sheet2!M$21)*COS(Mjesečno!$C22)*SIN(Mjesečno!$C$6)*SIN($C$207)+SIN(Mjesečno!$C22)*(SIN(Mjesečno!$C$1)*COS($C$207)-COS(Mjesečno!$C$1)*SIN($C$207)*COS(Mjesečno!$C$6)))</f>
        <v>0.48165410420838661</v>
      </c>
      <c r="N281" s="34">
        <f>IF(COS(N$21)*(COS(Mjesečno!$C22)*(COS(Dnevno!$C$1)*COS($C$207)+COS(Dnevno!$C$6)*SIN(Dnevno!$C$1)*SIN($C$207)))+SIN(Sheet2!N$21)*COS(Mjesečno!$C22)*SIN(Mjesečno!$C$6)*SIN($C$207)+SIN(Mjesečno!$C22)*(SIN(Mjesečno!$C$1)*COS($C$207)-COS(Mjesečno!$C$1)*SIN($C$207)*COS(Mjesečno!$C$6))&lt;0,0,COS(N$21)*(COS(Mjesečno!$C22)*(COS(Dnevno!$C$1)*COS($C$207)+COS(Dnevno!$C$6)*SIN(Dnevno!$C$1)*SIN($C$207)))+SIN(Sheet2!N$21)*COS(Mjesečno!$C22)*SIN(Mjesečno!$C$6)*SIN($C$207)+SIN(Mjesečno!$C22)*(SIN(Mjesečno!$C$1)*COS($C$207)-COS(Mjesečno!$C$1)*SIN($C$207)*COS(Mjesečno!$C$6)))</f>
        <v>0.31254484579927422</v>
      </c>
      <c r="O281" s="34">
        <f>IF(COS(O$21)*(COS(Mjesečno!$C22)*(COS(Dnevno!$C$1)*COS($C$207)+COS(Dnevno!$C$6)*SIN(Dnevno!$C$1)*SIN($C$207)))+SIN(Sheet2!O$21)*COS(Mjesečno!$C22)*SIN(Mjesečno!$C$6)*SIN($C$207)+SIN(Mjesečno!$C22)*(SIN(Mjesečno!$C$1)*COS($C$207)-COS(Mjesečno!$C$1)*SIN($C$207)*COS(Mjesečno!$C$6))&lt;0,0,COS(O$21)*(COS(Mjesečno!$C22)*(COS(Dnevno!$C$1)*COS($C$207)+COS(Dnevno!$C$6)*SIN(Dnevno!$C$1)*SIN($C$207)))+SIN(Sheet2!O$21)*COS(Mjesečno!$C22)*SIN(Mjesečno!$C$6)*SIN($C$207)+SIN(Mjesečno!$C22)*(SIN(Mjesečno!$C$1)*COS($C$207)-COS(Mjesečno!$C$1)*SIN($C$207)*COS(Mjesečno!$C$6)))</f>
        <v>0.11561294336978709</v>
      </c>
      <c r="P281" s="34">
        <f>IF(COS(P$21)*(COS(Mjesečno!$C22)*(COS(Dnevno!$C$1)*COS($C$207)+COS(Dnevno!$C$6)*SIN(Dnevno!$C$1)*SIN($C$207)))+SIN(Sheet2!P$21)*COS(Mjesečno!$C22)*SIN(Mjesečno!$C$6)*SIN($C$207)+SIN(Mjesečno!$C22)*(SIN(Mjesečno!$C$1)*COS($C$207)-COS(Mjesečno!$C$1)*SIN($C$207)*COS(Mjesečno!$C$6))&lt;0,0,COS(P$21)*(COS(Mjesečno!$C22)*(COS(Dnevno!$C$1)*COS($C$207)+COS(Dnevno!$C$6)*SIN(Dnevno!$C$1)*SIN($C$207)))+SIN(Sheet2!P$21)*COS(Mjesečno!$C22)*SIN(Mjesečno!$C$6)*SIN($C$207)+SIN(Mjesečno!$C22)*(SIN(Mjesečno!$C$1)*COS($C$207)-COS(Mjesečno!$C$1)*SIN($C$207)*COS(Mjesečno!$C$6)))</f>
        <v>0</v>
      </c>
      <c r="Q281" s="34">
        <f>IF(COS(Q$21)*(COS(Mjesečno!$C22)*(COS(Dnevno!$C$1)*COS($C$207)+COS(Dnevno!$C$6)*SIN(Dnevno!$C$1)*SIN($C$207)))+SIN(Sheet2!Q$21)*COS(Mjesečno!$C22)*SIN(Mjesečno!$C$6)*SIN($C$207)+SIN(Mjesečno!$C22)*(SIN(Mjesečno!$C$1)*COS($C$207)-COS(Mjesečno!$C$1)*SIN($C$207)*COS(Mjesečno!$C$6))&lt;0,0,COS(Q$21)*(COS(Mjesečno!$C22)*(COS(Dnevno!$C$1)*COS($C$207)+COS(Dnevno!$C$6)*SIN(Dnevno!$C$1)*SIN($C$207)))+SIN(Sheet2!Q$21)*COS(Mjesečno!$C22)*SIN(Mjesečno!$C$6)*SIN($C$207)+SIN(Mjesečno!$C22)*(SIN(Mjesečno!$C$1)*COS($C$207)-COS(Mjesečno!$C$1)*SIN($C$207)*COS(Mjesečno!$C$6)))</f>
        <v>0</v>
      </c>
      <c r="R281" s="34">
        <f>IF(COS(R$21)*(COS(Mjesečno!$C22)*(COS(Dnevno!$C$1)*COS($C$207)+COS(Dnevno!$C$6)*SIN(Dnevno!$C$1)*SIN($C$207)))+SIN(Sheet2!R$21)*COS(Mjesečno!$C22)*SIN(Mjesečno!$C$6)*SIN($C$207)+SIN(Mjesečno!$C22)*(SIN(Mjesečno!$C$1)*COS($C$207)-COS(Mjesečno!$C$1)*SIN($C$207)*COS(Mjesečno!$C$6))&lt;0,0,COS(R$21)*(COS(Mjesečno!$C22)*(COS(Dnevno!$C$1)*COS($C$207)+COS(Dnevno!$C$6)*SIN(Dnevno!$C$1)*SIN($C$207)))+SIN(Sheet2!R$21)*COS(Mjesečno!$C22)*SIN(Mjesečno!$C$6)*SIN($C$207)+SIN(Mjesečno!$C22)*(SIN(Mjesečno!$C$1)*COS($C$207)-COS(Mjesečno!$C$1)*SIN($C$207)*COS(Mjesečno!$C$6)))</f>
        <v>0</v>
      </c>
      <c r="S281" s="36">
        <f>IF(COS(S$21)*(COS(Mjesečno!$C22)*(COS(Dnevno!$C$1)*COS($C$207)+COS(Dnevno!$C$6)*SIN(Dnevno!$C$1)*SIN($C$207)))+SIN(Sheet2!S$21)*COS(Mjesečno!$C22)*SIN(Mjesečno!$C$6)*SIN($C$207)+SIN(Mjesečno!$C22)*(SIN(Mjesečno!$C$1)*COS($C$207)-COS(Mjesečno!$C$1)*SIN($C$207)*COS(Mjesečno!$C$6))&lt;0,0,COS(S$21)*(COS(Mjesečno!$C22)*(COS(Dnevno!$C$1)*COS(Dnevno!$C$5)+COS(Dnevno!$C$6)*SIN(Dnevno!$C$1)*SIN(Dnevno!$C$5)))+SIN(Sheet2!S$21)*COS(Mjesečno!$C22)*SIN(Mjesečno!$C$6)*SIN(Mjesečno!$C$5)+SIN(Mjesečno!$C22)*(SIN(Mjesečno!$C$1)*COS(Mjesečno!$C$5)-COS(Mjesečno!$C$1)*SIN(Mjesečno!$C$5)*COS(Mjesečno!$C$6)))</f>
        <v>0</v>
      </c>
    </row>
    <row r="282" spans="2:19" x14ac:dyDescent="0.35">
      <c r="B282" s="110" t="s">
        <v>87</v>
      </c>
      <c r="C282" s="34">
        <f>IF(COS(C$21)*(COS(Mjesečno!$C23)*(COS(Dnevno!$C$1)*COS($C$207)+COS(Dnevno!$C$6)*SIN(Dnevno!$C$1)*SIN($C$207)))+SIN(Sheet2!C$21)*COS(Mjesečno!$C23)*SIN(Mjesečno!$C$6)*SIN($C$207)+SIN(Mjesečno!$C23)*(SIN(Mjesečno!$C$1)*COS($C$207)-COS(Mjesečno!$C$1)*SIN($C$207)*COS(Mjesečno!$C$6))&lt;0,0,COS(C$21)*(COS(Mjesečno!$C23)*(COS(Dnevno!$C$1)*COS($C$207)+COS(Dnevno!$C$6)*SIN(Dnevno!$C$1)*SIN($C$207)))+SIN(Sheet2!C$21)*COS(Mjesečno!$C23)*SIN(Mjesečno!$C$6)*SIN($C$207)+SIN(Mjesečno!$C23)*(SIN(Mjesečno!$C$1)*COS($C$207)-COS(Mjesečno!$C$1)*SIN($C$207)*COS(Mjesečno!$C$6)))</f>
        <v>0</v>
      </c>
      <c r="D282" s="34">
        <f>IF(COS(D$21)*(COS(Mjesečno!$C23)*(COS(Dnevno!$C$1)*COS($C$207)+COS(Dnevno!$C$6)*SIN(Dnevno!$C$1)*SIN($C$207)))+SIN(Sheet2!D$21)*COS(Mjesečno!$C23)*SIN(Mjesečno!$C$6)*SIN($C$207)+SIN(Mjesečno!$C23)*(SIN(Mjesečno!$C$1)*COS($C$207)-COS(Mjesečno!$C$1)*SIN($C$207)*COS(Mjesečno!$C$6))&lt;0,0,COS(D$21)*(COS(Mjesečno!$C23)*(COS(Dnevno!$C$1)*COS($C$207)+COS(Dnevno!$C$6)*SIN(Dnevno!$C$1)*SIN($C$207)))+SIN(Sheet2!D$21)*COS(Mjesečno!$C23)*SIN(Mjesečno!$C$6)*SIN($C$207)+SIN(Mjesečno!$C23)*(SIN(Mjesečno!$C$1)*COS($C$207)-COS(Mjesečno!$C$1)*SIN($C$207)*COS(Mjesečno!$C$6)))</f>
        <v>0</v>
      </c>
      <c r="E282" s="34">
        <f>IF(COS(E$21)*(COS(Mjesečno!$C23)*(COS(Dnevno!$C$1)*COS($C$207)+COS(Dnevno!$C$6)*SIN(Dnevno!$C$1)*SIN($C$207)))+SIN(Sheet2!E$21)*COS(Mjesečno!$C23)*SIN(Mjesečno!$C$6)*SIN($C$207)+SIN(Mjesečno!$C23)*(SIN(Mjesečno!$C$1)*COS($C$207)-COS(Mjesečno!$C$1)*SIN($C$207)*COS(Mjesečno!$C$6))&lt;0,0,COS(E$21)*(COS(Mjesečno!$C23)*(COS(Dnevno!$C$1)*COS($C$207)+COS(Dnevno!$C$6)*SIN(Dnevno!$C$1)*SIN($C$207)))+SIN(Sheet2!E$21)*COS(Mjesečno!$C23)*SIN(Mjesečno!$C$6)*SIN($C$207)+SIN(Mjesečno!$C23)*(SIN(Mjesečno!$C$1)*COS($C$207)-COS(Mjesečno!$C$1)*SIN($C$207)*COS(Mjesečno!$C$6)))</f>
        <v>2.0084185251182135E-2</v>
      </c>
      <c r="F282" s="34">
        <f>IF(COS(F$21)*(COS(Mjesečno!$C23)*(COS(Dnevno!$C$1)*COS($C$207)+COS(Dnevno!$C$6)*SIN(Dnevno!$C$1)*SIN($C$207)))+SIN(Sheet2!F$21)*COS(Mjesečno!$C23)*SIN(Mjesečno!$C$6)*SIN($C$207)+SIN(Mjesečno!$C23)*(SIN(Mjesečno!$C$1)*COS($C$207)-COS(Mjesečno!$C$1)*SIN($C$207)*COS(Mjesečno!$C$6))&lt;0,0,COS(F$21)*(COS(Mjesečno!$C23)*(COS(Dnevno!$C$1)*COS($C$207)+COS(Dnevno!$C$6)*SIN(Dnevno!$C$1)*SIN($C$207)))+SIN(Sheet2!F$21)*COS(Mjesečno!$C23)*SIN(Mjesečno!$C$6)*SIN($C$207)+SIN(Mjesečno!$C23)*(SIN(Mjesečno!$C$1)*COS($C$207)-COS(Mjesečno!$C$1)*SIN($C$207)*COS(Mjesečno!$C$6)))</f>
        <v>0.2090145690009608</v>
      </c>
      <c r="G282" s="34">
        <f>IF(COS(G$21)*(COS(Mjesečno!$C23)*(COS(Dnevno!$C$1)*COS($C$207)+COS(Dnevno!$C$6)*SIN(Dnevno!$C$1)*SIN($C$207)))+SIN(Sheet2!G$21)*COS(Mjesečno!$C23)*SIN(Mjesečno!$C$6)*SIN($C$207)+SIN(Mjesečno!$C23)*(SIN(Mjesečno!$C$1)*COS($C$207)-COS(Mjesečno!$C$1)*SIN($C$207)*COS(Mjesečno!$C$6))&lt;0,0,COS(G$21)*(COS(Mjesečno!$C23)*(COS(Dnevno!$C$1)*COS($C$207)+COS(Dnevno!$C$6)*SIN(Dnevno!$C$1)*SIN($C$207)))+SIN(Sheet2!G$21)*COS(Mjesečno!$C23)*SIN(Mjesečno!$C$6)*SIN($C$207)+SIN(Mjesečno!$C23)*(SIN(Mjesečno!$C$1)*COS($C$207)-COS(Mjesečno!$C$1)*SIN($C$207)*COS(Mjesečno!$C$6)))</f>
        <v>0.37125276754938519</v>
      </c>
      <c r="H282" s="34">
        <f>IF(COS(H$21)*(COS(Mjesečno!$C23)*(COS(Dnevno!$C$1)*COS($C$207)+COS(Dnevno!$C$6)*SIN(Dnevno!$C$1)*SIN($C$207)))+SIN(Sheet2!H$21)*COS(Mjesečno!$C23)*SIN(Mjesečno!$C$6)*SIN($C$207)+SIN(Mjesečno!$C23)*(SIN(Mjesečno!$C$1)*COS($C$207)-COS(Mjesečno!$C$1)*SIN($C$207)*COS(Mjesečno!$C$6))&lt;0,0,COS(H$21)*(COS(Mjesečno!$C23)*(COS(Dnevno!$C$1)*COS($C$207)+COS(Dnevno!$C$6)*SIN(Dnevno!$C$1)*SIN($C$207)))+SIN(Sheet2!H$21)*COS(Mjesečno!$C23)*SIN(Mjesečno!$C$6)*SIN($C$207)+SIN(Mjesečno!$C23)*(SIN(Mjesečno!$C$1)*COS($C$207)-COS(Mjesečno!$C$1)*SIN($C$207)*COS(Mjesečno!$C$6)))</f>
        <v>0.49574251577668027</v>
      </c>
      <c r="I282" s="34">
        <f>IF(COS(I$21)*(COS(Mjesečno!$C23)*(COS(Dnevno!$C$1)*COS($C$207)+COS(Dnevno!$C$6)*SIN(Dnevno!$C$1)*SIN($C$207)))+SIN(Sheet2!I$21)*COS(Mjesečno!$C23)*SIN(Mjesečno!$C$6)*SIN($C$207)+SIN(Mjesečno!$C23)*(SIN(Mjesečno!$C$1)*COS($C$207)-COS(Mjesečno!$C$1)*SIN($C$207)*COS(Mjesečno!$C$6))&lt;0,0,COS(I$21)*(COS(Mjesečno!$C23)*(COS(Dnevno!$C$1)*COS($C$207)+COS(Dnevno!$C$6)*SIN(Dnevno!$C$1)*SIN($C$207)))+SIN(Sheet2!I$21)*COS(Mjesečno!$C23)*SIN(Mjesečno!$C$6)*SIN($C$207)+SIN(Mjesečno!$C23)*(SIN(Mjesečno!$C$1)*COS($C$207)-COS(Mjesečno!$C$1)*SIN($C$207)*COS(Mjesečno!$C$6)))</f>
        <v>0.57400004307019192</v>
      </c>
      <c r="J282" s="34">
        <f>IF(COS(J$21)*(COS(Mjesečno!$C23)*(COS(Dnevno!$C$1)*COS($C$207)+COS(Dnevno!$C$6)*SIN(Dnevno!$C$1)*SIN($C$207)))+SIN(Sheet2!J$21)*COS(Mjesečno!$C23)*SIN(Mjesečno!$C$6)*SIN($C$207)+SIN(Mjesečno!$C23)*(SIN(Mjesečno!$C$1)*COS($C$207)-COS(Mjesečno!$C$1)*SIN($C$207)*COS(Mjesečno!$C$6))&lt;0,0,COS(J$21)*(COS(Mjesečno!$C23)*(COS(Dnevno!$C$1)*COS($C$207)+COS(Dnevno!$C$6)*SIN(Dnevno!$C$1)*SIN($C$207)))+SIN(Sheet2!J$21)*COS(Mjesečno!$C23)*SIN(Mjesečno!$C$6)*SIN($C$207)+SIN(Mjesečno!$C23)*(SIN(Mjesečno!$C$1)*COS($C$207)-COS(Mjesečno!$C$1)*SIN($C$207)*COS(Mjesečno!$C$6)))</f>
        <v>0.600692228271546</v>
      </c>
      <c r="K282" s="34">
        <f>IF(COS(K$21)*(COS(Mjesečno!$C23)*(COS(Dnevno!$C$1)*COS($C$207)+COS(Dnevno!$C$6)*SIN(Dnevno!$C$1)*SIN($C$207)))+SIN(Sheet2!K$21)*COS(Mjesečno!$C23)*SIN(Mjesečno!$C$6)*SIN($C$207)+SIN(Mjesečno!$C23)*(SIN(Mjesečno!$C$1)*COS($C$207)-COS(Mjesečno!$C$1)*SIN($C$207)*COS(Mjesečno!$C$6))&lt;0,0,COS(K$21)*(COS(Mjesečno!$C23)*(COS(Dnevno!$C$1)*COS($C$207)+COS(Dnevno!$C$6)*SIN(Dnevno!$C$1)*SIN($C$207)))+SIN(Sheet2!K$21)*COS(Mjesečno!$C23)*SIN(Mjesečno!$C$6)*SIN($C$207)+SIN(Mjesečno!$C23)*(SIN(Mjesečno!$C$1)*COS($C$207)-COS(Mjesečno!$C$1)*SIN($C$207)*COS(Mjesečno!$C$6)))</f>
        <v>0.57400004307019192</v>
      </c>
      <c r="L282" s="34">
        <f>IF(COS(L$21)*(COS(Mjesečno!$C23)*(COS(Dnevno!$C$1)*COS($C$207)+COS(Dnevno!$C$6)*SIN(Dnevno!$C$1)*SIN($C$207)))+SIN(Sheet2!L$21)*COS(Mjesečno!$C23)*SIN(Mjesečno!$C$6)*SIN($C$207)+SIN(Mjesečno!$C23)*(SIN(Mjesečno!$C$1)*COS($C$207)-COS(Mjesečno!$C$1)*SIN($C$207)*COS(Mjesečno!$C$6))&lt;0,0,COS(L$21)*(COS(Mjesečno!$C23)*(COS(Dnevno!$C$1)*COS($C$207)+COS(Dnevno!$C$6)*SIN(Dnevno!$C$1)*SIN($C$207)))+SIN(Sheet2!L$21)*COS(Mjesečno!$C23)*SIN(Mjesečno!$C$6)*SIN($C$207)+SIN(Mjesečno!$C23)*(SIN(Mjesečno!$C$1)*COS($C$207)-COS(Mjesečno!$C$1)*SIN($C$207)*COS(Mjesečno!$C$6)))</f>
        <v>0.49574251577668027</v>
      </c>
      <c r="M282" s="34">
        <f>IF(COS(M$21)*(COS(Mjesečno!$C23)*(COS(Dnevno!$C$1)*COS($C$207)+COS(Dnevno!$C$6)*SIN(Dnevno!$C$1)*SIN($C$207)))+SIN(Sheet2!M$21)*COS(Mjesečno!$C23)*SIN(Mjesečno!$C$6)*SIN($C$207)+SIN(Mjesečno!$C23)*(SIN(Mjesečno!$C$1)*COS($C$207)-COS(Mjesečno!$C$1)*SIN($C$207)*COS(Mjesečno!$C$6))&lt;0,0,COS(M$21)*(COS(Mjesečno!$C23)*(COS(Dnevno!$C$1)*COS($C$207)+COS(Dnevno!$C$6)*SIN(Dnevno!$C$1)*SIN($C$207)))+SIN(Sheet2!M$21)*COS(Mjesečno!$C23)*SIN(Mjesečno!$C$6)*SIN($C$207)+SIN(Mjesečno!$C23)*(SIN(Mjesečno!$C$1)*COS($C$207)-COS(Mjesečno!$C$1)*SIN($C$207)*COS(Mjesečno!$C$6)))</f>
        <v>0.37125276754938519</v>
      </c>
      <c r="N282" s="34">
        <f>IF(COS(N$21)*(COS(Mjesečno!$C23)*(COS(Dnevno!$C$1)*COS($C$207)+COS(Dnevno!$C$6)*SIN(Dnevno!$C$1)*SIN($C$207)))+SIN(Sheet2!N$21)*COS(Mjesečno!$C23)*SIN(Mjesečno!$C$6)*SIN($C$207)+SIN(Mjesečno!$C23)*(SIN(Mjesečno!$C$1)*COS($C$207)-COS(Mjesečno!$C$1)*SIN($C$207)*COS(Mjesečno!$C$6))&lt;0,0,COS(N$21)*(COS(Mjesečno!$C23)*(COS(Dnevno!$C$1)*COS($C$207)+COS(Dnevno!$C$6)*SIN(Dnevno!$C$1)*SIN($C$207)))+SIN(Sheet2!N$21)*COS(Mjesečno!$C23)*SIN(Mjesečno!$C$6)*SIN($C$207)+SIN(Mjesečno!$C23)*(SIN(Mjesečno!$C$1)*COS($C$207)-COS(Mjesečno!$C$1)*SIN($C$207)*COS(Mjesečno!$C$6)))</f>
        <v>0.2090145690009608</v>
      </c>
      <c r="O282" s="34">
        <f>IF(COS(O$21)*(COS(Mjesečno!$C23)*(COS(Dnevno!$C$1)*COS($C$207)+COS(Dnevno!$C$6)*SIN(Dnevno!$C$1)*SIN($C$207)))+SIN(Sheet2!O$21)*COS(Mjesečno!$C23)*SIN(Mjesečno!$C$6)*SIN($C$207)+SIN(Mjesečno!$C23)*(SIN(Mjesečno!$C$1)*COS($C$207)-COS(Mjesečno!$C$1)*SIN($C$207)*COS(Mjesečno!$C$6))&lt;0,0,COS(O$21)*(COS(Mjesečno!$C23)*(COS(Dnevno!$C$1)*COS($C$207)+COS(Dnevno!$C$6)*SIN(Dnevno!$C$1)*SIN($C$207)))+SIN(Sheet2!O$21)*COS(Mjesečno!$C23)*SIN(Mjesečno!$C$6)*SIN($C$207)+SIN(Mjesečno!$C23)*(SIN(Mjesečno!$C$1)*COS($C$207)-COS(Mjesečno!$C$1)*SIN($C$207)*COS(Mjesečno!$C$6)))</f>
        <v>2.0084185251182135E-2</v>
      </c>
      <c r="P282" s="34">
        <f>IF(COS(P$21)*(COS(Mjesečno!$C23)*(COS(Dnevno!$C$1)*COS($C$207)+COS(Dnevno!$C$6)*SIN(Dnevno!$C$1)*SIN($C$207)))+SIN(Sheet2!P$21)*COS(Mjesečno!$C23)*SIN(Mjesečno!$C$6)*SIN($C$207)+SIN(Mjesečno!$C23)*(SIN(Mjesečno!$C$1)*COS($C$207)-COS(Mjesečno!$C$1)*SIN($C$207)*COS(Mjesečno!$C$6))&lt;0,0,COS(P$21)*(COS(Mjesečno!$C23)*(COS(Dnevno!$C$1)*COS($C$207)+COS(Dnevno!$C$6)*SIN(Dnevno!$C$1)*SIN($C$207)))+SIN(Sheet2!P$21)*COS(Mjesečno!$C23)*SIN(Mjesečno!$C$6)*SIN($C$207)+SIN(Mjesečno!$C23)*(SIN(Mjesečno!$C$1)*COS($C$207)-COS(Mjesečno!$C$1)*SIN($C$207)*COS(Mjesečno!$C$6)))</f>
        <v>0</v>
      </c>
      <c r="Q282" s="34">
        <f>IF(COS(Q$21)*(COS(Mjesečno!$C23)*(COS(Dnevno!$C$1)*COS($C$207)+COS(Dnevno!$C$6)*SIN(Dnevno!$C$1)*SIN($C$207)))+SIN(Sheet2!Q$21)*COS(Mjesečno!$C23)*SIN(Mjesečno!$C$6)*SIN($C$207)+SIN(Mjesečno!$C23)*(SIN(Mjesečno!$C$1)*COS($C$207)-COS(Mjesečno!$C$1)*SIN($C$207)*COS(Mjesečno!$C$6))&lt;0,0,COS(Q$21)*(COS(Mjesečno!$C23)*(COS(Dnevno!$C$1)*COS($C$207)+COS(Dnevno!$C$6)*SIN(Dnevno!$C$1)*SIN($C$207)))+SIN(Sheet2!Q$21)*COS(Mjesečno!$C23)*SIN(Mjesečno!$C$6)*SIN($C$207)+SIN(Mjesečno!$C23)*(SIN(Mjesečno!$C$1)*COS($C$207)-COS(Mjesečno!$C$1)*SIN($C$207)*COS(Mjesečno!$C$6)))</f>
        <v>0</v>
      </c>
      <c r="R282" s="34">
        <f>IF(COS(R$21)*(COS(Mjesečno!$C23)*(COS(Dnevno!$C$1)*COS($C$207)+COS(Dnevno!$C$6)*SIN(Dnevno!$C$1)*SIN($C$207)))+SIN(Sheet2!R$21)*COS(Mjesečno!$C23)*SIN(Mjesečno!$C$6)*SIN($C$207)+SIN(Mjesečno!$C23)*(SIN(Mjesečno!$C$1)*COS($C$207)-COS(Mjesečno!$C$1)*SIN($C$207)*COS(Mjesečno!$C$6))&lt;0,0,COS(R$21)*(COS(Mjesečno!$C23)*(COS(Dnevno!$C$1)*COS($C$207)+COS(Dnevno!$C$6)*SIN(Dnevno!$C$1)*SIN($C$207)))+SIN(Sheet2!R$21)*COS(Mjesečno!$C23)*SIN(Mjesečno!$C$6)*SIN($C$207)+SIN(Mjesečno!$C23)*(SIN(Mjesečno!$C$1)*COS($C$207)-COS(Mjesečno!$C$1)*SIN($C$207)*COS(Mjesečno!$C$6)))</f>
        <v>0</v>
      </c>
      <c r="S282" s="36">
        <f>IF(COS(S$21)*(COS(Mjesečno!$C23)*(COS(Dnevno!$C$1)*COS($C$207)+COS(Dnevno!$C$6)*SIN(Dnevno!$C$1)*SIN($C$207)))+SIN(Sheet2!S$21)*COS(Mjesečno!$C23)*SIN(Mjesečno!$C$6)*SIN($C$207)+SIN(Mjesečno!$C23)*(SIN(Mjesečno!$C$1)*COS($C$207)-COS(Mjesečno!$C$1)*SIN($C$207)*COS(Mjesečno!$C$6))&lt;0,0,COS(S$21)*(COS(Mjesečno!$C23)*(COS(Dnevno!$C$1)*COS(Dnevno!$C$5)+COS(Dnevno!$C$6)*SIN(Dnevno!$C$1)*SIN(Dnevno!$C$5)))+SIN(Sheet2!S$21)*COS(Mjesečno!$C23)*SIN(Mjesečno!$C$6)*SIN(Mjesečno!$C$5)+SIN(Mjesečno!$C23)*(SIN(Mjesečno!$C$1)*COS(Mjesečno!$C$5)-COS(Mjesečno!$C$1)*SIN(Mjesečno!$C$5)*COS(Mjesečno!$C$6)))</f>
        <v>0</v>
      </c>
    </row>
    <row r="283" spans="2:19" x14ac:dyDescent="0.35">
      <c r="B283" s="111" t="s">
        <v>88</v>
      </c>
      <c r="C283" s="35">
        <f>IF(COS(C$21)*(COS(Mjesečno!$C24)*(COS(Dnevno!$C$1)*COS($C$207)+COS(Dnevno!$C$6)*SIN(Dnevno!$C$1)*SIN($C$207)))+SIN(Sheet2!C$21)*COS(Mjesečno!$C24)*SIN(Mjesečno!$C$6)*SIN($C$207)+SIN(Mjesečno!$C24)*(SIN(Mjesečno!$C$1)*COS($C$207)-COS(Mjesečno!$C$1)*SIN($C$207)*COS(Mjesečno!$C$6))&lt;0,0,COS(C$21)*(COS(Mjesečno!$C24)*(COS(Dnevno!$C$1)*COS($C$207)+COS(Dnevno!$C$6)*SIN(Dnevno!$C$1)*SIN($C$207)))+SIN(Sheet2!C$21)*COS(Mjesečno!$C24)*SIN(Mjesečno!$C$6)*SIN($C$207)+SIN(Mjesečno!$C24)*(SIN(Mjesečno!$C$1)*COS($C$207)-COS(Mjesečno!$C$1)*SIN($C$207)*COS(Mjesečno!$C$6)))</f>
        <v>0</v>
      </c>
      <c r="D283" s="35">
        <f>IF(COS(D$21)*(COS(Mjesečno!$C24)*(COS(Dnevno!$C$1)*COS($C$207)+COS(Dnevno!$C$6)*SIN(Dnevno!$C$1)*SIN($C$207)))+SIN(Sheet2!D$21)*COS(Mjesečno!$C24)*SIN(Mjesečno!$C$6)*SIN($C$207)+SIN(Mjesečno!$C24)*(SIN(Mjesečno!$C$1)*COS($C$207)-COS(Mjesečno!$C$1)*SIN($C$207)*COS(Mjesečno!$C$6))&lt;0,0,COS(D$21)*(COS(Mjesečno!$C24)*(COS(Dnevno!$C$1)*COS($C$207)+COS(Dnevno!$C$6)*SIN(Dnevno!$C$1)*SIN($C$207)))+SIN(Sheet2!D$21)*COS(Mjesečno!$C24)*SIN(Mjesečno!$C$6)*SIN($C$207)+SIN(Mjesečno!$C24)*(SIN(Mjesečno!$C$1)*COS($C$207)-COS(Mjesečno!$C$1)*SIN($C$207)*COS(Mjesečno!$C$6)))</f>
        <v>0</v>
      </c>
      <c r="E283" s="35">
        <f>IF(COS(E$21)*(COS(Mjesečno!$C24)*(COS(Dnevno!$C$1)*COS($C$207)+COS(Dnevno!$C$6)*SIN(Dnevno!$C$1)*SIN($C$207)))+SIN(Sheet2!E$21)*COS(Mjesečno!$C24)*SIN(Mjesečno!$C$6)*SIN($C$207)+SIN(Mjesečno!$C24)*(SIN(Mjesečno!$C$1)*COS($C$207)-COS(Mjesečno!$C$1)*SIN($C$207)*COS(Mjesečno!$C$6))&lt;0,0,COS(E$21)*(COS(Mjesečno!$C24)*(COS(Dnevno!$C$1)*COS($C$207)+COS(Dnevno!$C$6)*SIN(Dnevno!$C$1)*SIN($C$207)))+SIN(Sheet2!E$21)*COS(Mjesečno!$C24)*SIN(Mjesečno!$C$6)*SIN($C$207)+SIN(Mjesečno!$C24)*(SIN(Mjesečno!$C$1)*COS($C$207)-COS(Mjesečno!$C$1)*SIN($C$207)*COS(Mjesečno!$C$6)))</f>
        <v>0</v>
      </c>
      <c r="F283" s="35">
        <f>IF(COS(F$21)*(COS(Mjesečno!$C24)*(COS(Dnevno!$C$1)*COS($C$207)+COS(Dnevno!$C$6)*SIN(Dnevno!$C$1)*SIN($C$207)))+SIN(Sheet2!F$21)*COS(Mjesečno!$C24)*SIN(Mjesečno!$C$6)*SIN($C$207)+SIN(Mjesečno!$C24)*(SIN(Mjesečno!$C$1)*COS($C$207)-COS(Mjesečno!$C$1)*SIN($C$207)*COS(Mjesečno!$C$6))&lt;0,0,COS(F$21)*(COS(Mjesečno!$C24)*(COS(Dnevno!$C$1)*COS($C$207)+COS(Dnevno!$C$6)*SIN(Dnevno!$C$1)*SIN($C$207)))+SIN(Sheet2!F$21)*COS(Mjesečno!$C24)*SIN(Mjesečno!$C$6)*SIN($C$207)+SIN(Mjesečno!$C24)*(SIN(Mjesečno!$C$1)*COS($C$207)-COS(Mjesečno!$C$1)*SIN($C$207)*COS(Mjesečno!$C$6)))</f>
        <v>0.16163812160343122</v>
      </c>
      <c r="G283" s="35">
        <f>IF(COS(G$21)*(COS(Mjesečno!$C24)*(COS(Dnevno!$C$1)*COS($C$207)+COS(Dnevno!$C$6)*SIN(Dnevno!$C$1)*SIN($C$207)))+SIN(Sheet2!G$21)*COS(Mjesečno!$C24)*SIN(Mjesečno!$C$6)*SIN($C$207)+SIN(Mjesečno!$C24)*(SIN(Mjesečno!$C$1)*COS($C$207)-COS(Mjesečno!$C$1)*SIN($C$207)*COS(Mjesečno!$C$6))&lt;0,0,COS(G$21)*(COS(Mjesečno!$C24)*(COS(Dnevno!$C$1)*COS($C$207)+COS(Dnevno!$C$6)*SIN(Dnevno!$C$1)*SIN($C$207)))+SIN(Sheet2!G$21)*COS(Mjesečno!$C24)*SIN(Mjesečno!$C$6)*SIN($C$207)+SIN(Mjesečno!$C24)*(SIN(Mjesečno!$C$1)*COS($C$207)-COS(Mjesečno!$C$1)*SIN($C$207)*COS(Mjesečno!$C$6)))</f>
        <v>0.31952019711380802</v>
      </c>
      <c r="H283" s="35">
        <f>IF(COS(H$21)*(COS(Mjesečno!$C24)*(COS(Dnevno!$C$1)*COS($C$207)+COS(Dnevno!$C$6)*SIN(Dnevno!$C$1)*SIN($C$207)))+SIN(Sheet2!H$21)*COS(Mjesečno!$C24)*SIN(Mjesečno!$C$6)*SIN($C$207)+SIN(Mjesečno!$C24)*(SIN(Mjesečno!$C$1)*COS($C$207)-COS(Mjesečno!$C$1)*SIN($C$207)*COS(Mjesečno!$C$6))&lt;0,0,COS(H$21)*(COS(Mjesečno!$C24)*(COS(Dnevno!$C$1)*COS($C$207)+COS(Dnevno!$C$6)*SIN(Dnevno!$C$1)*SIN($C$207)))+SIN(Sheet2!H$21)*COS(Mjesečno!$C24)*SIN(Mjesečno!$C$6)*SIN($C$207)+SIN(Mjesečno!$C24)*(SIN(Mjesečno!$C$1)*COS($C$207)-COS(Mjesečno!$C$1)*SIN($C$207)*COS(Mjesečno!$C$6)))</f>
        <v>0.44066737457105237</v>
      </c>
      <c r="I283" s="35">
        <f>IF(COS(I$21)*(COS(Mjesečno!$C24)*(COS(Dnevno!$C$1)*COS($C$207)+COS(Dnevno!$C$6)*SIN(Dnevno!$C$1)*SIN($C$207)))+SIN(Sheet2!I$21)*COS(Mjesečno!$C24)*SIN(Mjesečno!$C$6)*SIN($C$207)+SIN(Mjesečno!$C24)*(SIN(Mjesečno!$C$1)*COS($C$207)-COS(Mjesečno!$C$1)*SIN($C$207)*COS(Mjesečno!$C$6))&lt;0,0,COS(I$21)*(COS(Mjesečno!$C24)*(COS(Dnevno!$C$1)*COS($C$207)+COS(Dnevno!$C$6)*SIN(Dnevno!$C$1)*SIN($C$207)))+SIN(Sheet2!I$21)*COS(Mjesečno!$C24)*SIN(Mjesečno!$C$6)*SIN($C$207)+SIN(Mjesečno!$C24)*(SIN(Mjesečno!$C$1)*COS($C$207)-COS(Mjesečno!$C$1)*SIN($C$207)*COS(Mjesečno!$C$6)))</f>
        <v>0.51682367403662965</v>
      </c>
      <c r="J283" s="35">
        <f>IF(COS(J$21)*(COS(Mjesečno!$C24)*(COS(Dnevno!$C$1)*COS($C$207)+COS(Dnevno!$C$6)*SIN(Dnevno!$C$1)*SIN($C$207)))+SIN(Sheet2!J$21)*COS(Mjesečno!$C24)*SIN(Mjesečno!$C$6)*SIN($C$207)+SIN(Mjesečno!$C24)*(SIN(Mjesečno!$C$1)*COS($C$207)-COS(Mjesečno!$C$1)*SIN($C$207)*COS(Mjesečno!$C$6))&lt;0,0,COS(J$21)*(COS(Mjesečno!$C24)*(COS(Dnevno!$C$1)*COS($C$207)+COS(Dnevno!$C$6)*SIN(Dnevno!$C$1)*SIN($C$207)))+SIN(Sheet2!J$21)*COS(Mjesečno!$C24)*SIN(Mjesečno!$C$6)*SIN($C$207)+SIN(Mjesečno!$C24)*(SIN(Mjesečno!$C$1)*COS($C$207)-COS(Mjesečno!$C$1)*SIN($C$207)*COS(Mjesečno!$C$6)))</f>
        <v>0.54279916955619623</v>
      </c>
      <c r="K283" s="35">
        <f>IF(COS(K$21)*(COS(Mjesečno!$C24)*(COS(Dnevno!$C$1)*COS($C$207)+COS(Dnevno!$C$6)*SIN(Dnevno!$C$1)*SIN($C$207)))+SIN(Sheet2!K$21)*COS(Mjesečno!$C24)*SIN(Mjesečno!$C$6)*SIN($C$207)+SIN(Mjesečno!$C24)*(SIN(Mjesečno!$C$1)*COS($C$207)-COS(Mjesečno!$C$1)*SIN($C$207)*COS(Mjesečno!$C$6))&lt;0,0,COS(K$21)*(COS(Mjesečno!$C24)*(COS(Dnevno!$C$1)*COS($C$207)+COS(Dnevno!$C$6)*SIN(Dnevno!$C$1)*SIN($C$207)))+SIN(Sheet2!K$21)*COS(Mjesečno!$C24)*SIN(Mjesečno!$C$6)*SIN($C$207)+SIN(Mjesečno!$C24)*(SIN(Mjesečno!$C$1)*COS($C$207)-COS(Mjesečno!$C$1)*SIN($C$207)*COS(Mjesečno!$C$6)))</f>
        <v>0.51682367403662965</v>
      </c>
      <c r="L283" s="35">
        <f>IF(COS(L$21)*(COS(Mjesečno!$C24)*(COS(Dnevno!$C$1)*COS($C$207)+COS(Dnevno!$C$6)*SIN(Dnevno!$C$1)*SIN($C$207)))+SIN(Sheet2!L$21)*COS(Mjesečno!$C24)*SIN(Mjesečno!$C$6)*SIN($C$207)+SIN(Mjesečno!$C24)*(SIN(Mjesečno!$C$1)*COS($C$207)-COS(Mjesečno!$C$1)*SIN($C$207)*COS(Mjesečno!$C$6))&lt;0,0,COS(L$21)*(COS(Mjesečno!$C24)*(COS(Dnevno!$C$1)*COS($C$207)+COS(Dnevno!$C$6)*SIN(Dnevno!$C$1)*SIN($C$207)))+SIN(Sheet2!L$21)*COS(Mjesečno!$C24)*SIN(Mjesečno!$C$6)*SIN($C$207)+SIN(Mjesečno!$C24)*(SIN(Mjesečno!$C$1)*COS($C$207)-COS(Mjesečno!$C$1)*SIN($C$207)*COS(Mjesečno!$C$6)))</f>
        <v>0.44066737457105237</v>
      </c>
      <c r="M283" s="35">
        <f>IF(COS(M$21)*(COS(Mjesečno!$C24)*(COS(Dnevno!$C$1)*COS($C$207)+COS(Dnevno!$C$6)*SIN(Dnevno!$C$1)*SIN($C$207)))+SIN(Sheet2!M$21)*COS(Mjesečno!$C24)*SIN(Mjesečno!$C$6)*SIN($C$207)+SIN(Mjesečno!$C24)*(SIN(Mjesečno!$C$1)*COS($C$207)-COS(Mjesečno!$C$1)*SIN($C$207)*COS(Mjesečno!$C$6))&lt;0,0,COS(M$21)*(COS(Mjesečno!$C24)*(COS(Dnevno!$C$1)*COS($C$207)+COS(Dnevno!$C$6)*SIN(Dnevno!$C$1)*SIN($C$207)))+SIN(Sheet2!M$21)*COS(Mjesečno!$C24)*SIN(Mjesečno!$C$6)*SIN($C$207)+SIN(Mjesečno!$C24)*(SIN(Mjesečno!$C$1)*COS($C$207)-COS(Mjesečno!$C$1)*SIN($C$207)*COS(Mjesečno!$C$6)))</f>
        <v>0.31952019711380802</v>
      </c>
      <c r="N283" s="35">
        <f>IF(COS(N$21)*(COS(Mjesečno!$C24)*(COS(Dnevno!$C$1)*COS($C$207)+COS(Dnevno!$C$6)*SIN(Dnevno!$C$1)*SIN($C$207)))+SIN(Sheet2!N$21)*COS(Mjesečno!$C24)*SIN(Mjesečno!$C$6)*SIN($C$207)+SIN(Mjesečno!$C24)*(SIN(Mjesečno!$C$1)*COS($C$207)-COS(Mjesečno!$C$1)*SIN($C$207)*COS(Mjesečno!$C$6))&lt;0,0,COS(N$21)*(COS(Mjesečno!$C24)*(COS(Dnevno!$C$1)*COS($C$207)+COS(Dnevno!$C$6)*SIN(Dnevno!$C$1)*SIN($C$207)))+SIN(Sheet2!N$21)*COS(Mjesečno!$C24)*SIN(Mjesečno!$C$6)*SIN($C$207)+SIN(Mjesečno!$C24)*(SIN(Mjesečno!$C$1)*COS($C$207)-COS(Mjesečno!$C$1)*SIN($C$207)*COS(Mjesečno!$C$6)))</f>
        <v>0.16163812160343122</v>
      </c>
      <c r="O283" s="35">
        <f>IF(COS(O$21)*(COS(Mjesečno!$C24)*(COS(Dnevno!$C$1)*COS($C$207)+COS(Dnevno!$C$6)*SIN(Dnevno!$C$1)*SIN($C$207)))+SIN(Sheet2!O$21)*COS(Mjesečno!$C24)*SIN(Mjesečno!$C$6)*SIN($C$207)+SIN(Mjesečno!$C24)*(SIN(Mjesečno!$C$1)*COS($C$207)-COS(Mjesečno!$C$1)*SIN($C$207)*COS(Mjesečno!$C$6))&lt;0,0,COS(O$21)*(COS(Mjesečno!$C24)*(COS(Dnevno!$C$1)*COS($C$207)+COS(Dnevno!$C$6)*SIN(Dnevno!$C$1)*SIN($C$207)))+SIN(Sheet2!O$21)*COS(Mjesečno!$C24)*SIN(Mjesečno!$C$6)*SIN($C$207)+SIN(Mjesečno!$C24)*(SIN(Mjesečno!$C$1)*COS($C$207)-COS(Mjesečno!$C$1)*SIN($C$207)*COS(Mjesečno!$C$6)))</f>
        <v>0</v>
      </c>
      <c r="P283" s="35">
        <f>IF(COS(P$21)*(COS(Mjesečno!$C24)*(COS(Dnevno!$C$1)*COS($C$207)+COS(Dnevno!$C$6)*SIN(Dnevno!$C$1)*SIN($C$207)))+SIN(Sheet2!P$21)*COS(Mjesečno!$C24)*SIN(Mjesečno!$C$6)*SIN($C$207)+SIN(Mjesečno!$C24)*(SIN(Mjesečno!$C$1)*COS($C$207)-COS(Mjesečno!$C$1)*SIN($C$207)*COS(Mjesečno!$C$6))&lt;0,0,COS(P$21)*(COS(Mjesečno!$C24)*(COS(Dnevno!$C$1)*COS($C$207)+COS(Dnevno!$C$6)*SIN(Dnevno!$C$1)*SIN($C$207)))+SIN(Sheet2!P$21)*COS(Mjesečno!$C24)*SIN(Mjesečno!$C$6)*SIN($C$207)+SIN(Mjesečno!$C24)*(SIN(Mjesečno!$C$1)*COS($C$207)-COS(Mjesečno!$C$1)*SIN($C$207)*COS(Mjesečno!$C$6)))</f>
        <v>0</v>
      </c>
      <c r="Q283" s="35">
        <f>IF(COS(Q$21)*(COS(Mjesečno!$C24)*(COS(Dnevno!$C$1)*COS($C$207)+COS(Dnevno!$C$6)*SIN(Dnevno!$C$1)*SIN($C$207)))+SIN(Sheet2!Q$21)*COS(Mjesečno!$C24)*SIN(Mjesečno!$C$6)*SIN($C$207)+SIN(Mjesečno!$C24)*(SIN(Mjesečno!$C$1)*COS($C$207)-COS(Mjesečno!$C$1)*SIN($C$207)*COS(Mjesečno!$C$6))&lt;0,0,COS(Q$21)*(COS(Mjesečno!$C24)*(COS(Dnevno!$C$1)*COS($C$207)+COS(Dnevno!$C$6)*SIN(Dnevno!$C$1)*SIN($C$207)))+SIN(Sheet2!Q$21)*COS(Mjesečno!$C24)*SIN(Mjesečno!$C$6)*SIN($C$207)+SIN(Mjesečno!$C24)*(SIN(Mjesečno!$C$1)*COS($C$207)-COS(Mjesečno!$C$1)*SIN($C$207)*COS(Mjesečno!$C$6)))</f>
        <v>0</v>
      </c>
      <c r="R283" s="35">
        <f>IF(COS(R$21)*(COS(Mjesečno!$C24)*(COS(Dnevno!$C$1)*COS($C$207)+COS(Dnevno!$C$6)*SIN(Dnevno!$C$1)*SIN($C$207)))+SIN(Sheet2!R$21)*COS(Mjesečno!$C24)*SIN(Mjesečno!$C$6)*SIN($C$207)+SIN(Mjesečno!$C24)*(SIN(Mjesečno!$C$1)*COS($C$207)-COS(Mjesečno!$C$1)*SIN($C$207)*COS(Mjesečno!$C$6))&lt;0,0,COS(R$21)*(COS(Mjesečno!$C24)*(COS(Dnevno!$C$1)*COS($C$207)+COS(Dnevno!$C$6)*SIN(Dnevno!$C$1)*SIN($C$207)))+SIN(Sheet2!R$21)*COS(Mjesečno!$C24)*SIN(Mjesečno!$C$6)*SIN($C$207)+SIN(Mjesečno!$C24)*(SIN(Mjesečno!$C$1)*COS($C$207)-COS(Mjesečno!$C$1)*SIN($C$207)*COS(Mjesečno!$C$6)))</f>
        <v>0</v>
      </c>
      <c r="S283" s="37">
        <f>IF(COS(S$21)*(COS(Mjesečno!$C24)*(COS(Dnevno!$C$1)*COS($C$207)+COS(Dnevno!$C$6)*SIN(Dnevno!$C$1)*SIN($C$207)))+SIN(Sheet2!S$21)*COS(Mjesečno!$C24)*SIN(Mjesečno!$C$6)*SIN($C$207)+SIN(Mjesečno!$C24)*(SIN(Mjesečno!$C$1)*COS($C$207)-COS(Mjesečno!$C$1)*SIN($C$207)*COS(Mjesečno!$C$6))&lt;0,0,COS(S$21)*(COS(Mjesečno!$C24)*(COS(Dnevno!$C$1)*COS(Dnevno!$C$5)+COS(Dnevno!$C$6)*SIN(Dnevno!$C$1)*SIN(Dnevno!$C$5)))+SIN(Sheet2!S$21)*COS(Mjesečno!$C24)*SIN(Mjesečno!$C$6)*SIN(Mjesečno!$C$5)+SIN(Mjesečno!$C24)*(SIN(Mjesečno!$C$1)*COS(Mjesečno!$C$5)-COS(Mjesečno!$C$1)*SIN(Mjesečno!$C$5)*COS(Mjesečno!$C$6)))</f>
        <v>0</v>
      </c>
    </row>
    <row r="288" spans="2:19" ht="18.5" x14ac:dyDescent="0.45">
      <c r="B288" s="114" t="s">
        <v>115</v>
      </c>
      <c r="C288" s="115" t="s">
        <v>116</v>
      </c>
    </row>
    <row r="289" spans="2:19" x14ac:dyDescent="0.35">
      <c r="B289" s="107" t="s">
        <v>101</v>
      </c>
      <c r="C289" s="112">
        <v>5</v>
      </c>
      <c r="D289" s="112">
        <v>6</v>
      </c>
      <c r="E289" s="112">
        <v>7</v>
      </c>
      <c r="F289" s="112">
        <v>8</v>
      </c>
      <c r="G289" s="112">
        <v>9</v>
      </c>
      <c r="H289" s="112">
        <v>10</v>
      </c>
      <c r="I289" s="112">
        <v>11</v>
      </c>
      <c r="J289" s="112">
        <v>12</v>
      </c>
      <c r="K289" s="112">
        <v>13</v>
      </c>
      <c r="L289" s="112">
        <v>14</v>
      </c>
      <c r="M289" s="112">
        <v>15</v>
      </c>
      <c r="N289" s="112">
        <v>16</v>
      </c>
      <c r="O289" s="112">
        <v>17</v>
      </c>
      <c r="P289" s="112">
        <v>18</v>
      </c>
      <c r="Q289" s="112">
        <v>19</v>
      </c>
      <c r="R289" s="112">
        <v>20</v>
      </c>
      <c r="S289" s="113">
        <v>21</v>
      </c>
    </row>
    <row r="290" spans="2:19" x14ac:dyDescent="0.35">
      <c r="B290" s="108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6"/>
    </row>
    <row r="291" spans="2:19" x14ac:dyDescent="0.35">
      <c r="B291" s="109" t="s">
        <v>92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6"/>
    </row>
    <row r="292" spans="2:19" x14ac:dyDescent="0.35">
      <c r="B292" s="110" t="s">
        <v>77</v>
      </c>
      <c r="C292" s="34">
        <f>IF(OR(C272=0,C153=0),0,C272/C153)</f>
        <v>0</v>
      </c>
      <c r="D292" s="34">
        <f t="shared" ref="D292:S292" si="234">IF(OR(D272=0,D153=0),0,D272/D153)</f>
        <v>0</v>
      </c>
      <c r="E292" s="34">
        <f t="shared" si="234"/>
        <v>0</v>
      </c>
      <c r="F292" s="34">
        <f t="shared" si="234"/>
        <v>1.677226752525492</v>
      </c>
      <c r="G292" s="34">
        <f t="shared" si="234"/>
        <v>1.3349687834140611</v>
      </c>
      <c r="H292" s="34">
        <f t="shared" si="234"/>
        <v>1.2564965861060098</v>
      </c>
      <c r="I292" s="34">
        <f t="shared" si="234"/>
        <v>1.2276966806629221</v>
      </c>
      <c r="J292" s="34">
        <f t="shared" si="234"/>
        <v>1.2198798192328799</v>
      </c>
      <c r="K292" s="34">
        <f t="shared" si="234"/>
        <v>1.2276966806629221</v>
      </c>
      <c r="L292" s="34">
        <f t="shared" si="234"/>
        <v>1.2564965861060098</v>
      </c>
      <c r="M292" s="34">
        <f>IF(OR(M272=0,M153=0),0,M272/M153)</f>
        <v>1.3349687834140611</v>
      </c>
      <c r="N292" s="34">
        <f t="shared" si="234"/>
        <v>1.677226752525492</v>
      </c>
      <c r="O292" s="34">
        <f t="shared" si="234"/>
        <v>0</v>
      </c>
      <c r="P292" s="34">
        <f t="shared" si="234"/>
        <v>0</v>
      </c>
      <c r="Q292" s="34">
        <f t="shared" si="234"/>
        <v>0</v>
      </c>
      <c r="R292" s="34">
        <f t="shared" si="234"/>
        <v>0</v>
      </c>
      <c r="S292" s="36">
        <f t="shared" si="234"/>
        <v>0</v>
      </c>
    </row>
    <row r="293" spans="2:19" x14ac:dyDescent="0.35">
      <c r="B293" s="110" t="s">
        <v>78</v>
      </c>
      <c r="C293" s="34">
        <f t="shared" ref="C293:R303" si="235">IF(OR(C273=0,C154=0),0,C273/C154)</f>
        <v>0</v>
      </c>
      <c r="D293" s="34">
        <f t="shared" si="235"/>
        <v>0</v>
      </c>
      <c r="E293" s="34">
        <f t="shared" si="235"/>
        <v>3.0794112779170995</v>
      </c>
      <c r="F293" s="34">
        <f t="shared" si="235"/>
        <v>1.3760062768167722</v>
      </c>
      <c r="G293" s="34">
        <f t="shared" ref="G293" si="236">IF(OR(G273=0,G154=0),0,G273/G154)</f>
        <v>1.2672295903174224</v>
      </c>
      <c r="H293" s="34">
        <f t="shared" ref="H293" si="237">IF(OR(H273=0,H154=0),0,H273/H154)</f>
        <v>1.2312593997993291</v>
      </c>
      <c r="I293" s="34">
        <f t="shared" ref="I293" si="238">IF(OR(I273=0,I154=0),0,I273/I154)</f>
        <v>1.2165229725138273</v>
      </c>
      <c r="J293" s="34">
        <f t="shared" ref="J293" si="239">IF(OR(J273=0,J154=0),0,J273/J154)</f>
        <v>1.2123630988594891</v>
      </c>
      <c r="K293" s="34">
        <f t="shared" ref="K293" si="240">IF(OR(K273=0,K154=0),0,K273/K154)</f>
        <v>1.2165229725138273</v>
      </c>
      <c r="L293" s="34">
        <f t="shared" ref="L293" si="241">IF(OR(L273=0,L154=0),0,L273/L154)</f>
        <v>1.2312593997993291</v>
      </c>
      <c r="M293" s="34">
        <f t="shared" ref="M293:M302" si="242">IF(OR(M273=0,M154=0),0,M273/M154)</f>
        <v>1.2672295903174224</v>
      </c>
      <c r="N293" s="34">
        <f t="shared" ref="N293" si="243">IF(OR(N273=0,N154=0),0,N273/N154)</f>
        <v>1.3760062768167722</v>
      </c>
      <c r="O293" s="34">
        <f t="shared" ref="O293" si="244">IF(OR(O273=0,O154=0),0,O273/O154)</f>
        <v>3.0794112779170995</v>
      </c>
      <c r="P293" s="34">
        <f t="shared" ref="P293" si="245">IF(OR(P273=0,P154=0),0,P273/P154)</f>
        <v>0</v>
      </c>
      <c r="Q293" s="34">
        <f t="shared" ref="Q293" si="246">IF(OR(Q273=0,Q154=0),0,Q273/Q154)</f>
        <v>0</v>
      </c>
      <c r="R293" s="34">
        <f t="shared" ref="R293" si="247">IF(OR(R273=0,R154=0),0,R273/R154)</f>
        <v>0</v>
      </c>
      <c r="S293" s="36">
        <f t="shared" ref="S293" si="248">IF(OR(S273=0,S154=0),0,S273/S154)</f>
        <v>0</v>
      </c>
    </row>
    <row r="294" spans="2:19" x14ac:dyDescent="0.35">
      <c r="B294" s="110" t="s">
        <v>79</v>
      </c>
      <c r="C294" s="34">
        <f t="shared" si="235"/>
        <v>0</v>
      </c>
      <c r="D294" s="34">
        <f t="shared" si="235"/>
        <v>0</v>
      </c>
      <c r="E294" s="34">
        <f t="shared" si="235"/>
        <v>1.215570920586351</v>
      </c>
      <c r="F294" s="34">
        <f t="shared" si="235"/>
        <v>1.1820463470297768</v>
      </c>
      <c r="G294" s="34">
        <f t="shared" ref="G294" si="249">IF(OR(G274=0,G155=0),0,G274/G155)</f>
        <v>1.1726121394097746</v>
      </c>
      <c r="H294" s="34">
        <f t="shared" ref="H294" si="250">IF(OR(H274=0,H155=0),0,H274/H155)</f>
        <v>1.1685819518940626</v>
      </c>
      <c r="I294" s="34">
        <f t="shared" ref="I294" si="251">IF(OR(I274=0,I155=0),0,I274/I155)</f>
        <v>1.1667568692097452</v>
      </c>
      <c r="J294" s="34">
        <f t="shared" ref="J294" si="252">IF(OR(J274=0,J155=0),0,J274/J155)</f>
        <v>1.1662212689357627</v>
      </c>
      <c r="K294" s="34">
        <f t="shared" ref="K294" si="253">IF(OR(K274=0,K155=0),0,K274/K155)</f>
        <v>1.1667568692097452</v>
      </c>
      <c r="L294" s="34">
        <f t="shared" ref="L294" si="254">IF(OR(L274=0,L155=0),0,L274/L155)</f>
        <v>1.1685819518940626</v>
      </c>
      <c r="M294" s="34">
        <f t="shared" si="242"/>
        <v>1.1726121394097746</v>
      </c>
      <c r="N294" s="34">
        <f t="shared" ref="N294" si="255">IF(OR(N274=0,N155=0),0,N274/N155)</f>
        <v>1.1820463470297768</v>
      </c>
      <c r="O294" s="34">
        <f t="shared" ref="O294" si="256">IF(OR(O274=0,O155=0),0,O274/O155)</f>
        <v>1.215570920586351</v>
      </c>
      <c r="P294" s="34">
        <f t="shared" ref="P294" si="257">IF(OR(P274=0,P155=0),0,P274/P155)</f>
        <v>0</v>
      </c>
      <c r="Q294" s="34">
        <f t="shared" ref="Q294" si="258">IF(OR(Q274=0,Q155=0),0,Q274/Q155)</f>
        <v>0</v>
      </c>
      <c r="R294" s="34">
        <f t="shared" ref="R294" si="259">IF(OR(R274=0,R155=0),0,R274/R155)</f>
        <v>0</v>
      </c>
      <c r="S294" s="36">
        <f t="shared" ref="S294" si="260">IF(OR(S274=0,S155=0),0,S274/S155)</f>
        <v>0</v>
      </c>
    </row>
    <row r="295" spans="2:19" x14ac:dyDescent="0.35">
      <c r="B295" s="110" t="s">
        <v>80</v>
      </c>
      <c r="C295" s="34">
        <f t="shared" si="235"/>
        <v>0</v>
      </c>
      <c r="D295" s="34">
        <f t="shared" si="235"/>
        <v>0.80517811871364953</v>
      </c>
      <c r="E295" s="34">
        <f t="shared" si="235"/>
        <v>1.0104411973683849</v>
      </c>
      <c r="F295" s="34">
        <f t="shared" si="235"/>
        <v>1.0566874511372621</v>
      </c>
      <c r="G295" s="34">
        <f t="shared" ref="G295" si="261">IF(OR(G275=0,G156=0),0,G275/G156)</f>
        <v>1.0758556099631496</v>
      </c>
      <c r="H295" s="34">
        <f t="shared" ref="H295" si="262">IF(OR(H275=0,H156=0),0,H275/H156)</f>
        <v>1.085313947271793</v>
      </c>
      <c r="I295" s="34">
        <f t="shared" ref="I295" si="263">IF(OR(I275=0,I156=0),0,I275/I156)</f>
        <v>1.0898922599586862</v>
      </c>
      <c r="J295" s="34">
        <f t="shared" ref="J295" si="264">IF(OR(J275=0,J156=0),0,J275/J156)</f>
        <v>1.09127339492387</v>
      </c>
      <c r="K295" s="34">
        <f t="shared" ref="K295" si="265">IF(OR(K275=0,K156=0),0,K275/K156)</f>
        <v>1.0898922599586862</v>
      </c>
      <c r="L295" s="34">
        <f t="shared" ref="L295" si="266">IF(OR(L275=0,L156=0),0,L275/L156)</f>
        <v>1.085313947271793</v>
      </c>
      <c r="M295" s="34">
        <f t="shared" si="242"/>
        <v>1.0758556099631496</v>
      </c>
      <c r="N295" s="34">
        <f t="shared" ref="N295" si="267">IF(OR(N275=0,N156=0),0,N275/N156)</f>
        <v>1.0566874511372621</v>
      </c>
      <c r="O295" s="34">
        <f t="shared" ref="O295" si="268">IF(OR(O275=0,O156=0),0,O275/O156)</f>
        <v>1.0104411973683849</v>
      </c>
      <c r="P295" s="34">
        <f t="shared" ref="P295" si="269">IF(OR(P275=0,P156=0),0,P275/P156)</f>
        <v>0.80517811871364953</v>
      </c>
      <c r="Q295" s="34">
        <f t="shared" ref="Q295" si="270">IF(OR(Q275=0,Q156=0),0,Q275/Q156)</f>
        <v>0</v>
      </c>
      <c r="R295" s="34">
        <f t="shared" ref="R295" si="271">IF(OR(R275=0,R156=0),0,R275/R156)</f>
        <v>0</v>
      </c>
      <c r="S295" s="36">
        <f t="shared" ref="S295" si="272">IF(OR(S275=0,S156=0),0,S275/S156)</f>
        <v>0</v>
      </c>
    </row>
    <row r="296" spans="2:19" x14ac:dyDescent="0.35">
      <c r="B296" s="110" t="s">
        <v>81</v>
      </c>
      <c r="C296" s="34">
        <f t="shared" si="235"/>
        <v>0</v>
      </c>
      <c r="D296" s="34">
        <f t="shared" si="235"/>
        <v>0.8051781187136493</v>
      </c>
      <c r="E296" s="34">
        <f t="shared" si="235"/>
        <v>0.93492271566818896</v>
      </c>
      <c r="F296" s="34">
        <f t="shared" si="235"/>
        <v>0.98134378331540528</v>
      </c>
      <c r="G296" s="34">
        <f t="shared" ref="G296" si="273">IF(OR(G276=0,G157=0),0,G276/G157)</f>
        <v>1.0036651346389018</v>
      </c>
      <c r="H296" s="34">
        <f t="shared" ref="H296" si="274">IF(OR(H276=0,H157=0),0,H276/H157)</f>
        <v>1.0154694393228922</v>
      </c>
      <c r="I296" s="34">
        <f t="shared" ref="I296" si="275">IF(OR(I276=0,I157=0),0,I276/I157)</f>
        <v>1.0213866200126938</v>
      </c>
      <c r="J296" s="34">
        <f t="shared" ref="J296" si="276">IF(OR(J276=0,J157=0),0,J276/J157)</f>
        <v>1.0231987094751547</v>
      </c>
      <c r="K296" s="34">
        <f t="shared" ref="K296" si="277">IF(OR(K276=0,K157=0),0,K276/K157)</f>
        <v>1.0213866200126938</v>
      </c>
      <c r="L296" s="34">
        <f t="shared" ref="L296" si="278">IF(OR(L276=0,L157=0),0,L276/L157)</f>
        <v>1.0154694393228922</v>
      </c>
      <c r="M296" s="34">
        <f t="shared" si="242"/>
        <v>1.0036651346389018</v>
      </c>
      <c r="N296" s="34">
        <f t="shared" ref="N296" si="279">IF(OR(N276=0,N157=0),0,N276/N157)</f>
        <v>0.98134378331540528</v>
      </c>
      <c r="O296" s="34">
        <f t="shared" ref="O296" si="280">IF(OR(O276=0,O157=0),0,O276/O157)</f>
        <v>0.93492271566818896</v>
      </c>
      <c r="P296" s="34">
        <f t="shared" ref="P296" si="281">IF(OR(P276=0,P157=0),0,P276/P157)</f>
        <v>0.8051781187136493</v>
      </c>
      <c r="Q296" s="34">
        <f t="shared" ref="Q296" si="282">IF(OR(Q276=0,Q157=0),0,Q276/Q157)</f>
        <v>0</v>
      </c>
      <c r="R296" s="34">
        <f t="shared" ref="R296" si="283">IF(OR(R276=0,R157=0),0,R276/R157)</f>
        <v>0</v>
      </c>
      <c r="S296" s="36">
        <f t="shared" ref="S296" si="284">IF(OR(S276=0,S157=0),0,S276/S157)</f>
        <v>0</v>
      </c>
    </row>
    <row r="297" spans="2:19" x14ac:dyDescent="0.35">
      <c r="B297" s="110" t="s">
        <v>82</v>
      </c>
      <c r="C297" s="34">
        <f t="shared" si="235"/>
        <v>0.25508122195276295</v>
      </c>
      <c r="D297" s="34">
        <f t="shared" si="235"/>
        <v>0.8051781187136493</v>
      </c>
      <c r="E297" s="34">
        <f t="shared" si="235"/>
        <v>0.90877171862070272</v>
      </c>
      <c r="F297" s="34">
        <f t="shared" si="235"/>
        <v>0.95038919355334694</v>
      </c>
      <c r="G297" s="34">
        <f t="shared" ref="G297" si="285">IF(OR(G277=0,G158=0),0,G277/G158)</f>
        <v>0.97137514077446563</v>
      </c>
      <c r="H297" s="34">
        <f t="shared" ref="H297" si="286">IF(OR(H277=0,H158=0),0,H277/H158)</f>
        <v>0.98274375707970674</v>
      </c>
      <c r="I297" s="34">
        <f t="shared" ref="I297" si="287">IF(OR(I277=0,I158=0),0,I277/I158)</f>
        <v>0.98851498096597101</v>
      </c>
      <c r="J297" s="34">
        <f t="shared" ref="J297" si="288">IF(OR(J277=0,J158=0),0,J277/J158)</f>
        <v>0.99029218403192809</v>
      </c>
      <c r="K297" s="34">
        <f t="shared" ref="K297" si="289">IF(OR(K277=0,K158=0),0,K277/K158)</f>
        <v>0.98851498096597101</v>
      </c>
      <c r="L297" s="34">
        <f t="shared" ref="L297" si="290">IF(OR(L277=0,L158=0),0,L277/L158)</f>
        <v>0.98274375707970674</v>
      </c>
      <c r="M297" s="34">
        <f t="shared" si="242"/>
        <v>0.97137514077446563</v>
      </c>
      <c r="N297" s="34">
        <f t="shared" ref="N297" si="291">IF(OR(N277=0,N158=0),0,N277/N158)</f>
        <v>0.95038919355334694</v>
      </c>
      <c r="O297" s="34">
        <f t="shared" ref="O297" si="292">IF(OR(O277=0,O158=0),0,O277/O158)</f>
        <v>0.90877171862070272</v>
      </c>
      <c r="P297" s="34">
        <f t="shared" ref="P297" si="293">IF(OR(P277=0,P158=0),0,P277/P158)</f>
        <v>0.8051781187136493</v>
      </c>
      <c r="Q297" s="34">
        <f t="shared" ref="Q297" si="294">IF(OR(Q277=0,Q158=0),0,Q277/Q158)</f>
        <v>0.25508122195276295</v>
      </c>
      <c r="R297" s="34">
        <f t="shared" ref="R297" si="295">IF(OR(R277=0,R158=0),0,R277/R158)</f>
        <v>0</v>
      </c>
      <c r="S297" s="36">
        <f t="shared" ref="S297" si="296">IF(OR(S277=0,S158=0),0,S277/S158)</f>
        <v>0</v>
      </c>
    </row>
    <row r="298" spans="2:19" x14ac:dyDescent="0.35">
      <c r="B298" s="110" t="s">
        <v>83</v>
      </c>
      <c r="C298" s="34">
        <f t="shared" si="235"/>
        <v>2.1288174277855357E-2</v>
      </c>
      <c r="D298" s="34">
        <f t="shared" si="235"/>
        <v>0.8051781187136493</v>
      </c>
      <c r="E298" s="34">
        <f t="shared" si="235"/>
        <v>0.92041797616318166</v>
      </c>
      <c r="F298" s="34">
        <f t="shared" si="235"/>
        <v>0.964489366105034</v>
      </c>
      <c r="G298" s="34">
        <f t="shared" si="235"/>
        <v>0.98625547044228057</v>
      </c>
      <c r="H298" s="34">
        <f t="shared" si="235"/>
        <v>0.99792180066909231</v>
      </c>
      <c r="I298" s="34">
        <f t="shared" si="235"/>
        <v>1.0038109828978528</v>
      </c>
      <c r="J298" s="34">
        <f t="shared" si="235"/>
        <v>1.0056200390047949</v>
      </c>
      <c r="K298" s="34">
        <f t="shared" si="235"/>
        <v>1.0038109828978528</v>
      </c>
      <c r="L298" s="34">
        <f t="shared" si="235"/>
        <v>0.99792180066909231</v>
      </c>
      <c r="M298" s="34">
        <f t="shared" si="242"/>
        <v>0.98625547044228057</v>
      </c>
      <c r="N298" s="34">
        <f t="shared" si="235"/>
        <v>0.964489366105034</v>
      </c>
      <c r="O298" s="34">
        <f t="shared" si="235"/>
        <v>0.92041797616318166</v>
      </c>
      <c r="P298" s="34">
        <f t="shared" si="235"/>
        <v>0.8051781187136493</v>
      </c>
      <c r="Q298" s="34">
        <f t="shared" si="235"/>
        <v>2.1288174277855357E-2</v>
      </c>
      <c r="R298" s="34">
        <f t="shared" si="235"/>
        <v>0</v>
      </c>
      <c r="S298" s="36">
        <f t="shared" ref="S298" si="297">IF(OR(S278=0,S159=0),0,S278/S159)</f>
        <v>0</v>
      </c>
    </row>
    <row r="299" spans="2:19" x14ac:dyDescent="0.35">
      <c r="B299" s="110" t="s">
        <v>84</v>
      </c>
      <c r="C299" s="34">
        <f t="shared" si="235"/>
        <v>0</v>
      </c>
      <c r="D299" s="34">
        <f t="shared" si="235"/>
        <v>0.8051781187136493</v>
      </c>
      <c r="E299" s="34">
        <f t="shared" si="235"/>
        <v>0.97548400310196115</v>
      </c>
      <c r="F299" s="34">
        <f t="shared" si="235"/>
        <v>1.0243302509825536</v>
      </c>
      <c r="G299" s="34">
        <f t="shared" ref="G299" si="298">IF(OR(G279=0,G160=0),0,G279/G160)</f>
        <v>1.0460442508562227</v>
      </c>
      <c r="H299" s="34">
        <f t="shared" ref="H299" si="299">IF(OR(H279=0,H160=0),0,H279/H160)</f>
        <v>1.0571024415838148</v>
      </c>
      <c r="I299" s="34">
        <f t="shared" ref="I299" si="300">IF(OR(I279=0,I160=0),0,I279/I160)</f>
        <v>1.0625397746482048</v>
      </c>
      <c r="J299" s="34">
        <f t="shared" ref="J299" si="301">IF(OR(J279=0,J160=0),0,J279/J160)</f>
        <v>1.0641910745861989</v>
      </c>
      <c r="K299" s="34">
        <f t="shared" ref="K299" si="302">IF(OR(K279=0,K160=0),0,K279/K160)</f>
        <v>1.0625397746482048</v>
      </c>
      <c r="L299" s="34">
        <f t="shared" ref="L299" si="303">IF(OR(L279=0,L160=0),0,L279/L160)</f>
        <v>1.0571024415838148</v>
      </c>
      <c r="M299" s="34">
        <f t="shared" si="242"/>
        <v>1.0460442508562227</v>
      </c>
      <c r="N299" s="34">
        <f t="shared" ref="N299" si="304">IF(OR(N279=0,N160=0),0,N279/N160)</f>
        <v>1.0243302509825536</v>
      </c>
      <c r="O299" s="34">
        <f t="shared" ref="O299" si="305">IF(OR(O279=0,O160=0),0,O279/O160)</f>
        <v>0.97548400310196115</v>
      </c>
      <c r="P299" s="34">
        <f t="shared" ref="P299" si="306">IF(OR(P279=0,P160=0),0,P279/P160)</f>
        <v>0.8051781187136493</v>
      </c>
      <c r="Q299" s="34">
        <f t="shared" ref="Q299" si="307">IF(OR(Q279=0,Q160=0),0,Q279/Q160)</f>
        <v>0</v>
      </c>
      <c r="R299" s="34">
        <f t="shared" ref="R299" si="308">IF(OR(R279=0,R160=0),0,R279/R160)</f>
        <v>0</v>
      </c>
      <c r="S299" s="36">
        <f t="shared" ref="S299" si="309">IF(OR(S279=0,S160=0),0,S279/S160)</f>
        <v>0</v>
      </c>
    </row>
    <row r="300" spans="2:19" x14ac:dyDescent="0.35">
      <c r="B300" s="110" t="s">
        <v>85</v>
      </c>
      <c r="C300" s="34">
        <f t="shared" si="235"/>
        <v>0</v>
      </c>
      <c r="D300" s="34">
        <f t="shared" si="235"/>
        <v>0.80517811871364997</v>
      </c>
      <c r="E300" s="34">
        <f t="shared" si="235"/>
        <v>1.1120972108741514</v>
      </c>
      <c r="F300" s="34">
        <f t="shared" si="235"/>
        <v>1.1301209668104122</v>
      </c>
      <c r="G300" s="34">
        <f t="shared" ref="G300" si="310">IF(OR(G280=0,G161=0),0,G280/G161)</f>
        <v>1.1362315408639878</v>
      </c>
      <c r="H300" s="34">
        <f t="shared" ref="H300" si="311">IF(OR(H280=0,H161=0),0,H280/H161)</f>
        <v>1.1390127023093095</v>
      </c>
      <c r="I300" s="34">
        <f t="shared" ref="I300" si="312">IF(OR(I280=0,I161=0),0,I280/I161)</f>
        <v>1.1403083157277383</v>
      </c>
      <c r="J300" s="34">
        <f t="shared" ref="J300" si="313">IF(OR(J280=0,J161=0),0,J280/J161)</f>
        <v>1.1406929468927982</v>
      </c>
      <c r="K300" s="34">
        <f t="shared" ref="K300" si="314">IF(OR(K280=0,K161=0),0,K280/K161)</f>
        <v>1.1403083157277383</v>
      </c>
      <c r="L300" s="34">
        <f t="shared" ref="L300" si="315">IF(OR(L280=0,L161=0),0,L280/L161)</f>
        <v>1.1390127023093095</v>
      </c>
      <c r="M300" s="34">
        <f t="shared" si="242"/>
        <v>1.1362315408639878</v>
      </c>
      <c r="N300" s="34">
        <f t="shared" ref="N300" si="316">IF(OR(N280=0,N161=0),0,N280/N161)</f>
        <v>1.1301209668104122</v>
      </c>
      <c r="O300" s="34">
        <f t="shared" ref="O300" si="317">IF(OR(O280=0,O161=0),0,O280/O161)</f>
        <v>1.1120972108741514</v>
      </c>
      <c r="P300" s="34">
        <f t="shared" ref="P300" si="318">IF(OR(P280=0,P161=0),0,P280/P161)</f>
        <v>0.80517811871364997</v>
      </c>
      <c r="Q300" s="34">
        <f t="shared" ref="Q300" si="319">IF(OR(Q280=0,Q161=0),0,Q280/Q161)</f>
        <v>0</v>
      </c>
      <c r="R300" s="34">
        <f t="shared" ref="R300" si="320">IF(OR(R280=0,R161=0),0,R280/R161)</f>
        <v>0</v>
      </c>
      <c r="S300" s="36">
        <f t="shared" ref="S300" si="321">IF(OR(S280=0,S161=0),0,S280/S161)</f>
        <v>0</v>
      </c>
    </row>
    <row r="301" spans="2:19" x14ac:dyDescent="0.35">
      <c r="B301" s="110" t="s">
        <v>86</v>
      </c>
      <c r="C301" s="34">
        <f t="shared" si="235"/>
        <v>0</v>
      </c>
      <c r="D301" s="34">
        <f t="shared" si="235"/>
        <v>0</v>
      </c>
      <c r="E301" s="34">
        <f t="shared" si="235"/>
        <v>1.7203569165648729</v>
      </c>
      <c r="F301" s="34">
        <f t="shared" si="235"/>
        <v>1.2989891846036306</v>
      </c>
      <c r="G301" s="34">
        <f t="shared" ref="G301" si="322">IF(OR(G281=0,G162=0),0,G281/G162)</f>
        <v>1.2365609921617244</v>
      </c>
      <c r="H301" s="34">
        <f t="shared" ref="H301" si="323">IF(OR(H281=0,H162=0),0,H281/H162)</f>
        <v>1.2136820455889903</v>
      </c>
      <c r="I301" s="34">
        <f t="shared" ref="I301" si="324">IF(OR(I281=0,I162=0),0,I281/I162)</f>
        <v>1.203949403352411</v>
      </c>
      <c r="J301" s="34">
        <f t="shared" ref="J301" si="325">IF(OR(J281=0,J162=0),0,J281/J162)</f>
        <v>1.2011626318254156</v>
      </c>
      <c r="K301" s="34">
        <f t="shared" ref="K301" si="326">IF(OR(K281=0,K162=0),0,K281/K162)</f>
        <v>1.203949403352411</v>
      </c>
      <c r="L301" s="34">
        <f t="shared" ref="L301" si="327">IF(OR(L281=0,L162=0),0,L281/L162)</f>
        <v>1.2136820455889903</v>
      </c>
      <c r="M301" s="34">
        <f t="shared" si="242"/>
        <v>1.2365609921617244</v>
      </c>
      <c r="N301" s="34">
        <f t="shared" ref="N301" si="328">IF(OR(N281=0,N162=0),0,N281/N162)</f>
        <v>1.2989891846036306</v>
      </c>
      <c r="O301" s="34">
        <f t="shared" ref="O301" si="329">IF(OR(O281=0,O162=0),0,O281/O162)</f>
        <v>1.7203569165648729</v>
      </c>
      <c r="P301" s="34">
        <f t="shared" ref="P301" si="330">IF(OR(P281=0,P162=0),0,P281/P162)</f>
        <v>0</v>
      </c>
      <c r="Q301" s="34">
        <f t="shared" ref="Q301" si="331">IF(OR(Q281=0,Q162=0),0,Q281/Q162)</f>
        <v>0</v>
      </c>
      <c r="R301" s="34">
        <f t="shared" ref="R301" si="332">IF(OR(R281=0,R162=0),0,R281/R162)</f>
        <v>0</v>
      </c>
      <c r="S301" s="36">
        <f t="shared" ref="S301" si="333">IF(OR(S281=0,S162=0),0,S281/S162)</f>
        <v>0</v>
      </c>
    </row>
    <row r="302" spans="2:19" x14ac:dyDescent="0.35">
      <c r="B302" s="110" t="s">
        <v>87</v>
      </c>
      <c r="C302" s="34">
        <f t="shared" si="235"/>
        <v>0</v>
      </c>
      <c r="D302" s="34">
        <f t="shared" si="235"/>
        <v>0</v>
      </c>
      <c r="E302" s="34">
        <f t="shared" si="235"/>
        <v>0</v>
      </c>
      <c r="F302" s="34">
        <f t="shared" si="235"/>
        <v>1.575951785107069</v>
      </c>
      <c r="G302" s="34">
        <f t="shared" ref="G302" si="334">IF(OR(G282=0,G163=0),0,G282/G163)</f>
        <v>1.3186861566140506</v>
      </c>
      <c r="H302" s="34">
        <f t="shared" ref="H302" si="335">IF(OR(H282=0,H163=0),0,H282/H163)</f>
        <v>1.2525361379393305</v>
      </c>
      <c r="I302" s="34">
        <f t="shared" ref="I302" si="336">IF(OR(I282=0,I163=0),0,I282/I163)</f>
        <v>1.227500395646548</v>
      </c>
      <c r="J302" s="34">
        <f t="shared" ref="J302" si="337">IF(OR(J282=0,J163=0),0,J282/J163)</f>
        <v>1.2206326004787706</v>
      </c>
      <c r="K302" s="34">
        <f t="shared" ref="K302" si="338">IF(OR(K282=0,K163=0),0,K282/K163)</f>
        <v>1.227500395646548</v>
      </c>
      <c r="L302" s="34">
        <f t="shared" ref="L302" si="339">IF(OR(L282=0,L163=0),0,L282/L163)</f>
        <v>1.2525361379393305</v>
      </c>
      <c r="M302" s="34">
        <f t="shared" si="242"/>
        <v>1.3186861566140506</v>
      </c>
      <c r="N302" s="34">
        <f t="shared" ref="N302" si="340">IF(OR(N282=0,N163=0),0,N282/N163)</f>
        <v>1.575951785107069</v>
      </c>
      <c r="O302" s="34">
        <f t="shared" ref="O302" si="341">IF(OR(O282=0,O163=0),0,O282/O163)</f>
        <v>0</v>
      </c>
      <c r="P302" s="34">
        <f t="shared" ref="P302" si="342">IF(OR(P282=0,P163=0),0,P282/P163)</f>
        <v>0</v>
      </c>
      <c r="Q302" s="34">
        <f t="shared" ref="Q302" si="343">IF(OR(Q282=0,Q163=0),0,Q282/Q163)</f>
        <v>0</v>
      </c>
      <c r="R302" s="34">
        <f t="shared" ref="R302" si="344">IF(OR(R282=0,R163=0),0,R282/R163)</f>
        <v>0</v>
      </c>
      <c r="S302" s="36">
        <f t="shared" ref="S302:S303" si="345">IF(OR(S282=0,S163=0),0,S282/S163)</f>
        <v>0</v>
      </c>
    </row>
    <row r="303" spans="2:19" x14ac:dyDescent="0.35">
      <c r="B303" s="111" t="s">
        <v>88</v>
      </c>
      <c r="C303" s="35">
        <f t="shared" si="235"/>
        <v>0</v>
      </c>
      <c r="D303" s="35">
        <f t="shared" si="235"/>
        <v>0</v>
      </c>
      <c r="E303" s="35">
        <f t="shared" si="235"/>
        <v>0</v>
      </c>
      <c r="F303" s="35">
        <f t="shared" si="235"/>
        <v>1.8611390989373546</v>
      </c>
      <c r="G303" s="35">
        <f t="shared" si="235"/>
        <v>1.3553128648660291</v>
      </c>
      <c r="H303" s="35">
        <f t="shared" si="235"/>
        <v>1.2590046730805668</v>
      </c>
      <c r="I303" s="35">
        <f t="shared" si="235"/>
        <v>1.2251695082180751</v>
      </c>
      <c r="J303" s="35">
        <f t="shared" si="235"/>
        <v>1.2161195420881312</v>
      </c>
      <c r="K303" s="35">
        <f t="shared" si="235"/>
        <v>1.2251695082180751</v>
      </c>
      <c r="L303" s="35">
        <f t="shared" si="235"/>
        <v>1.2590046730805668</v>
      </c>
      <c r="M303" s="35">
        <f t="shared" si="235"/>
        <v>1.3553128648660291</v>
      </c>
      <c r="N303" s="35">
        <f t="shared" si="235"/>
        <v>1.8611390989373546</v>
      </c>
      <c r="O303" s="35">
        <f t="shared" si="235"/>
        <v>0</v>
      </c>
      <c r="P303" s="35">
        <f t="shared" si="235"/>
        <v>0</v>
      </c>
      <c r="Q303" s="35">
        <f t="shared" si="235"/>
        <v>0</v>
      </c>
      <c r="R303" s="35">
        <f t="shared" si="235"/>
        <v>0</v>
      </c>
      <c r="S303" s="37">
        <f t="shared" si="345"/>
        <v>0</v>
      </c>
    </row>
    <row r="304" spans="2:19" x14ac:dyDescent="0.35">
      <c r="B304" s="117"/>
    </row>
    <row r="305" spans="2:22" x14ac:dyDescent="0.35">
      <c r="B305" s="117"/>
    </row>
    <row r="306" spans="2:22" ht="33" x14ac:dyDescent="0.35">
      <c r="B306" s="116" t="s">
        <v>110</v>
      </c>
      <c r="C306" s="115" t="s">
        <v>116</v>
      </c>
    </row>
    <row r="307" spans="2:22" x14ac:dyDescent="0.35">
      <c r="B307" s="107" t="s">
        <v>101</v>
      </c>
      <c r="C307" s="112">
        <v>5</v>
      </c>
      <c r="D307" s="112">
        <v>6</v>
      </c>
      <c r="E307" s="112">
        <v>7</v>
      </c>
      <c r="F307" s="112">
        <v>8</v>
      </c>
      <c r="G307" s="112">
        <v>9</v>
      </c>
      <c r="H307" s="112">
        <v>10</v>
      </c>
      <c r="I307" s="112">
        <v>11</v>
      </c>
      <c r="J307" s="112">
        <v>12</v>
      </c>
      <c r="K307" s="112">
        <v>13</v>
      </c>
      <c r="L307" s="112">
        <v>14</v>
      </c>
      <c r="M307" s="112">
        <v>15</v>
      </c>
      <c r="N307" s="112">
        <v>16</v>
      </c>
      <c r="O307" s="112">
        <v>17</v>
      </c>
      <c r="P307" s="112">
        <v>18</v>
      </c>
      <c r="Q307" s="112">
        <v>19</v>
      </c>
      <c r="R307" s="112">
        <v>20</v>
      </c>
      <c r="S307" s="113">
        <v>21</v>
      </c>
      <c r="T307" s="34"/>
      <c r="U307" t="s">
        <v>122</v>
      </c>
      <c r="V307" t="s">
        <v>121</v>
      </c>
    </row>
    <row r="308" spans="2:22" x14ac:dyDescent="0.35">
      <c r="B308" s="108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6"/>
      <c r="T308" s="34"/>
      <c r="U308" s="15">
        <v>31</v>
      </c>
      <c r="V308">
        <f>SUMPRODUCT(T310:T321,$U$308:$U$319)</f>
        <v>1580.657942139725</v>
      </c>
    </row>
    <row r="309" spans="2:22" x14ac:dyDescent="0.35">
      <c r="B309" s="109" t="s">
        <v>92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6"/>
      <c r="T309" s="34"/>
      <c r="U309" s="15">
        <v>28</v>
      </c>
    </row>
    <row r="310" spans="2:22" x14ac:dyDescent="0.35">
      <c r="B310" s="110" t="s">
        <v>77</v>
      </c>
      <c r="C310" s="34">
        <f>C112*C292+C91*(1+COS($C$207))/2+C69*0.2*((1-COS($C$207))/2)</f>
        <v>0</v>
      </c>
      <c r="D310" s="34">
        <f>D112*D292+D91*(1+COS($C$207))/2+D69*0.2*((1-COS($C$207))/2)</f>
        <v>0</v>
      </c>
      <c r="E310" s="34">
        <f t="shared" ref="E310:S310" si="346">E112*E292+E91*(1+COS($C$207))/2+E69*0.2*((1-COS($C$207))/2)</f>
        <v>0</v>
      </c>
      <c r="F310" s="34">
        <f t="shared" si="346"/>
        <v>7.3418632858979135E-2</v>
      </c>
      <c r="G310" s="34">
        <f t="shared" si="346"/>
        <v>0.16316578382430932</v>
      </c>
      <c r="H310" s="34">
        <f t="shared" si="346"/>
        <v>0.23105706763355149</v>
      </c>
      <c r="I310" s="34">
        <f t="shared" si="346"/>
        <v>0.27362671412589795</v>
      </c>
      <c r="J310" s="34">
        <f t="shared" si="346"/>
        <v>0.28813581510191105</v>
      </c>
      <c r="K310" s="34">
        <f t="shared" si="346"/>
        <v>0.27362671412589795</v>
      </c>
      <c r="L310" s="34">
        <f t="shared" si="346"/>
        <v>0.23105706763355149</v>
      </c>
      <c r="M310" s="34">
        <f t="shared" si="346"/>
        <v>0.16316578382430932</v>
      </c>
      <c r="N310" s="34">
        <f t="shared" si="346"/>
        <v>7.3418632858979135E-2</v>
      </c>
      <c r="O310" s="34">
        <f t="shared" si="346"/>
        <v>0</v>
      </c>
      <c r="P310" s="34">
        <f t="shared" si="346"/>
        <v>0</v>
      </c>
      <c r="Q310" s="34">
        <f t="shared" si="346"/>
        <v>0</v>
      </c>
      <c r="R310" s="34">
        <f t="shared" si="346"/>
        <v>0</v>
      </c>
      <c r="S310" s="36">
        <f t="shared" si="346"/>
        <v>0</v>
      </c>
      <c r="T310" s="34">
        <f>SUM(C310:S310)</f>
        <v>1.7706722119873868</v>
      </c>
      <c r="U310" s="15">
        <v>31</v>
      </c>
    </row>
    <row r="311" spans="2:22" x14ac:dyDescent="0.35">
      <c r="B311" s="110" t="s">
        <v>78</v>
      </c>
      <c r="C311" s="34">
        <f t="shared" ref="C311:D321" si="347">C113*C293+C92*(1+COS($C$207))/2+C70*0.2*((1-COS($C$207))/2)</f>
        <v>0</v>
      </c>
      <c r="D311" s="34">
        <f t="shared" si="347"/>
        <v>0</v>
      </c>
      <c r="E311" s="34">
        <f t="shared" ref="E311:S311" si="348">E113*E293+E92*(1+COS($C$207))/2+E70*0.2*((1-COS($C$207))/2)</f>
        <v>3.0783903226828755E-2</v>
      </c>
      <c r="F311" s="34">
        <f t="shared" si="348"/>
        <v>0.15651907276770249</v>
      </c>
      <c r="G311" s="34">
        <f t="shared" si="348"/>
        <v>0.26183750855583832</v>
      </c>
      <c r="H311" s="34">
        <f t="shared" si="348"/>
        <v>0.34255812673040431</v>
      </c>
      <c r="I311" s="34">
        <f t="shared" si="348"/>
        <v>0.39328579858637408</v>
      </c>
      <c r="J311" s="34">
        <f t="shared" si="348"/>
        <v>0.41058636516579672</v>
      </c>
      <c r="K311" s="34">
        <f t="shared" si="348"/>
        <v>0.39328579858637408</v>
      </c>
      <c r="L311" s="34">
        <f t="shared" si="348"/>
        <v>0.34255812673040431</v>
      </c>
      <c r="M311" s="34">
        <f t="shared" si="348"/>
        <v>0.26183750855583832</v>
      </c>
      <c r="N311" s="34">
        <f t="shared" si="348"/>
        <v>0.15651907276770249</v>
      </c>
      <c r="O311" s="34">
        <f t="shared" si="348"/>
        <v>3.0783903226828755E-2</v>
      </c>
      <c r="P311" s="34">
        <f t="shared" si="348"/>
        <v>0</v>
      </c>
      <c r="Q311" s="34">
        <f t="shared" si="348"/>
        <v>0</v>
      </c>
      <c r="R311" s="34">
        <f t="shared" si="348"/>
        <v>0</v>
      </c>
      <c r="S311" s="36">
        <f t="shared" si="348"/>
        <v>0</v>
      </c>
      <c r="T311" s="34">
        <f t="shared" ref="T311:T321" si="349">SUM(C311:S311)</f>
        <v>2.7805551849000927</v>
      </c>
      <c r="U311" s="15">
        <v>30</v>
      </c>
    </row>
    <row r="312" spans="2:22" x14ac:dyDescent="0.35">
      <c r="B312" s="110" t="s">
        <v>79</v>
      </c>
      <c r="C312" s="34">
        <f t="shared" si="347"/>
        <v>0</v>
      </c>
      <c r="D312" s="34">
        <f t="shared" si="347"/>
        <v>0</v>
      </c>
      <c r="E312" s="34">
        <f t="shared" ref="E312:S312" si="350">E114*E294+E93*(1+COS($C$207))/2+E71*0.2*((1-COS($C$207))/2)</f>
        <v>0.13689134239760042</v>
      </c>
      <c r="F312" s="34">
        <f t="shared" si="350"/>
        <v>0.28281865656090355</v>
      </c>
      <c r="G312" s="34">
        <f t="shared" si="350"/>
        <v>0.40812750506703782</v>
      </c>
      <c r="H312" s="34">
        <f t="shared" si="350"/>
        <v>0.50428007172433686</v>
      </c>
      <c r="I312" s="34">
        <f t="shared" si="350"/>
        <v>0.56472403694635132</v>
      </c>
      <c r="J312" s="34">
        <f t="shared" si="350"/>
        <v>0.58534033988091105</v>
      </c>
      <c r="K312" s="34">
        <f t="shared" si="350"/>
        <v>0.56472403694635132</v>
      </c>
      <c r="L312" s="34">
        <f t="shared" si="350"/>
        <v>0.50428007172433686</v>
      </c>
      <c r="M312" s="34">
        <f t="shared" si="350"/>
        <v>0.40812750506703782</v>
      </c>
      <c r="N312" s="34">
        <f t="shared" si="350"/>
        <v>0.28281865656090355</v>
      </c>
      <c r="O312" s="34">
        <f t="shared" si="350"/>
        <v>0.13689134239760042</v>
      </c>
      <c r="P312" s="34">
        <f t="shared" si="350"/>
        <v>0</v>
      </c>
      <c r="Q312" s="34">
        <f t="shared" si="350"/>
        <v>0</v>
      </c>
      <c r="R312" s="34">
        <f t="shared" si="350"/>
        <v>0</v>
      </c>
      <c r="S312" s="36">
        <f t="shared" si="350"/>
        <v>0</v>
      </c>
      <c r="T312" s="34">
        <f t="shared" si="349"/>
        <v>4.3790235652733704</v>
      </c>
      <c r="U312" s="15">
        <v>31</v>
      </c>
    </row>
    <row r="313" spans="2:22" x14ac:dyDescent="0.35">
      <c r="B313" s="110" t="s">
        <v>80</v>
      </c>
      <c r="C313" s="34">
        <f t="shared" si="347"/>
        <v>0</v>
      </c>
      <c r="D313" s="34">
        <f t="shared" si="347"/>
        <v>7.2963079798373132E-2</v>
      </c>
      <c r="E313" s="34">
        <f t="shared" ref="E313:S313" si="351">E115*E295+E94*(1+COS($C$207))/2+E72*0.2*((1-COS($C$207))/2)</f>
        <v>0.21578650895075518</v>
      </c>
      <c r="F313" s="34">
        <f t="shared" si="351"/>
        <v>0.34874449187504714</v>
      </c>
      <c r="G313" s="34">
        <f t="shared" si="351"/>
        <v>0.46289936375303609</v>
      </c>
      <c r="H313" s="34">
        <f t="shared" si="351"/>
        <v>0.55048868985317312</v>
      </c>
      <c r="I313" s="34">
        <f t="shared" si="351"/>
        <v>0.60554839495673296</v>
      </c>
      <c r="J313" s="34">
        <f t="shared" si="351"/>
        <v>0.62432807045001648</v>
      </c>
      <c r="K313" s="34">
        <f t="shared" si="351"/>
        <v>0.60554839495673296</v>
      </c>
      <c r="L313" s="34">
        <f t="shared" si="351"/>
        <v>0.55048868985317312</v>
      </c>
      <c r="M313" s="34">
        <f t="shared" si="351"/>
        <v>0.46289936375303609</v>
      </c>
      <c r="N313" s="34">
        <f t="shared" si="351"/>
        <v>0.34874449187504714</v>
      </c>
      <c r="O313" s="34">
        <f t="shared" si="351"/>
        <v>0.21578650895075518</v>
      </c>
      <c r="P313" s="34">
        <f t="shared" si="351"/>
        <v>7.2963079798373132E-2</v>
      </c>
      <c r="Q313" s="34">
        <f t="shared" si="351"/>
        <v>0</v>
      </c>
      <c r="R313" s="34">
        <f t="shared" si="351"/>
        <v>0</v>
      </c>
      <c r="S313" s="36">
        <f t="shared" si="351"/>
        <v>0</v>
      </c>
      <c r="T313" s="34">
        <f t="shared" si="349"/>
        <v>5.137189128824251</v>
      </c>
      <c r="U313" s="15">
        <v>30</v>
      </c>
    </row>
    <row r="314" spans="2:22" x14ac:dyDescent="0.35">
      <c r="B314" s="110" t="s">
        <v>81</v>
      </c>
      <c r="C314" s="34">
        <f t="shared" si="347"/>
        <v>1.3416955426020675E-2</v>
      </c>
      <c r="D314" s="34">
        <f t="shared" si="347"/>
        <v>0.14634771587904108</v>
      </c>
      <c r="E314" s="34">
        <f t="shared" ref="E314:S314" si="352">E116*E296+E95*(1+COS($C$207))/2+E73*0.2*((1-COS($C$207))/2)</f>
        <v>0.28532563780045</v>
      </c>
      <c r="F314" s="34">
        <f t="shared" si="352"/>
        <v>0.41439964864738649</v>
      </c>
      <c r="G314" s="34">
        <f t="shared" si="352"/>
        <v>0.52513608601570005</v>
      </c>
      <c r="H314" s="34">
        <f t="shared" si="352"/>
        <v>0.61007620952403097</v>
      </c>
      <c r="I314" s="34">
        <f t="shared" si="352"/>
        <v>0.66346306795256071</v>
      </c>
      <c r="J314" s="34">
        <f t="shared" si="352"/>
        <v>0.68167113326737727</v>
      </c>
      <c r="K314" s="34">
        <f t="shared" si="352"/>
        <v>0.66346306795256071</v>
      </c>
      <c r="L314" s="34">
        <f t="shared" si="352"/>
        <v>0.61007620952403097</v>
      </c>
      <c r="M314" s="34">
        <f t="shared" si="352"/>
        <v>0.52513608601570005</v>
      </c>
      <c r="N314" s="34">
        <f t="shared" si="352"/>
        <v>0.41439964864738649</v>
      </c>
      <c r="O314" s="34">
        <f t="shared" si="352"/>
        <v>0.28532563780045</v>
      </c>
      <c r="P314" s="34">
        <f t="shared" si="352"/>
        <v>0.14634771587904108</v>
      </c>
      <c r="Q314" s="34">
        <f t="shared" si="352"/>
        <v>1.3416955426020675E-2</v>
      </c>
      <c r="R314" s="34">
        <f t="shared" si="352"/>
        <v>0</v>
      </c>
      <c r="S314" s="36">
        <f t="shared" si="352"/>
        <v>0</v>
      </c>
      <c r="T314" s="34">
        <f t="shared" si="349"/>
        <v>5.9980017757577579</v>
      </c>
      <c r="U314" s="15">
        <v>31</v>
      </c>
    </row>
    <row r="315" spans="2:22" x14ac:dyDescent="0.35">
      <c r="B315" s="110" t="s">
        <v>82</v>
      </c>
      <c r="C315" s="34">
        <f t="shared" si="347"/>
        <v>4.0325094452171938E-2</v>
      </c>
      <c r="D315" s="34">
        <f t="shared" si="347"/>
        <v>0.18419587789038699</v>
      </c>
      <c r="E315" s="34">
        <f t="shared" ref="E315:S315" si="353">E117*E297+E96*(1+COS($C$207))/2+E74*0.2*((1-COS($C$207))/2)</f>
        <v>0.32314413363891492</v>
      </c>
      <c r="F315" s="34">
        <f t="shared" si="353"/>
        <v>0.45201786320661469</v>
      </c>
      <c r="G315" s="34">
        <f t="shared" si="353"/>
        <v>0.56252161083396612</v>
      </c>
      <c r="H315" s="34">
        <f t="shared" si="353"/>
        <v>0.64726192297340401</v>
      </c>
      <c r="I315" s="34">
        <f t="shared" si="353"/>
        <v>0.7005167470219531</v>
      </c>
      <c r="J315" s="34">
        <f t="shared" si="353"/>
        <v>0.71867886726051333</v>
      </c>
      <c r="K315" s="34">
        <f t="shared" si="353"/>
        <v>0.7005167470219531</v>
      </c>
      <c r="L315" s="34">
        <f t="shared" si="353"/>
        <v>0.64726192297340401</v>
      </c>
      <c r="M315" s="34">
        <f t="shared" si="353"/>
        <v>0.56252161083396612</v>
      </c>
      <c r="N315" s="34">
        <f t="shared" si="353"/>
        <v>0.45201786320661469</v>
      </c>
      <c r="O315" s="34">
        <f t="shared" si="353"/>
        <v>0.32314413363891492</v>
      </c>
      <c r="P315" s="34">
        <f t="shared" si="353"/>
        <v>0.18419587789038699</v>
      </c>
      <c r="Q315" s="34">
        <f t="shared" si="353"/>
        <v>4.0325094452171938E-2</v>
      </c>
      <c r="R315" s="34">
        <f t="shared" si="353"/>
        <v>0</v>
      </c>
      <c r="S315" s="36">
        <f t="shared" si="353"/>
        <v>0</v>
      </c>
      <c r="T315" s="34">
        <f t="shared" si="349"/>
        <v>6.5386453672953362</v>
      </c>
      <c r="U315" s="15">
        <v>31</v>
      </c>
    </row>
    <row r="316" spans="2:22" x14ac:dyDescent="0.35">
      <c r="B316" s="110" t="s">
        <v>83</v>
      </c>
      <c r="C316" s="34">
        <f t="shared" si="347"/>
        <v>2.051411853720601E-2</v>
      </c>
      <c r="D316" s="34">
        <f t="shared" si="347"/>
        <v>0.18305910231566919</v>
      </c>
      <c r="E316" s="34">
        <f t="shared" ref="E316:S316" si="354">E118*E298+E97*(1+COS($C$207))/2+E75*0.2*((1-COS($C$207))/2)</f>
        <v>0.33883836575564052</v>
      </c>
      <c r="F316" s="34">
        <f t="shared" si="354"/>
        <v>0.48336087785214432</v>
      </c>
      <c r="G316" s="34">
        <f t="shared" si="354"/>
        <v>0.60730247896507028</v>
      </c>
      <c r="H316" s="34">
        <f t="shared" si="354"/>
        <v>0.70235526396542314</v>
      </c>
      <c r="I316" s="34">
        <f t="shared" si="354"/>
        <v>0.76209332563438559</v>
      </c>
      <c r="J316" s="34">
        <f t="shared" si="354"/>
        <v>0.78246684599695882</v>
      </c>
      <c r="K316" s="34">
        <f t="shared" si="354"/>
        <v>0.76209332563438559</v>
      </c>
      <c r="L316" s="34">
        <f t="shared" si="354"/>
        <v>0.70235526396542314</v>
      </c>
      <c r="M316" s="34">
        <f t="shared" si="354"/>
        <v>0.60730247896507028</v>
      </c>
      <c r="N316" s="34">
        <f t="shared" si="354"/>
        <v>0.48336087785214432</v>
      </c>
      <c r="O316" s="34">
        <f t="shared" si="354"/>
        <v>0.33883836575564052</v>
      </c>
      <c r="P316" s="34">
        <f t="shared" si="354"/>
        <v>0.18305910231566919</v>
      </c>
      <c r="Q316" s="34">
        <f t="shared" si="354"/>
        <v>2.051411853720601E-2</v>
      </c>
      <c r="R316" s="34">
        <f t="shared" si="354"/>
        <v>0</v>
      </c>
      <c r="S316" s="36">
        <f t="shared" si="354"/>
        <v>0</v>
      </c>
      <c r="T316" s="34">
        <f t="shared" si="349"/>
        <v>6.9775139120480363</v>
      </c>
      <c r="U316" s="15">
        <v>30</v>
      </c>
    </row>
    <row r="317" spans="2:22" x14ac:dyDescent="0.35">
      <c r="B317" s="110" t="s">
        <v>84</v>
      </c>
      <c r="C317" s="34">
        <f t="shared" si="347"/>
        <v>0</v>
      </c>
      <c r="D317" s="34">
        <f t="shared" si="347"/>
        <v>0.11680075150756003</v>
      </c>
      <c r="E317" s="34">
        <f t="shared" ref="E317:S317" si="355">E119*E299+E98*(1+COS($C$207))/2+E76*0.2*((1-COS($C$207))/2)</f>
        <v>0.28245197730666877</v>
      </c>
      <c r="F317" s="34">
        <f t="shared" si="355"/>
        <v>0.43649729156598099</v>
      </c>
      <c r="G317" s="34">
        <f t="shared" si="355"/>
        <v>0.56872061139916796</v>
      </c>
      <c r="H317" s="34">
        <f t="shared" si="355"/>
        <v>0.67016296045034185</v>
      </c>
      <c r="I317" s="34">
        <f t="shared" si="355"/>
        <v>0.73392791691281412</v>
      </c>
      <c r="J317" s="34">
        <f t="shared" si="355"/>
        <v>0.75567636941564653</v>
      </c>
      <c r="K317" s="34">
        <f t="shared" si="355"/>
        <v>0.73392791691281412</v>
      </c>
      <c r="L317" s="34">
        <f t="shared" si="355"/>
        <v>0.67016296045034185</v>
      </c>
      <c r="M317" s="34">
        <f t="shared" si="355"/>
        <v>0.56872061139916796</v>
      </c>
      <c r="N317" s="34">
        <f t="shared" si="355"/>
        <v>0.43649729156598099</v>
      </c>
      <c r="O317" s="34">
        <f t="shared" si="355"/>
        <v>0.28245197730666877</v>
      </c>
      <c r="P317" s="34">
        <f t="shared" si="355"/>
        <v>0.11680075150756003</v>
      </c>
      <c r="Q317" s="34">
        <f t="shared" si="355"/>
        <v>0</v>
      </c>
      <c r="R317" s="34">
        <f t="shared" si="355"/>
        <v>0</v>
      </c>
      <c r="S317" s="36">
        <f t="shared" si="355"/>
        <v>0</v>
      </c>
      <c r="T317" s="34">
        <f t="shared" si="349"/>
        <v>6.3727993877007139</v>
      </c>
      <c r="U317" s="15">
        <v>31</v>
      </c>
    </row>
    <row r="318" spans="2:22" x14ac:dyDescent="0.35">
      <c r="B318" s="110" t="s">
        <v>85</v>
      </c>
      <c r="C318" s="34">
        <f t="shared" si="347"/>
        <v>0</v>
      </c>
      <c r="D318" s="34">
        <f t="shared" si="347"/>
        <v>1.6557500350840453E-2</v>
      </c>
      <c r="E318" s="34">
        <f t="shared" ref="E318:S318" si="356">E120*E300+E99*(1+COS($C$207))/2+E77*0.2*((1-COS($C$207))/2)</f>
        <v>0.17557772152081558</v>
      </c>
      <c r="F318" s="34">
        <f t="shared" si="356"/>
        <v>0.32374164160759922</v>
      </c>
      <c r="G318" s="34">
        <f t="shared" si="356"/>
        <v>0.45097220833188228</v>
      </c>
      <c r="H318" s="34">
        <f t="shared" si="356"/>
        <v>0.54859951823074848</v>
      </c>
      <c r="I318" s="34">
        <f t="shared" si="356"/>
        <v>0.60997057818920142</v>
      </c>
      <c r="J318" s="34">
        <f t="shared" si="356"/>
        <v>0.6309030997195838</v>
      </c>
      <c r="K318" s="34">
        <f t="shared" si="356"/>
        <v>0.60997057818920142</v>
      </c>
      <c r="L318" s="34">
        <f t="shared" si="356"/>
        <v>0.54859951823074848</v>
      </c>
      <c r="M318" s="34">
        <f t="shared" si="356"/>
        <v>0.45097220833188228</v>
      </c>
      <c r="N318" s="34">
        <f t="shared" si="356"/>
        <v>0.32374164160759922</v>
      </c>
      <c r="O318" s="34">
        <f t="shared" si="356"/>
        <v>0.17557772152081558</v>
      </c>
      <c r="P318" s="34">
        <f t="shared" si="356"/>
        <v>1.6557500350840453E-2</v>
      </c>
      <c r="Q318" s="34">
        <f t="shared" si="356"/>
        <v>0</v>
      </c>
      <c r="R318" s="34">
        <f t="shared" si="356"/>
        <v>0</v>
      </c>
      <c r="S318" s="36">
        <f t="shared" si="356"/>
        <v>0</v>
      </c>
      <c r="T318" s="34">
        <f t="shared" si="349"/>
        <v>4.8817414361817582</v>
      </c>
      <c r="U318" s="15">
        <v>30</v>
      </c>
    </row>
    <row r="319" spans="2:22" x14ac:dyDescent="0.35">
      <c r="B319" s="110" t="s">
        <v>86</v>
      </c>
      <c r="C319" s="34">
        <f t="shared" si="347"/>
        <v>0</v>
      </c>
      <c r="D319" s="34">
        <f t="shared" si="347"/>
        <v>0</v>
      </c>
      <c r="E319" s="34">
        <f t="shared" ref="E319:S319" si="357">E121*E301+E100*(1+COS($C$207))/2+E78*0.2*((1-COS($C$207))/2)</f>
        <v>6.9718836577357016E-2</v>
      </c>
      <c r="F319" s="34">
        <f t="shared" si="357"/>
        <v>0.20847001745977872</v>
      </c>
      <c r="G319" s="34">
        <f t="shared" si="357"/>
        <v>0.32728053433487542</v>
      </c>
      <c r="H319" s="34">
        <f t="shared" si="357"/>
        <v>0.41841881587394703</v>
      </c>
      <c r="I319" s="34">
        <f t="shared" si="357"/>
        <v>0.47570548851158595</v>
      </c>
      <c r="J319" s="34">
        <f t="shared" si="357"/>
        <v>0.49524430450400914</v>
      </c>
      <c r="K319" s="34">
        <f t="shared" si="357"/>
        <v>0.47570548851158595</v>
      </c>
      <c r="L319" s="34">
        <f t="shared" si="357"/>
        <v>0.41841881587394703</v>
      </c>
      <c r="M319" s="34">
        <f t="shared" si="357"/>
        <v>0.32728053433487542</v>
      </c>
      <c r="N319" s="34">
        <f t="shared" si="357"/>
        <v>0.20847001745977872</v>
      </c>
      <c r="O319" s="34">
        <f t="shared" si="357"/>
        <v>6.9718836577357016E-2</v>
      </c>
      <c r="P319" s="34">
        <f t="shared" si="357"/>
        <v>0</v>
      </c>
      <c r="Q319" s="34">
        <f t="shared" si="357"/>
        <v>0</v>
      </c>
      <c r="R319" s="34">
        <f t="shared" si="357"/>
        <v>0</v>
      </c>
      <c r="S319" s="36">
        <f t="shared" si="357"/>
        <v>0</v>
      </c>
      <c r="T319" s="34">
        <f t="shared" si="349"/>
        <v>3.4944316900190975</v>
      </c>
      <c r="U319" s="17">
        <v>31</v>
      </c>
    </row>
    <row r="320" spans="2:22" x14ac:dyDescent="0.35">
      <c r="B320" s="110" t="s">
        <v>87</v>
      </c>
      <c r="C320" s="34">
        <f t="shared" si="347"/>
        <v>0</v>
      </c>
      <c r="D320" s="34">
        <f t="shared" si="347"/>
        <v>0</v>
      </c>
      <c r="E320" s="34">
        <f t="shared" ref="E320:S320" si="358">E122*E302+E101*(1+COS($C$207))/2+E79*0.2*((1-COS($C$207))/2)</f>
        <v>0</v>
      </c>
      <c r="F320" s="34">
        <f t="shared" si="358"/>
        <v>9.3081571000450072E-2</v>
      </c>
      <c r="G320" s="34">
        <f t="shared" si="358"/>
        <v>0.18680632172786615</v>
      </c>
      <c r="H320" s="34">
        <f t="shared" si="358"/>
        <v>0.25813164665793742</v>
      </c>
      <c r="I320" s="34">
        <f t="shared" si="358"/>
        <v>0.30289395937192137</v>
      </c>
      <c r="J320" s="34">
        <f t="shared" si="358"/>
        <v>0.31815400947451961</v>
      </c>
      <c r="K320" s="34">
        <f t="shared" si="358"/>
        <v>0.30289395937192137</v>
      </c>
      <c r="L320" s="34">
        <f t="shared" si="358"/>
        <v>0.25813164665793742</v>
      </c>
      <c r="M320" s="34">
        <f t="shared" si="358"/>
        <v>0.18680632172786615</v>
      </c>
      <c r="N320" s="34">
        <f t="shared" si="358"/>
        <v>9.3081571000450072E-2</v>
      </c>
      <c r="O320" s="34">
        <f t="shared" si="358"/>
        <v>0</v>
      </c>
      <c r="P320" s="34">
        <f t="shared" si="358"/>
        <v>0</v>
      </c>
      <c r="Q320" s="34">
        <f t="shared" si="358"/>
        <v>0</v>
      </c>
      <c r="R320" s="34">
        <f t="shared" si="358"/>
        <v>0</v>
      </c>
      <c r="S320" s="36">
        <f t="shared" si="358"/>
        <v>0</v>
      </c>
      <c r="T320" s="34">
        <f t="shared" si="349"/>
        <v>1.9999810069908697</v>
      </c>
    </row>
    <row r="321" spans="2:20" x14ac:dyDescent="0.35">
      <c r="B321" s="111" t="s">
        <v>88</v>
      </c>
      <c r="C321" s="35">
        <f t="shared" si="347"/>
        <v>0</v>
      </c>
      <c r="D321" s="35">
        <f t="shared" si="347"/>
        <v>0</v>
      </c>
      <c r="E321" s="35">
        <f t="shared" ref="E321:S321" si="359">E123*E303+E102*(1+COS($C$207))/2+E80*0.2*((1-COS($C$207))/2)</f>
        <v>0</v>
      </c>
      <c r="F321" s="35">
        <f t="shared" si="359"/>
        <v>5.0207206266758841E-2</v>
      </c>
      <c r="G321" s="35">
        <f t="shared" si="359"/>
        <v>0.13770245434976428</v>
      </c>
      <c r="H321" s="35">
        <f t="shared" si="359"/>
        <v>0.20283048796081618</v>
      </c>
      <c r="I321" s="35">
        <f t="shared" si="359"/>
        <v>0.24358778661590705</v>
      </c>
      <c r="J321" s="35">
        <f t="shared" si="359"/>
        <v>0.25747219275475713</v>
      </c>
      <c r="K321" s="35">
        <f t="shared" si="359"/>
        <v>0.24358778661590705</v>
      </c>
      <c r="L321" s="35">
        <f t="shared" si="359"/>
        <v>0.20283048796081618</v>
      </c>
      <c r="M321" s="35">
        <f t="shared" si="359"/>
        <v>0.13770245434976428</v>
      </c>
      <c r="N321" s="35">
        <f t="shared" si="359"/>
        <v>5.0207206266758841E-2</v>
      </c>
      <c r="O321" s="35">
        <f t="shared" si="359"/>
        <v>0</v>
      </c>
      <c r="P321" s="35">
        <f t="shared" si="359"/>
        <v>0</v>
      </c>
      <c r="Q321" s="35">
        <f t="shared" si="359"/>
        <v>0</v>
      </c>
      <c r="R321" s="35">
        <f t="shared" si="359"/>
        <v>0</v>
      </c>
      <c r="S321" s="37">
        <f t="shared" si="359"/>
        <v>0</v>
      </c>
      <c r="T321" s="34">
        <f t="shared" si="349"/>
        <v>1.5261280631412499</v>
      </c>
    </row>
    <row r="322" spans="2:20" x14ac:dyDescent="0.35">
      <c r="T322" s="162">
        <f>SUM(T310:T321)</f>
        <v>51.856682730119928</v>
      </c>
    </row>
    <row r="327" spans="2:20" ht="18.5" x14ac:dyDescent="0.45">
      <c r="B327" s="118" t="s">
        <v>108</v>
      </c>
      <c r="C327" s="124" t="s">
        <v>120</v>
      </c>
    </row>
    <row r="328" spans="2:20" x14ac:dyDescent="0.35">
      <c r="B328" s="119" t="s">
        <v>101</v>
      </c>
      <c r="C328" s="136">
        <v>5</v>
      </c>
      <c r="D328" s="136">
        <v>6</v>
      </c>
      <c r="E328" s="136">
        <v>7</v>
      </c>
      <c r="F328" s="136">
        <v>8</v>
      </c>
      <c r="G328" s="136">
        <v>9</v>
      </c>
      <c r="H328" s="136">
        <v>10</v>
      </c>
      <c r="I328" s="136">
        <v>11</v>
      </c>
      <c r="J328" s="136">
        <v>12</v>
      </c>
      <c r="K328" s="136">
        <v>13</v>
      </c>
      <c r="L328" s="136">
        <v>14</v>
      </c>
      <c r="M328" s="136">
        <v>15</v>
      </c>
      <c r="N328" s="136">
        <v>16</v>
      </c>
      <c r="O328" s="136">
        <v>17</v>
      </c>
      <c r="P328" s="136">
        <v>18</v>
      </c>
      <c r="Q328" s="136">
        <v>19</v>
      </c>
      <c r="R328" s="136">
        <v>20</v>
      </c>
      <c r="S328" s="137">
        <v>21</v>
      </c>
    </row>
    <row r="329" spans="2:20" x14ac:dyDescent="0.35">
      <c r="B329" s="120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6"/>
    </row>
    <row r="330" spans="2:20" x14ac:dyDescent="0.35">
      <c r="B330" s="121" t="s">
        <v>92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6"/>
    </row>
    <row r="331" spans="2:20" x14ac:dyDescent="0.35">
      <c r="B331" s="122" t="s">
        <v>77</v>
      </c>
      <c r="C331" s="34">
        <f>IF(COS(C$21)*(COS(Mjesečno!$C13)*(COS(Dnevno!$C$1)*COS($D$207)+COS(Dnevno!$C$6)*SIN(Dnevno!$C$1)*SIN($D$207)))+SIN(Sheet2!C$21)*COS(Mjesečno!$C13)*SIN(Dnevno!$C$6)*SIN($D$207)+SIN(Mjesečno!$C13)*(SIN(Mjesečno!$C$1)*COS($D$207)-COS(Mjesečno!$C$1)*SIN($D$207)*COS(Mjesečno!$C$6))&lt;0,0,COS(C$21)*(COS(Mjesečno!$C13)*(COS(Dnevno!$C$1)*COS($D$207)+COS(Dnevno!$C$6)*SIN(Dnevno!$C$1)*SIN($D$207)))+SIN(Sheet2!C$21)*COS(Mjesečno!$C13)*SIN(Dnevno!$C$6)*SIN($D$207)+SIN(Mjesečno!$C13)*(SIN(Mjesečno!$C$1)*COS($D$207)-COS(Mjesečno!$C$1)*SIN($D$207)*COS(Mjesečno!$C$6)))</f>
        <v>0</v>
      </c>
      <c r="D331" s="34">
        <f>IF(COS(D$21)*(COS(Mjesečno!$C13)*(COS(Dnevno!$C$1)*COS($D$207)+COS(Dnevno!$C$6)*SIN(Dnevno!$C$1)*SIN($D$207)))+SIN(Sheet2!D$21)*COS(Mjesečno!$C13)*SIN(Dnevno!$C$6)*SIN($D$207)+SIN(Mjesečno!$C13)*(SIN(Mjesečno!$C$1)*COS($D$207)-COS(Mjesečno!$C$1)*SIN($D$207)*COS(Mjesečno!$C$6))&lt;0,0,COS(D$21)*(COS(Mjesečno!$C13)*(COS(Dnevno!$C$1)*COS($D$207)+COS(Dnevno!$C$6)*SIN(Dnevno!$C$1)*SIN($D$207)))+SIN(Sheet2!D$21)*COS(Mjesečno!$C13)*SIN(Dnevno!$C$6)*SIN($D$207)+SIN(Mjesečno!$C13)*(SIN(Mjesečno!$C$1)*COS($D$207)-COS(Mjesečno!$C$1)*SIN($D$207)*COS(Mjesečno!$C$6)))</f>
        <v>0</v>
      </c>
      <c r="E331" s="34">
        <f>IF(COS(E$21)*(COS(Mjesečno!$C13)*(COS(Dnevno!$C$1)*COS($D$207)+COS(Dnevno!$C$6)*SIN(Dnevno!$C$1)*SIN($D$207)))+SIN(Sheet2!E$21)*COS(Mjesečno!$C13)*SIN(Dnevno!$C$6)*SIN($D$207)+SIN(Mjesečno!$C13)*(SIN(Mjesečno!$C$1)*COS($D$207)-COS(Mjesečno!$C$1)*SIN($D$207)*COS(Mjesečno!$C$6))&lt;0,0,COS(E$21)*(COS(Mjesečno!$C13)*(COS(Dnevno!$C$1)*COS($D$207)+COS(Dnevno!$C$6)*SIN(Dnevno!$C$1)*SIN($D$207)))+SIN(Sheet2!E$21)*COS(Mjesečno!$C13)*SIN(Dnevno!$C$6)*SIN($D$207)+SIN(Mjesečno!$C13)*(SIN(Mjesečno!$C$1)*COS($D$207)-COS(Mjesečno!$C$1)*SIN($D$207)*COS(Mjesečno!$C$6)))</f>
        <v>0.16931947687455629</v>
      </c>
      <c r="F331" s="34">
        <f>IF(COS(F$21)*(COS(Mjesečno!$C13)*(COS(Dnevno!$C$1)*COS($D$207)+COS(Dnevno!$C$6)*SIN(Dnevno!$C$1)*SIN($D$207)))+SIN(Sheet2!F$21)*COS(Mjesečno!$C13)*SIN(Dnevno!$C$6)*SIN($D$207)+SIN(Mjesečno!$C13)*(SIN(Mjesečno!$C$1)*COS($D$207)-COS(Mjesečno!$C$1)*SIN($D$207)*COS(Mjesečno!$C$6))&lt;0,0,COS(F$21)*(COS(Mjesečno!$C13)*(COS(Dnevno!$C$1)*COS($D$207)+COS(Dnevno!$C$6)*SIN(Dnevno!$C$1)*SIN($D$207)))+SIN(Sheet2!F$21)*COS(Mjesečno!$C13)*SIN(Dnevno!$C$6)*SIN($D$207)+SIN(Mjesečno!$C13)*(SIN(Mjesečno!$C$1)*COS($D$207)-COS(Mjesečno!$C$1)*SIN($D$207)*COS(Mjesečno!$C$6)))</f>
        <v>0.39054741108469004</v>
      </c>
      <c r="G331" s="34">
        <f>IF(COS(G$21)*(COS(Mjesečno!$C13)*(COS(Dnevno!$C$1)*COS($D$207)+COS(Dnevno!$C$6)*SIN(Dnevno!$C$1)*SIN($D$207)))+SIN(Sheet2!G$21)*COS(Mjesečno!$C13)*SIN(Dnevno!$C$6)*SIN($D$207)+SIN(Mjesečno!$C13)*(SIN(Mjesečno!$C$1)*COS($D$207)-COS(Mjesečno!$C$1)*SIN($D$207)*COS(Mjesečno!$C$6))&lt;0,0,COS(G$21)*(COS(Mjesečno!$C13)*(COS(Dnevno!$C$1)*COS($D$207)+COS(Dnevno!$C$6)*SIN(Dnevno!$C$1)*SIN($D$207)))+SIN(Sheet2!G$21)*COS(Mjesečno!$C13)*SIN(Dnevno!$C$6)*SIN($D$207)+SIN(Mjesečno!$C13)*(SIN(Mjesečno!$C$1)*COS($D$207)-COS(Mjesečno!$C$1)*SIN($D$207)*COS(Mjesečno!$C$6)))</f>
        <v>0.5805201449694456</v>
      </c>
      <c r="H331" s="34">
        <f>IF(COS(H$21)*(COS(Mjesečno!$C13)*(COS(Dnevno!$C$1)*COS($D$207)+COS(Dnevno!$C$6)*SIN(Dnevno!$C$1)*SIN($D$207)))+SIN(Sheet2!H$21)*COS(Mjesečno!$C13)*SIN(Dnevno!$C$6)*SIN($D$207)+SIN(Mjesečno!$C13)*(SIN(Mjesečno!$C$1)*COS($D$207)-COS(Mjesečno!$C$1)*SIN($D$207)*COS(Mjesečno!$C$6))&lt;0,0,COS(H$21)*(COS(Mjesečno!$C13)*(COS(Dnevno!$C$1)*COS($D$207)+COS(Dnevno!$C$6)*SIN(Dnevno!$C$1)*SIN($D$207)))+SIN(Sheet2!H$21)*COS(Mjesečno!$C13)*SIN(Dnevno!$C$6)*SIN($D$207)+SIN(Mjesečno!$C13)*(SIN(Mjesečno!$C$1)*COS($D$207)-COS(Mjesečno!$C$1)*SIN($D$207)*COS(Mjesečno!$C$6)))</f>
        <v>0.72629135065936368</v>
      </c>
      <c r="I331" s="34">
        <f>IF(COS(I$21)*(COS(Mjesečno!$C13)*(COS(Dnevno!$C$1)*COS($D$207)+COS(Dnevno!$C$6)*SIN(Dnevno!$C$1)*SIN($D$207)))+SIN(Sheet2!I$21)*COS(Mjesečno!$C13)*SIN(Dnevno!$C$6)*SIN($D$207)+SIN(Mjesečno!$C13)*(SIN(Mjesečno!$C$1)*COS($D$207)-COS(Mjesečno!$C$1)*SIN($D$207)*COS(Mjesečno!$C$6))&lt;0,0,COS(I$21)*(COS(Mjesečno!$C13)*(COS(Dnevno!$C$1)*COS($D$207)+COS(Dnevno!$C$6)*SIN(Dnevno!$C$1)*SIN($D$207)))+SIN(Sheet2!I$21)*COS(Mjesečno!$C13)*SIN(Dnevno!$C$6)*SIN($D$207)+SIN(Mjesečno!$C13)*(SIN(Mjesečno!$C$1)*COS($D$207)-COS(Mjesečno!$C$1)*SIN($D$207)*COS(Mjesečno!$C$6)))</f>
        <v>0.81792696138498378</v>
      </c>
      <c r="J331" s="34">
        <f>IF(COS(J$21)*(COS(Mjesečno!$C13)*(COS(Dnevno!$C$1)*COS($D$207)+COS(Dnevno!$C$6)*SIN(Dnevno!$C$1)*SIN($D$207)))+SIN(Sheet2!J$21)*COS(Mjesečno!$C13)*SIN(Dnevno!$C$6)*SIN($D$207)+SIN(Mjesečno!$C13)*(SIN(Mjesečno!$C$1)*COS($D$207)-COS(Mjesečno!$C$1)*SIN($D$207)*COS(Mjesečno!$C$6))&lt;0,0,COS(J$21)*(COS(Mjesečno!$C13)*(COS(Dnevno!$C$1)*COS($D$207)+COS(Dnevno!$C$6)*SIN(Dnevno!$C$1)*SIN($D$207)))+SIN(Sheet2!J$21)*COS(Mjesečno!$C13)*SIN(Dnevno!$C$6)*SIN($D$207)+SIN(Mjesečno!$C13)*(SIN(Mjesečno!$C$1)*COS($D$207)-COS(Mjesečno!$C$1)*SIN($D$207)*COS(Mjesečno!$C$6)))</f>
        <v>0.84918216171036176</v>
      </c>
      <c r="K331" s="34">
        <f>IF(COS(K$21)*(COS(Mjesečno!$C13)*(COS(Dnevno!$C$1)*COS($D$207)+COS(Dnevno!$C$6)*SIN(Dnevno!$C$1)*SIN($D$207)))+SIN(Sheet2!K$21)*COS(Mjesečno!$C13)*SIN(Dnevno!$C$6)*SIN($D$207)+SIN(Mjesečno!$C13)*(SIN(Mjesečno!$C$1)*COS($D$207)-COS(Mjesečno!$C$1)*SIN($D$207)*COS(Mjesečno!$C$6))&lt;0,0,COS(K$21)*(COS(Mjesečno!$C13)*(COS(Dnevno!$C$1)*COS($D$207)+COS(Dnevno!$C$6)*SIN(Dnevno!$C$1)*SIN($D$207)))+SIN(Sheet2!K$21)*COS(Mjesečno!$C13)*SIN(Dnevno!$C$6)*SIN($D$207)+SIN(Mjesečno!$C13)*(SIN(Mjesečno!$C$1)*COS($D$207)-COS(Mjesečno!$C$1)*SIN($D$207)*COS(Mjesečno!$C$6)))</f>
        <v>0.81792696138498378</v>
      </c>
      <c r="L331" s="34">
        <f>IF(COS(L$21)*(COS(Mjesečno!$C13)*(COS(Dnevno!$C$1)*COS($D$207)+COS(Dnevno!$C$6)*SIN(Dnevno!$C$1)*SIN($D$207)))+SIN(Sheet2!L$21)*COS(Mjesečno!$C13)*SIN(Dnevno!$C$6)*SIN($D$207)+SIN(Mjesečno!$C13)*(SIN(Mjesečno!$C$1)*COS($D$207)-COS(Mjesečno!$C$1)*SIN($D$207)*COS(Mjesečno!$C$6))&lt;0,0,COS(L$21)*(COS(Mjesečno!$C13)*(COS(Dnevno!$C$1)*COS($D$207)+COS(Dnevno!$C$6)*SIN(Dnevno!$C$1)*SIN($D$207)))+SIN(Sheet2!L$21)*COS(Mjesečno!$C13)*SIN(Dnevno!$C$6)*SIN($D$207)+SIN(Mjesečno!$C13)*(SIN(Mjesečno!$C$1)*COS($D$207)-COS(Mjesečno!$C$1)*SIN($D$207)*COS(Mjesečno!$C$6)))</f>
        <v>0.72629135065936368</v>
      </c>
      <c r="M331" s="34">
        <f>IF(COS(M$21)*(COS(Mjesečno!$C13)*(COS(Dnevno!$C$1)*COS($D$207)+COS(Dnevno!$C$6)*SIN(Dnevno!$C$1)*SIN($D$207)))+SIN(Sheet2!M$21)*COS(Mjesečno!$C13)*SIN(Dnevno!$C$6)*SIN($D$207)+SIN(Mjesečno!$C13)*(SIN(Mjesečno!$C$1)*COS($D$207)-COS(Mjesečno!$C$1)*SIN($D$207)*COS(Mjesečno!$C$6))&lt;0,0,COS(M$21)*(COS(Mjesečno!$C13)*(COS(Dnevno!$C$1)*COS($D$207)+COS(Dnevno!$C$6)*SIN(Dnevno!$C$1)*SIN($D$207)))+SIN(Sheet2!M$21)*COS(Mjesečno!$C13)*SIN(Dnevno!$C$6)*SIN($D$207)+SIN(Mjesečno!$C13)*(SIN(Mjesečno!$C$1)*COS($D$207)-COS(Mjesečno!$C$1)*SIN($D$207)*COS(Mjesečno!$C$6)))</f>
        <v>0.5805201449694456</v>
      </c>
      <c r="N331" s="34">
        <f>IF(COS(N$21)*(COS(Mjesečno!$C13)*(COS(Dnevno!$C$1)*COS($D$207)+COS(Dnevno!$C$6)*SIN(Dnevno!$C$1)*SIN($D$207)))+SIN(Sheet2!N$21)*COS(Mjesečno!$C13)*SIN(Dnevno!$C$6)*SIN($D$207)+SIN(Mjesečno!$C13)*(SIN(Mjesečno!$C$1)*COS($D$207)-COS(Mjesečno!$C$1)*SIN($D$207)*COS(Mjesečno!$C$6))&lt;0,0,COS(N$21)*(COS(Mjesečno!$C13)*(COS(Dnevno!$C$1)*COS($D$207)+COS(Dnevno!$C$6)*SIN(Dnevno!$C$1)*SIN($D$207)))+SIN(Sheet2!N$21)*COS(Mjesečno!$C13)*SIN(Dnevno!$C$6)*SIN($D$207)+SIN(Mjesečno!$C13)*(SIN(Mjesečno!$C$1)*COS($D$207)-COS(Mjesečno!$C$1)*SIN($D$207)*COS(Mjesečno!$C$6)))</f>
        <v>0.39054741108469004</v>
      </c>
      <c r="O331" s="34">
        <f>IF(COS(O$21)*(COS(Mjesečno!$C13)*(COS(Dnevno!$C$1)*COS($D$207)+COS(Dnevno!$C$6)*SIN(Dnevno!$C$1)*SIN($D$207)))+SIN(Sheet2!O$21)*COS(Mjesečno!$C13)*SIN(Dnevno!$C$6)*SIN($D$207)+SIN(Mjesečno!$C13)*(SIN(Mjesečno!$C$1)*COS($D$207)-COS(Mjesečno!$C$1)*SIN($D$207)*COS(Mjesečno!$C$6))&lt;0,0,COS(O$21)*(COS(Mjesečno!$C13)*(COS(Dnevno!$C$1)*COS($D$207)+COS(Dnevno!$C$6)*SIN(Dnevno!$C$1)*SIN($D$207)))+SIN(Sheet2!O$21)*COS(Mjesečno!$C13)*SIN(Dnevno!$C$6)*SIN($D$207)+SIN(Mjesečno!$C13)*(SIN(Mjesečno!$C$1)*COS($D$207)-COS(Mjesečno!$C$1)*SIN($D$207)*COS(Mjesečno!$C$6)))</f>
        <v>0.16931947687455629</v>
      </c>
      <c r="P331" s="34">
        <f>IF(COS(P$21)*(COS(Mjesečno!$C13)*(COS(Dnevno!$C$1)*COS($D$207)+COS(Dnevno!$C$6)*SIN(Dnevno!$C$1)*SIN($D$207)))+SIN(Sheet2!P$21)*COS(Mjesečno!$C13)*SIN(Dnevno!$C$6)*SIN($D$207)+SIN(Mjesečno!$C13)*(SIN(Mjesečno!$C$1)*COS($D$207)-COS(Mjesečno!$C$1)*SIN($D$207)*COS(Mjesečno!$C$6))&lt;0,0,COS(P$21)*(COS(Mjesečno!$C13)*(COS(Dnevno!$C$1)*COS($D$207)+COS(Dnevno!$C$6)*SIN(Dnevno!$C$1)*SIN($D$207)))+SIN(Sheet2!P$21)*COS(Mjesečno!$C13)*SIN(Dnevno!$C$6)*SIN($D$207)+SIN(Mjesečno!$C13)*(SIN(Mjesečno!$C$1)*COS($D$207)-COS(Mjesečno!$C$1)*SIN($D$207)*COS(Mjesečno!$C$6)))</f>
        <v>0</v>
      </c>
      <c r="Q331" s="34">
        <f>IF(COS(Q$21)*(COS(Mjesečno!$C13)*(COS(Dnevno!$C$1)*COS($D$207)+COS(Dnevno!$C$6)*SIN(Dnevno!$C$1)*SIN($D$207)))+SIN(Sheet2!Q$21)*COS(Mjesečno!$C13)*SIN(Dnevno!$C$6)*SIN($D$207)+SIN(Mjesečno!$C13)*(SIN(Mjesečno!$C$1)*COS($D$207)-COS(Mjesečno!$C$1)*SIN($D$207)*COS(Mjesečno!$C$6))&lt;0,0,COS(Q$21)*(COS(Mjesečno!$C13)*(COS(Dnevno!$C$1)*COS($D$207)+COS(Dnevno!$C$6)*SIN(Dnevno!$C$1)*SIN($D$207)))+SIN(Sheet2!Q$21)*COS(Mjesečno!$C13)*SIN(Dnevno!$C$6)*SIN($D$207)+SIN(Mjesečno!$C13)*(SIN(Mjesečno!$C$1)*COS($D$207)-COS(Mjesečno!$C$1)*SIN($D$207)*COS(Mjesečno!$C$6)))</f>
        <v>0</v>
      </c>
      <c r="R331" s="34">
        <f>IF(COS(R$21)*(COS(Mjesečno!$C13)*(COS(Dnevno!$C$1)*COS($D$207)+COS(Dnevno!$C$6)*SIN(Dnevno!$C$1)*SIN($D$207)))+SIN(Sheet2!R$21)*COS(Mjesečno!$C13)*SIN(Dnevno!$C$6)*SIN($D$207)+SIN(Mjesečno!$C13)*(SIN(Mjesečno!$C$1)*COS($D$207)-COS(Mjesečno!$C$1)*SIN($D$207)*COS(Mjesečno!$C$6))&lt;0,0,COS(R$21)*(COS(Mjesečno!$C13)*(COS(Dnevno!$C$1)*COS($D$207)+COS(Dnevno!$C$6)*SIN(Dnevno!$C$1)*SIN($D$207)))+SIN(Sheet2!R$21)*COS(Mjesečno!$C13)*SIN(Dnevno!$C$6)*SIN($D$207)+SIN(Mjesečno!$C13)*(SIN(Mjesečno!$C$1)*COS($D$207)-COS(Mjesečno!$C$1)*SIN($D$207)*COS(Mjesečno!$C$6)))</f>
        <v>0</v>
      </c>
      <c r="S331" s="36">
        <f>IF(COS(S$21)*(COS(Mjesečno!$C13)*(COS(Dnevno!$C$1)*COS($D$207)+COS(Dnevno!$C$6)*SIN(Dnevno!$C$1)*SIN($D$207)))+SIN(Sheet2!S$21)*COS(Mjesečno!$C13)*SIN(Dnevno!$C$6)*SIN($D$207)+SIN(Mjesečno!$C13)*(SIN(Mjesečno!$C$1)*COS($D$207)-COS(Mjesečno!$C$1)*SIN($D$207)*COS(Mjesečno!$C$6))&lt;0,0,COS(S$21)*(COS(Mjesečno!$C13)*(COS(Dnevno!$C$1)*COS($D$207)+COS(Dnevno!$C$6)*SIN(Dnevno!$C$1)*SIN($D$207)))+SIN(Sheet2!S$21)*COS(Mjesečno!$C13)*SIN(Dnevno!$C$6)*SIN($D$207)+SIN(Mjesečno!$C13)*(SIN(Mjesečno!$C$1)*COS($D$207)-COS(Mjesečno!$C$1)*SIN($D$207)*COS(Mjesečno!$C$6)))</f>
        <v>0</v>
      </c>
    </row>
    <row r="332" spans="2:20" x14ac:dyDescent="0.35">
      <c r="B332" s="122" t="s">
        <v>78</v>
      </c>
      <c r="C332" s="34">
        <f>IF(COS(C$21)*(COS(Mjesečno!$C14)*(COS(Dnevno!$C$1)*COS($D$207)+COS(Dnevno!$C$6)*SIN(Dnevno!$C$1)*SIN($D$207)))+SIN(Sheet2!C$21)*COS(Mjesečno!$C14)*SIN(Dnevno!$C$6)*SIN($D$207)+SIN(Mjesečno!$C14)*(SIN(Mjesečno!$C$1)*COS($D$207)-COS(Mjesečno!$C$1)*SIN($D$207)*COS(Mjesečno!$C$6))&lt;0,0,COS(C$21)*(COS(Mjesečno!$C14)*(COS(Dnevno!$C$1)*COS($D$207)+COS(Dnevno!$C$6)*SIN(Dnevno!$C$1)*SIN($D$207)))+SIN(Sheet2!C$21)*COS(Mjesečno!$C14)*SIN(Dnevno!$C$6)*SIN($D$207)+SIN(Mjesečno!$C14)*(SIN(Mjesečno!$C$1)*COS($D$207)-COS(Mjesečno!$C$1)*SIN($D$207)*COS(Mjesečno!$C$6)))</f>
        <v>0</v>
      </c>
      <c r="D332" s="34">
        <f>IF(COS(D$21)*(COS(Mjesečno!$C14)*(COS(Dnevno!$C$1)*COS($D$207)+COS(Dnevno!$C$6)*SIN(Dnevno!$C$1)*SIN($D$207)))+SIN(Sheet2!D$21)*COS(Mjesečno!$C14)*SIN(Dnevno!$C$6)*SIN($D$207)+SIN(Mjesečno!$C14)*(SIN(Mjesečno!$C$1)*COS($D$207)-COS(Mjesečno!$C$1)*SIN($D$207)*COS(Mjesečno!$C$6))&lt;0,0,COS(D$21)*(COS(Mjesečno!$C14)*(COS(Dnevno!$C$1)*COS($D$207)+COS(Dnevno!$C$6)*SIN(Dnevno!$C$1)*SIN($D$207)))+SIN(Sheet2!D$21)*COS(Mjesečno!$C14)*SIN(Dnevno!$C$6)*SIN($D$207)+SIN(Mjesečno!$C14)*(SIN(Mjesečno!$C$1)*COS($D$207)-COS(Mjesečno!$C$1)*SIN($D$207)*COS(Mjesečno!$C$6)))</f>
        <v>0</v>
      </c>
      <c r="E332" s="34">
        <f>IF(COS(E$21)*(COS(Mjesečno!$C14)*(COS(Dnevno!$C$1)*COS($D$207)+COS(Dnevno!$C$6)*SIN(Dnevno!$C$1)*SIN($D$207)))+SIN(Sheet2!E$21)*COS(Mjesečno!$C14)*SIN(Dnevno!$C$6)*SIN($D$207)+SIN(Mjesečno!$C14)*(SIN(Mjesečno!$C$1)*COS($D$207)-COS(Mjesečno!$C$1)*SIN($D$207)*COS(Mjesečno!$C$6))&lt;0,0,COS(E$21)*(COS(Mjesečno!$C14)*(COS(Dnevno!$C$1)*COS($D$207)+COS(Dnevno!$C$6)*SIN(Dnevno!$C$1)*SIN($D$207)))+SIN(Sheet2!E$21)*COS(Mjesečno!$C14)*SIN(Dnevno!$C$6)*SIN($D$207)+SIN(Mjesečno!$C14)*(SIN(Mjesečno!$C$1)*COS($D$207)-COS(Mjesečno!$C$1)*SIN($D$207)*COS(Mjesečno!$C$6)))</f>
        <v>0.20310268262175288</v>
      </c>
      <c r="F332" s="34">
        <f>IF(COS(F$21)*(COS(Mjesečno!$C14)*(COS(Dnevno!$C$1)*COS($D$207)+COS(Dnevno!$C$6)*SIN(Dnevno!$C$1)*SIN($D$207)))+SIN(Sheet2!F$21)*COS(Mjesečno!$C14)*SIN(Dnevno!$C$6)*SIN($D$207)+SIN(Mjesečno!$C14)*(SIN(Mjesečno!$C$1)*COS($D$207)-COS(Mjesečno!$C$1)*SIN($D$207)*COS(Mjesečno!$C$6))&lt;0,0,COS(F$21)*(COS(Mjesečno!$C14)*(COS(Dnevno!$C$1)*COS($D$207)+COS(Dnevno!$C$6)*SIN(Dnevno!$C$1)*SIN($D$207)))+SIN(Sheet2!F$21)*COS(Mjesečno!$C14)*SIN(Dnevno!$C$6)*SIN($D$207)+SIN(Mjesečno!$C14)*(SIN(Mjesečno!$C$1)*COS($D$207)-COS(Mjesečno!$C$1)*SIN($D$207)*COS(Mjesečno!$C$6)))</f>
        <v>0.43345505839976461</v>
      </c>
      <c r="G332" s="34">
        <f>IF(COS(G$21)*(COS(Mjesečno!$C14)*(COS(Dnevno!$C$1)*COS($D$207)+COS(Dnevno!$C$6)*SIN(Dnevno!$C$1)*SIN($D$207)))+SIN(Sheet2!G$21)*COS(Mjesečno!$C14)*SIN(Dnevno!$C$6)*SIN($D$207)+SIN(Mjesečno!$C14)*(SIN(Mjesečno!$C$1)*COS($D$207)-COS(Mjesečno!$C$1)*SIN($D$207)*COS(Mjesečno!$C$6))&lt;0,0,COS(G$21)*(COS(Mjesečno!$C14)*(COS(Dnevno!$C$1)*COS($D$207)+COS(Dnevno!$C$6)*SIN(Dnevno!$C$1)*SIN($D$207)))+SIN(Sheet2!G$21)*COS(Mjesečno!$C14)*SIN(Dnevno!$C$6)*SIN($D$207)+SIN(Mjesečno!$C14)*(SIN(Mjesečno!$C$1)*COS($D$207)-COS(Mjesečno!$C$1)*SIN($D$207)*COS(Mjesečno!$C$6)))</f>
        <v>0.63126312788990091</v>
      </c>
      <c r="H332" s="34">
        <f>IF(COS(H$21)*(COS(Mjesečno!$C14)*(COS(Dnevno!$C$1)*COS($D$207)+COS(Dnevno!$C$6)*SIN(Dnevno!$C$1)*SIN($D$207)))+SIN(Sheet2!H$21)*COS(Mjesečno!$C14)*SIN(Dnevno!$C$6)*SIN($D$207)+SIN(Mjesečno!$C14)*(SIN(Mjesečno!$C$1)*COS($D$207)-COS(Mjesečno!$C$1)*SIN($D$207)*COS(Mjesečno!$C$6))&lt;0,0,COS(H$21)*(COS(Mjesečno!$C14)*(COS(Dnevno!$C$1)*COS($D$207)+COS(Dnevno!$C$6)*SIN(Dnevno!$C$1)*SIN($D$207)))+SIN(Sheet2!H$21)*COS(Mjesečno!$C14)*SIN(Dnevno!$C$6)*SIN($D$207)+SIN(Mjesečno!$C14)*(SIN(Mjesečno!$C$1)*COS($D$207)-COS(Mjesečno!$C$1)*SIN($D$207)*COS(Mjesečno!$C$6)))</f>
        <v>0.78304659804970023</v>
      </c>
      <c r="I332" s="34">
        <f>IF(COS(I$21)*(COS(Mjesečno!$C14)*(COS(Dnevno!$C$1)*COS($D$207)+COS(Dnevno!$C$6)*SIN(Dnevno!$C$1)*SIN($D$207)))+SIN(Sheet2!I$21)*COS(Mjesečno!$C14)*SIN(Dnevno!$C$6)*SIN($D$207)+SIN(Mjesečno!$C14)*(SIN(Mjesečno!$C$1)*COS($D$207)-COS(Mjesečno!$C$1)*SIN($D$207)*COS(Mjesečno!$C$6))&lt;0,0,COS(I$21)*(COS(Mjesečno!$C14)*(COS(Dnevno!$C$1)*COS($D$207)+COS(Dnevno!$C$6)*SIN(Dnevno!$C$1)*SIN($D$207)))+SIN(Sheet2!I$21)*COS(Mjesečno!$C14)*SIN(Dnevno!$C$6)*SIN($D$207)+SIN(Mjesečno!$C14)*(SIN(Mjesečno!$C$1)*COS($D$207)-COS(Mjesečno!$C$1)*SIN($D$207)*COS(Mjesečno!$C$6)))</f>
        <v>0.87846167622181626</v>
      </c>
      <c r="J332" s="34">
        <f>IF(COS(J$21)*(COS(Mjesečno!$C14)*(COS(Dnevno!$C$1)*COS($D$207)+COS(Dnevno!$C$6)*SIN(Dnevno!$C$1)*SIN($D$207)))+SIN(Sheet2!J$21)*COS(Mjesečno!$C14)*SIN(Dnevno!$C$6)*SIN($D$207)+SIN(Mjesečno!$C14)*(SIN(Mjesečno!$C$1)*COS($D$207)-COS(Mjesečno!$C$1)*SIN($D$207)*COS(Mjesečno!$C$6))&lt;0,0,COS(J$21)*(COS(Mjesečno!$C14)*(COS(Dnevno!$C$1)*COS($D$207)+COS(Dnevno!$C$6)*SIN(Dnevno!$C$1)*SIN($D$207)))+SIN(Sheet2!J$21)*COS(Mjesečno!$C14)*SIN(Dnevno!$C$6)*SIN($D$207)+SIN(Mjesečno!$C14)*(SIN(Mjesečno!$C$1)*COS($D$207)-COS(Mjesečno!$C$1)*SIN($D$207)*COS(Mjesečno!$C$6)))</f>
        <v>0.91100598250969145</v>
      </c>
      <c r="K332" s="34">
        <f>IF(COS(K$21)*(COS(Mjesečno!$C14)*(COS(Dnevno!$C$1)*COS($D$207)+COS(Dnevno!$C$6)*SIN(Dnevno!$C$1)*SIN($D$207)))+SIN(Sheet2!K$21)*COS(Mjesečno!$C14)*SIN(Dnevno!$C$6)*SIN($D$207)+SIN(Mjesečno!$C14)*(SIN(Mjesečno!$C$1)*COS($D$207)-COS(Mjesečno!$C$1)*SIN($D$207)*COS(Mjesečno!$C$6))&lt;0,0,COS(K$21)*(COS(Mjesečno!$C14)*(COS(Dnevno!$C$1)*COS($D$207)+COS(Dnevno!$C$6)*SIN(Dnevno!$C$1)*SIN($D$207)))+SIN(Sheet2!K$21)*COS(Mjesečno!$C14)*SIN(Dnevno!$C$6)*SIN($D$207)+SIN(Mjesečno!$C14)*(SIN(Mjesečno!$C$1)*COS($D$207)-COS(Mjesečno!$C$1)*SIN($D$207)*COS(Mjesečno!$C$6)))</f>
        <v>0.87846167622181626</v>
      </c>
      <c r="L332" s="34">
        <f>IF(COS(L$21)*(COS(Mjesečno!$C14)*(COS(Dnevno!$C$1)*COS($D$207)+COS(Dnevno!$C$6)*SIN(Dnevno!$C$1)*SIN($D$207)))+SIN(Sheet2!L$21)*COS(Mjesečno!$C14)*SIN(Dnevno!$C$6)*SIN($D$207)+SIN(Mjesečno!$C14)*(SIN(Mjesečno!$C$1)*COS($D$207)-COS(Mjesečno!$C$1)*SIN($D$207)*COS(Mjesečno!$C$6))&lt;0,0,COS(L$21)*(COS(Mjesečno!$C14)*(COS(Dnevno!$C$1)*COS($D$207)+COS(Dnevno!$C$6)*SIN(Dnevno!$C$1)*SIN($D$207)))+SIN(Sheet2!L$21)*COS(Mjesečno!$C14)*SIN(Dnevno!$C$6)*SIN($D$207)+SIN(Mjesečno!$C14)*(SIN(Mjesečno!$C$1)*COS($D$207)-COS(Mjesečno!$C$1)*SIN($D$207)*COS(Mjesečno!$C$6)))</f>
        <v>0.78304659804970023</v>
      </c>
      <c r="M332" s="34">
        <f>IF(COS(M$21)*(COS(Mjesečno!$C14)*(COS(Dnevno!$C$1)*COS($D$207)+COS(Dnevno!$C$6)*SIN(Dnevno!$C$1)*SIN($D$207)))+SIN(Sheet2!M$21)*COS(Mjesečno!$C14)*SIN(Dnevno!$C$6)*SIN($D$207)+SIN(Mjesečno!$C14)*(SIN(Mjesečno!$C$1)*COS($D$207)-COS(Mjesečno!$C$1)*SIN($D$207)*COS(Mjesečno!$C$6))&lt;0,0,COS(M$21)*(COS(Mjesečno!$C14)*(COS(Dnevno!$C$1)*COS($D$207)+COS(Dnevno!$C$6)*SIN(Dnevno!$C$1)*SIN($D$207)))+SIN(Sheet2!M$21)*COS(Mjesečno!$C14)*SIN(Dnevno!$C$6)*SIN($D$207)+SIN(Mjesečno!$C14)*(SIN(Mjesečno!$C$1)*COS($D$207)-COS(Mjesečno!$C$1)*SIN($D$207)*COS(Mjesečno!$C$6)))</f>
        <v>0.63126312788990091</v>
      </c>
      <c r="N332" s="34">
        <f>IF(COS(N$21)*(COS(Mjesečno!$C14)*(COS(Dnevno!$C$1)*COS($D$207)+COS(Dnevno!$C$6)*SIN(Dnevno!$C$1)*SIN($D$207)))+SIN(Sheet2!N$21)*COS(Mjesečno!$C14)*SIN(Dnevno!$C$6)*SIN($D$207)+SIN(Mjesečno!$C14)*(SIN(Mjesečno!$C$1)*COS($D$207)-COS(Mjesečno!$C$1)*SIN($D$207)*COS(Mjesečno!$C$6))&lt;0,0,COS(N$21)*(COS(Mjesečno!$C14)*(COS(Dnevno!$C$1)*COS($D$207)+COS(Dnevno!$C$6)*SIN(Dnevno!$C$1)*SIN($D$207)))+SIN(Sheet2!N$21)*COS(Mjesečno!$C14)*SIN(Dnevno!$C$6)*SIN($D$207)+SIN(Mjesečno!$C14)*(SIN(Mjesečno!$C$1)*COS($D$207)-COS(Mjesečno!$C$1)*SIN($D$207)*COS(Mjesečno!$C$6)))</f>
        <v>0.43345505839976461</v>
      </c>
      <c r="O332" s="34">
        <f>IF(COS(O$21)*(COS(Mjesečno!$C14)*(COS(Dnevno!$C$1)*COS($D$207)+COS(Dnevno!$C$6)*SIN(Dnevno!$C$1)*SIN($D$207)))+SIN(Sheet2!O$21)*COS(Mjesečno!$C14)*SIN(Dnevno!$C$6)*SIN($D$207)+SIN(Mjesečno!$C14)*(SIN(Mjesečno!$C$1)*COS($D$207)-COS(Mjesečno!$C$1)*SIN($D$207)*COS(Mjesečno!$C$6))&lt;0,0,COS(O$21)*(COS(Mjesečno!$C14)*(COS(Dnevno!$C$1)*COS($D$207)+COS(Dnevno!$C$6)*SIN(Dnevno!$C$1)*SIN($D$207)))+SIN(Sheet2!O$21)*COS(Mjesečno!$C14)*SIN(Dnevno!$C$6)*SIN($D$207)+SIN(Mjesečno!$C14)*(SIN(Mjesečno!$C$1)*COS($D$207)-COS(Mjesečno!$C$1)*SIN($D$207)*COS(Mjesečno!$C$6)))</f>
        <v>0.20310268262175288</v>
      </c>
      <c r="P332" s="34">
        <f>IF(COS(P$21)*(COS(Mjesečno!$C14)*(COS(Dnevno!$C$1)*COS($D$207)+COS(Dnevno!$C$6)*SIN(Dnevno!$C$1)*SIN($D$207)))+SIN(Sheet2!P$21)*COS(Mjesečno!$C14)*SIN(Dnevno!$C$6)*SIN($D$207)+SIN(Mjesečno!$C14)*(SIN(Mjesečno!$C$1)*COS($D$207)-COS(Mjesečno!$C$1)*SIN($D$207)*COS(Mjesečno!$C$6))&lt;0,0,COS(P$21)*(COS(Mjesečno!$C14)*(COS(Dnevno!$C$1)*COS($D$207)+COS(Dnevno!$C$6)*SIN(Dnevno!$C$1)*SIN($D$207)))+SIN(Sheet2!P$21)*COS(Mjesečno!$C14)*SIN(Dnevno!$C$6)*SIN($D$207)+SIN(Mjesečno!$C14)*(SIN(Mjesečno!$C$1)*COS($D$207)-COS(Mjesečno!$C$1)*SIN($D$207)*COS(Mjesečno!$C$6)))</f>
        <v>0</v>
      </c>
      <c r="Q332" s="34">
        <f>IF(COS(Q$21)*(COS(Mjesečno!$C14)*(COS(Dnevno!$C$1)*COS($D$207)+COS(Dnevno!$C$6)*SIN(Dnevno!$C$1)*SIN($D$207)))+SIN(Sheet2!Q$21)*COS(Mjesečno!$C14)*SIN(Dnevno!$C$6)*SIN($D$207)+SIN(Mjesečno!$C14)*(SIN(Mjesečno!$C$1)*COS($D$207)-COS(Mjesečno!$C$1)*SIN($D$207)*COS(Mjesečno!$C$6))&lt;0,0,COS(Q$21)*(COS(Mjesečno!$C14)*(COS(Dnevno!$C$1)*COS($D$207)+COS(Dnevno!$C$6)*SIN(Dnevno!$C$1)*SIN($D$207)))+SIN(Sheet2!Q$21)*COS(Mjesečno!$C14)*SIN(Dnevno!$C$6)*SIN($D$207)+SIN(Mjesečno!$C14)*(SIN(Mjesečno!$C$1)*COS($D$207)-COS(Mjesečno!$C$1)*SIN($D$207)*COS(Mjesečno!$C$6)))</f>
        <v>0</v>
      </c>
      <c r="R332" s="34">
        <f>IF(COS(R$21)*(COS(Mjesečno!$C14)*(COS(Dnevno!$C$1)*COS($D$207)+COS(Dnevno!$C$6)*SIN(Dnevno!$C$1)*SIN($D$207)))+SIN(Sheet2!R$21)*COS(Mjesečno!$C14)*SIN(Dnevno!$C$6)*SIN($D$207)+SIN(Mjesečno!$C14)*(SIN(Mjesečno!$C$1)*COS($D$207)-COS(Mjesečno!$C$1)*SIN($D$207)*COS(Mjesečno!$C$6))&lt;0,0,COS(R$21)*(COS(Mjesečno!$C14)*(COS(Dnevno!$C$1)*COS($D$207)+COS(Dnevno!$C$6)*SIN(Dnevno!$C$1)*SIN($D$207)))+SIN(Sheet2!R$21)*COS(Mjesečno!$C14)*SIN(Dnevno!$C$6)*SIN($D$207)+SIN(Mjesečno!$C14)*(SIN(Mjesečno!$C$1)*COS($D$207)-COS(Mjesečno!$C$1)*SIN($D$207)*COS(Mjesečno!$C$6)))</f>
        <v>0</v>
      </c>
      <c r="S332" s="36">
        <f>IF(COS(S$21)*(COS(Mjesečno!$C14)*(COS(Dnevno!$C$1)*COS($D$207)+COS(Dnevno!$C$6)*SIN(Dnevno!$C$1)*SIN($D$207)))+SIN(Sheet2!S$21)*COS(Mjesečno!$C14)*SIN(Dnevno!$C$6)*SIN($D$207)+SIN(Mjesečno!$C14)*(SIN(Mjesečno!$C$1)*COS($D$207)-COS(Mjesečno!$C$1)*SIN($D$207)*COS(Mjesečno!$C$6))&lt;0,0,COS(S$21)*(COS(Mjesečno!$C14)*(COS(Dnevno!$C$1)*COS($D$207)+COS(Dnevno!$C$6)*SIN(Dnevno!$C$1)*SIN($D$207)))+SIN(Sheet2!S$21)*COS(Mjesečno!$C14)*SIN(Dnevno!$C$6)*SIN($D$207)+SIN(Mjesečno!$C14)*(SIN(Mjesečno!$C$1)*COS($D$207)-COS(Mjesečno!$C$1)*SIN($D$207)*COS(Mjesečno!$C$6)))</f>
        <v>0</v>
      </c>
    </row>
    <row r="333" spans="2:20" x14ac:dyDescent="0.35">
      <c r="B333" s="122" t="s">
        <v>79</v>
      </c>
      <c r="C333" s="34">
        <f>IF(COS(C$21)*(COS(Mjesečno!$C15)*(COS(Dnevno!$C$1)*COS($D$207)+COS(Dnevno!$C$6)*SIN(Dnevno!$C$1)*SIN($D$207)))+SIN(Sheet2!C$21)*COS(Mjesečno!$C15)*SIN(Dnevno!$C$6)*SIN($D$207)+SIN(Mjesečno!$C15)*(SIN(Mjesečno!$C$1)*COS($D$207)-COS(Mjesečno!$C$1)*SIN($D$207)*COS(Mjesečno!$C$6))&lt;0,0,COS(C$21)*(COS(Mjesečno!$C15)*(COS(Dnevno!$C$1)*COS($D$207)+COS(Dnevno!$C$6)*SIN(Dnevno!$C$1)*SIN($D$207)))+SIN(Sheet2!C$21)*COS(Mjesečno!$C15)*SIN(Dnevno!$C$6)*SIN($D$207)+SIN(Mjesečno!$C15)*(SIN(Mjesečno!$C$1)*COS($D$207)-COS(Mjesečno!$C$1)*SIN($D$207)*COS(Mjesečno!$C$6)))</f>
        <v>0</v>
      </c>
      <c r="D333" s="34">
        <f>IF(COS(D$21)*(COS(Mjesečno!$C15)*(COS(Dnevno!$C$1)*COS($D$207)+COS(Dnevno!$C$6)*SIN(Dnevno!$C$1)*SIN($D$207)))+SIN(Sheet2!D$21)*COS(Mjesečno!$C15)*SIN(Dnevno!$C$6)*SIN($D$207)+SIN(Mjesečno!$C15)*(SIN(Mjesečno!$C$1)*COS($D$207)-COS(Mjesečno!$C$1)*SIN($D$207)*COS(Mjesečno!$C$6))&lt;0,0,COS(D$21)*(COS(Mjesečno!$C15)*(COS(Dnevno!$C$1)*COS($D$207)+COS(Dnevno!$C$6)*SIN(Dnevno!$C$1)*SIN($D$207)))+SIN(Sheet2!D$21)*COS(Mjesečno!$C15)*SIN(Dnevno!$C$6)*SIN($D$207)+SIN(Mjesečno!$C15)*(SIN(Mjesečno!$C$1)*COS($D$207)-COS(Mjesečno!$C$1)*SIN($D$207)*COS(Mjesečno!$C$6)))</f>
        <v>0</v>
      </c>
      <c r="E333" s="34">
        <f>IF(COS(E$21)*(COS(Mjesečno!$C15)*(COS(Dnevno!$C$1)*COS($D$207)+COS(Dnevno!$C$6)*SIN(Dnevno!$C$1)*SIN($D$207)))+SIN(Sheet2!E$21)*COS(Mjesečno!$C15)*SIN(Dnevno!$C$6)*SIN($D$207)+SIN(Mjesečno!$C15)*(SIN(Mjesečno!$C$1)*COS($D$207)-COS(Mjesečno!$C$1)*SIN($D$207)*COS(Mjesečno!$C$6))&lt;0,0,COS(E$21)*(COS(Mjesečno!$C15)*(COS(Dnevno!$C$1)*COS($D$207)+COS(Dnevno!$C$6)*SIN(Dnevno!$C$1)*SIN($D$207)))+SIN(Sheet2!E$21)*COS(Mjesečno!$C15)*SIN(Dnevno!$C$6)*SIN($D$207)+SIN(Mjesečno!$C15)*(SIN(Mjesečno!$C$1)*COS($D$207)-COS(Mjesečno!$C$1)*SIN($D$207)*COS(Mjesečno!$C$6)))</f>
        <v>0.24584141763912903</v>
      </c>
      <c r="F333" s="34">
        <f>IF(COS(F$21)*(COS(Mjesečno!$C15)*(COS(Dnevno!$C$1)*COS($D$207)+COS(Dnevno!$C$6)*SIN(Dnevno!$C$1)*SIN($D$207)))+SIN(Sheet2!F$21)*COS(Mjesečno!$C15)*SIN(Dnevno!$C$6)*SIN($D$207)+SIN(Mjesečno!$C15)*(SIN(Mjesečno!$C$1)*COS($D$207)-COS(Mjesečno!$C$1)*SIN($D$207)*COS(Mjesečno!$C$6))&lt;0,0,COS(F$21)*(COS(Mjesečno!$C15)*(COS(Dnevno!$C$1)*COS($D$207)+COS(Dnevno!$C$6)*SIN(Dnevno!$C$1)*SIN($D$207)))+SIN(Sheet2!F$21)*COS(Mjesečno!$C15)*SIN(Dnevno!$C$6)*SIN($D$207)+SIN(Mjesečno!$C15)*(SIN(Mjesečno!$C$1)*COS($D$207)-COS(Mjesečno!$C$1)*SIN($D$207)*COS(Mjesečno!$C$6)))</f>
        <v>0.48236129032149699</v>
      </c>
      <c r="G333" s="34">
        <f>IF(COS(G$21)*(COS(Mjesečno!$C15)*(COS(Dnevno!$C$1)*COS($D$207)+COS(Dnevno!$C$6)*SIN(Dnevno!$C$1)*SIN($D$207)))+SIN(Sheet2!G$21)*COS(Mjesečno!$C15)*SIN(Dnevno!$C$6)*SIN($D$207)+SIN(Mjesečno!$C15)*(SIN(Mjesečno!$C$1)*COS($D$207)-COS(Mjesečno!$C$1)*SIN($D$207)*COS(Mjesečno!$C$6))&lt;0,0,COS(G$21)*(COS(Mjesečno!$C15)*(COS(Dnevno!$C$1)*COS($D$207)+COS(Dnevno!$C$6)*SIN(Dnevno!$C$1)*SIN($D$207)))+SIN(Sheet2!G$21)*COS(Mjesečno!$C15)*SIN(Dnevno!$C$6)*SIN($D$207)+SIN(Mjesečno!$C15)*(SIN(Mjesečno!$C$1)*COS($D$207)-COS(Mjesečno!$C$1)*SIN($D$207)*COS(Mjesečno!$C$6)))</f>
        <v>0.68546550946981077</v>
      </c>
      <c r="H333" s="34">
        <f>IF(COS(H$21)*(COS(Mjesečno!$C15)*(COS(Dnevno!$C$1)*COS($D$207)+COS(Dnevno!$C$6)*SIN(Dnevno!$C$1)*SIN($D$207)))+SIN(Sheet2!H$21)*COS(Mjesečno!$C15)*SIN(Dnevno!$C$6)*SIN($D$207)+SIN(Mjesečno!$C15)*(SIN(Mjesečno!$C$1)*COS($D$207)-COS(Mjesečno!$C$1)*SIN($D$207)*COS(Mjesečno!$C$6))&lt;0,0,COS(H$21)*(COS(Mjesečno!$C15)*(COS(Dnevno!$C$1)*COS($D$207)+COS(Dnevno!$C$6)*SIN(Dnevno!$C$1)*SIN($D$207)))+SIN(Sheet2!H$21)*COS(Mjesečno!$C15)*SIN(Dnevno!$C$6)*SIN($D$207)+SIN(Mjesečno!$C15)*(SIN(Mjesečno!$C$1)*COS($D$207)-COS(Mjesečno!$C$1)*SIN($D$207)*COS(Mjesečno!$C$6)))</f>
        <v>0.84131285819470514</v>
      </c>
      <c r="I333" s="34">
        <f>IF(COS(I$21)*(COS(Mjesečno!$C15)*(COS(Dnevno!$C$1)*COS($D$207)+COS(Dnevno!$C$6)*SIN(Dnevno!$C$1)*SIN($D$207)))+SIN(Sheet2!I$21)*COS(Mjesečno!$C15)*SIN(Dnevno!$C$6)*SIN($D$207)+SIN(Mjesečno!$C15)*(SIN(Mjesečno!$C$1)*COS($D$207)-COS(Mjesečno!$C$1)*SIN($D$207)*COS(Mjesečno!$C$6))&lt;0,0,COS(I$21)*(COS(Mjesečno!$C15)*(COS(Dnevno!$C$1)*COS($D$207)+COS(Dnevno!$C$6)*SIN(Dnevno!$C$1)*SIN($D$207)))+SIN(Sheet2!I$21)*COS(Mjesečno!$C15)*SIN(Dnevno!$C$6)*SIN($D$207)+SIN(Mjesečno!$C15)*(SIN(Mjesečno!$C$1)*COS($D$207)-COS(Mjesečno!$C$1)*SIN($D$207)*COS(Mjesečno!$C$6)))</f>
        <v>0.93928259723049956</v>
      </c>
      <c r="J333" s="34">
        <f>IF(COS(J$21)*(COS(Mjesečno!$C15)*(COS(Dnevno!$C$1)*COS($D$207)+COS(Dnevno!$C$6)*SIN(Dnevno!$C$1)*SIN($D$207)))+SIN(Sheet2!J$21)*COS(Mjesečno!$C15)*SIN(Dnevno!$C$6)*SIN($D$207)+SIN(Mjesečno!$C15)*(SIN(Mjesečno!$C$1)*COS($D$207)-COS(Mjesečno!$C$1)*SIN($D$207)*COS(Mjesečno!$C$6))&lt;0,0,COS(J$21)*(COS(Mjesečno!$C15)*(COS(Dnevno!$C$1)*COS($D$207)+COS(Dnevno!$C$6)*SIN(Dnevno!$C$1)*SIN($D$207)))+SIN(Sheet2!J$21)*COS(Mjesečno!$C15)*SIN(Dnevno!$C$6)*SIN($D$207)+SIN(Mjesečno!$C15)*(SIN(Mjesečno!$C$1)*COS($D$207)-COS(Mjesečno!$C$1)*SIN($D$207)*COS(Mjesečno!$C$6)))</f>
        <v>0.97269825076455352</v>
      </c>
      <c r="K333" s="34">
        <f>IF(COS(K$21)*(COS(Mjesečno!$C15)*(COS(Dnevno!$C$1)*COS($D$207)+COS(Dnevno!$C$6)*SIN(Dnevno!$C$1)*SIN($D$207)))+SIN(Sheet2!K$21)*COS(Mjesečno!$C15)*SIN(Dnevno!$C$6)*SIN($D$207)+SIN(Mjesečno!$C15)*(SIN(Mjesečno!$C$1)*COS($D$207)-COS(Mjesečno!$C$1)*SIN($D$207)*COS(Mjesečno!$C$6))&lt;0,0,COS(K$21)*(COS(Mjesečno!$C15)*(COS(Dnevno!$C$1)*COS($D$207)+COS(Dnevno!$C$6)*SIN(Dnevno!$C$1)*SIN($D$207)))+SIN(Sheet2!K$21)*COS(Mjesečno!$C15)*SIN(Dnevno!$C$6)*SIN($D$207)+SIN(Mjesečno!$C15)*(SIN(Mjesečno!$C$1)*COS($D$207)-COS(Mjesečno!$C$1)*SIN($D$207)*COS(Mjesečno!$C$6)))</f>
        <v>0.93928259723049956</v>
      </c>
      <c r="L333" s="34">
        <f>IF(COS(L$21)*(COS(Mjesečno!$C15)*(COS(Dnevno!$C$1)*COS($D$207)+COS(Dnevno!$C$6)*SIN(Dnevno!$C$1)*SIN($D$207)))+SIN(Sheet2!L$21)*COS(Mjesečno!$C15)*SIN(Dnevno!$C$6)*SIN($D$207)+SIN(Mjesečno!$C15)*(SIN(Mjesečno!$C$1)*COS($D$207)-COS(Mjesečno!$C$1)*SIN($D$207)*COS(Mjesečno!$C$6))&lt;0,0,COS(L$21)*(COS(Mjesečno!$C15)*(COS(Dnevno!$C$1)*COS($D$207)+COS(Dnevno!$C$6)*SIN(Dnevno!$C$1)*SIN($D$207)))+SIN(Sheet2!L$21)*COS(Mjesečno!$C15)*SIN(Dnevno!$C$6)*SIN($D$207)+SIN(Mjesečno!$C15)*(SIN(Mjesečno!$C$1)*COS($D$207)-COS(Mjesečno!$C$1)*SIN($D$207)*COS(Mjesečno!$C$6)))</f>
        <v>0.84131285819470514</v>
      </c>
      <c r="M333" s="34">
        <f>IF(COS(M$21)*(COS(Mjesečno!$C15)*(COS(Dnevno!$C$1)*COS($D$207)+COS(Dnevno!$C$6)*SIN(Dnevno!$C$1)*SIN($D$207)))+SIN(Sheet2!M$21)*COS(Mjesečno!$C15)*SIN(Dnevno!$C$6)*SIN($D$207)+SIN(Mjesečno!$C15)*(SIN(Mjesečno!$C$1)*COS($D$207)-COS(Mjesečno!$C$1)*SIN($D$207)*COS(Mjesečno!$C$6))&lt;0,0,COS(M$21)*(COS(Mjesečno!$C15)*(COS(Dnevno!$C$1)*COS($D$207)+COS(Dnevno!$C$6)*SIN(Dnevno!$C$1)*SIN($D$207)))+SIN(Sheet2!M$21)*COS(Mjesečno!$C15)*SIN(Dnevno!$C$6)*SIN($D$207)+SIN(Mjesečno!$C15)*(SIN(Mjesečno!$C$1)*COS($D$207)-COS(Mjesečno!$C$1)*SIN($D$207)*COS(Mjesečno!$C$6)))</f>
        <v>0.68546550946981077</v>
      </c>
      <c r="N333" s="34">
        <f>IF(COS(N$21)*(COS(Mjesečno!$C15)*(COS(Dnevno!$C$1)*COS($D$207)+COS(Dnevno!$C$6)*SIN(Dnevno!$C$1)*SIN($D$207)))+SIN(Sheet2!N$21)*COS(Mjesečno!$C15)*SIN(Dnevno!$C$6)*SIN($D$207)+SIN(Mjesečno!$C15)*(SIN(Mjesečno!$C$1)*COS($D$207)-COS(Mjesečno!$C$1)*SIN($D$207)*COS(Mjesečno!$C$6))&lt;0,0,COS(N$21)*(COS(Mjesečno!$C15)*(COS(Dnevno!$C$1)*COS($D$207)+COS(Dnevno!$C$6)*SIN(Dnevno!$C$1)*SIN($D$207)))+SIN(Sheet2!N$21)*COS(Mjesečno!$C15)*SIN(Dnevno!$C$6)*SIN($D$207)+SIN(Mjesečno!$C15)*(SIN(Mjesečno!$C$1)*COS($D$207)-COS(Mjesečno!$C$1)*SIN($D$207)*COS(Mjesečno!$C$6)))</f>
        <v>0.48236129032149699</v>
      </c>
      <c r="O333" s="34">
        <f>IF(COS(O$21)*(COS(Mjesečno!$C15)*(COS(Dnevno!$C$1)*COS($D$207)+COS(Dnevno!$C$6)*SIN(Dnevno!$C$1)*SIN($D$207)))+SIN(Sheet2!O$21)*COS(Mjesečno!$C15)*SIN(Dnevno!$C$6)*SIN($D$207)+SIN(Mjesečno!$C15)*(SIN(Mjesečno!$C$1)*COS($D$207)-COS(Mjesečno!$C$1)*SIN($D$207)*COS(Mjesečno!$C$6))&lt;0,0,COS(O$21)*(COS(Mjesečno!$C15)*(COS(Dnevno!$C$1)*COS($D$207)+COS(Dnevno!$C$6)*SIN(Dnevno!$C$1)*SIN($D$207)))+SIN(Sheet2!O$21)*COS(Mjesečno!$C15)*SIN(Dnevno!$C$6)*SIN($D$207)+SIN(Mjesečno!$C15)*(SIN(Mjesečno!$C$1)*COS($D$207)-COS(Mjesečno!$C$1)*SIN($D$207)*COS(Mjesečno!$C$6)))</f>
        <v>0.24584141763912903</v>
      </c>
      <c r="P333" s="34">
        <f>IF(COS(P$21)*(COS(Mjesečno!$C15)*(COS(Dnevno!$C$1)*COS($D$207)+COS(Dnevno!$C$6)*SIN(Dnevno!$C$1)*SIN($D$207)))+SIN(Sheet2!P$21)*COS(Mjesečno!$C15)*SIN(Dnevno!$C$6)*SIN($D$207)+SIN(Mjesečno!$C15)*(SIN(Mjesečno!$C$1)*COS($D$207)-COS(Mjesečno!$C$1)*SIN($D$207)*COS(Mjesečno!$C$6))&lt;0,0,COS(P$21)*(COS(Mjesečno!$C15)*(COS(Dnevno!$C$1)*COS($D$207)+COS(Dnevno!$C$6)*SIN(Dnevno!$C$1)*SIN($D$207)))+SIN(Sheet2!P$21)*COS(Mjesečno!$C15)*SIN(Dnevno!$C$6)*SIN($D$207)+SIN(Mjesečno!$C15)*(SIN(Mjesečno!$C$1)*COS($D$207)-COS(Mjesečno!$C$1)*SIN($D$207)*COS(Mjesečno!$C$6)))</f>
        <v>0</v>
      </c>
      <c r="Q333" s="34">
        <f>IF(COS(Q$21)*(COS(Mjesečno!$C15)*(COS(Dnevno!$C$1)*COS($D$207)+COS(Dnevno!$C$6)*SIN(Dnevno!$C$1)*SIN($D$207)))+SIN(Sheet2!Q$21)*COS(Mjesečno!$C15)*SIN(Dnevno!$C$6)*SIN($D$207)+SIN(Mjesečno!$C15)*(SIN(Mjesečno!$C$1)*COS($D$207)-COS(Mjesečno!$C$1)*SIN($D$207)*COS(Mjesečno!$C$6))&lt;0,0,COS(Q$21)*(COS(Mjesečno!$C15)*(COS(Dnevno!$C$1)*COS($D$207)+COS(Dnevno!$C$6)*SIN(Dnevno!$C$1)*SIN($D$207)))+SIN(Sheet2!Q$21)*COS(Mjesečno!$C15)*SIN(Dnevno!$C$6)*SIN($D$207)+SIN(Mjesečno!$C15)*(SIN(Mjesečno!$C$1)*COS($D$207)-COS(Mjesečno!$C$1)*SIN($D$207)*COS(Mjesečno!$C$6)))</f>
        <v>0</v>
      </c>
      <c r="R333" s="34">
        <f>IF(COS(R$21)*(COS(Mjesečno!$C15)*(COS(Dnevno!$C$1)*COS($D$207)+COS(Dnevno!$C$6)*SIN(Dnevno!$C$1)*SIN($D$207)))+SIN(Sheet2!R$21)*COS(Mjesečno!$C15)*SIN(Dnevno!$C$6)*SIN($D$207)+SIN(Mjesečno!$C15)*(SIN(Mjesečno!$C$1)*COS($D$207)-COS(Mjesečno!$C$1)*SIN($D$207)*COS(Mjesečno!$C$6))&lt;0,0,COS(R$21)*(COS(Mjesečno!$C15)*(COS(Dnevno!$C$1)*COS($D$207)+COS(Dnevno!$C$6)*SIN(Dnevno!$C$1)*SIN($D$207)))+SIN(Sheet2!R$21)*COS(Mjesečno!$C15)*SIN(Dnevno!$C$6)*SIN($D$207)+SIN(Mjesečno!$C15)*(SIN(Mjesečno!$C$1)*COS($D$207)-COS(Mjesečno!$C$1)*SIN($D$207)*COS(Mjesečno!$C$6)))</f>
        <v>0</v>
      </c>
      <c r="S333" s="36">
        <f>IF(COS(S$21)*(COS(Mjesečno!$C15)*(COS(Dnevno!$C$1)*COS($D$207)+COS(Dnevno!$C$6)*SIN(Dnevno!$C$1)*SIN($D$207)))+SIN(Sheet2!S$21)*COS(Mjesečno!$C15)*SIN(Dnevno!$C$6)*SIN($D$207)+SIN(Mjesečno!$C15)*(SIN(Mjesečno!$C$1)*COS($D$207)-COS(Mjesečno!$C$1)*SIN($D$207)*COS(Mjesečno!$C$6))&lt;0,0,COS(S$21)*(COS(Mjesečno!$C15)*(COS(Dnevno!$C$1)*COS($D$207)+COS(Dnevno!$C$6)*SIN(Dnevno!$C$1)*SIN($D$207)))+SIN(Sheet2!S$21)*COS(Mjesečno!$C15)*SIN(Dnevno!$C$6)*SIN($D$207)+SIN(Mjesečno!$C15)*(SIN(Mjesečno!$C$1)*COS($D$207)-COS(Mjesečno!$C$1)*SIN($D$207)*COS(Mjesečno!$C$6)))</f>
        <v>0</v>
      </c>
    </row>
    <row r="334" spans="2:20" x14ac:dyDescent="0.35">
      <c r="B334" s="122" t="s">
        <v>80</v>
      </c>
      <c r="C334" s="34">
        <f>IF(COS(C$21)*(COS(Mjesečno!$C16)*(COS(Dnevno!$C$1)*COS($D$207)+COS(Dnevno!$C$6)*SIN(Dnevno!$C$1)*SIN($D$207)))+SIN(Sheet2!C$21)*COS(Mjesečno!$C16)*SIN(Dnevno!$C$6)*SIN($D$207)+SIN(Mjesečno!$C16)*(SIN(Mjesečno!$C$1)*COS($D$207)-COS(Mjesečno!$C$1)*SIN($D$207)*COS(Mjesečno!$C$6))&lt;0,0,COS(C$21)*(COS(Mjesečno!$C16)*(COS(Dnevno!$C$1)*COS($D$207)+COS(Dnevno!$C$6)*SIN(Dnevno!$C$1)*SIN($D$207)))+SIN(Sheet2!C$21)*COS(Mjesečno!$C16)*SIN(Dnevno!$C$6)*SIN($D$207)+SIN(Mjesečno!$C16)*(SIN(Mjesečno!$C$1)*COS($D$207)-COS(Mjesečno!$C$1)*SIN($D$207)*COS(Mjesečno!$C$6)))</f>
        <v>0</v>
      </c>
      <c r="D334" s="34">
        <f>IF(COS(D$21)*(COS(Mjesečno!$C16)*(COS(Dnevno!$C$1)*COS($D$207)+COS(Dnevno!$C$6)*SIN(Dnevno!$C$1)*SIN($D$207)))+SIN(Sheet2!D$21)*COS(Mjesečno!$C16)*SIN(Dnevno!$C$6)*SIN($D$207)+SIN(Mjesečno!$C16)*(SIN(Mjesečno!$C$1)*COS($D$207)-COS(Mjesečno!$C$1)*SIN($D$207)*COS(Mjesečno!$C$6))&lt;0,0,COS(D$21)*(COS(Mjesečno!$C16)*(COS(Dnevno!$C$1)*COS($D$207)+COS(Dnevno!$C$6)*SIN(Dnevno!$C$1)*SIN($D$207)))+SIN(Sheet2!D$21)*COS(Mjesečno!$C16)*SIN(Dnevno!$C$6)*SIN($D$207)+SIN(Mjesečno!$C16)*(SIN(Mjesečno!$C$1)*COS($D$207)-COS(Mjesečno!$C$1)*SIN($D$207)*COS(Mjesečno!$C$6)))</f>
        <v>3.1554991749662684E-2</v>
      </c>
      <c r="E334" s="34">
        <f>IF(COS(E$21)*(COS(Mjesečno!$C16)*(COS(Dnevno!$C$1)*COS($D$207)+COS(Dnevno!$C$6)*SIN(Dnevno!$C$1)*SIN($D$207)))+SIN(Sheet2!E$21)*COS(Mjesečno!$C16)*SIN(Dnevno!$C$6)*SIN($D$207)+SIN(Mjesečno!$C16)*(SIN(Mjesečno!$C$1)*COS($D$207)-COS(Mjesečno!$C$1)*SIN($D$207)*COS(Mjesečno!$C$6))&lt;0,0,COS(E$21)*(COS(Mjesečno!$C16)*(COS(Dnevno!$C$1)*COS($D$207)+COS(Dnevno!$C$6)*SIN(Dnevno!$C$1)*SIN($D$207)))+SIN(Sheet2!E$21)*COS(Mjesečno!$C16)*SIN(Dnevno!$C$6)*SIN($D$207)+SIN(Mjesečno!$C16)*(SIN(Mjesečno!$C$1)*COS($D$207)-COS(Mjesečno!$C$1)*SIN($D$207)*COS(Mjesečno!$C$6)))</f>
        <v>0.28211390804824338</v>
      </c>
      <c r="F334" s="34">
        <f>IF(COS(F$21)*(COS(Mjesečno!$C16)*(COS(Dnevno!$C$1)*COS($D$207)+COS(Dnevno!$C$6)*SIN(Dnevno!$C$1)*SIN($D$207)))+SIN(Sheet2!F$21)*COS(Mjesečno!$C16)*SIN(Dnevno!$C$6)*SIN($D$207)+SIN(Mjesečno!$C16)*(SIN(Mjesečno!$C$1)*COS($D$207)-COS(Mjesečno!$C$1)*SIN($D$207)*COS(Mjesečno!$C$6))&lt;0,0,COS(F$21)*(COS(Mjesečno!$C16)*(COS(Dnevno!$C$1)*COS($D$207)+COS(Dnevno!$C$6)*SIN(Dnevno!$C$1)*SIN($D$207)))+SIN(Sheet2!F$21)*COS(Mjesečno!$C16)*SIN(Dnevno!$C$6)*SIN($D$207)+SIN(Mjesečno!$C16)*(SIN(Mjesečno!$C$1)*COS($D$207)-COS(Mjesečno!$C$1)*SIN($D$207)*COS(Mjesečno!$C$6)))</f>
        <v>0.51559764826926291</v>
      </c>
      <c r="G334" s="34">
        <f>IF(COS(G$21)*(COS(Mjesečno!$C16)*(COS(Dnevno!$C$1)*COS($D$207)+COS(Dnevno!$C$6)*SIN(Dnevno!$C$1)*SIN($D$207)))+SIN(Sheet2!G$21)*COS(Mjesečno!$C16)*SIN(Dnevno!$C$6)*SIN($D$207)+SIN(Mjesečno!$C16)*(SIN(Mjesečno!$C$1)*COS($D$207)-COS(Mjesečno!$C$1)*SIN($D$207)*COS(Mjesečno!$C$6))&lt;0,0,COS(G$21)*(COS(Mjesečno!$C16)*(COS(Dnevno!$C$1)*COS($D$207)+COS(Dnevno!$C$6)*SIN(Dnevno!$C$1)*SIN($D$207)))+SIN(Sheet2!G$21)*COS(Mjesečno!$C16)*SIN(Dnevno!$C$6)*SIN($D$207)+SIN(Mjesečno!$C16)*(SIN(Mjesečno!$C$1)*COS($D$207)-COS(Mjesečno!$C$1)*SIN($D$207)*COS(Mjesečno!$C$6)))</f>
        <v>0.71609468136678289</v>
      </c>
      <c r="H334" s="34">
        <f>IF(COS(H$21)*(COS(Mjesečno!$C16)*(COS(Dnevno!$C$1)*COS($D$207)+COS(Dnevno!$C$6)*SIN(Dnevno!$C$1)*SIN($D$207)))+SIN(Sheet2!H$21)*COS(Mjesečno!$C16)*SIN(Dnevno!$C$6)*SIN($D$207)+SIN(Mjesečno!$C16)*(SIN(Mjesečno!$C$1)*COS($D$207)-COS(Mjesečno!$C$1)*SIN($D$207)*COS(Mjesečno!$C$6))&lt;0,0,COS(H$21)*(COS(Mjesečno!$C16)*(COS(Dnevno!$C$1)*COS($D$207)+COS(Dnevno!$C$6)*SIN(Dnevno!$C$1)*SIN($D$207)))+SIN(Sheet2!H$21)*COS(Mjesečno!$C16)*SIN(Dnevno!$C$6)*SIN($D$207)+SIN(Mjesečno!$C16)*(SIN(Mjesečno!$C$1)*COS($D$207)-COS(Mjesečno!$C$1)*SIN($D$207)*COS(Mjesečno!$C$6)))</f>
        <v>0.86994146587222088</v>
      </c>
      <c r="I334" s="34">
        <f>IF(COS(I$21)*(COS(Mjesečno!$C16)*(COS(Dnevno!$C$1)*COS($D$207)+COS(Dnevno!$C$6)*SIN(Dnevno!$C$1)*SIN($D$207)))+SIN(Sheet2!I$21)*COS(Mjesečno!$C16)*SIN(Dnevno!$C$6)*SIN($D$207)+SIN(Mjesečno!$C16)*(SIN(Mjesečno!$C$1)*COS($D$207)-COS(Mjesečno!$C$1)*SIN($D$207)*COS(Mjesečno!$C$6))&lt;0,0,COS(I$21)*(COS(Mjesečno!$C16)*(COS(Dnevno!$C$1)*COS($D$207)+COS(Dnevno!$C$6)*SIN(Dnevno!$C$1)*SIN($D$207)))+SIN(Sheet2!I$21)*COS(Mjesečno!$C16)*SIN(Dnevno!$C$6)*SIN($D$207)+SIN(Mjesečno!$C16)*(SIN(Mjesečno!$C$1)*COS($D$207)-COS(Mjesečno!$C$1)*SIN($D$207)*COS(Mjesečno!$C$6)))</f>
        <v>0.96665359766536363</v>
      </c>
      <c r="J334" s="34">
        <f>IF(COS(J$21)*(COS(Mjesečno!$C16)*(COS(Dnevno!$C$1)*COS($D$207)+COS(Dnevno!$C$6)*SIN(Dnevno!$C$1)*SIN($D$207)))+SIN(Sheet2!J$21)*COS(Mjesečno!$C16)*SIN(Dnevno!$C$6)*SIN($D$207)+SIN(Mjesečno!$C16)*(SIN(Mjesečno!$C$1)*COS($D$207)-COS(Mjesečno!$C$1)*SIN($D$207)*COS(Mjesečno!$C$6))&lt;0,0,COS(J$21)*(COS(Mjesečno!$C16)*(COS(Dnevno!$C$1)*COS($D$207)+COS(Dnevno!$C$6)*SIN(Dnevno!$C$1)*SIN($D$207)))+SIN(Sheet2!J$21)*COS(Mjesečno!$C16)*SIN(Dnevno!$C$6)*SIN($D$207)+SIN(Mjesečno!$C16)*(SIN(Mjesečno!$C$1)*COS($D$207)-COS(Mjesečno!$C$1)*SIN($D$207)*COS(Mjesečno!$C$6)))</f>
        <v>0.99964030478886301</v>
      </c>
      <c r="K334" s="34">
        <f>IF(COS(K$21)*(COS(Mjesečno!$C16)*(COS(Dnevno!$C$1)*COS($D$207)+COS(Dnevno!$C$6)*SIN(Dnevno!$C$1)*SIN($D$207)))+SIN(Sheet2!K$21)*COS(Mjesečno!$C16)*SIN(Dnevno!$C$6)*SIN($D$207)+SIN(Mjesečno!$C16)*(SIN(Mjesečno!$C$1)*COS($D$207)-COS(Mjesečno!$C$1)*SIN($D$207)*COS(Mjesečno!$C$6))&lt;0,0,COS(K$21)*(COS(Mjesečno!$C16)*(COS(Dnevno!$C$1)*COS($D$207)+COS(Dnevno!$C$6)*SIN(Dnevno!$C$1)*SIN($D$207)))+SIN(Sheet2!K$21)*COS(Mjesečno!$C16)*SIN(Dnevno!$C$6)*SIN($D$207)+SIN(Mjesečno!$C16)*(SIN(Mjesečno!$C$1)*COS($D$207)-COS(Mjesečno!$C$1)*SIN($D$207)*COS(Mjesečno!$C$6)))</f>
        <v>0.96665359766536363</v>
      </c>
      <c r="L334" s="34">
        <f>IF(COS(L$21)*(COS(Mjesečno!$C16)*(COS(Dnevno!$C$1)*COS($D$207)+COS(Dnevno!$C$6)*SIN(Dnevno!$C$1)*SIN($D$207)))+SIN(Sheet2!L$21)*COS(Mjesečno!$C16)*SIN(Dnevno!$C$6)*SIN($D$207)+SIN(Mjesečno!$C16)*(SIN(Mjesečno!$C$1)*COS($D$207)-COS(Mjesečno!$C$1)*SIN($D$207)*COS(Mjesečno!$C$6))&lt;0,0,COS(L$21)*(COS(Mjesečno!$C16)*(COS(Dnevno!$C$1)*COS($D$207)+COS(Dnevno!$C$6)*SIN(Dnevno!$C$1)*SIN($D$207)))+SIN(Sheet2!L$21)*COS(Mjesečno!$C16)*SIN(Dnevno!$C$6)*SIN($D$207)+SIN(Mjesečno!$C16)*(SIN(Mjesečno!$C$1)*COS($D$207)-COS(Mjesečno!$C$1)*SIN($D$207)*COS(Mjesečno!$C$6)))</f>
        <v>0.86994146587222088</v>
      </c>
      <c r="M334" s="34">
        <f>IF(COS(M$21)*(COS(Mjesečno!$C16)*(COS(Dnevno!$C$1)*COS($D$207)+COS(Dnevno!$C$6)*SIN(Dnevno!$C$1)*SIN($D$207)))+SIN(Sheet2!M$21)*COS(Mjesečno!$C16)*SIN(Dnevno!$C$6)*SIN($D$207)+SIN(Mjesečno!$C16)*(SIN(Mjesečno!$C$1)*COS($D$207)-COS(Mjesečno!$C$1)*SIN($D$207)*COS(Mjesečno!$C$6))&lt;0,0,COS(M$21)*(COS(Mjesečno!$C16)*(COS(Dnevno!$C$1)*COS($D$207)+COS(Dnevno!$C$6)*SIN(Dnevno!$C$1)*SIN($D$207)))+SIN(Sheet2!M$21)*COS(Mjesečno!$C16)*SIN(Dnevno!$C$6)*SIN($D$207)+SIN(Mjesečno!$C16)*(SIN(Mjesečno!$C$1)*COS($D$207)-COS(Mjesečno!$C$1)*SIN($D$207)*COS(Mjesečno!$C$6)))</f>
        <v>0.71609468136678289</v>
      </c>
      <c r="N334" s="34">
        <f>IF(COS(N$21)*(COS(Mjesečno!$C16)*(COS(Dnevno!$C$1)*COS($D$207)+COS(Dnevno!$C$6)*SIN(Dnevno!$C$1)*SIN($D$207)))+SIN(Sheet2!N$21)*COS(Mjesečno!$C16)*SIN(Dnevno!$C$6)*SIN($D$207)+SIN(Mjesečno!$C16)*(SIN(Mjesečno!$C$1)*COS($D$207)-COS(Mjesečno!$C$1)*SIN($D$207)*COS(Mjesečno!$C$6))&lt;0,0,COS(N$21)*(COS(Mjesečno!$C16)*(COS(Dnevno!$C$1)*COS($D$207)+COS(Dnevno!$C$6)*SIN(Dnevno!$C$1)*SIN($D$207)))+SIN(Sheet2!N$21)*COS(Mjesečno!$C16)*SIN(Dnevno!$C$6)*SIN($D$207)+SIN(Mjesečno!$C16)*(SIN(Mjesečno!$C$1)*COS($D$207)-COS(Mjesečno!$C$1)*SIN($D$207)*COS(Mjesečno!$C$6)))</f>
        <v>0.51559764826926291</v>
      </c>
      <c r="O334" s="34">
        <f>IF(COS(O$21)*(COS(Mjesečno!$C16)*(COS(Dnevno!$C$1)*COS($D$207)+COS(Dnevno!$C$6)*SIN(Dnevno!$C$1)*SIN($D$207)))+SIN(Sheet2!O$21)*COS(Mjesečno!$C16)*SIN(Dnevno!$C$6)*SIN($D$207)+SIN(Mjesečno!$C16)*(SIN(Mjesečno!$C$1)*COS($D$207)-COS(Mjesečno!$C$1)*SIN($D$207)*COS(Mjesečno!$C$6))&lt;0,0,COS(O$21)*(COS(Mjesečno!$C16)*(COS(Dnevno!$C$1)*COS($D$207)+COS(Dnevno!$C$6)*SIN(Dnevno!$C$1)*SIN($D$207)))+SIN(Sheet2!O$21)*COS(Mjesečno!$C16)*SIN(Dnevno!$C$6)*SIN($D$207)+SIN(Mjesečno!$C16)*(SIN(Mjesečno!$C$1)*COS($D$207)-COS(Mjesečno!$C$1)*SIN($D$207)*COS(Mjesečno!$C$6)))</f>
        <v>0.28211390804824338</v>
      </c>
      <c r="P334" s="34">
        <f>IF(COS(P$21)*(COS(Mjesečno!$C16)*(COS(Dnevno!$C$1)*COS($D$207)+COS(Dnevno!$C$6)*SIN(Dnevno!$C$1)*SIN($D$207)))+SIN(Sheet2!P$21)*COS(Mjesečno!$C16)*SIN(Dnevno!$C$6)*SIN($D$207)+SIN(Mjesečno!$C16)*(SIN(Mjesečno!$C$1)*COS($D$207)-COS(Mjesečno!$C$1)*SIN($D$207)*COS(Mjesečno!$C$6))&lt;0,0,COS(P$21)*(COS(Mjesečno!$C16)*(COS(Dnevno!$C$1)*COS($D$207)+COS(Dnevno!$C$6)*SIN(Dnevno!$C$1)*SIN($D$207)))+SIN(Sheet2!P$21)*COS(Mjesečno!$C16)*SIN(Dnevno!$C$6)*SIN($D$207)+SIN(Mjesečno!$C16)*(SIN(Mjesečno!$C$1)*COS($D$207)-COS(Mjesečno!$C$1)*SIN($D$207)*COS(Mjesečno!$C$6)))</f>
        <v>3.1554991749662684E-2</v>
      </c>
      <c r="Q334" s="34">
        <f>IF(COS(Q$21)*(COS(Mjesečno!$C16)*(COS(Dnevno!$C$1)*COS($D$207)+COS(Dnevno!$C$6)*SIN(Dnevno!$C$1)*SIN($D$207)))+SIN(Sheet2!Q$21)*COS(Mjesečno!$C16)*SIN(Dnevno!$C$6)*SIN($D$207)+SIN(Mjesečno!$C16)*(SIN(Mjesečno!$C$1)*COS($D$207)-COS(Mjesečno!$C$1)*SIN($D$207)*COS(Mjesečno!$C$6))&lt;0,0,COS(Q$21)*(COS(Mjesečno!$C16)*(COS(Dnevno!$C$1)*COS($D$207)+COS(Dnevno!$C$6)*SIN(Dnevno!$C$1)*SIN($D$207)))+SIN(Sheet2!Q$21)*COS(Mjesečno!$C16)*SIN(Dnevno!$C$6)*SIN($D$207)+SIN(Mjesečno!$C16)*(SIN(Mjesečno!$C$1)*COS($D$207)-COS(Mjesečno!$C$1)*SIN($D$207)*COS(Mjesečno!$C$6)))</f>
        <v>0</v>
      </c>
      <c r="R334" s="34">
        <f>IF(COS(R$21)*(COS(Mjesečno!$C16)*(COS(Dnevno!$C$1)*COS($D$207)+COS(Dnevno!$C$6)*SIN(Dnevno!$C$1)*SIN($D$207)))+SIN(Sheet2!R$21)*COS(Mjesečno!$C16)*SIN(Dnevno!$C$6)*SIN($D$207)+SIN(Mjesečno!$C16)*(SIN(Mjesečno!$C$1)*COS($D$207)-COS(Mjesečno!$C$1)*SIN($D$207)*COS(Mjesečno!$C$6))&lt;0,0,COS(R$21)*(COS(Mjesečno!$C16)*(COS(Dnevno!$C$1)*COS($D$207)+COS(Dnevno!$C$6)*SIN(Dnevno!$C$1)*SIN($D$207)))+SIN(Sheet2!R$21)*COS(Mjesečno!$C16)*SIN(Dnevno!$C$6)*SIN($D$207)+SIN(Mjesečno!$C16)*(SIN(Mjesečno!$C$1)*COS($D$207)-COS(Mjesečno!$C$1)*SIN($D$207)*COS(Mjesečno!$C$6)))</f>
        <v>0</v>
      </c>
      <c r="S334" s="36">
        <f>IF(COS(S$21)*(COS(Mjesečno!$C16)*(COS(Dnevno!$C$1)*COS($D$207)+COS(Dnevno!$C$6)*SIN(Dnevno!$C$1)*SIN($D$207)))+SIN(Sheet2!S$21)*COS(Mjesečno!$C16)*SIN(Dnevno!$C$6)*SIN($D$207)+SIN(Mjesečno!$C16)*(SIN(Mjesečno!$C$1)*COS($D$207)-COS(Mjesečno!$C$1)*SIN($D$207)*COS(Mjesečno!$C$6))&lt;0,0,COS(S$21)*(COS(Mjesečno!$C16)*(COS(Dnevno!$C$1)*COS($D$207)+COS(Dnevno!$C$6)*SIN(Dnevno!$C$1)*SIN($D$207)))+SIN(Sheet2!S$21)*COS(Mjesečno!$C16)*SIN(Dnevno!$C$6)*SIN($D$207)+SIN(Mjesečno!$C16)*(SIN(Mjesečno!$C$1)*COS($D$207)-COS(Mjesečno!$C$1)*SIN($D$207)*COS(Mjesečno!$C$6)))</f>
        <v>0</v>
      </c>
    </row>
    <row r="335" spans="2:20" x14ac:dyDescent="0.35">
      <c r="B335" s="122" t="s">
        <v>81</v>
      </c>
      <c r="C335" s="34">
        <f>IF(COS(C$21)*(COS(Mjesečno!$C17)*(COS(Dnevno!$C$1)*COS($D$207)+COS(Dnevno!$C$6)*SIN(Dnevno!$C$1)*SIN($D$207)))+SIN(Sheet2!C$21)*COS(Mjesečno!$C17)*SIN(Dnevno!$C$6)*SIN($D$207)+SIN(Mjesečno!$C17)*(SIN(Mjesečno!$C$1)*COS($D$207)-COS(Mjesečno!$C$1)*SIN($D$207)*COS(Mjesečno!$C$6))&lt;0,0,COS(C$21)*(COS(Mjesečno!$C17)*(COS(Dnevno!$C$1)*COS($D$207)+COS(Dnevno!$C$6)*SIN(Dnevno!$C$1)*SIN($D$207)))+SIN(Sheet2!C$21)*COS(Mjesečno!$C17)*SIN(Dnevno!$C$6)*SIN($D$207)+SIN(Mjesečno!$C17)*(SIN(Mjesečno!$C$1)*COS($D$207)-COS(Mjesečno!$C$1)*SIN($D$207)*COS(Mjesečno!$C$6)))</f>
        <v>0</v>
      </c>
      <c r="D335" s="34">
        <f>IF(COS(D$21)*(COS(Mjesečno!$C17)*(COS(Dnevno!$C$1)*COS($D$207)+COS(Dnevno!$C$6)*SIN(Dnevno!$C$1)*SIN($D$207)))+SIN(Sheet2!D$21)*COS(Mjesečno!$C17)*SIN(Dnevno!$C$6)*SIN($D$207)+SIN(Mjesečno!$C17)*(SIN(Mjesečno!$C$1)*COS($D$207)-COS(Mjesečno!$C$1)*SIN($D$207)*COS(Mjesečno!$C$6))&lt;0,0,COS(D$21)*(COS(Mjesečno!$C17)*(COS(Dnevno!$C$1)*COS($D$207)+COS(Dnevno!$C$6)*SIN(Dnevno!$C$1)*SIN($D$207)))+SIN(Sheet2!D$21)*COS(Mjesečno!$C17)*SIN(Dnevno!$C$6)*SIN($D$207)+SIN(Mjesečno!$C17)*(SIN(Mjesečno!$C$1)*COS($D$207)-COS(Mjesečno!$C$1)*SIN($D$207)*COS(Mjesečno!$C$6)))</f>
        <v>6.1675213704310644E-2</v>
      </c>
      <c r="E335" s="34">
        <f>IF(COS(E$21)*(COS(Mjesečno!$C17)*(COS(Dnevno!$C$1)*COS($D$207)+COS(Dnevno!$C$6)*SIN(Dnevno!$C$1)*SIN($D$207)))+SIN(Sheet2!E$21)*COS(Mjesečno!$C17)*SIN(Dnevno!$C$6)*SIN($D$207)+SIN(Mjesečno!$C17)*(SIN(Mjesečno!$C$1)*COS($D$207)-COS(Mjesečno!$C$1)*SIN($D$207)*COS(Mjesečno!$C$6))&lt;0,0,COS(E$21)*(COS(Mjesečno!$C17)*(COS(Dnevno!$C$1)*COS($D$207)+COS(Dnevno!$C$6)*SIN(Dnevno!$C$1)*SIN($D$207)))+SIN(Sheet2!E$21)*COS(Mjesečno!$C17)*SIN(Dnevno!$C$6)*SIN($D$207)+SIN(Mjesečno!$C17)*(SIN(Mjesečno!$C$1)*COS($D$207)-COS(Mjesečno!$C$1)*SIN($D$207)*COS(Mjesečno!$C$6)))</f>
        <v>0.30215170596498331</v>
      </c>
      <c r="F335" s="34">
        <f>IF(COS(F$21)*(COS(Mjesečno!$C17)*(COS(Dnevno!$C$1)*COS($D$207)+COS(Dnevno!$C$6)*SIN(Dnevno!$C$1)*SIN($D$207)))+SIN(Sheet2!F$21)*COS(Mjesečno!$C17)*SIN(Dnevno!$C$6)*SIN($D$207)+SIN(Mjesečno!$C17)*(SIN(Mjesečno!$C$1)*COS($D$207)-COS(Mjesečno!$C$1)*SIN($D$207)*COS(Mjesečno!$C$6))&lt;0,0,COS(F$21)*(COS(Mjesečno!$C17)*(COS(Dnevno!$C$1)*COS($D$207)+COS(Dnevno!$C$6)*SIN(Dnevno!$C$1)*SIN($D$207)))+SIN(Sheet2!F$21)*COS(Mjesečno!$C17)*SIN(Dnevno!$C$6)*SIN($D$207)+SIN(Mjesečno!$C17)*(SIN(Mjesečno!$C$1)*COS($D$207)-COS(Mjesečno!$C$1)*SIN($D$207)*COS(Mjesečno!$C$6)))</f>
        <v>0.52624012268428488</v>
      </c>
      <c r="G335" s="34">
        <f>IF(COS(G$21)*(COS(Mjesečno!$C17)*(COS(Dnevno!$C$1)*COS($D$207)+COS(Dnevno!$C$6)*SIN(Dnevno!$C$1)*SIN($D$207)))+SIN(Sheet2!G$21)*COS(Mjesečno!$C17)*SIN(Dnevno!$C$6)*SIN($D$207)+SIN(Mjesečno!$C17)*(SIN(Mjesečno!$C$1)*COS($D$207)-COS(Mjesečno!$C$1)*SIN($D$207)*COS(Mjesečno!$C$6))&lt;0,0,COS(G$21)*(COS(Mjesečno!$C17)*(COS(Dnevno!$C$1)*COS($D$207)+COS(Dnevno!$C$6)*SIN(Dnevno!$C$1)*SIN($D$207)))+SIN(Sheet2!G$21)*COS(Mjesečno!$C17)*SIN(Dnevno!$C$6)*SIN($D$207)+SIN(Mjesečno!$C17)*(SIN(Mjesečno!$C$1)*COS($D$207)-COS(Mjesečno!$C$1)*SIN($D$207)*COS(Mjesečno!$C$6)))</f>
        <v>0.71866920858641259</v>
      </c>
      <c r="H335" s="34">
        <f>IF(COS(H$21)*(COS(Mjesečno!$C17)*(COS(Dnevno!$C$1)*COS($D$207)+COS(Dnevno!$C$6)*SIN(Dnevno!$C$1)*SIN($D$207)))+SIN(Sheet2!H$21)*COS(Mjesečno!$C17)*SIN(Dnevno!$C$6)*SIN($D$207)+SIN(Mjesečno!$C17)*(SIN(Mjesečno!$C$1)*COS($D$207)-COS(Mjesečno!$C$1)*SIN($D$207)*COS(Mjesečno!$C$6))&lt;0,0,COS(H$21)*(COS(Mjesečno!$C17)*(COS(Dnevno!$C$1)*COS($D$207)+COS(Dnevno!$C$6)*SIN(Dnevno!$C$1)*SIN($D$207)))+SIN(Sheet2!H$21)*COS(Mjesečno!$C17)*SIN(Dnevno!$C$6)*SIN($D$207)+SIN(Mjesečno!$C17)*(SIN(Mjesečno!$C$1)*COS($D$207)-COS(Mjesečno!$C$1)*SIN($D$207)*COS(Mjesečno!$C$6)))</f>
        <v>0.86632523947123685</v>
      </c>
      <c r="I335" s="34">
        <f>IF(COS(I$21)*(COS(Mjesečno!$C17)*(COS(Dnevno!$C$1)*COS($D$207)+COS(Dnevno!$C$6)*SIN(Dnevno!$C$1)*SIN($D$207)))+SIN(Sheet2!I$21)*COS(Mjesečno!$C17)*SIN(Dnevno!$C$6)*SIN($D$207)+SIN(Mjesečno!$C17)*(SIN(Mjesečno!$C$1)*COS($D$207)-COS(Mjesečno!$C$1)*SIN($D$207)*COS(Mjesečno!$C$6))&lt;0,0,COS(I$21)*(COS(Mjesečno!$C17)*(COS(Dnevno!$C$1)*COS($D$207)+COS(Dnevno!$C$6)*SIN(Dnevno!$C$1)*SIN($D$207)))+SIN(Sheet2!I$21)*COS(Mjesečno!$C17)*SIN(Dnevno!$C$6)*SIN($D$207)+SIN(Mjesečno!$C17)*(SIN(Mjesečno!$C$1)*COS($D$207)-COS(Mjesečno!$C$1)*SIN($D$207)*COS(Mjesečno!$C$6)))</f>
        <v>0.95914570084708528</v>
      </c>
      <c r="J335" s="34">
        <f>IF(COS(J$21)*(COS(Mjesečno!$C17)*(COS(Dnevno!$C$1)*COS($D$207)+COS(Dnevno!$C$6)*SIN(Dnevno!$C$1)*SIN($D$207)))+SIN(Sheet2!J$21)*COS(Mjesečno!$C17)*SIN(Dnevno!$C$6)*SIN($D$207)+SIN(Mjesečno!$C17)*(SIN(Mjesečno!$C$1)*COS($D$207)-COS(Mjesečno!$C$1)*SIN($D$207)*COS(Mjesečno!$C$6))&lt;0,0,COS(J$21)*(COS(Mjesečno!$C17)*(COS(Dnevno!$C$1)*COS($D$207)+COS(Dnevno!$C$6)*SIN(Dnevno!$C$1)*SIN($D$207)))+SIN(Sheet2!J$21)*COS(Mjesečno!$C17)*SIN(Dnevno!$C$6)*SIN($D$207)+SIN(Mjesečno!$C17)*(SIN(Mjesečno!$C$1)*COS($D$207)-COS(Mjesečno!$C$1)*SIN($D$207)*COS(Mjesečno!$C$6)))</f>
        <v>0.99080503166425893</v>
      </c>
      <c r="K335" s="34">
        <f>IF(COS(K$21)*(COS(Mjesečno!$C17)*(COS(Dnevno!$C$1)*COS($D$207)+COS(Dnevno!$C$6)*SIN(Dnevno!$C$1)*SIN($D$207)))+SIN(Sheet2!K$21)*COS(Mjesečno!$C17)*SIN(Dnevno!$C$6)*SIN($D$207)+SIN(Mjesečno!$C17)*(SIN(Mjesečno!$C$1)*COS($D$207)-COS(Mjesečno!$C$1)*SIN($D$207)*COS(Mjesečno!$C$6))&lt;0,0,COS(K$21)*(COS(Mjesečno!$C17)*(COS(Dnevno!$C$1)*COS($D$207)+COS(Dnevno!$C$6)*SIN(Dnevno!$C$1)*SIN($D$207)))+SIN(Sheet2!K$21)*COS(Mjesečno!$C17)*SIN(Dnevno!$C$6)*SIN($D$207)+SIN(Mjesečno!$C17)*(SIN(Mjesečno!$C$1)*COS($D$207)-COS(Mjesečno!$C$1)*SIN($D$207)*COS(Mjesečno!$C$6)))</f>
        <v>0.95914570084708528</v>
      </c>
      <c r="L335" s="34">
        <f>IF(COS(L$21)*(COS(Mjesečno!$C17)*(COS(Dnevno!$C$1)*COS($D$207)+COS(Dnevno!$C$6)*SIN(Dnevno!$C$1)*SIN($D$207)))+SIN(Sheet2!L$21)*COS(Mjesečno!$C17)*SIN(Dnevno!$C$6)*SIN($D$207)+SIN(Mjesečno!$C17)*(SIN(Mjesečno!$C$1)*COS($D$207)-COS(Mjesečno!$C$1)*SIN($D$207)*COS(Mjesečno!$C$6))&lt;0,0,COS(L$21)*(COS(Mjesečno!$C17)*(COS(Dnevno!$C$1)*COS($D$207)+COS(Dnevno!$C$6)*SIN(Dnevno!$C$1)*SIN($D$207)))+SIN(Sheet2!L$21)*COS(Mjesečno!$C17)*SIN(Dnevno!$C$6)*SIN($D$207)+SIN(Mjesečno!$C17)*(SIN(Mjesečno!$C$1)*COS($D$207)-COS(Mjesečno!$C$1)*SIN($D$207)*COS(Mjesečno!$C$6)))</f>
        <v>0.86632523947123685</v>
      </c>
      <c r="M335" s="34">
        <f>IF(COS(M$21)*(COS(Mjesečno!$C17)*(COS(Dnevno!$C$1)*COS($D$207)+COS(Dnevno!$C$6)*SIN(Dnevno!$C$1)*SIN($D$207)))+SIN(Sheet2!M$21)*COS(Mjesečno!$C17)*SIN(Dnevno!$C$6)*SIN($D$207)+SIN(Mjesečno!$C17)*(SIN(Mjesečno!$C$1)*COS($D$207)-COS(Mjesečno!$C$1)*SIN($D$207)*COS(Mjesečno!$C$6))&lt;0,0,COS(M$21)*(COS(Mjesečno!$C17)*(COS(Dnevno!$C$1)*COS($D$207)+COS(Dnevno!$C$6)*SIN(Dnevno!$C$1)*SIN($D$207)))+SIN(Sheet2!M$21)*COS(Mjesečno!$C17)*SIN(Dnevno!$C$6)*SIN($D$207)+SIN(Mjesečno!$C17)*(SIN(Mjesečno!$C$1)*COS($D$207)-COS(Mjesečno!$C$1)*SIN($D$207)*COS(Mjesečno!$C$6)))</f>
        <v>0.71866920858641259</v>
      </c>
      <c r="N335" s="34">
        <f>IF(COS(N$21)*(COS(Mjesečno!$C17)*(COS(Dnevno!$C$1)*COS($D$207)+COS(Dnevno!$C$6)*SIN(Dnevno!$C$1)*SIN($D$207)))+SIN(Sheet2!N$21)*COS(Mjesečno!$C17)*SIN(Dnevno!$C$6)*SIN($D$207)+SIN(Mjesečno!$C17)*(SIN(Mjesečno!$C$1)*COS($D$207)-COS(Mjesečno!$C$1)*SIN($D$207)*COS(Mjesečno!$C$6))&lt;0,0,COS(N$21)*(COS(Mjesečno!$C17)*(COS(Dnevno!$C$1)*COS($D$207)+COS(Dnevno!$C$6)*SIN(Dnevno!$C$1)*SIN($D$207)))+SIN(Sheet2!N$21)*COS(Mjesečno!$C17)*SIN(Dnevno!$C$6)*SIN($D$207)+SIN(Mjesečno!$C17)*(SIN(Mjesečno!$C$1)*COS($D$207)-COS(Mjesečno!$C$1)*SIN($D$207)*COS(Mjesečno!$C$6)))</f>
        <v>0.52624012268428488</v>
      </c>
      <c r="O335" s="34">
        <f>IF(COS(O$21)*(COS(Mjesečno!$C17)*(COS(Dnevno!$C$1)*COS($D$207)+COS(Dnevno!$C$6)*SIN(Dnevno!$C$1)*SIN($D$207)))+SIN(Sheet2!O$21)*COS(Mjesečno!$C17)*SIN(Dnevno!$C$6)*SIN($D$207)+SIN(Mjesečno!$C17)*(SIN(Mjesečno!$C$1)*COS($D$207)-COS(Mjesečno!$C$1)*SIN($D$207)*COS(Mjesečno!$C$6))&lt;0,0,COS(O$21)*(COS(Mjesečno!$C17)*(COS(Dnevno!$C$1)*COS($D$207)+COS(Dnevno!$C$6)*SIN(Dnevno!$C$1)*SIN($D$207)))+SIN(Sheet2!O$21)*COS(Mjesečno!$C17)*SIN(Dnevno!$C$6)*SIN($D$207)+SIN(Mjesečno!$C17)*(SIN(Mjesečno!$C$1)*COS($D$207)-COS(Mjesečno!$C$1)*SIN($D$207)*COS(Mjesečno!$C$6)))</f>
        <v>0.30215170596498331</v>
      </c>
      <c r="P335" s="34">
        <f>IF(COS(P$21)*(COS(Mjesečno!$C17)*(COS(Dnevno!$C$1)*COS($D$207)+COS(Dnevno!$C$6)*SIN(Dnevno!$C$1)*SIN($D$207)))+SIN(Sheet2!P$21)*COS(Mjesečno!$C17)*SIN(Dnevno!$C$6)*SIN($D$207)+SIN(Mjesečno!$C17)*(SIN(Mjesečno!$C$1)*COS($D$207)-COS(Mjesečno!$C$1)*SIN($D$207)*COS(Mjesečno!$C$6))&lt;0,0,COS(P$21)*(COS(Mjesečno!$C17)*(COS(Dnevno!$C$1)*COS($D$207)+COS(Dnevno!$C$6)*SIN(Dnevno!$C$1)*SIN($D$207)))+SIN(Sheet2!P$21)*COS(Mjesečno!$C17)*SIN(Dnevno!$C$6)*SIN($D$207)+SIN(Mjesečno!$C17)*(SIN(Mjesečno!$C$1)*COS($D$207)-COS(Mjesečno!$C$1)*SIN($D$207)*COS(Mjesečno!$C$6)))</f>
        <v>6.1675213704310644E-2</v>
      </c>
      <c r="Q335" s="34">
        <f>IF(COS(Q$21)*(COS(Mjesečno!$C17)*(COS(Dnevno!$C$1)*COS($D$207)+COS(Dnevno!$C$6)*SIN(Dnevno!$C$1)*SIN($D$207)))+SIN(Sheet2!Q$21)*COS(Mjesečno!$C17)*SIN(Dnevno!$C$6)*SIN($D$207)+SIN(Mjesečno!$C17)*(SIN(Mjesečno!$C$1)*COS($D$207)-COS(Mjesečno!$C$1)*SIN($D$207)*COS(Mjesečno!$C$6))&lt;0,0,COS(Q$21)*(COS(Mjesečno!$C17)*(COS(Dnevno!$C$1)*COS($D$207)+COS(Dnevno!$C$6)*SIN(Dnevno!$C$1)*SIN($D$207)))+SIN(Sheet2!Q$21)*COS(Mjesečno!$C17)*SIN(Dnevno!$C$6)*SIN($D$207)+SIN(Mjesečno!$C17)*(SIN(Mjesečno!$C$1)*COS($D$207)-COS(Mjesečno!$C$1)*SIN($D$207)*COS(Mjesečno!$C$6)))</f>
        <v>0</v>
      </c>
      <c r="R335" s="34">
        <f>IF(COS(R$21)*(COS(Mjesečno!$C17)*(COS(Dnevno!$C$1)*COS($D$207)+COS(Dnevno!$C$6)*SIN(Dnevno!$C$1)*SIN($D$207)))+SIN(Sheet2!R$21)*COS(Mjesečno!$C17)*SIN(Dnevno!$C$6)*SIN($D$207)+SIN(Mjesečno!$C17)*(SIN(Mjesečno!$C$1)*COS($D$207)-COS(Mjesečno!$C$1)*SIN($D$207)*COS(Mjesečno!$C$6))&lt;0,0,COS(R$21)*(COS(Mjesečno!$C17)*(COS(Dnevno!$C$1)*COS($D$207)+COS(Dnevno!$C$6)*SIN(Dnevno!$C$1)*SIN($D$207)))+SIN(Sheet2!R$21)*COS(Mjesečno!$C17)*SIN(Dnevno!$C$6)*SIN($D$207)+SIN(Mjesečno!$C17)*(SIN(Mjesečno!$C$1)*COS($D$207)-COS(Mjesečno!$C$1)*SIN($D$207)*COS(Mjesečno!$C$6)))</f>
        <v>0</v>
      </c>
      <c r="S335" s="36">
        <f>IF(COS(S$21)*(COS(Mjesečno!$C17)*(COS(Dnevno!$C$1)*COS($D$207)+COS(Dnevno!$C$6)*SIN(Dnevno!$C$1)*SIN($D$207)))+SIN(Sheet2!S$21)*COS(Mjesečno!$C17)*SIN(Dnevno!$C$6)*SIN($D$207)+SIN(Mjesečno!$C17)*(SIN(Mjesečno!$C$1)*COS($D$207)-COS(Mjesečno!$C$1)*SIN($D$207)*COS(Mjesečno!$C$6))&lt;0,0,COS(S$21)*(COS(Mjesečno!$C17)*(COS(Dnevno!$C$1)*COS($D$207)+COS(Dnevno!$C$6)*SIN(Dnevno!$C$1)*SIN($D$207)))+SIN(Sheet2!S$21)*COS(Mjesečno!$C17)*SIN(Dnevno!$C$6)*SIN($D$207)+SIN(Mjesečno!$C17)*(SIN(Mjesečno!$C$1)*COS($D$207)-COS(Mjesečno!$C$1)*SIN($D$207)*COS(Mjesečno!$C$6)))</f>
        <v>0</v>
      </c>
    </row>
    <row r="336" spans="2:20" x14ac:dyDescent="0.35">
      <c r="B336" s="122" t="s">
        <v>82</v>
      </c>
      <c r="C336" s="34">
        <f>IF(COS(C$21)*(COS(Mjesečno!$C18)*(COS(Dnevno!$C$1)*COS($D$207)+COS(Dnevno!$C$6)*SIN(Dnevno!$C$1)*SIN($D$207)))+SIN(Sheet2!C$21)*COS(Mjesečno!$C18)*SIN(Dnevno!$C$6)*SIN($D$207)+SIN(Mjesečno!$C18)*(SIN(Mjesečno!$C$1)*COS($D$207)-COS(Mjesečno!$C$1)*SIN($D$207)*COS(Mjesečno!$C$6))&lt;0,0,COS(C$21)*(COS(Mjesečno!$C18)*(COS(Dnevno!$C$1)*COS($D$207)+COS(Dnevno!$C$6)*SIN(Dnevno!$C$1)*SIN($D$207)))+SIN(Sheet2!C$21)*COS(Mjesečno!$C18)*SIN(Dnevno!$C$6)*SIN($D$207)+SIN(Mjesečno!$C18)*(SIN(Mjesečno!$C$1)*COS($D$207)-COS(Mjesečno!$C$1)*SIN($D$207)*COS(Mjesečno!$C$6)))</f>
        <v>0</v>
      </c>
      <c r="D336" s="34">
        <f>IF(COS(D$21)*(COS(Mjesečno!$C18)*(COS(Dnevno!$C$1)*COS($D$207)+COS(Dnevno!$C$6)*SIN(Dnevno!$C$1)*SIN($D$207)))+SIN(Sheet2!D$21)*COS(Mjesečno!$C18)*SIN(Dnevno!$C$6)*SIN($D$207)+SIN(Mjesečno!$C18)*(SIN(Mjesečno!$C$1)*COS($D$207)-COS(Mjesečno!$C$1)*SIN($D$207)*COS(Mjesečno!$C$6))&lt;0,0,COS(D$21)*(COS(Mjesečno!$C18)*(COS(Dnevno!$C$1)*COS($D$207)+COS(Dnevno!$C$6)*SIN(Dnevno!$C$1)*SIN($D$207)))+SIN(Sheet2!D$21)*COS(Mjesečno!$C18)*SIN(Dnevno!$C$6)*SIN($D$207)+SIN(Mjesečno!$C18)*(SIN(Mjesečno!$C$1)*COS($D$207)-COS(Mjesečno!$C$1)*SIN($D$207)*COS(Mjesečno!$C$6)))</f>
        <v>7.4992624306349273E-2</v>
      </c>
      <c r="E336" s="34">
        <f>IF(COS(E$21)*(COS(Mjesečno!$C18)*(COS(Dnevno!$C$1)*COS($D$207)+COS(Dnevno!$C$6)*SIN(Dnevno!$C$1)*SIN($D$207)))+SIN(Sheet2!E$21)*COS(Mjesečno!$C18)*SIN(Dnevno!$C$6)*SIN($D$207)+SIN(Mjesečno!$C18)*(SIN(Mjesečno!$C$1)*COS($D$207)-COS(Mjesečno!$C$1)*SIN($D$207)*COS(Mjesečno!$C$6))&lt;0,0,COS(E$21)*(COS(Mjesečno!$C18)*(COS(Dnevno!$C$1)*COS($D$207)+COS(Dnevno!$C$6)*SIN(Dnevno!$C$1)*SIN($D$207)))+SIN(Sheet2!E$21)*COS(Mjesečno!$C18)*SIN(Dnevno!$C$6)*SIN($D$207)+SIN(Mjesečno!$C18)*(SIN(Mjesečno!$C$1)*COS($D$207)-COS(Mjesečno!$C$1)*SIN($D$207)*COS(Mjesečno!$C$6)))</f>
        <v>0.3087020504262199</v>
      </c>
      <c r="F336" s="34">
        <f>IF(COS(F$21)*(COS(Mjesečno!$C18)*(COS(Dnevno!$C$1)*COS($D$207)+COS(Dnevno!$C$6)*SIN(Dnevno!$C$1)*SIN($D$207)))+SIN(Sheet2!F$21)*COS(Mjesečno!$C18)*SIN(Dnevno!$C$6)*SIN($D$207)+SIN(Mjesečno!$C18)*(SIN(Mjesečno!$C$1)*COS($D$207)-COS(Mjesečno!$C$1)*SIN($D$207)*COS(Mjesečno!$C$6))&lt;0,0,COS(F$21)*(COS(Mjesečno!$C18)*(COS(Dnevno!$C$1)*COS($D$207)+COS(Dnevno!$C$6)*SIN(Dnevno!$C$1)*SIN($D$207)))+SIN(Sheet2!F$21)*COS(Mjesečno!$C18)*SIN(Dnevno!$C$6)*SIN($D$207)+SIN(Mjesečno!$C18)*(SIN(Mjesečno!$C$1)*COS($D$207)-COS(Mjesečno!$C$1)*SIN($D$207)*COS(Mjesečno!$C$6)))</f>
        <v>0.52648456537910948</v>
      </c>
      <c r="G336" s="34">
        <f>IF(COS(G$21)*(COS(Mjesečno!$C18)*(COS(Dnevno!$C$1)*COS($D$207)+COS(Dnevno!$C$6)*SIN(Dnevno!$C$1)*SIN($D$207)))+SIN(Sheet2!G$21)*COS(Mjesečno!$C18)*SIN(Dnevno!$C$6)*SIN($D$207)+SIN(Mjesečno!$C18)*(SIN(Mjesečno!$C$1)*COS($D$207)-COS(Mjesečno!$C$1)*SIN($D$207)*COS(Mjesečno!$C$6))&lt;0,0,COS(G$21)*(COS(Mjesečno!$C18)*(COS(Dnevno!$C$1)*COS($D$207)+COS(Dnevno!$C$6)*SIN(Dnevno!$C$1)*SIN($D$207)))+SIN(Sheet2!G$21)*COS(Mjesečno!$C18)*SIN(Dnevno!$C$6)*SIN($D$207)+SIN(Mjesečno!$C18)*(SIN(Mjesečno!$C$1)*COS($D$207)-COS(Mjesečno!$C$1)*SIN($D$207)*COS(Mjesečno!$C$6)))</f>
        <v>0.71349865067360085</v>
      </c>
      <c r="H336" s="34">
        <f>IF(COS(H$21)*(COS(Mjesečno!$C18)*(COS(Dnevno!$C$1)*COS($D$207)+COS(Dnevno!$C$6)*SIN(Dnevno!$C$1)*SIN($D$207)))+SIN(Sheet2!H$21)*COS(Mjesečno!$C18)*SIN(Dnevno!$C$6)*SIN($D$207)+SIN(Mjesečno!$C18)*(SIN(Mjesečno!$C$1)*COS($D$207)-COS(Mjesečno!$C$1)*SIN($D$207)*COS(Mjesečno!$C$6))&lt;0,0,COS(H$21)*(COS(Mjesečno!$C18)*(COS(Dnevno!$C$1)*COS($D$207)+COS(Dnevno!$C$6)*SIN(Dnevno!$C$1)*SIN($D$207)))+SIN(Sheet2!H$21)*COS(Mjesečno!$C18)*SIN(Dnevno!$C$6)*SIN($D$207)+SIN(Mjesečno!$C18)*(SIN(Mjesečno!$C$1)*COS($D$207)-COS(Mjesečno!$C$1)*SIN($D$207)*COS(Mjesečno!$C$6)))</f>
        <v>0.85699960545226339</v>
      </c>
      <c r="I336" s="34">
        <f>IF(COS(I$21)*(COS(Mjesečno!$C18)*(COS(Dnevno!$C$1)*COS($D$207)+COS(Dnevno!$C$6)*SIN(Dnevno!$C$1)*SIN($D$207)))+SIN(Sheet2!I$21)*COS(Mjesečno!$C18)*SIN(Dnevno!$C$6)*SIN($D$207)+SIN(Mjesečno!$C18)*(SIN(Mjesečno!$C$1)*COS($D$207)-COS(Mjesečno!$C$1)*SIN($D$207)*COS(Mjesečno!$C$6))&lt;0,0,COS(I$21)*(COS(Mjesečno!$C18)*(COS(Dnevno!$C$1)*COS($D$207)+COS(Dnevno!$C$6)*SIN(Dnevno!$C$1)*SIN($D$207)))+SIN(Sheet2!I$21)*COS(Mjesečno!$C18)*SIN(Dnevno!$C$6)*SIN($D$207)+SIN(Mjesečno!$C18)*(SIN(Mjesečno!$C$1)*COS($D$207)-COS(Mjesečno!$C$1)*SIN($D$207)*COS(Mjesečno!$C$6)))</f>
        <v>0.94720807679347163</v>
      </c>
      <c r="J336" s="34">
        <f>IF(COS(J$21)*(COS(Mjesečno!$C18)*(COS(Dnevno!$C$1)*COS($D$207)+COS(Dnevno!$C$6)*SIN(Dnevno!$C$1)*SIN($D$207)))+SIN(Sheet2!J$21)*COS(Mjesečno!$C18)*SIN(Dnevno!$C$6)*SIN($D$207)+SIN(Mjesečno!$C18)*(SIN(Mjesečno!$C$1)*COS($D$207)-COS(Mjesečno!$C$1)*SIN($D$207)*COS(Mjesečno!$C$6))&lt;0,0,COS(J$21)*(COS(Mjesečno!$C18)*(COS(Dnevno!$C$1)*COS($D$207)+COS(Dnevno!$C$6)*SIN(Dnevno!$C$1)*SIN($D$207)))+SIN(Sheet2!J$21)*COS(Mjesečno!$C18)*SIN(Dnevno!$C$6)*SIN($D$207)+SIN(Mjesečno!$C18)*(SIN(Mjesečno!$C$1)*COS($D$207)-COS(Mjesečno!$C$1)*SIN($D$207)*COS(Mjesečno!$C$6)))</f>
        <v>0.97797650645186951</v>
      </c>
      <c r="K336" s="34">
        <f>IF(COS(K$21)*(COS(Mjesečno!$C18)*(COS(Dnevno!$C$1)*COS($D$207)+COS(Dnevno!$C$6)*SIN(Dnevno!$C$1)*SIN($D$207)))+SIN(Sheet2!K$21)*COS(Mjesečno!$C18)*SIN(Dnevno!$C$6)*SIN($D$207)+SIN(Mjesečno!$C18)*(SIN(Mjesečno!$C$1)*COS($D$207)-COS(Mjesečno!$C$1)*SIN($D$207)*COS(Mjesečno!$C$6))&lt;0,0,COS(K$21)*(COS(Mjesečno!$C18)*(COS(Dnevno!$C$1)*COS($D$207)+COS(Dnevno!$C$6)*SIN(Dnevno!$C$1)*SIN($D$207)))+SIN(Sheet2!K$21)*COS(Mjesečno!$C18)*SIN(Dnevno!$C$6)*SIN($D$207)+SIN(Mjesečno!$C18)*(SIN(Mjesečno!$C$1)*COS($D$207)-COS(Mjesečno!$C$1)*SIN($D$207)*COS(Mjesečno!$C$6)))</f>
        <v>0.94720807679347163</v>
      </c>
      <c r="L336" s="34">
        <f>IF(COS(L$21)*(COS(Mjesečno!$C18)*(COS(Dnevno!$C$1)*COS($D$207)+COS(Dnevno!$C$6)*SIN(Dnevno!$C$1)*SIN($D$207)))+SIN(Sheet2!L$21)*COS(Mjesečno!$C18)*SIN(Dnevno!$C$6)*SIN($D$207)+SIN(Mjesečno!$C18)*(SIN(Mjesečno!$C$1)*COS($D$207)-COS(Mjesečno!$C$1)*SIN($D$207)*COS(Mjesečno!$C$6))&lt;0,0,COS(L$21)*(COS(Mjesečno!$C18)*(COS(Dnevno!$C$1)*COS($D$207)+COS(Dnevno!$C$6)*SIN(Dnevno!$C$1)*SIN($D$207)))+SIN(Sheet2!L$21)*COS(Mjesečno!$C18)*SIN(Dnevno!$C$6)*SIN($D$207)+SIN(Mjesečno!$C18)*(SIN(Mjesečno!$C$1)*COS($D$207)-COS(Mjesečno!$C$1)*SIN($D$207)*COS(Mjesečno!$C$6)))</f>
        <v>0.85699960545226339</v>
      </c>
      <c r="M336" s="34">
        <f>IF(COS(M$21)*(COS(Mjesečno!$C18)*(COS(Dnevno!$C$1)*COS($D$207)+COS(Dnevno!$C$6)*SIN(Dnevno!$C$1)*SIN($D$207)))+SIN(Sheet2!M$21)*COS(Mjesečno!$C18)*SIN(Dnevno!$C$6)*SIN($D$207)+SIN(Mjesečno!$C18)*(SIN(Mjesečno!$C$1)*COS($D$207)-COS(Mjesečno!$C$1)*SIN($D$207)*COS(Mjesečno!$C$6))&lt;0,0,COS(M$21)*(COS(Mjesečno!$C18)*(COS(Dnevno!$C$1)*COS($D$207)+COS(Dnevno!$C$6)*SIN(Dnevno!$C$1)*SIN($D$207)))+SIN(Sheet2!M$21)*COS(Mjesečno!$C18)*SIN(Dnevno!$C$6)*SIN($D$207)+SIN(Mjesečno!$C18)*(SIN(Mjesečno!$C$1)*COS($D$207)-COS(Mjesečno!$C$1)*SIN($D$207)*COS(Mjesečno!$C$6)))</f>
        <v>0.71349865067360085</v>
      </c>
      <c r="N336" s="34">
        <f>IF(COS(N$21)*(COS(Mjesečno!$C18)*(COS(Dnevno!$C$1)*COS($D$207)+COS(Dnevno!$C$6)*SIN(Dnevno!$C$1)*SIN($D$207)))+SIN(Sheet2!N$21)*COS(Mjesečno!$C18)*SIN(Dnevno!$C$6)*SIN($D$207)+SIN(Mjesečno!$C18)*(SIN(Mjesečno!$C$1)*COS($D$207)-COS(Mjesečno!$C$1)*SIN($D$207)*COS(Mjesečno!$C$6))&lt;0,0,COS(N$21)*(COS(Mjesečno!$C18)*(COS(Dnevno!$C$1)*COS($D$207)+COS(Dnevno!$C$6)*SIN(Dnevno!$C$1)*SIN($D$207)))+SIN(Sheet2!N$21)*COS(Mjesečno!$C18)*SIN(Dnevno!$C$6)*SIN($D$207)+SIN(Mjesečno!$C18)*(SIN(Mjesečno!$C$1)*COS($D$207)-COS(Mjesečno!$C$1)*SIN($D$207)*COS(Mjesečno!$C$6)))</f>
        <v>0.52648456537910948</v>
      </c>
      <c r="O336" s="34">
        <f>IF(COS(O$21)*(COS(Mjesečno!$C18)*(COS(Dnevno!$C$1)*COS($D$207)+COS(Dnevno!$C$6)*SIN(Dnevno!$C$1)*SIN($D$207)))+SIN(Sheet2!O$21)*COS(Mjesečno!$C18)*SIN(Dnevno!$C$6)*SIN($D$207)+SIN(Mjesečno!$C18)*(SIN(Mjesečno!$C$1)*COS($D$207)-COS(Mjesečno!$C$1)*SIN($D$207)*COS(Mjesečno!$C$6))&lt;0,0,COS(O$21)*(COS(Mjesečno!$C18)*(COS(Dnevno!$C$1)*COS($D$207)+COS(Dnevno!$C$6)*SIN(Dnevno!$C$1)*SIN($D$207)))+SIN(Sheet2!O$21)*COS(Mjesečno!$C18)*SIN(Dnevno!$C$6)*SIN($D$207)+SIN(Mjesečno!$C18)*(SIN(Mjesečno!$C$1)*COS($D$207)-COS(Mjesečno!$C$1)*SIN($D$207)*COS(Mjesečno!$C$6)))</f>
        <v>0.3087020504262199</v>
      </c>
      <c r="P336" s="34">
        <f>IF(COS(P$21)*(COS(Mjesečno!$C18)*(COS(Dnevno!$C$1)*COS($D$207)+COS(Dnevno!$C$6)*SIN(Dnevno!$C$1)*SIN($D$207)))+SIN(Sheet2!P$21)*COS(Mjesečno!$C18)*SIN(Dnevno!$C$6)*SIN($D$207)+SIN(Mjesečno!$C18)*(SIN(Mjesečno!$C$1)*COS($D$207)-COS(Mjesečno!$C$1)*SIN($D$207)*COS(Mjesečno!$C$6))&lt;0,0,COS(P$21)*(COS(Mjesečno!$C18)*(COS(Dnevno!$C$1)*COS($D$207)+COS(Dnevno!$C$6)*SIN(Dnevno!$C$1)*SIN($D$207)))+SIN(Sheet2!P$21)*COS(Mjesečno!$C18)*SIN(Dnevno!$C$6)*SIN($D$207)+SIN(Mjesečno!$C18)*(SIN(Mjesečno!$C$1)*COS($D$207)-COS(Mjesečno!$C$1)*SIN($D$207)*COS(Mjesečno!$C$6)))</f>
        <v>7.4992624306349273E-2</v>
      </c>
      <c r="Q336" s="34">
        <f>IF(COS(Q$21)*(COS(Mjesečno!$C18)*(COS(Dnevno!$C$1)*COS($D$207)+COS(Dnevno!$C$6)*SIN(Dnevno!$C$1)*SIN($D$207)))+SIN(Sheet2!Q$21)*COS(Mjesečno!$C18)*SIN(Dnevno!$C$6)*SIN($D$207)+SIN(Mjesečno!$C18)*(SIN(Mjesečno!$C$1)*COS($D$207)-COS(Mjesečno!$C$1)*SIN($D$207)*COS(Mjesečno!$C$6))&lt;0,0,COS(Q$21)*(COS(Mjesečno!$C18)*(COS(Dnevno!$C$1)*COS($D$207)+COS(Dnevno!$C$6)*SIN(Dnevno!$C$1)*SIN($D$207)))+SIN(Sheet2!Q$21)*COS(Mjesečno!$C18)*SIN(Dnevno!$C$6)*SIN($D$207)+SIN(Mjesečno!$C18)*(SIN(Mjesečno!$C$1)*COS($D$207)-COS(Mjesečno!$C$1)*SIN($D$207)*COS(Mjesečno!$C$6)))</f>
        <v>0</v>
      </c>
      <c r="R336" s="34">
        <f>IF(COS(R$21)*(COS(Mjesečno!$C18)*(COS(Dnevno!$C$1)*COS($D$207)+COS(Dnevno!$C$6)*SIN(Dnevno!$C$1)*SIN($D$207)))+SIN(Sheet2!R$21)*COS(Mjesečno!$C18)*SIN(Dnevno!$C$6)*SIN($D$207)+SIN(Mjesečno!$C18)*(SIN(Mjesečno!$C$1)*COS($D$207)-COS(Mjesečno!$C$1)*SIN($D$207)*COS(Mjesečno!$C$6))&lt;0,0,COS(R$21)*(COS(Mjesečno!$C18)*(COS(Dnevno!$C$1)*COS($D$207)+COS(Dnevno!$C$6)*SIN(Dnevno!$C$1)*SIN($D$207)))+SIN(Sheet2!R$21)*COS(Mjesečno!$C18)*SIN(Dnevno!$C$6)*SIN($D$207)+SIN(Mjesečno!$C18)*(SIN(Mjesečno!$C$1)*COS($D$207)-COS(Mjesečno!$C$1)*SIN($D$207)*COS(Mjesečno!$C$6)))</f>
        <v>0</v>
      </c>
      <c r="S336" s="36">
        <f>IF(COS(S$21)*(COS(Mjesečno!$C18)*(COS(Dnevno!$C$1)*COS($D$207)+COS(Dnevno!$C$6)*SIN(Dnevno!$C$1)*SIN($D$207)))+SIN(Sheet2!S$21)*COS(Mjesečno!$C18)*SIN(Dnevno!$C$6)*SIN($D$207)+SIN(Mjesečno!$C18)*(SIN(Mjesečno!$C$1)*COS($D$207)-COS(Mjesečno!$C$1)*SIN($D$207)*COS(Mjesečno!$C$6))&lt;0,0,COS(S$21)*(COS(Mjesečno!$C18)*(COS(Dnevno!$C$1)*COS($D$207)+COS(Dnevno!$C$6)*SIN(Dnevno!$C$1)*SIN($D$207)))+SIN(Sheet2!S$21)*COS(Mjesečno!$C18)*SIN(Dnevno!$C$6)*SIN($D$207)+SIN(Mjesečno!$C18)*(SIN(Mjesečno!$C$1)*COS($D$207)-COS(Mjesečno!$C$1)*SIN($D$207)*COS(Mjesečno!$C$6)))</f>
        <v>0</v>
      </c>
    </row>
    <row r="337" spans="2:19" x14ac:dyDescent="0.35">
      <c r="B337" s="122" t="s">
        <v>83</v>
      </c>
      <c r="C337" s="34">
        <f>IF(COS(C$21)*(COS(Mjesečno!$C19)*(COS(Dnevno!$C$1)*COS($D$207)+COS(Dnevno!$C$6)*SIN(Dnevno!$C$1)*SIN($D$207)))+SIN(Sheet2!C$21)*COS(Mjesečno!$C19)*SIN(Dnevno!$C$6)*SIN($D$207)+SIN(Mjesečno!$C19)*(SIN(Mjesečno!$C$1)*COS($D$207)-COS(Mjesečno!$C$1)*SIN($D$207)*COS(Mjesečno!$C$6))&lt;0,0,COS(C$21)*(COS(Mjesečno!$C19)*(COS(Dnevno!$C$1)*COS($D$207)+COS(Dnevno!$C$6)*SIN(Dnevno!$C$1)*SIN($D$207)))+SIN(Sheet2!C$21)*COS(Mjesečno!$C19)*SIN(Dnevno!$C$6)*SIN($D$207)+SIN(Mjesečno!$C19)*(SIN(Mjesečno!$C$1)*COS($D$207)-COS(Mjesečno!$C$1)*SIN($D$207)*COS(Mjesečno!$C$6)))</f>
        <v>0</v>
      </c>
      <c r="D337" s="34">
        <f>IF(COS(D$21)*(COS(Mjesečno!$C19)*(COS(Dnevno!$C$1)*COS($D$207)+COS(Dnevno!$C$6)*SIN(Dnevno!$C$1)*SIN($D$207)))+SIN(Sheet2!D$21)*COS(Mjesečno!$C19)*SIN(Dnevno!$C$6)*SIN($D$207)+SIN(Mjesečno!$C19)*(SIN(Mjesečno!$C$1)*COS($D$207)-COS(Mjesečno!$C$1)*SIN($D$207)*COS(Mjesečno!$C$6))&lt;0,0,COS(D$21)*(COS(Mjesečno!$C19)*(COS(Dnevno!$C$1)*COS($D$207)+COS(Dnevno!$C$6)*SIN(Dnevno!$C$1)*SIN($D$207)))+SIN(Sheet2!D$21)*COS(Mjesečno!$C19)*SIN(Dnevno!$C$6)*SIN($D$207)+SIN(Mjesečno!$C19)*(SIN(Mjesečno!$C$1)*COS($D$207)-COS(Mjesečno!$C$1)*SIN($D$207)*COS(Mjesečno!$C$6)))</f>
        <v>6.8880221910111297E-2</v>
      </c>
      <c r="E337" s="34">
        <f>IF(COS(E$21)*(COS(Mjesečno!$C19)*(COS(Dnevno!$C$1)*COS($D$207)+COS(Dnevno!$C$6)*SIN(Dnevno!$C$1)*SIN($D$207)))+SIN(Sheet2!E$21)*COS(Mjesečno!$C19)*SIN(Dnevno!$C$6)*SIN($D$207)+SIN(Mjesečno!$C19)*(SIN(Mjesečno!$C$1)*COS($D$207)-COS(Mjesečno!$C$1)*SIN($D$207)*COS(Mjesečno!$C$6))&lt;0,0,COS(E$21)*(COS(Mjesečno!$C19)*(COS(Dnevno!$C$1)*COS($D$207)+COS(Dnevno!$C$6)*SIN(Dnevno!$C$1)*SIN($D$207)))+SIN(Sheet2!E$21)*COS(Mjesečno!$C19)*SIN(Dnevno!$C$6)*SIN($D$207)+SIN(Mjesečno!$C19)*(SIN(Mjesečno!$C$1)*COS($D$207)-COS(Mjesečno!$C$1)*SIN($D$207)*COS(Mjesečno!$C$6)))</f>
        <v>0.30588345281489915</v>
      </c>
      <c r="F337" s="34">
        <f>IF(COS(F$21)*(COS(Mjesečno!$C19)*(COS(Dnevno!$C$1)*COS($D$207)+COS(Dnevno!$C$6)*SIN(Dnevno!$C$1)*SIN($D$207)))+SIN(Sheet2!F$21)*COS(Mjesečno!$C19)*SIN(Dnevno!$C$6)*SIN($D$207)+SIN(Mjesečno!$C19)*(SIN(Mjesečno!$C$1)*COS($D$207)-COS(Mjesečno!$C$1)*SIN($D$207)*COS(Mjesečno!$C$6))&lt;0,0,COS(F$21)*(COS(Mjesečno!$C19)*(COS(Dnevno!$C$1)*COS($D$207)+COS(Dnevno!$C$6)*SIN(Dnevno!$C$1)*SIN($D$207)))+SIN(Sheet2!F$21)*COS(Mjesečno!$C19)*SIN(Dnevno!$C$6)*SIN($D$207)+SIN(Mjesečno!$C19)*(SIN(Mjesečno!$C$1)*COS($D$207)-COS(Mjesečno!$C$1)*SIN($D$207)*COS(Mjesečno!$C$6)))</f>
        <v>0.52673530519988354</v>
      </c>
      <c r="G337" s="34">
        <f>IF(COS(G$21)*(COS(Mjesečno!$C19)*(COS(Dnevno!$C$1)*COS($D$207)+COS(Dnevno!$C$6)*SIN(Dnevno!$C$1)*SIN($D$207)))+SIN(Sheet2!G$21)*COS(Mjesečno!$C19)*SIN(Dnevno!$C$6)*SIN($D$207)+SIN(Mjesečno!$C19)*(SIN(Mjesečno!$C$1)*COS($D$207)-COS(Mjesečno!$C$1)*SIN($D$207)*COS(Mjesečno!$C$6))&lt;0,0,COS(G$21)*(COS(Mjesečno!$C19)*(COS(Dnevno!$C$1)*COS($D$207)+COS(Dnevno!$C$6)*SIN(Dnevno!$C$1)*SIN($D$207)))+SIN(Sheet2!G$21)*COS(Mjesečno!$C19)*SIN(Dnevno!$C$6)*SIN($D$207)+SIN(Mjesečno!$C19)*(SIN(Mjesečno!$C$1)*COS($D$207)-COS(Mjesečno!$C$1)*SIN($D$207)*COS(Mjesečno!$C$6)))</f>
        <v>0.71638509029997011</v>
      </c>
      <c r="H337" s="34">
        <f>IF(COS(H$21)*(COS(Mjesečno!$C19)*(COS(Dnevno!$C$1)*COS($D$207)+COS(Dnevno!$C$6)*SIN(Dnevno!$C$1)*SIN($D$207)))+SIN(Sheet2!H$21)*COS(Mjesečno!$C19)*SIN(Dnevno!$C$6)*SIN($D$207)+SIN(Mjesečno!$C19)*(SIN(Mjesečno!$C$1)*COS($D$207)-COS(Mjesečno!$C$1)*SIN($D$207)*COS(Mjesečno!$C$6))&lt;0,0,COS(H$21)*(COS(Mjesečno!$C19)*(COS(Dnevno!$C$1)*COS($D$207)+COS(Dnevno!$C$6)*SIN(Dnevno!$C$1)*SIN($D$207)))+SIN(Sheet2!H$21)*COS(Mjesečno!$C19)*SIN(Dnevno!$C$6)*SIN($D$207)+SIN(Mjesečno!$C19)*(SIN(Mjesečno!$C$1)*COS($D$207)-COS(Mjesečno!$C$1)*SIN($D$207)*COS(Mjesečno!$C$6)))</f>
        <v>0.8619084886716768</v>
      </c>
      <c r="I337" s="34">
        <f>IF(COS(I$21)*(COS(Mjesečno!$C19)*(COS(Dnevno!$C$1)*COS($D$207)+COS(Dnevno!$C$6)*SIN(Dnevno!$C$1)*SIN($D$207)))+SIN(Sheet2!I$21)*COS(Mjesečno!$C19)*SIN(Dnevno!$C$6)*SIN($D$207)+SIN(Mjesečno!$C19)*(SIN(Mjesečno!$C$1)*COS($D$207)-COS(Mjesečno!$C$1)*SIN($D$207)*COS(Mjesečno!$C$6))&lt;0,0,COS(I$21)*(COS(Mjesečno!$C19)*(COS(Dnevno!$C$1)*COS($D$207)+COS(Dnevno!$C$6)*SIN(Dnevno!$C$1)*SIN($D$207)))+SIN(Sheet2!I$21)*COS(Mjesečno!$C19)*SIN(Dnevno!$C$6)*SIN($D$207)+SIN(Mjesečno!$C19)*(SIN(Mjesečno!$C$1)*COS($D$207)-COS(Mjesečno!$C$1)*SIN($D$207)*COS(Mjesečno!$C$6)))</f>
        <v>0.95338832120475803</v>
      </c>
      <c r="J337" s="34">
        <f>IF(COS(J$21)*(COS(Mjesečno!$C19)*(COS(Dnevno!$C$1)*COS($D$207)+COS(Dnevno!$C$6)*SIN(Dnevno!$C$1)*SIN($D$207)))+SIN(Sheet2!J$21)*COS(Mjesečno!$C19)*SIN(Dnevno!$C$6)*SIN($D$207)+SIN(Mjesečno!$C19)*(SIN(Mjesečno!$C$1)*COS($D$207)-COS(Mjesečno!$C$1)*SIN($D$207)*COS(Mjesečno!$C$6))&lt;0,0,COS(J$21)*(COS(Mjesečno!$C19)*(COS(Dnevno!$C$1)*COS($D$207)+COS(Dnevno!$C$6)*SIN(Dnevno!$C$1)*SIN($D$207)))+SIN(Sheet2!J$21)*COS(Mjesečno!$C19)*SIN(Dnevno!$C$6)*SIN($D$207)+SIN(Mjesečno!$C19)*(SIN(Mjesečno!$C$1)*COS($D$207)-COS(Mjesečno!$C$1)*SIN($D$207)*COS(Mjesečno!$C$6)))</f>
        <v>0.98459038848965563</v>
      </c>
      <c r="K337" s="34">
        <f>IF(COS(K$21)*(COS(Mjesečno!$C19)*(COS(Dnevno!$C$1)*COS($D$207)+COS(Dnevno!$C$6)*SIN(Dnevno!$C$1)*SIN($D$207)))+SIN(Sheet2!K$21)*COS(Mjesečno!$C19)*SIN(Dnevno!$C$6)*SIN($D$207)+SIN(Mjesečno!$C19)*(SIN(Mjesečno!$C$1)*COS($D$207)-COS(Mjesečno!$C$1)*SIN($D$207)*COS(Mjesečno!$C$6))&lt;0,0,COS(K$21)*(COS(Mjesečno!$C19)*(COS(Dnevno!$C$1)*COS($D$207)+COS(Dnevno!$C$6)*SIN(Dnevno!$C$1)*SIN($D$207)))+SIN(Sheet2!K$21)*COS(Mjesečno!$C19)*SIN(Dnevno!$C$6)*SIN($D$207)+SIN(Mjesečno!$C19)*(SIN(Mjesečno!$C$1)*COS($D$207)-COS(Mjesečno!$C$1)*SIN($D$207)*COS(Mjesečno!$C$6)))</f>
        <v>0.95338832120475803</v>
      </c>
      <c r="L337" s="34">
        <f>IF(COS(L$21)*(COS(Mjesečno!$C19)*(COS(Dnevno!$C$1)*COS($D$207)+COS(Dnevno!$C$6)*SIN(Dnevno!$C$1)*SIN($D$207)))+SIN(Sheet2!L$21)*COS(Mjesečno!$C19)*SIN(Dnevno!$C$6)*SIN($D$207)+SIN(Mjesečno!$C19)*(SIN(Mjesečno!$C$1)*COS($D$207)-COS(Mjesečno!$C$1)*SIN($D$207)*COS(Mjesečno!$C$6))&lt;0,0,COS(L$21)*(COS(Mjesečno!$C19)*(COS(Dnevno!$C$1)*COS($D$207)+COS(Dnevno!$C$6)*SIN(Dnevno!$C$1)*SIN($D$207)))+SIN(Sheet2!L$21)*COS(Mjesečno!$C19)*SIN(Dnevno!$C$6)*SIN($D$207)+SIN(Mjesečno!$C19)*(SIN(Mjesečno!$C$1)*COS($D$207)-COS(Mjesečno!$C$1)*SIN($D$207)*COS(Mjesečno!$C$6)))</f>
        <v>0.8619084886716768</v>
      </c>
      <c r="M337" s="34">
        <f>IF(COS(M$21)*(COS(Mjesečno!$C19)*(COS(Dnevno!$C$1)*COS($D$207)+COS(Dnevno!$C$6)*SIN(Dnevno!$C$1)*SIN($D$207)))+SIN(Sheet2!M$21)*COS(Mjesečno!$C19)*SIN(Dnevno!$C$6)*SIN($D$207)+SIN(Mjesečno!$C19)*(SIN(Mjesečno!$C$1)*COS($D$207)-COS(Mjesečno!$C$1)*SIN($D$207)*COS(Mjesečno!$C$6))&lt;0,0,COS(M$21)*(COS(Mjesečno!$C19)*(COS(Dnevno!$C$1)*COS($D$207)+COS(Dnevno!$C$6)*SIN(Dnevno!$C$1)*SIN($D$207)))+SIN(Sheet2!M$21)*COS(Mjesečno!$C19)*SIN(Dnevno!$C$6)*SIN($D$207)+SIN(Mjesečno!$C19)*(SIN(Mjesečno!$C$1)*COS($D$207)-COS(Mjesečno!$C$1)*SIN($D$207)*COS(Mjesečno!$C$6)))</f>
        <v>0.71638509029997011</v>
      </c>
      <c r="N337" s="34">
        <f>IF(COS(N$21)*(COS(Mjesečno!$C19)*(COS(Dnevno!$C$1)*COS($D$207)+COS(Dnevno!$C$6)*SIN(Dnevno!$C$1)*SIN($D$207)))+SIN(Sheet2!N$21)*COS(Mjesečno!$C19)*SIN(Dnevno!$C$6)*SIN($D$207)+SIN(Mjesečno!$C19)*(SIN(Mjesečno!$C$1)*COS($D$207)-COS(Mjesečno!$C$1)*SIN($D$207)*COS(Mjesečno!$C$6))&lt;0,0,COS(N$21)*(COS(Mjesečno!$C19)*(COS(Dnevno!$C$1)*COS($D$207)+COS(Dnevno!$C$6)*SIN(Dnevno!$C$1)*SIN($D$207)))+SIN(Sheet2!N$21)*COS(Mjesečno!$C19)*SIN(Dnevno!$C$6)*SIN($D$207)+SIN(Mjesečno!$C19)*(SIN(Mjesečno!$C$1)*COS($D$207)-COS(Mjesečno!$C$1)*SIN($D$207)*COS(Mjesečno!$C$6)))</f>
        <v>0.52673530519988354</v>
      </c>
      <c r="O337" s="34">
        <f>IF(COS(O$21)*(COS(Mjesečno!$C19)*(COS(Dnevno!$C$1)*COS($D$207)+COS(Dnevno!$C$6)*SIN(Dnevno!$C$1)*SIN($D$207)))+SIN(Sheet2!O$21)*COS(Mjesečno!$C19)*SIN(Dnevno!$C$6)*SIN($D$207)+SIN(Mjesečno!$C19)*(SIN(Mjesečno!$C$1)*COS($D$207)-COS(Mjesečno!$C$1)*SIN($D$207)*COS(Mjesečno!$C$6))&lt;0,0,COS(O$21)*(COS(Mjesečno!$C19)*(COS(Dnevno!$C$1)*COS($D$207)+COS(Dnevno!$C$6)*SIN(Dnevno!$C$1)*SIN($D$207)))+SIN(Sheet2!O$21)*COS(Mjesečno!$C19)*SIN(Dnevno!$C$6)*SIN($D$207)+SIN(Mjesečno!$C19)*(SIN(Mjesečno!$C$1)*COS($D$207)-COS(Mjesečno!$C$1)*SIN($D$207)*COS(Mjesečno!$C$6)))</f>
        <v>0.30588345281489915</v>
      </c>
      <c r="P337" s="34">
        <f>IF(COS(P$21)*(COS(Mjesečno!$C19)*(COS(Dnevno!$C$1)*COS($D$207)+COS(Dnevno!$C$6)*SIN(Dnevno!$C$1)*SIN($D$207)))+SIN(Sheet2!P$21)*COS(Mjesečno!$C19)*SIN(Dnevno!$C$6)*SIN($D$207)+SIN(Mjesečno!$C19)*(SIN(Mjesečno!$C$1)*COS($D$207)-COS(Mjesečno!$C$1)*SIN($D$207)*COS(Mjesečno!$C$6))&lt;0,0,COS(P$21)*(COS(Mjesečno!$C19)*(COS(Dnevno!$C$1)*COS($D$207)+COS(Dnevno!$C$6)*SIN(Dnevno!$C$1)*SIN($D$207)))+SIN(Sheet2!P$21)*COS(Mjesečno!$C19)*SIN(Dnevno!$C$6)*SIN($D$207)+SIN(Mjesečno!$C19)*(SIN(Mjesečno!$C$1)*COS($D$207)-COS(Mjesečno!$C$1)*SIN($D$207)*COS(Mjesečno!$C$6)))</f>
        <v>6.8880221910111297E-2</v>
      </c>
      <c r="Q337" s="34">
        <f>IF(COS(Q$21)*(COS(Mjesečno!$C19)*(COS(Dnevno!$C$1)*COS($D$207)+COS(Dnevno!$C$6)*SIN(Dnevno!$C$1)*SIN($D$207)))+SIN(Sheet2!Q$21)*COS(Mjesečno!$C19)*SIN(Dnevno!$C$6)*SIN($D$207)+SIN(Mjesečno!$C19)*(SIN(Mjesečno!$C$1)*COS($D$207)-COS(Mjesečno!$C$1)*SIN($D$207)*COS(Mjesečno!$C$6))&lt;0,0,COS(Q$21)*(COS(Mjesečno!$C19)*(COS(Dnevno!$C$1)*COS($D$207)+COS(Dnevno!$C$6)*SIN(Dnevno!$C$1)*SIN($D$207)))+SIN(Sheet2!Q$21)*COS(Mjesečno!$C19)*SIN(Dnevno!$C$6)*SIN($D$207)+SIN(Mjesečno!$C19)*(SIN(Mjesečno!$C$1)*COS($D$207)-COS(Mjesečno!$C$1)*SIN($D$207)*COS(Mjesečno!$C$6)))</f>
        <v>0</v>
      </c>
      <c r="R337" s="34">
        <f>IF(COS(R$21)*(COS(Mjesečno!$C19)*(COS(Dnevno!$C$1)*COS($D$207)+COS(Dnevno!$C$6)*SIN(Dnevno!$C$1)*SIN($D$207)))+SIN(Sheet2!R$21)*COS(Mjesečno!$C19)*SIN(Dnevno!$C$6)*SIN($D$207)+SIN(Mjesečno!$C19)*(SIN(Mjesečno!$C$1)*COS($D$207)-COS(Mjesečno!$C$1)*SIN($D$207)*COS(Mjesečno!$C$6))&lt;0,0,COS(R$21)*(COS(Mjesečno!$C19)*(COS(Dnevno!$C$1)*COS($D$207)+COS(Dnevno!$C$6)*SIN(Dnevno!$C$1)*SIN($D$207)))+SIN(Sheet2!R$21)*COS(Mjesečno!$C19)*SIN(Dnevno!$C$6)*SIN($D$207)+SIN(Mjesečno!$C19)*(SIN(Mjesečno!$C$1)*COS($D$207)-COS(Mjesečno!$C$1)*SIN($D$207)*COS(Mjesečno!$C$6)))</f>
        <v>0</v>
      </c>
      <c r="S337" s="36">
        <f>IF(COS(S$21)*(COS(Mjesečno!$C19)*(COS(Dnevno!$C$1)*COS($D$207)+COS(Dnevno!$C$6)*SIN(Dnevno!$C$1)*SIN($D$207)))+SIN(Sheet2!S$21)*COS(Mjesečno!$C19)*SIN(Dnevno!$C$6)*SIN($D$207)+SIN(Mjesečno!$C19)*(SIN(Mjesečno!$C$1)*COS($D$207)-COS(Mjesečno!$C$1)*SIN($D$207)*COS(Mjesečno!$C$6))&lt;0,0,COS(S$21)*(COS(Mjesečno!$C19)*(COS(Dnevno!$C$1)*COS($D$207)+COS(Dnevno!$C$6)*SIN(Dnevno!$C$1)*SIN($D$207)))+SIN(Sheet2!S$21)*COS(Mjesečno!$C19)*SIN(Dnevno!$C$6)*SIN($D$207)+SIN(Mjesečno!$C19)*(SIN(Mjesečno!$C$1)*COS($D$207)-COS(Mjesečno!$C$1)*SIN($D$207)*COS(Mjesečno!$C$6)))</f>
        <v>0</v>
      </c>
    </row>
    <row r="338" spans="2:19" x14ac:dyDescent="0.35">
      <c r="B338" s="122" t="s">
        <v>84</v>
      </c>
      <c r="C338" s="34">
        <f>IF(COS(C$21)*(COS(Mjesečno!$C20)*(COS(Dnevno!$C$1)*COS($D$207)+COS(Dnevno!$C$6)*SIN(Dnevno!$C$1)*SIN($D$207)))+SIN(Sheet2!C$21)*COS(Mjesečno!$C20)*SIN(Dnevno!$C$6)*SIN($D$207)+SIN(Mjesečno!$C20)*(SIN(Mjesečno!$C$1)*COS($D$207)-COS(Mjesečno!$C$1)*SIN($D$207)*COS(Mjesečno!$C$6))&lt;0,0,COS(C$21)*(COS(Mjesečno!$C20)*(COS(Dnevno!$C$1)*COS($D$207)+COS(Dnevno!$C$6)*SIN(Dnevno!$C$1)*SIN($D$207)))+SIN(Sheet2!C$21)*COS(Mjesečno!$C20)*SIN(Dnevno!$C$6)*SIN($D$207)+SIN(Mjesečno!$C20)*(SIN(Mjesečno!$C$1)*COS($D$207)-COS(Mjesečno!$C$1)*SIN($D$207)*COS(Mjesečno!$C$6)))</f>
        <v>0</v>
      </c>
      <c r="D338" s="34">
        <f>IF(COS(D$21)*(COS(Mjesečno!$C20)*(COS(Dnevno!$C$1)*COS($D$207)+COS(Dnevno!$C$6)*SIN(Dnevno!$C$1)*SIN($D$207)))+SIN(Sheet2!D$21)*COS(Mjesečno!$C20)*SIN(Dnevno!$C$6)*SIN($D$207)+SIN(Mjesečno!$C20)*(SIN(Mjesečno!$C$1)*COS($D$207)-COS(Mjesečno!$C$1)*SIN($D$207)*COS(Mjesečno!$C$6))&lt;0,0,COS(D$21)*(COS(Mjesečno!$C20)*(COS(Dnevno!$C$1)*COS($D$207)+COS(Dnevno!$C$6)*SIN(Dnevno!$C$1)*SIN($D$207)))+SIN(Sheet2!D$21)*COS(Mjesečno!$C20)*SIN(Dnevno!$C$6)*SIN($D$207)+SIN(Mjesečno!$C20)*(SIN(Mjesečno!$C$1)*COS($D$207)-COS(Mjesečno!$C$1)*SIN($D$207)*COS(Mjesečno!$C$6)))</f>
        <v>4.4000929455863154E-2</v>
      </c>
      <c r="E338" s="34">
        <f>IF(COS(E$21)*(COS(Mjesečno!$C20)*(COS(Dnevno!$C$1)*COS($D$207)+COS(Dnevno!$C$6)*SIN(Dnevno!$C$1)*SIN($D$207)))+SIN(Sheet2!E$21)*COS(Mjesečno!$C20)*SIN(Dnevno!$C$6)*SIN($D$207)+SIN(Mjesečno!$C20)*(SIN(Mjesečno!$C$1)*COS($D$207)-COS(Mjesečno!$C$1)*SIN($D$207)*COS(Mjesečno!$C$6))&lt;0,0,COS(E$21)*(COS(Mjesečno!$C20)*(COS(Dnevno!$C$1)*COS($D$207)+COS(Dnevno!$C$6)*SIN(Dnevno!$C$1)*SIN($D$207)))+SIN(Sheet2!E$21)*COS(Mjesečno!$C20)*SIN(Dnevno!$C$6)*SIN($D$207)+SIN(Mjesečno!$C20)*(SIN(Mjesečno!$C$1)*COS($D$207)-COS(Mjesečno!$C$1)*SIN($D$207)*COS(Mjesečno!$C$6)))</f>
        <v>0.29122930090624177</v>
      </c>
      <c r="F338" s="34">
        <f>IF(COS(F$21)*(COS(Mjesečno!$C20)*(COS(Dnevno!$C$1)*COS($D$207)+COS(Dnevno!$C$6)*SIN(Dnevno!$C$1)*SIN($D$207)))+SIN(Sheet2!F$21)*COS(Mjesečno!$C20)*SIN(Dnevno!$C$6)*SIN($D$207)+SIN(Mjesečno!$C20)*(SIN(Mjesečno!$C$1)*COS($D$207)-COS(Mjesečno!$C$1)*SIN($D$207)*COS(Mjesečno!$C$6))&lt;0,0,COS(F$21)*(COS(Mjesečno!$C20)*(COS(Dnevno!$C$1)*COS($D$207)+COS(Dnevno!$C$6)*SIN(Dnevno!$C$1)*SIN($D$207)))+SIN(Sheet2!F$21)*COS(Mjesečno!$C20)*SIN(Dnevno!$C$6)*SIN($D$207)+SIN(Mjesečno!$C20)*(SIN(Mjesečno!$C$1)*COS($D$207)-COS(Mjesečno!$C$1)*SIN($D$207)*COS(Mjesečno!$C$6)))</f>
        <v>0.52160946740647862</v>
      </c>
      <c r="G338" s="34">
        <f>IF(COS(G$21)*(COS(Mjesečno!$C20)*(COS(Dnevno!$C$1)*COS($D$207)+COS(Dnevno!$C$6)*SIN(Dnevno!$C$1)*SIN($D$207)))+SIN(Sheet2!G$21)*COS(Mjesečno!$C20)*SIN(Dnevno!$C$6)*SIN($D$207)+SIN(Mjesečno!$C20)*(SIN(Mjesečno!$C$1)*COS($D$207)-COS(Mjesečno!$C$1)*SIN($D$207)*COS(Mjesečno!$C$6))&lt;0,0,COS(G$21)*(COS(Mjesečno!$C20)*(COS(Dnevno!$C$1)*COS($D$207)+COS(Dnevno!$C$6)*SIN(Dnevno!$C$1)*SIN($D$207)))+SIN(Sheet2!G$21)*COS(Mjesečno!$C20)*SIN(Dnevno!$C$6)*SIN($D$207)+SIN(Mjesečno!$C20)*(SIN(Mjesečno!$C$1)*COS($D$207)-COS(Mjesečno!$C$1)*SIN($D$207)*COS(Mjesečno!$C$6)))</f>
        <v>0.71944140133080858</v>
      </c>
      <c r="H338" s="34">
        <f>IF(COS(H$21)*(COS(Mjesečno!$C20)*(COS(Dnevno!$C$1)*COS($D$207)+COS(Dnevno!$C$6)*SIN(Dnevno!$C$1)*SIN($D$207)))+SIN(Sheet2!H$21)*COS(Mjesečno!$C20)*SIN(Dnevno!$C$6)*SIN($D$207)+SIN(Mjesečno!$C20)*(SIN(Mjesečno!$C$1)*COS($D$207)-COS(Mjesečno!$C$1)*SIN($D$207)*COS(Mjesečno!$C$6))&lt;0,0,COS(H$21)*(COS(Mjesečno!$C20)*(COS(Dnevno!$C$1)*COS($D$207)+COS(Dnevno!$C$6)*SIN(Dnevno!$C$1)*SIN($D$207)))+SIN(Sheet2!H$21)*COS(Mjesečno!$C20)*SIN(Dnevno!$C$6)*SIN($D$207)+SIN(Mjesečno!$C20)*(SIN(Mjesečno!$C$1)*COS($D$207)-COS(Mjesečno!$C$1)*SIN($D$207)*COS(Mjesečno!$C$6)))</f>
        <v>0.87124318331501738</v>
      </c>
      <c r="I338" s="34">
        <f>IF(COS(I$21)*(COS(Mjesečno!$C20)*(COS(Dnevno!$C$1)*COS($D$207)+COS(Dnevno!$C$6)*SIN(Dnevno!$C$1)*SIN($D$207)))+SIN(Sheet2!I$21)*COS(Mjesečno!$C20)*SIN(Dnevno!$C$6)*SIN($D$207)+SIN(Mjesečno!$C20)*(SIN(Mjesečno!$C$1)*COS($D$207)-COS(Mjesečno!$C$1)*SIN($D$207)*COS(Mjesečno!$C$6))&lt;0,0,COS(I$21)*(COS(Mjesečno!$C20)*(COS(Dnevno!$C$1)*COS($D$207)+COS(Dnevno!$C$6)*SIN(Dnevno!$C$1)*SIN($D$207)))+SIN(Sheet2!I$21)*COS(Mjesečno!$C20)*SIN(Dnevno!$C$6)*SIN($D$207)+SIN(Mjesečno!$C20)*(SIN(Mjesečno!$C$1)*COS($D$207)-COS(Mjesečno!$C$1)*SIN($D$207)*COS(Mjesečno!$C$6)))</f>
        <v>0.96666977278118715</v>
      </c>
      <c r="J338" s="34">
        <f>IF(COS(J$21)*(COS(Mjesečno!$C20)*(COS(Dnevno!$C$1)*COS($D$207)+COS(Dnevno!$C$6)*SIN(Dnevno!$C$1)*SIN($D$207)))+SIN(Sheet2!J$21)*COS(Mjesečno!$C20)*SIN(Dnevno!$C$6)*SIN($D$207)+SIN(Mjesečno!$C20)*(SIN(Mjesečno!$C$1)*COS($D$207)-COS(Mjesečno!$C$1)*SIN($D$207)*COS(Mjesečno!$C$6))&lt;0,0,COS(J$21)*(COS(Mjesečno!$C20)*(COS(Dnevno!$C$1)*COS($D$207)+COS(Dnevno!$C$6)*SIN(Dnevno!$C$1)*SIN($D$207)))+SIN(Sheet2!J$21)*COS(Mjesečno!$C20)*SIN(Dnevno!$C$6)*SIN($D$207)+SIN(Mjesečno!$C20)*(SIN(Mjesečno!$C$1)*COS($D$207)-COS(Mjesečno!$C$1)*SIN($D$207)*COS(Mjesečno!$C$6)))</f>
        <v>0.99921800535709393</v>
      </c>
      <c r="K338" s="34">
        <f>IF(COS(K$21)*(COS(Mjesečno!$C20)*(COS(Dnevno!$C$1)*COS($D$207)+COS(Dnevno!$C$6)*SIN(Dnevno!$C$1)*SIN($D$207)))+SIN(Sheet2!K$21)*COS(Mjesečno!$C20)*SIN(Dnevno!$C$6)*SIN($D$207)+SIN(Mjesečno!$C20)*(SIN(Mjesečno!$C$1)*COS($D$207)-COS(Mjesečno!$C$1)*SIN($D$207)*COS(Mjesečno!$C$6))&lt;0,0,COS(K$21)*(COS(Mjesečno!$C20)*(COS(Dnevno!$C$1)*COS($D$207)+COS(Dnevno!$C$6)*SIN(Dnevno!$C$1)*SIN($D$207)))+SIN(Sheet2!K$21)*COS(Mjesečno!$C20)*SIN(Dnevno!$C$6)*SIN($D$207)+SIN(Mjesečno!$C20)*(SIN(Mjesečno!$C$1)*COS($D$207)-COS(Mjesečno!$C$1)*SIN($D$207)*COS(Mjesečno!$C$6)))</f>
        <v>0.96666977278118715</v>
      </c>
      <c r="L338" s="34">
        <f>IF(COS(L$21)*(COS(Mjesečno!$C20)*(COS(Dnevno!$C$1)*COS($D$207)+COS(Dnevno!$C$6)*SIN(Dnevno!$C$1)*SIN($D$207)))+SIN(Sheet2!L$21)*COS(Mjesečno!$C20)*SIN(Dnevno!$C$6)*SIN($D$207)+SIN(Mjesečno!$C20)*(SIN(Mjesečno!$C$1)*COS($D$207)-COS(Mjesečno!$C$1)*SIN($D$207)*COS(Mjesečno!$C$6))&lt;0,0,COS(L$21)*(COS(Mjesečno!$C20)*(COS(Dnevno!$C$1)*COS($D$207)+COS(Dnevno!$C$6)*SIN(Dnevno!$C$1)*SIN($D$207)))+SIN(Sheet2!L$21)*COS(Mjesečno!$C20)*SIN(Dnevno!$C$6)*SIN($D$207)+SIN(Mjesečno!$C20)*(SIN(Mjesečno!$C$1)*COS($D$207)-COS(Mjesečno!$C$1)*SIN($D$207)*COS(Mjesečno!$C$6)))</f>
        <v>0.87124318331501738</v>
      </c>
      <c r="M338" s="34">
        <f>IF(COS(M$21)*(COS(Mjesečno!$C20)*(COS(Dnevno!$C$1)*COS($D$207)+COS(Dnevno!$C$6)*SIN(Dnevno!$C$1)*SIN($D$207)))+SIN(Sheet2!M$21)*COS(Mjesečno!$C20)*SIN(Dnevno!$C$6)*SIN($D$207)+SIN(Mjesečno!$C20)*(SIN(Mjesečno!$C$1)*COS($D$207)-COS(Mjesečno!$C$1)*SIN($D$207)*COS(Mjesečno!$C$6))&lt;0,0,COS(M$21)*(COS(Mjesečno!$C20)*(COS(Dnevno!$C$1)*COS($D$207)+COS(Dnevno!$C$6)*SIN(Dnevno!$C$1)*SIN($D$207)))+SIN(Sheet2!M$21)*COS(Mjesečno!$C20)*SIN(Dnevno!$C$6)*SIN($D$207)+SIN(Mjesečno!$C20)*(SIN(Mjesečno!$C$1)*COS($D$207)-COS(Mjesečno!$C$1)*SIN($D$207)*COS(Mjesečno!$C$6)))</f>
        <v>0.71944140133080858</v>
      </c>
      <c r="N338" s="34">
        <f>IF(COS(N$21)*(COS(Mjesečno!$C20)*(COS(Dnevno!$C$1)*COS($D$207)+COS(Dnevno!$C$6)*SIN(Dnevno!$C$1)*SIN($D$207)))+SIN(Sheet2!N$21)*COS(Mjesečno!$C20)*SIN(Dnevno!$C$6)*SIN($D$207)+SIN(Mjesečno!$C20)*(SIN(Mjesečno!$C$1)*COS($D$207)-COS(Mjesečno!$C$1)*SIN($D$207)*COS(Mjesečno!$C$6))&lt;0,0,COS(N$21)*(COS(Mjesečno!$C20)*(COS(Dnevno!$C$1)*COS($D$207)+COS(Dnevno!$C$6)*SIN(Dnevno!$C$1)*SIN($D$207)))+SIN(Sheet2!N$21)*COS(Mjesečno!$C20)*SIN(Dnevno!$C$6)*SIN($D$207)+SIN(Mjesečno!$C20)*(SIN(Mjesečno!$C$1)*COS($D$207)-COS(Mjesečno!$C$1)*SIN($D$207)*COS(Mjesečno!$C$6)))</f>
        <v>0.52160946740647862</v>
      </c>
      <c r="O338" s="34">
        <f>IF(COS(O$21)*(COS(Mjesečno!$C20)*(COS(Dnevno!$C$1)*COS($D$207)+COS(Dnevno!$C$6)*SIN(Dnevno!$C$1)*SIN($D$207)))+SIN(Sheet2!O$21)*COS(Mjesečno!$C20)*SIN(Dnevno!$C$6)*SIN($D$207)+SIN(Mjesečno!$C20)*(SIN(Mjesečno!$C$1)*COS($D$207)-COS(Mjesečno!$C$1)*SIN($D$207)*COS(Mjesečno!$C$6))&lt;0,0,COS(O$21)*(COS(Mjesečno!$C20)*(COS(Dnevno!$C$1)*COS($D$207)+COS(Dnevno!$C$6)*SIN(Dnevno!$C$1)*SIN($D$207)))+SIN(Sheet2!O$21)*COS(Mjesečno!$C20)*SIN(Dnevno!$C$6)*SIN($D$207)+SIN(Mjesečno!$C20)*(SIN(Mjesečno!$C$1)*COS($D$207)-COS(Mjesečno!$C$1)*SIN($D$207)*COS(Mjesečno!$C$6)))</f>
        <v>0.29122930090624177</v>
      </c>
      <c r="P338" s="34">
        <f>IF(COS(P$21)*(COS(Mjesečno!$C20)*(COS(Dnevno!$C$1)*COS($D$207)+COS(Dnevno!$C$6)*SIN(Dnevno!$C$1)*SIN($D$207)))+SIN(Sheet2!P$21)*COS(Mjesečno!$C20)*SIN(Dnevno!$C$6)*SIN($D$207)+SIN(Mjesečno!$C20)*(SIN(Mjesečno!$C$1)*COS($D$207)-COS(Mjesečno!$C$1)*SIN($D$207)*COS(Mjesečno!$C$6))&lt;0,0,COS(P$21)*(COS(Mjesečno!$C20)*(COS(Dnevno!$C$1)*COS($D$207)+COS(Dnevno!$C$6)*SIN(Dnevno!$C$1)*SIN($D$207)))+SIN(Sheet2!P$21)*COS(Mjesečno!$C20)*SIN(Dnevno!$C$6)*SIN($D$207)+SIN(Mjesečno!$C20)*(SIN(Mjesečno!$C$1)*COS($D$207)-COS(Mjesečno!$C$1)*SIN($D$207)*COS(Mjesečno!$C$6)))</f>
        <v>4.4000929455863154E-2</v>
      </c>
      <c r="Q338" s="34">
        <f>IF(COS(Q$21)*(COS(Mjesečno!$C20)*(COS(Dnevno!$C$1)*COS($D$207)+COS(Dnevno!$C$6)*SIN(Dnevno!$C$1)*SIN($D$207)))+SIN(Sheet2!Q$21)*COS(Mjesečno!$C20)*SIN(Dnevno!$C$6)*SIN($D$207)+SIN(Mjesečno!$C20)*(SIN(Mjesečno!$C$1)*COS($D$207)-COS(Mjesečno!$C$1)*SIN($D$207)*COS(Mjesečno!$C$6))&lt;0,0,COS(Q$21)*(COS(Mjesečno!$C20)*(COS(Dnevno!$C$1)*COS($D$207)+COS(Dnevno!$C$6)*SIN(Dnevno!$C$1)*SIN($D$207)))+SIN(Sheet2!Q$21)*COS(Mjesečno!$C20)*SIN(Dnevno!$C$6)*SIN($D$207)+SIN(Mjesečno!$C20)*(SIN(Mjesečno!$C$1)*COS($D$207)-COS(Mjesečno!$C$1)*SIN($D$207)*COS(Mjesečno!$C$6)))</f>
        <v>0</v>
      </c>
      <c r="R338" s="34">
        <f>IF(COS(R$21)*(COS(Mjesečno!$C20)*(COS(Dnevno!$C$1)*COS($D$207)+COS(Dnevno!$C$6)*SIN(Dnevno!$C$1)*SIN($D$207)))+SIN(Sheet2!R$21)*COS(Mjesečno!$C20)*SIN(Dnevno!$C$6)*SIN($D$207)+SIN(Mjesečno!$C20)*(SIN(Mjesečno!$C$1)*COS($D$207)-COS(Mjesečno!$C$1)*SIN($D$207)*COS(Mjesečno!$C$6))&lt;0,0,COS(R$21)*(COS(Mjesečno!$C20)*(COS(Dnevno!$C$1)*COS($D$207)+COS(Dnevno!$C$6)*SIN(Dnevno!$C$1)*SIN($D$207)))+SIN(Sheet2!R$21)*COS(Mjesečno!$C20)*SIN(Dnevno!$C$6)*SIN($D$207)+SIN(Mjesečno!$C20)*(SIN(Mjesečno!$C$1)*COS($D$207)-COS(Mjesečno!$C$1)*SIN($D$207)*COS(Mjesečno!$C$6)))</f>
        <v>0</v>
      </c>
      <c r="S338" s="36">
        <f>IF(COS(S$21)*(COS(Mjesečno!$C20)*(COS(Dnevno!$C$1)*COS($D$207)+COS(Dnevno!$C$6)*SIN(Dnevno!$C$1)*SIN($D$207)))+SIN(Sheet2!S$21)*COS(Mjesečno!$C20)*SIN(Dnevno!$C$6)*SIN($D$207)+SIN(Mjesečno!$C20)*(SIN(Mjesečno!$C$1)*COS($D$207)-COS(Mjesečno!$C$1)*SIN($D$207)*COS(Mjesečno!$C$6))&lt;0,0,COS(S$21)*(COS(Mjesečno!$C20)*(COS(Dnevno!$C$1)*COS($D$207)+COS(Dnevno!$C$6)*SIN(Dnevno!$C$1)*SIN($D$207)))+SIN(Sheet2!S$21)*COS(Mjesečno!$C20)*SIN(Dnevno!$C$6)*SIN($D$207)+SIN(Mjesečno!$C20)*(SIN(Mjesečno!$C$1)*COS($D$207)-COS(Mjesečno!$C$1)*SIN($D$207)*COS(Mjesečno!$C$6)))</f>
        <v>0</v>
      </c>
    </row>
    <row r="339" spans="2:19" x14ac:dyDescent="0.35">
      <c r="B339" s="122" t="s">
        <v>85</v>
      </c>
      <c r="C339" s="34">
        <f>IF(COS(C$21)*(COS(Mjesečno!$C21)*(COS(Dnevno!$C$1)*COS($D$207)+COS(Dnevno!$C$6)*SIN(Dnevno!$C$1)*SIN($D$207)))+SIN(Sheet2!C$21)*COS(Mjesečno!$C21)*SIN(Dnevno!$C$6)*SIN($D$207)+SIN(Mjesečno!$C21)*(SIN(Mjesečno!$C$1)*COS($D$207)-COS(Mjesečno!$C$1)*SIN($D$207)*COS(Mjesečno!$C$6))&lt;0,0,COS(C$21)*(COS(Mjesečno!$C21)*(COS(Dnevno!$C$1)*COS($D$207)+COS(Dnevno!$C$6)*SIN(Dnevno!$C$1)*SIN($D$207)))+SIN(Sheet2!C$21)*COS(Mjesečno!$C21)*SIN(Dnevno!$C$6)*SIN($D$207)+SIN(Mjesečno!$C21)*(SIN(Mjesečno!$C$1)*COS($D$207)-COS(Mjesečno!$C$1)*SIN($D$207)*COS(Mjesečno!$C$6)))</f>
        <v>0</v>
      </c>
      <c r="D339" s="34">
        <f>IF(COS(D$21)*(COS(Mjesečno!$C21)*(COS(Dnevno!$C$1)*COS($D$207)+COS(Dnevno!$C$6)*SIN(Dnevno!$C$1)*SIN($D$207)))+SIN(Sheet2!D$21)*COS(Mjesečno!$C21)*SIN(Dnevno!$C$6)*SIN($D$207)+SIN(Mjesečno!$C21)*(SIN(Mjesečno!$C$1)*COS($D$207)-COS(Mjesečno!$C$1)*SIN($D$207)*COS(Mjesečno!$C$6))&lt;0,0,COS(D$21)*(COS(Mjesečno!$C21)*(COS(Dnevno!$C$1)*COS($D$207)+COS(Dnevno!$C$6)*SIN(Dnevno!$C$1)*SIN($D$207)))+SIN(Sheet2!D$21)*COS(Mjesečno!$C21)*SIN(Dnevno!$C$6)*SIN($D$207)+SIN(Mjesečno!$C21)*(SIN(Mjesečno!$C$1)*COS($D$207)-COS(Mjesečno!$C$1)*SIN($D$207)*COS(Mjesečno!$C$6)))</f>
        <v>6.6556252670705515E-3</v>
      </c>
      <c r="E339" s="34">
        <f>IF(COS(E$21)*(COS(Mjesečno!$C21)*(COS(Dnevno!$C$1)*COS($D$207)+COS(Dnevno!$C$6)*SIN(Dnevno!$C$1)*SIN($D$207)))+SIN(Sheet2!E$21)*COS(Mjesečno!$C21)*SIN(Dnevno!$C$6)*SIN($D$207)+SIN(Mjesečno!$C21)*(SIN(Mjesečno!$C$1)*COS($D$207)-COS(Mjesečno!$C$1)*SIN($D$207)*COS(Mjesečno!$C$6))&lt;0,0,COS(E$21)*(COS(Mjesečno!$C21)*(COS(Dnevno!$C$1)*COS($D$207)+COS(Dnevno!$C$6)*SIN(Dnevno!$C$1)*SIN($D$207)))+SIN(Sheet2!E$21)*COS(Mjesečno!$C21)*SIN(Dnevno!$C$6)*SIN($D$207)+SIN(Mjesečno!$C21)*(SIN(Mjesečno!$C$1)*COS($D$207)-COS(Mjesečno!$C$1)*SIN($D$207)*COS(Mjesečno!$C$6)))</f>
        <v>0.26053978270217087</v>
      </c>
      <c r="F339" s="34">
        <f>IF(COS(F$21)*(COS(Mjesečno!$C21)*(COS(Dnevno!$C$1)*COS($D$207)+COS(Dnevno!$C$6)*SIN(Dnevno!$C$1)*SIN($D$207)))+SIN(Sheet2!F$21)*COS(Mjesečno!$C21)*SIN(Dnevno!$C$6)*SIN($D$207)+SIN(Mjesečno!$C21)*(SIN(Mjesečno!$C$1)*COS($D$207)-COS(Mjesečno!$C$1)*SIN($D$207)*COS(Mjesečno!$C$6))&lt;0,0,COS(F$21)*(COS(Mjesečno!$C21)*(COS(Dnevno!$C$1)*COS($D$207)+COS(Dnevno!$C$6)*SIN(Dnevno!$C$1)*SIN($D$207)))+SIN(Sheet2!F$21)*COS(Mjesečno!$C21)*SIN(Dnevno!$C$6)*SIN($D$207)+SIN(Mjesečno!$C21)*(SIN(Mjesečno!$C$1)*COS($D$207)-COS(Mjesečno!$C$1)*SIN($D$207)*COS(Mjesečno!$C$6)))</f>
        <v>0.49712215437147717</v>
      </c>
      <c r="G339" s="34">
        <f>IF(COS(G$21)*(COS(Mjesečno!$C21)*(COS(Dnevno!$C$1)*COS($D$207)+COS(Dnevno!$C$6)*SIN(Dnevno!$C$1)*SIN($D$207)))+SIN(Sheet2!G$21)*COS(Mjesečno!$C21)*SIN(Dnevno!$C$6)*SIN($D$207)+SIN(Mjesečno!$C21)*(SIN(Mjesečno!$C$1)*COS($D$207)-COS(Mjesečno!$C$1)*SIN($D$207)*COS(Mjesečno!$C$6))&lt;0,0,COS(G$21)*(COS(Mjesečno!$C21)*(COS(Dnevno!$C$1)*COS($D$207)+COS(Dnevno!$C$6)*SIN(Dnevno!$C$1)*SIN($D$207)))+SIN(Sheet2!G$21)*COS(Mjesečno!$C21)*SIN(Dnevno!$C$6)*SIN($D$207)+SIN(Mjesečno!$C21)*(SIN(Mjesečno!$C$1)*COS($D$207)-COS(Mjesečno!$C$1)*SIN($D$207)*COS(Mjesečno!$C$6)))</f>
        <v>0.70028004261658072</v>
      </c>
      <c r="H339" s="34">
        <f>IF(COS(H$21)*(COS(Mjesečno!$C21)*(COS(Dnevno!$C$1)*COS($D$207)+COS(Dnevno!$C$6)*SIN(Dnevno!$C$1)*SIN($D$207)))+SIN(Sheet2!H$21)*COS(Mjesečno!$C21)*SIN(Dnevno!$C$6)*SIN($D$207)+SIN(Mjesečno!$C21)*(SIN(Mjesečno!$C$1)*COS($D$207)-COS(Mjesečno!$C$1)*SIN($D$207)*COS(Mjesečno!$C$6))&lt;0,0,COS(H$21)*(COS(Mjesečno!$C21)*(COS(Dnevno!$C$1)*COS($D$207)+COS(Dnevno!$C$6)*SIN(Dnevno!$C$1)*SIN($D$207)))+SIN(Sheet2!H$21)*COS(Mjesečno!$C21)*SIN(Dnevno!$C$6)*SIN($D$207)+SIN(Mjesečno!$C21)*(SIN(Mjesečno!$C$1)*COS($D$207)-COS(Mjesečno!$C$1)*SIN($D$207)*COS(Mjesečno!$C$6)))</f>
        <v>0.85616857308786232</v>
      </c>
      <c r="I339" s="34">
        <f>IF(COS(I$21)*(COS(Mjesečno!$C21)*(COS(Dnevno!$C$1)*COS($D$207)+COS(Dnevno!$C$6)*SIN(Dnevno!$C$1)*SIN($D$207)))+SIN(Sheet2!I$21)*COS(Mjesečno!$C21)*SIN(Dnevno!$C$6)*SIN($D$207)+SIN(Mjesečno!$C21)*(SIN(Mjesečno!$C$1)*COS($D$207)-COS(Mjesečno!$C$1)*SIN($D$207)*COS(Mjesečno!$C$6))&lt;0,0,COS(I$21)*(COS(Mjesečno!$C21)*(COS(Dnevno!$C$1)*COS($D$207)+COS(Dnevno!$C$6)*SIN(Dnevno!$C$1)*SIN($D$207)))+SIN(Sheet2!I$21)*COS(Mjesečno!$C21)*SIN(Dnevno!$C$6)*SIN($D$207)+SIN(Mjesečno!$C21)*(SIN(Mjesečno!$C$1)*COS($D$207)-COS(Mjesečno!$C$1)*SIN($D$207)*COS(Mjesečno!$C$6)))</f>
        <v>0.95416420005168112</v>
      </c>
      <c r="J339" s="34">
        <f>IF(COS(J$21)*(COS(Mjesečno!$C21)*(COS(Dnevno!$C$1)*COS($D$207)+COS(Dnevno!$C$6)*SIN(Dnevno!$C$1)*SIN($D$207)))+SIN(Sheet2!J$21)*COS(Mjesečno!$C21)*SIN(Dnevno!$C$6)*SIN($D$207)+SIN(Mjesečno!$C21)*(SIN(Mjesečno!$C$1)*COS($D$207)-COS(Mjesečno!$C$1)*SIN($D$207)*COS(Mjesečno!$C$6))&lt;0,0,COS(J$21)*(COS(Mjesečno!$C21)*(COS(Dnevno!$C$1)*COS($D$207)+COS(Dnevno!$C$6)*SIN(Dnevno!$C$1)*SIN($D$207)))+SIN(Sheet2!J$21)*COS(Mjesečno!$C21)*SIN(Dnevno!$C$6)*SIN($D$207)+SIN(Mjesečno!$C21)*(SIN(Mjesečno!$C$1)*COS($D$207)-COS(Mjesečno!$C$1)*SIN($D$207)*COS(Mjesečno!$C$6)))</f>
        <v>0.98758868347588369</v>
      </c>
      <c r="K339" s="34">
        <f>IF(COS(K$21)*(COS(Mjesečno!$C21)*(COS(Dnevno!$C$1)*COS($D$207)+COS(Dnevno!$C$6)*SIN(Dnevno!$C$1)*SIN($D$207)))+SIN(Sheet2!K$21)*COS(Mjesečno!$C21)*SIN(Dnevno!$C$6)*SIN($D$207)+SIN(Mjesečno!$C21)*(SIN(Mjesečno!$C$1)*COS($D$207)-COS(Mjesečno!$C$1)*SIN($D$207)*COS(Mjesečno!$C$6))&lt;0,0,COS(K$21)*(COS(Mjesečno!$C21)*(COS(Dnevno!$C$1)*COS($D$207)+COS(Dnevno!$C$6)*SIN(Dnevno!$C$1)*SIN($D$207)))+SIN(Sheet2!K$21)*COS(Mjesečno!$C21)*SIN(Dnevno!$C$6)*SIN($D$207)+SIN(Mjesečno!$C21)*(SIN(Mjesečno!$C$1)*COS($D$207)-COS(Mjesečno!$C$1)*SIN($D$207)*COS(Mjesečno!$C$6)))</f>
        <v>0.95416420005168112</v>
      </c>
      <c r="L339" s="34">
        <f>IF(COS(L$21)*(COS(Mjesečno!$C21)*(COS(Dnevno!$C$1)*COS($D$207)+COS(Dnevno!$C$6)*SIN(Dnevno!$C$1)*SIN($D$207)))+SIN(Sheet2!L$21)*COS(Mjesečno!$C21)*SIN(Dnevno!$C$6)*SIN($D$207)+SIN(Mjesečno!$C21)*(SIN(Mjesečno!$C$1)*COS($D$207)-COS(Mjesečno!$C$1)*SIN($D$207)*COS(Mjesečno!$C$6))&lt;0,0,COS(L$21)*(COS(Mjesečno!$C21)*(COS(Dnevno!$C$1)*COS($D$207)+COS(Dnevno!$C$6)*SIN(Dnevno!$C$1)*SIN($D$207)))+SIN(Sheet2!L$21)*COS(Mjesečno!$C21)*SIN(Dnevno!$C$6)*SIN($D$207)+SIN(Mjesečno!$C21)*(SIN(Mjesečno!$C$1)*COS($D$207)-COS(Mjesečno!$C$1)*SIN($D$207)*COS(Mjesečno!$C$6)))</f>
        <v>0.85616857308786232</v>
      </c>
      <c r="M339" s="34">
        <f>IF(COS(M$21)*(COS(Mjesečno!$C21)*(COS(Dnevno!$C$1)*COS($D$207)+COS(Dnevno!$C$6)*SIN(Dnevno!$C$1)*SIN($D$207)))+SIN(Sheet2!M$21)*COS(Mjesečno!$C21)*SIN(Dnevno!$C$6)*SIN($D$207)+SIN(Mjesečno!$C21)*(SIN(Mjesečno!$C$1)*COS($D$207)-COS(Mjesečno!$C$1)*SIN($D$207)*COS(Mjesečno!$C$6))&lt;0,0,COS(M$21)*(COS(Mjesečno!$C21)*(COS(Dnevno!$C$1)*COS($D$207)+COS(Dnevno!$C$6)*SIN(Dnevno!$C$1)*SIN($D$207)))+SIN(Sheet2!M$21)*COS(Mjesečno!$C21)*SIN(Dnevno!$C$6)*SIN($D$207)+SIN(Mjesečno!$C21)*(SIN(Mjesečno!$C$1)*COS($D$207)-COS(Mjesečno!$C$1)*SIN($D$207)*COS(Mjesečno!$C$6)))</f>
        <v>0.70028004261658072</v>
      </c>
      <c r="N339" s="34">
        <f>IF(COS(N$21)*(COS(Mjesečno!$C21)*(COS(Dnevno!$C$1)*COS($D$207)+COS(Dnevno!$C$6)*SIN(Dnevno!$C$1)*SIN($D$207)))+SIN(Sheet2!N$21)*COS(Mjesečno!$C21)*SIN(Dnevno!$C$6)*SIN($D$207)+SIN(Mjesečno!$C21)*(SIN(Mjesečno!$C$1)*COS($D$207)-COS(Mjesečno!$C$1)*SIN($D$207)*COS(Mjesečno!$C$6))&lt;0,0,COS(N$21)*(COS(Mjesečno!$C21)*(COS(Dnevno!$C$1)*COS($D$207)+COS(Dnevno!$C$6)*SIN(Dnevno!$C$1)*SIN($D$207)))+SIN(Sheet2!N$21)*COS(Mjesečno!$C21)*SIN(Dnevno!$C$6)*SIN($D$207)+SIN(Mjesečno!$C21)*(SIN(Mjesečno!$C$1)*COS($D$207)-COS(Mjesečno!$C$1)*SIN($D$207)*COS(Mjesečno!$C$6)))</f>
        <v>0.49712215437147717</v>
      </c>
      <c r="O339" s="34">
        <f>IF(COS(O$21)*(COS(Mjesečno!$C21)*(COS(Dnevno!$C$1)*COS($D$207)+COS(Dnevno!$C$6)*SIN(Dnevno!$C$1)*SIN($D$207)))+SIN(Sheet2!O$21)*COS(Mjesečno!$C21)*SIN(Dnevno!$C$6)*SIN($D$207)+SIN(Mjesečno!$C21)*(SIN(Mjesečno!$C$1)*COS($D$207)-COS(Mjesečno!$C$1)*SIN($D$207)*COS(Mjesečno!$C$6))&lt;0,0,COS(O$21)*(COS(Mjesečno!$C21)*(COS(Dnevno!$C$1)*COS($D$207)+COS(Dnevno!$C$6)*SIN(Dnevno!$C$1)*SIN($D$207)))+SIN(Sheet2!O$21)*COS(Mjesečno!$C21)*SIN(Dnevno!$C$6)*SIN($D$207)+SIN(Mjesečno!$C21)*(SIN(Mjesečno!$C$1)*COS($D$207)-COS(Mjesečno!$C$1)*SIN($D$207)*COS(Mjesečno!$C$6)))</f>
        <v>0.26053978270217087</v>
      </c>
      <c r="P339" s="34">
        <f>IF(COS(P$21)*(COS(Mjesečno!$C21)*(COS(Dnevno!$C$1)*COS($D$207)+COS(Dnevno!$C$6)*SIN(Dnevno!$C$1)*SIN($D$207)))+SIN(Sheet2!P$21)*COS(Mjesečno!$C21)*SIN(Dnevno!$C$6)*SIN($D$207)+SIN(Mjesečno!$C21)*(SIN(Mjesečno!$C$1)*COS($D$207)-COS(Mjesečno!$C$1)*SIN($D$207)*COS(Mjesečno!$C$6))&lt;0,0,COS(P$21)*(COS(Mjesečno!$C21)*(COS(Dnevno!$C$1)*COS($D$207)+COS(Dnevno!$C$6)*SIN(Dnevno!$C$1)*SIN($D$207)))+SIN(Sheet2!P$21)*COS(Mjesečno!$C21)*SIN(Dnevno!$C$6)*SIN($D$207)+SIN(Mjesečno!$C21)*(SIN(Mjesečno!$C$1)*COS($D$207)-COS(Mjesečno!$C$1)*SIN($D$207)*COS(Mjesečno!$C$6)))</f>
        <v>6.6556252670705515E-3</v>
      </c>
      <c r="Q339" s="34">
        <f>IF(COS(Q$21)*(COS(Mjesečno!$C21)*(COS(Dnevno!$C$1)*COS($D$207)+COS(Dnevno!$C$6)*SIN(Dnevno!$C$1)*SIN($D$207)))+SIN(Sheet2!Q$21)*COS(Mjesečno!$C21)*SIN(Dnevno!$C$6)*SIN($D$207)+SIN(Mjesečno!$C21)*(SIN(Mjesečno!$C$1)*COS($D$207)-COS(Mjesečno!$C$1)*SIN($D$207)*COS(Mjesečno!$C$6))&lt;0,0,COS(Q$21)*(COS(Mjesečno!$C21)*(COS(Dnevno!$C$1)*COS($D$207)+COS(Dnevno!$C$6)*SIN(Dnevno!$C$1)*SIN($D$207)))+SIN(Sheet2!Q$21)*COS(Mjesečno!$C21)*SIN(Dnevno!$C$6)*SIN($D$207)+SIN(Mjesečno!$C21)*(SIN(Mjesečno!$C$1)*COS($D$207)-COS(Mjesečno!$C$1)*SIN($D$207)*COS(Mjesečno!$C$6)))</f>
        <v>0</v>
      </c>
      <c r="R339" s="34">
        <f>IF(COS(R$21)*(COS(Mjesečno!$C21)*(COS(Dnevno!$C$1)*COS($D$207)+COS(Dnevno!$C$6)*SIN(Dnevno!$C$1)*SIN($D$207)))+SIN(Sheet2!R$21)*COS(Mjesečno!$C21)*SIN(Dnevno!$C$6)*SIN($D$207)+SIN(Mjesečno!$C21)*(SIN(Mjesečno!$C$1)*COS($D$207)-COS(Mjesečno!$C$1)*SIN($D$207)*COS(Mjesečno!$C$6))&lt;0,0,COS(R$21)*(COS(Mjesečno!$C21)*(COS(Dnevno!$C$1)*COS($D$207)+COS(Dnevno!$C$6)*SIN(Dnevno!$C$1)*SIN($D$207)))+SIN(Sheet2!R$21)*COS(Mjesečno!$C21)*SIN(Dnevno!$C$6)*SIN($D$207)+SIN(Mjesečno!$C21)*(SIN(Mjesečno!$C$1)*COS($D$207)-COS(Mjesečno!$C$1)*SIN($D$207)*COS(Mjesečno!$C$6)))</f>
        <v>0</v>
      </c>
      <c r="S339" s="36">
        <f>IF(COS(S$21)*(COS(Mjesečno!$C21)*(COS(Dnevno!$C$1)*COS($D$207)+COS(Dnevno!$C$6)*SIN(Dnevno!$C$1)*SIN($D$207)))+SIN(Sheet2!S$21)*COS(Mjesečno!$C21)*SIN(Dnevno!$C$6)*SIN($D$207)+SIN(Mjesečno!$C21)*(SIN(Mjesečno!$C$1)*COS($D$207)-COS(Mjesečno!$C$1)*SIN($D$207)*COS(Mjesečno!$C$6))&lt;0,0,COS(S$21)*(COS(Mjesečno!$C21)*(COS(Dnevno!$C$1)*COS($D$207)+COS(Dnevno!$C$6)*SIN(Dnevno!$C$1)*SIN($D$207)))+SIN(Sheet2!S$21)*COS(Mjesečno!$C21)*SIN(Dnevno!$C$6)*SIN($D$207)+SIN(Mjesečno!$C21)*(SIN(Mjesečno!$C$1)*COS($D$207)-COS(Mjesečno!$C$1)*SIN($D$207)*COS(Mjesečno!$C$6)))</f>
        <v>0</v>
      </c>
    </row>
    <row r="340" spans="2:19" x14ac:dyDescent="0.35">
      <c r="B340" s="122" t="s">
        <v>86</v>
      </c>
      <c r="C340" s="34">
        <f>IF(COS(C$21)*(COS(Mjesečno!$C22)*(COS(Dnevno!$C$1)*COS($D$207)+COS(Dnevno!$C$6)*SIN(Dnevno!$C$1)*SIN($D$207)))+SIN(Sheet2!C$21)*COS(Mjesečno!$C22)*SIN(Dnevno!$C$6)*SIN($D$207)+SIN(Mjesečno!$C22)*(SIN(Mjesečno!$C$1)*COS($D$207)-COS(Mjesečno!$C$1)*SIN($D$207)*COS(Mjesečno!$C$6))&lt;0,0,COS(C$21)*(COS(Mjesečno!$C22)*(COS(Dnevno!$C$1)*COS($D$207)+COS(Dnevno!$C$6)*SIN(Dnevno!$C$1)*SIN($D$207)))+SIN(Sheet2!C$21)*COS(Mjesečno!$C22)*SIN(Dnevno!$C$6)*SIN($D$207)+SIN(Mjesečno!$C22)*(SIN(Mjesečno!$C$1)*COS($D$207)-COS(Mjesečno!$C$1)*SIN($D$207)*COS(Mjesečno!$C$6)))</f>
        <v>0</v>
      </c>
      <c r="D340" s="34">
        <f>IF(COS(D$21)*(COS(Mjesečno!$C22)*(COS(Dnevno!$C$1)*COS($D$207)+COS(Dnevno!$C$6)*SIN(Dnevno!$C$1)*SIN($D$207)))+SIN(Sheet2!D$21)*COS(Mjesečno!$C22)*SIN(Dnevno!$C$6)*SIN($D$207)+SIN(Mjesečno!$C22)*(SIN(Mjesečno!$C$1)*COS($D$207)-COS(Mjesečno!$C$1)*SIN($D$207)*COS(Mjesečno!$C$6))&lt;0,0,COS(D$21)*(COS(Mjesečno!$C22)*(COS(Dnevno!$C$1)*COS($D$207)+COS(Dnevno!$C$6)*SIN(Dnevno!$C$1)*SIN($D$207)))+SIN(Sheet2!D$21)*COS(Mjesečno!$C22)*SIN(Dnevno!$C$6)*SIN($D$207)+SIN(Mjesečno!$C22)*(SIN(Mjesečno!$C$1)*COS($D$207)-COS(Mjesečno!$C$1)*SIN($D$207)*COS(Mjesečno!$C$6)))</f>
        <v>0</v>
      </c>
      <c r="E340" s="34">
        <f>IF(COS(E$21)*(COS(Mjesečno!$C22)*(COS(Dnevno!$C$1)*COS($D$207)+COS(Dnevno!$C$6)*SIN(Dnevno!$C$1)*SIN($D$207)))+SIN(Sheet2!E$21)*COS(Mjesečno!$C22)*SIN(Dnevno!$C$6)*SIN($D$207)+SIN(Mjesečno!$C22)*(SIN(Mjesečno!$C$1)*COS($D$207)-COS(Mjesečno!$C$1)*SIN($D$207)*COS(Mjesečno!$C$6))&lt;0,0,COS(E$21)*(COS(Mjesečno!$C22)*(COS(Dnevno!$C$1)*COS($D$207)+COS(Dnevno!$C$6)*SIN(Dnevno!$C$1)*SIN($D$207)))+SIN(Sheet2!E$21)*COS(Mjesečno!$C22)*SIN(Dnevno!$C$6)*SIN($D$207)+SIN(Mjesečno!$C22)*(SIN(Mjesečno!$C$1)*COS($D$207)-COS(Mjesečno!$C$1)*SIN($D$207)*COS(Mjesečno!$C$6)))</f>
        <v>0.2175695360927582</v>
      </c>
      <c r="F340" s="34">
        <f>IF(COS(F$21)*(COS(Mjesečno!$C22)*(COS(Dnevno!$C$1)*COS($D$207)+COS(Dnevno!$C$6)*SIN(Dnevno!$C$1)*SIN($D$207)))+SIN(Sheet2!F$21)*COS(Mjesečno!$C22)*SIN(Dnevno!$C$6)*SIN($D$207)+SIN(Mjesečno!$C22)*(SIN(Mjesečno!$C$1)*COS($D$207)-COS(Mjesečno!$C$1)*SIN($D$207)*COS(Mjesečno!$C$6))&lt;0,0,COS(F$21)*(COS(Mjesečno!$C22)*(COS(Dnevno!$C$1)*COS($D$207)+COS(Dnevno!$C$6)*SIN(Dnevno!$C$1)*SIN($D$207)))+SIN(Sheet2!F$21)*COS(Mjesečno!$C22)*SIN(Dnevno!$C$6)*SIN($D$207)+SIN(Mjesečno!$C22)*(SIN(Mjesečno!$C$1)*COS($D$207)-COS(Mjesečno!$C$1)*SIN($D$207)*COS(Mjesečno!$C$6)))</f>
        <v>0.45080664174296065</v>
      </c>
      <c r="G340" s="34">
        <f>IF(COS(G$21)*(COS(Mjesečno!$C22)*(COS(Dnevno!$C$1)*COS($D$207)+COS(Dnevno!$C$6)*SIN(Dnevno!$C$1)*SIN($D$207)))+SIN(Sheet2!G$21)*COS(Mjesečno!$C22)*SIN(Dnevno!$C$6)*SIN($D$207)+SIN(Mjesečno!$C22)*(SIN(Mjesečno!$C$1)*COS($D$207)-COS(Mjesečno!$C$1)*SIN($D$207)*COS(Mjesečno!$C$6))&lt;0,0,COS(G$21)*(COS(Mjesečno!$C22)*(COS(Dnevno!$C$1)*COS($D$207)+COS(Dnevno!$C$6)*SIN(Dnevno!$C$1)*SIN($D$207)))+SIN(Sheet2!G$21)*COS(Mjesečno!$C22)*SIN(Dnevno!$C$6)*SIN($D$207)+SIN(Mjesečno!$C22)*(SIN(Mjesečno!$C$1)*COS($D$207)-COS(Mjesečno!$C$1)*SIN($D$207)*COS(Mjesečno!$C$6)))</f>
        <v>0.65109188493313497</v>
      </c>
      <c r="H340" s="34">
        <f>IF(COS(H$21)*(COS(Mjesečno!$C22)*(COS(Dnevno!$C$1)*COS($D$207)+COS(Dnevno!$C$6)*SIN(Dnevno!$C$1)*SIN($D$207)))+SIN(Sheet2!H$21)*COS(Mjesečno!$C22)*SIN(Dnevno!$C$6)*SIN($D$207)+SIN(Mjesečno!$C22)*(SIN(Mjesečno!$C$1)*COS($D$207)-COS(Mjesečno!$C$1)*SIN($D$207)*COS(Mjesečno!$C$6))&lt;0,0,COS(H$21)*(COS(Mjesečno!$C22)*(COS(Dnevno!$C$1)*COS($D$207)+COS(Dnevno!$C$6)*SIN(Dnevno!$C$1)*SIN($D$207)))+SIN(Sheet2!H$21)*COS(Mjesečno!$C22)*SIN(Dnevno!$C$6)*SIN($D$207)+SIN(Mjesečno!$C22)*(SIN(Mjesečno!$C$1)*COS($D$207)-COS(Mjesečno!$C$1)*SIN($D$207)*COS(Mjesečno!$C$6)))</f>
        <v>0.80477615732688512</v>
      </c>
      <c r="I340" s="34">
        <f>IF(COS(I$21)*(COS(Mjesečno!$C22)*(COS(Dnevno!$C$1)*COS($D$207)+COS(Dnevno!$C$6)*SIN(Dnevno!$C$1)*SIN($D$207)))+SIN(Sheet2!I$21)*COS(Mjesečno!$C22)*SIN(Dnevno!$C$6)*SIN($D$207)+SIN(Mjesečno!$C22)*(SIN(Mjesečno!$C$1)*COS($D$207)-COS(Mjesečno!$C$1)*SIN($D$207)*COS(Mjesečno!$C$6))&lt;0,0,COS(I$21)*(COS(Mjesečno!$C22)*(COS(Dnevno!$C$1)*COS($D$207)+COS(Dnevno!$C$6)*SIN(Dnevno!$C$1)*SIN($D$207)))+SIN(Sheet2!I$21)*COS(Mjesečno!$C22)*SIN(Dnevno!$C$6)*SIN($D$207)+SIN(Mjesečno!$C22)*(SIN(Mjesečno!$C$1)*COS($D$207)-COS(Mjesečno!$C$1)*SIN($D$207)*COS(Mjesečno!$C$6)))</f>
        <v>0.90138612973584531</v>
      </c>
      <c r="J340" s="34">
        <f>IF(COS(J$21)*(COS(Mjesečno!$C22)*(COS(Dnevno!$C$1)*COS($D$207)+COS(Dnevno!$C$6)*SIN(Dnevno!$C$1)*SIN($D$207)))+SIN(Sheet2!J$21)*COS(Mjesečno!$C22)*SIN(Dnevno!$C$6)*SIN($D$207)+SIN(Mjesečno!$C22)*(SIN(Mjesečno!$C$1)*COS($D$207)-COS(Mjesečno!$C$1)*SIN($D$207)*COS(Mjesečno!$C$6))&lt;0,0,COS(J$21)*(COS(Mjesečno!$C22)*(COS(Dnevno!$C$1)*COS($D$207)+COS(Dnevno!$C$6)*SIN(Dnevno!$C$1)*SIN($D$207)))+SIN(Sheet2!J$21)*COS(Mjesečno!$C22)*SIN(Dnevno!$C$6)*SIN($D$207)+SIN(Mjesečno!$C22)*(SIN(Mjesečno!$C$1)*COS($D$207)-COS(Mjesečno!$C$1)*SIN($D$207)*COS(Mjesečno!$C$6)))</f>
        <v>0.93433799219587321</v>
      </c>
      <c r="K340" s="34">
        <f>IF(COS(K$21)*(COS(Mjesečno!$C22)*(COS(Dnevno!$C$1)*COS($D$207)+COS(Dnevno!$C$6)*SIN(Dnevno!$C$1)*SIN($D$207)))+SIN(Sheet2!K$21)*COS(Mjesečno!$C22)*SIN(Dnevno!$C$6)*SIN($D$207)+SIN(Mjesečno!$C22)*(SIN(Mjesečno!$C$1)*COS($D$207)-COS(Mjesečno!$C$1)*SIN($D$207)*COS(Mjesečno!$C$6))&lt;0,0,COS(K$21)*(COS(Mjesečno!$C22)*(COS(Dnevno!$C$1)*COS($D$207)+COS(Dnevno!$C$6)*SIN(Dnevno!$C$1)*SIN($D$207)))+SIN(Sheet2!K$21)*COS(Mjesečno!$C22)*SIN(Dnevno!$C$6)*SIN($D$207)+SIN(Mjesečno!$C22)*(SIN(Mjesečno!$C$1)*COS($D$207)-COS(Mjesečno!$C$1)*SIN($D$207)*COS(Mjesečno!$C$6)))</f>
        <v>0.90138612973584531</v>
      </c>
      <c r="L340" s="34">
        <f>IF(COS(L$21)*(COS(Mjesečno!$C22)*(COS(Dnevno!$C$1)*COS($D$207)+COS(Dnevno!$C$6)*SIN(Dnevno!$C$1)*SIN($D$207)))+SIN(Sheet2!L$21)*COS(Mjesečno!$C22)*SIN(Dnevno!$C$6)*SIN($D$207)+SIN(Mjesečno!$C22)*(SIN(Mjesečno!$C$1)*COS($D$207)-COS(Mjesečno!$C$1)*SIN($D$207)*COS(Mjesečno!$C$6))&lt;0,0,COS(L$21)*(COS(Mjesečno!$C22)*(COS(Dnevno!$C$1)*COS($D$207)+COS(Dnevno!$C$6)*SIN(Dnevno!$C$1)*SIN($D$207)))+SIN(Sheet2!L$21)*COS(Mjesečno!$C22)*SIN(Dnevno!$C$6)*SIN($D$207)+SIN(Mjesečno!$C22)*(SIN(Mjesečno!$C$1)*COS($D$207)-COS(Mjesečno!$C$1)*SIN($D$207)*COS(Mjesečno!$C$6)))</f>
        <v>0.80477615732688512</v>
      </c>
      <c r="M340" s="34">
        <f>IF(COS(M$21)*(COS(Mjesečno!$C22)*(COS(Dnevno!$C$1)*COS($D$207)+COS(Dnevno!$C$6)*SIN(Dnevno!$C$1)*SIN($D$207)))+SIN(Sheet2!M$21)*COS(Mjesečno!$C22)*SIN(Dnevno!$C$6)*SIN($D$207)+SIN(Mjesečno!$C22)*(SIN(Mjesečno!$C$1)*COS($D$207)-COS(Mjesečno!$C$1)*SIN($D$207)*COS(Mjesečno!$C$6))&lt;0,0,COS(M$21)*(COS(Mjesečno!$C22)*(COS(Dnevno!$C$1)*COS($D$207)+COS(Dnevno!$C$6)*SIN(Dnevno!$C$1)*SIN($D$207)))+SIN(Sheet2!M$21)*COS(Mjesečno!$C22)*SIN(Dnevno!$C$6)*SIN($D$207)+SIN(Mjesečno!$C22)*(SIN(Mjesečno!$C$1)*COS($D$207)-COS(Mjesečno!$C$1)*SIN($D$207)*COS(Mjesečno!$C$6)))</f>
        <v>0.65109188493313497</v>
      </c>
      <c r="N340" s="34">
        <f>IF(COS(N$21)*(COS(Mjesečno!$C22)*(COS(Dnevno!$C$1)*COS($D$207)+COS(Dnevno!$C$6)*SIN(Dnevno!$C$1)*SIN($D$207)))+SIN(Sheet2!N$21)*COS(Mjesečno!$C22)*SIN(Dnevno!$C$6)*SIN($D$207)+SIN(Mjesečno!$C22)*(SIN(Mjesečno!$C$1)*COS($D$207)-COS(Mjesečno!$C$1)*SIN($D$207)*COS(Mjesečno!$C$6))&lt;0,0,COS(N$21)*(COS(Mjesečno!$C22)*(COS(Dnevno!$C$1)*COS($D$207)+COS(Dnevno!$C$6)*SIN(Dnevno!$C$1)*SIN($D$207)))+SIN(Sheet2!N$21)*COS(Mjesečno!$C22)*SIN(Dnevno!$C$6)*SIN($D$207)+SIN(Mjesečno!$C22)*(SIN(Mjesečno!$C$1)*COS($D$207)-COS(Mjesečno!$C$1)*SIN($D$207)*COS(Mjesečno!$C$6)))</f>
        <v>0.45080664174296065</v>
      </c>
      <c r="O340" s="34">
        <f>IF(COS(O$21)*(COS(Mjesečno!$C22)*(COS(Dnevno!$C$1)*COS($D$207)+COS(Dnevno!$C$6)*SIN(Dnevno!$C$1)*SIN($D$207)))+SIN(Sheet2!O$21)*COS(Mjesečno!$C22)*SIN(Dnevno!$C$6)*SIN($D$207)+SIN(Mjesečno!$C22)*(SIN(Mjesečno!$C$1)*COS($D$207)-COS(Mjesečno!$C$1)*SIN($D$207)*COS(Mjesečno!$C$6))&lt;0,0,COS(O$21)*(COS(Mjesečno!$C22)*(COS(Dnevno!$C$1)*COS($D$207)+COS(Dnevno!$C$6)*SIN(Dnevno!$C$1)*SIN($D$207)))+SIN(Sheet2!O$21)*COS(Mjesečno!$C22)*SIN(Dnevno!$C$6)*SIN($D$207)+SIN(Mjesečno!$C22)*(SIN(Mjesečno!$C$1)*COS($D$207)-COS(Mjesečno!$C$1)*SIN($D$207)*COS(Mjesečno!$C$6)))</f>
        <v>0.2175695360927582</v>
      </c>
      <c r="P340" s="34">
        <f>IF(COS(P$21)*(COS(Mjesečno!$C22)*(COS(Dnevno!$C$1)*COS($D$207)+COS(Dnevno!$C$6)*SIN(Dnevno!$C$1)*SIN($D$207)))+SIN(Sheet2!P$21)*COS(Mjesečno!$C22)*SIN(Dnevno!$C$6)*SIN($D$207)+SIN(Mjesečno!$C22)*(SIN(Mjesečno!$C$1)*COS($D$207)-COS(Mjesečno!$C$1)*SIN($D$207)*COS(Mjesečno!$C$6))&lt;0,0,COS(P$21)*(COS(Mjesečno!$C22)*(COS(Dnevno!$C$1)*COS($D$207)+COS(Dnevno!$C$6)*SIN(Dnevno!$C$1)*SIN($D$207)))+SIN(Sheet2!P$21)*COS(Mjesečno!$C22)*SIN(Dnevno!$C$6)*SIN($D$207)+SIN(Mjesečno!$C22)*(SIN(Mjesečno!$C$1)*COS($D$207)-COS(Mjesečno!$C$1)*SIN($D$207)*COS(Mjesečno!$C$6)))</f>
        <v>0</v>
      </c>
      <c r="Q340" s="34">
        <f>IF(COS(Q$21)*(COS(Mjesečno!$C22)*(COS(Dnevno!$C$1)*COS($D$207)+COS(Dnevno!$C$6)*SIN(Dnevno!$C$1)*SIN($D$207)))+SIN(Sheet2!Q$21)*COS(Mjesečno!$C22)*SIN(Dnevno!$C$6)*SIN($D$207)+SIN(Mjesečno!$C22)*(SIN(Mjesečno!$C$1)*COS($D$207)-COS(Mjesečno!$C$1)*SIN($D$207)*COS(Mjesečno!$C$6))&lt;0,0,COS(Q$21)*(COS(Mjesečno!$C22)*(COS(Dnevno!$C$1)*COS($D$207)+COS(Dnevno!$C$6)*SIN(Dnevno!$C$1)*SIN($D$207)))+SIN(Sheet2!Q$21)*COS(Mjesečno!$C22)*SIN(Dnevno!$C$6)*SIN($D$207)+SIN(Mjesečno!$C22)*(SIN(Mjesečno!$C$1)*COS($D$207)-COS(Mjesečno!$C$1)*SIN($D$207)*COS(Mjesečno!$C$6)))</f>
        <v>0</v>
      </c>
      <c r="R340" s="34">
        <f>IF(COS(R$21)*(COS(Mjesečno!$C22)*(COS(Dnevno!$C$1)*COS($D$207)+COS(Dnevno!$C$6)*SIN(Dnevno!$C$1)*SIN($D$207)))+SIN(Sheet2!R$21)*COS(Mjesečno!$C22)*SIN(Dnevno!$C$6)*SIN($D$207)+SIN(Mjesečno!$C22)*(SIN(Mjesečno!$C$1)*COS($D$207)-COS(Mjesečno!$C$1)*SIN($D$207)*COS(Mjesečno!$C$6))&lt;0,0,COS(R$21)*(COS(Mjesečno!$C22)*(COS(Dnevno!$C$1)*COS($D$207)+COS(Dnevno!$C$6)*SIN(Dnevno!$C$1)*SIN($D$207)))+SIN(Sheet2!R$21)*COS(Mjesečno!$C22)*SIN(Dnevno!$C$6)*SIN($D$207)+SIN(Mjesečno!$C22)*(SIN(Mjesečno!$C$1)*COS($D$207)-COS(Mjesečno!$C$1)*SIN($D$207)*COS(Mjesečno!$C$6)))</f>
        <v>0</v>
      </c>
      <c r="S340" s="36">
        <f>IF(COS(S$21)*(COS(Mjesečno!$C22)*(COS(Dnevno!$C$1)*COS($D$207)+COS(Dnevno!$C$6)*SIN(Dnevno!$C$1)*SIN($D$207)))+SIN(Sheet2!S$21)*COS(Mjesečno!$C22)*SIN(Dnevno!$C$6)*SIN($D$207)+SIN(Mjesečno!$C22)*(SIN(Mjesečno!$C$1)*COS($D$207)-COS(Mjesečno!$C$1)*SIN($D$207)*COS(Mjesečno!$C$6))&lt;0,0,COS(S$21)*(COS(Mjesečno!$C22)*(COS(Dnevno!$C$1)*COS($D$207)+COS(Dnevno!$C$6)*SIN(Dnevno!$C$1)*SIN($D$207)))+SIN(Sheet2!S$21)*COS(Mjesečno!$C22)*SIN(Dnevno!$C$6)*SIN($D$207)+SIN(Mjesečno!$C22)*(SIN(Mjesečno!$C$1)*COS($D$207)-COS(Mjesečno!$C$1)*SIN($D$207)*COS(Mjesečno!$C$6)))</f>
        <v>0</v>
      </c>
    </row>
    <row r="341" spans="2:19" x14ac:dyDescent="0.35">
      <c r="B341" s="122" t="s">
        <v>87</v>
      </c>
      <c r="C341" s="34">
        <f>IF(COS(C$21)*(COS(Mjesečno!$C23)*(COS(Dnevno!$C$1)*COS($D$207)+COS(Dnevno!$C$6)*SIN(Dnevno!$C$1)*SIN($D$207)))+SIN(Sheet2!C$21)*COS(Mjesečno!$C23)*SIN(Dnevno!$C$6)*SIN($D$207)+SIN(Mjesečno!$C23)*(SIN(Mjesečno!$C$1)*COS($D$207)-COS(Mjesečno!$C$1)*SIN($D$207)*COS(Mjesečno!$C$6))&lt;0,0,COS(C$21)*(COS(Mjesečno!$C23)*(COS(Dnevno!$C$1)*COS($D$207)+COS(Dnevno!$C$6)*SIN(Dnevno!$C$1)*SIN($D$207)))+SIN(Sheet2!C$21)*COS(Mjesečno!$C23)*SIN(Dnevno!$C$6)*SIN($D$207)+SIN(Mjesečno!$C23)*(SIN(Mjesečno!$C$1)*COS($D$207)-COS(Mjesečno!$C$1)*SIN($D$207)*COS(Mjesečno!$C$6)))</f>
        <v>0</v>
      </c>
      <c r="D341" s="34">
        <f>IF(COS(D$21)*(COS(Mjesečno!$C23)*(COS(Dnevno!$C$1)*COS($D$207)+COS(Dnevno!$C$6)*SIN(Dnevno!$C$1)*SIN($D$207)))+SIN(Sheet2!D$21)*COS(Mjesečno!$C23)*SIN(Dnevno!$C$6)*SIN($D$207)+SIN(Mjesečno!$C23)*(SIN(Mjesečno!$C$1)*COS($D$207)-COS(Mjesečno!$C$1)*SIN($D$207)*COS(Mjesečno!$C$6))&lt;0,0,COS(D$21)*(COS(Mjesečno!$C23)*(COS(Dnevno!$C$1)*COS($D$207)+COS(Dnevno!$C$6)*SIN(Dnevno!$C$1)*SIN($D$207)))+SIN(Sheet2!D$21)*COS(Mjesečno!$C23)*SIN(Dnevno!$C$6)*SIN($D$207)+SIN(Mjesečno!$C23)*(SIN(Mjesečno!$C$1)*COS($D$207)-COS(Mjesečno!$C$1)*SIN($D$207)*COS(Mjesečno!$C$6)))</f>
        <v>0</v>
      </c>
      <c r="E341" s="34">
        <f>IF(COS(E$21)*(COS(Mjesečno!$C23)*(COS(Dnevno!$C$1)*COS($D$207)+COS(Dnevno!$C$6)*SIN(Dnevno!$C$1)*SIN($D$207)))+SIN(Sheet2!E$21)*COS(Mjesečno!$C23)*SIN(Dnevno!$C$6)*SIN($D$207)+SIN(Mjesečno!$C23)*(SIN(Mjesečno!$C$1)*COS($D$207)-COS(Mjesečno!$C$1)*SIN($D$207)*COS(Mjesečno!$C$6))&lt;0,0,COS(E$21)*(COS(Mjesečno!$C23)*(COS(Dnevno!$C$1)*COS($D$207)+COS(Dnevno!$C$6)*SIN(Dnevno!$C$1)*SIN($D$207)))+SIN(Sheet2!E$21)*COS(Mjesečno!$C23)*SIN(Dnevno!$C$6)*SIN($D$207)+SIN(Mjesečno!$C23)*(SIN(Mjesečno!$C$1)*COS($D$207)-COS(Mjesečno!$C$1)*SIN($D$207)*COS(Mjesečno!$C$6)))</f>
        <v>0.17767646000852033</v>
      </c>
      <c r="F341" s="34">
        <f>IF(COS(F$21)*(COS(Mjesečno!$C23)*(COS(Dnevno!$C$1)*COS($D$207)+COS(Dnevno!$C$6)*SIN(Dnevno!$C$1)*SIN($D$207)))+SIN(Sheet2!F$21)*COS(Mjesečno!$C23)*SIN(Dnevno!$C$6)*SIN($D$207)+SIN(Mjesečno!$C23)*(SIN(Mjesečno!$C$1)*COS($D$207)-COS(Mjesečno!$C$1)*SIN($D$207)*COS(Mjesečno!$C$6))&lt;0,0,COS(F$21)*(COS(Mjesečno!$C23)*(COS(Dnevno!$C$1)*COS($D$207)+COS(Dnevno!$C$6)*SIN(Dnevno!$C$1)*SIN($D$207)))+SIN(Sheet2!F$21)*COS(Mjesečno!$C23)*SIN(Dnevno!$C$6)*SIN($D$207)+SIN(Mjesečno!$C23)*(SIN(Mjesečno!$C$1)*COS($D$207)-COS(Mjesečno!$C$1)*SIN($D$207)*COS(Mjesečno!$C$6)))</f>
        <v>0.40143693422096238</v>
      </c>
      <c r="G341" s="34">
        <f>IF(COS(G$21)*(COS(Mjesečno!$C23)*(COS(Dnevno!$C$1)*COS($D$207)+COS(Dnevno!$C$6)*SIN(Dnevno!$C$1)*SIN($D$207)))+SIN(Sheet2!G$21)*COS(Mjesečno!$C23)*SIN(Dnevno!$C$6)*SIN($D$207)+SIN(Mjesečno!$C23)*(SIN(Mjesečno!$C$1)*COS($D$207)-COS(Mjesečno!$C$1)*SIN($D$207)*COS(Mjesečno!$C$6))&lt;0,0,COS(G$21)*(COS(Mjesečno!$C23)*(COS(Dnevno!$C$1)*COS($D$207)+COS(Dnevno!$C$6)*SIN(Dnevno!$C$1)*SIN($D$207)))+SIN(Sheet2!G$21)*COS(Mjesečno!$C23)*SIN(Dnevno!$C$6)*SIN($D$207)+SIN(Mjesečno!$C23)*(SIN(Mjesečno!$C$1)*COS($D$207)-COS(Mjesečno!$C$1)*SIN($D$207)*COS(Mjesečno!$C$6)))</f>
        <v>0.59358440950819391</v>
      </c>
      <c r="H341" s="34">
        <f>IF(COS(H$21)*(COS(Mjesečno!$C23)*(COS(Dnevno!$C$1)*COS($D$207)+COS(Dnevno!$C$6)*SIN(Dnevno!$C$1)*SIN($D$207)))+SIN(Sheet2!H$21)*COS(Mjesečno!$C23)*SIN(Dnevno!$C$6)*SIN($D$207)+SIN(Mjesečno!$C23)*(SIN(Mjesečno!$C$1)*COS($D$207)-COS(Mjesečno!$C$1)*SIN($D$207)*COS(Mjesečno!$C$6))&lt;0,0,COS(H$21)*(COS(Mjesečno!$C23)*(COS(Dnevno!$C$1)*COS($D$207)+COS(Dnevno!$C$6)*SIN(Dnevno!$C$1)*SIN($D$207)))+SIN(Sheet2!H$21)*COS(Mjesečno!$C23)*SIN(Dnevno!$C$6)*SIN($D$207)+SIN(Mjesečno!$C23)*(SIN(Mjesečno!$C$1)*COS($D$207)-COS(Mjesečno!$C$1)*SIN($D$207)*COS(Mjesečno!$C$6)))</f>
        <v>0.74102435296810709</v>
      </c>
      <c r="I341" s="34">
        <f>IF(COS(I$21)*(COS(Mjesečno!$C23)*(COS(Dnevno!$C$1)*COS($D$207)+COS(Dnevno!$C$6)*SIN(Dnevno!$C$1)*SIN($D$207)))+SIN(Sheet2!I$21)*COS(Mjesečno!$C23)*SIN(Dnevno!$C$6)*SIN($D$207)+SIN(Mjesečno!$C23)*(SIN(Mjesečno!$C$1)*COS($D$207)-COS(Mjesečno!$C$1)*SIN($D$207)*COS(Mjesečno!$C$6))&lt;0,0,COS(I$21)*(COS(Mjesečno!$C23)*(COS(Dnevno!$C$1)*COS($D$207)+COS(Dnevno!$C$6)*SIN(Dnevno!$C$1)*SIN($D$207)))+SIN(Sheet2!I$21)*COS(Mjesečno!$C23)*SIN(Dnevno!$C$6)*SIN($D$207)+SIN(Mjesečno!$C23)*(SIN(Mjesečno!$C$1)*COS($D$207)-COS(Mjesečno!$C$1)*SIN($D$207)*COS(Mjesečno!$C$6)))</f>
        <v>0.83370897610993566</v>
      </c>
      <c r="J341" s="34">
        <f>IF(COS(J$21)*(COS(Mjesečno!$C23)*(COS(Dnevno!$C$1)*COS($D$207)+COS(Dnevno!$C$6)*SIN(Dnevno!$C$1)*SIN($D$207)))+SIN(Sheet2!J$21)*COS(Mjesečno!$C23)*SIN(Dnevno!$C$6)*SIN($D$207)+SIN(Mjesečno!$C23)*(SIN(Mjesečno!$C$1)*COS($D$207)-COS(Mjesečno!$C$1)*SIN($D$207)*COS(Mjesečno!$C$6))&lt;0,0,COS(J$21)*(COS(Mjesečno!$C23)*(COS(Dnevno!$C$1)*COS($D$207)+COS(Dnevno!$C$6)*SIN(Dnevno!$C$1)*SIN($D$207)))+SIN(Sheet2!J$21)*COS(Mjesečno!$C23)*SIN(Dnevno!$C$6)*SIN($D$207)+SIN(Mjesečno!$C23)*(SIN(Mjesečno!$C$1)*COS($D$207)-COS(Mjesečno!$C$1)*SIN($D$207)*COS(Mjesečno!$C$6)))</f>
        <v>0.86532197503514596</v>
      </c>
      <c r="K341" s="34">
        <f>IF(COS(K$21)*(COS(Mjesečno!$C23)*(COS(Dnevno!$C$1)*COS($D$207)+COS(Dnevno!$C$6)*SIN(Dnevno!$C$1)*SIN($D$207)))+SIN(Sheet2!K$21)*COS(Mjesečno!$C23)*SIN(Dnevno!$C$6)*SIN($D$207)+SIN(Mjesečno!$C23)*(SIN(Mjesečno!$C$1)*COS($D$207)-COS(Mjesečno!$C$1)*SIN($D$207)*COS(Mjesečno!$C$6))&lt;0,0,COS(K$21)*(COS(Mjesečno!$C23)*(COS(Dnevno!$C$1)*COS($D$207)+COS(Dnevno!$C$6)*SIN(Dnevno!$C$1)*SIN($D$207)))+SIN(Sheet2!K$21)*COS(Mjesečno!$C23)*SIN(Dnevno!$C$6)*SIN($D$207)+SIN(Mjesečno!$C23)*(SIN(Mjesečno!$C$1)*COS($D$207)-COS(Mjesečno!$C$1)*SIN($D$207)*COS(Mjesečno!$C$6)))</f>
        <v>0.83370897610993566</v>
      </c>
      <c r="L341" s="34">
        <f>IF(COS(L$21)*(COS(Mjesečno!$C23)*(COS(Dnevno!$C$1)*COS($D$207)+COS(Dnevno!$C$6)*SIN(Dnevno!$C$1)*SIN($D$207)))+SIN(Sheet2!L$21)*COS(Mjesečno!$C23)*SIN(Dnevno!$C$6)*SIN($D$207)+SIN(Mjesečno!$C23)*(SIN(Mjesečno!$C$1)*COS($D$207)-COS(Mjesečno!$C$1)*SIN($D$207)*COS(Mjesečno!$C$6))&lt;0,0,COS(L$21)*(COS(Mjesečno!$C23)*(COS(Dnevno!$C$1)*COS($D$207)+COS(Dnevno!$C$6)*SIN(Dnevno!$C$1)*SIN($D$207)))+SIN(Sheet2!L$21)*COS(Mjesečno!$C23)*SIN(Dnevno!$C$6)*SIN($D$207)+SIN(Mjesečno!$C23)*(SIN(Mjesečno!$C$1)*COS($D$207)-COS(Mjesečno!$C$1)*SIN($D$207)*COS(Mjesečno!$C$6)))</f>
        <v>0.74102435296810709</v>
      </c>
      <c r="M341" s="34">
        <f>IF(COS(M$21)*(COS(Mjesečno!$C23)*(COS(Dnevno!$C$1)*COS($D$207)+COS(Dnevno!$C$6)*SIN(Dnevno!$C$1)*SIN($D$207)))+SIN(Sheet2!M$21)*COS(Mjesečno!$C23)*SIN(Dnevno!$C$6)*SIN($D$207)+SIN(Mjesečno!$C23)*(SIN(Mjesečno!$C$1)*COS($D$207)-COS(Mjesečno!$C$1)*SIN($D$207)*COS(Mjesečno!$C$6))&lt;0,0,COS(M$21)*(COS(Mjesečno!$C23)*(COS(Dnevno!$C$1)*COS($D$207)+COS(Dnevno!$C$6)*SIN(Dnevno!$C$1)*SIN($D$207)))+SIN(Sheet2!M$21)*COS(Mjesečno!$C23)*SIN(Dnevno!$C$6)*SIN($D$207)+SIN(Mjesečno!$C23)*(SIN(Mjesečno!$C$1)*COS($D$207)-COS(Mjesečno!$C$1)*SIN($D$207)*COS(Mjesečno!$C$6)))</f>
        <v>0.59358440950819391</v>
      </c>
      <c r="N341" s="34">
        <f>IF(COS(N$21)*(COS(Mjesečno!$C23)*(COS(Dnevno!$C$1)*COS($D$207)+COS(Dnevno!$C$6)*SIN(Dnevno!$C$1)*SIN($D$207)))+SIN(Sheet2!N$21)*COS(Mjesečno!$C23)*SIN(Dnevno!$C$6)*SIN($D$207)+SIN(Mjesečno!$C23)*(SIN(Mjesečno!$C$1)*COS($D$207)-COS(Mjesečno!$C$1)*SIN($D$207)*COS(Mjesečno!$C$6))&lt;0,0,COS(N$21)*(COS(Mjesečno!$C23)*(COS(Dnevno!$C$1)*COS($D$207)+COS(Dnevno!$C$6)*SIN(Dnevno!$C$1)*SIN($D$207)))+SIN(Sheet2!N$21)*COS(Mjesečno!$C23)*SIN(Dnevno!$C$6)*SIN($D$207)+SIN(Mjesečno!$C23)*(SIN(Mjesečno!$C$1)*COS($D$207)-COS(Mjesečno!$C$1)*SIN($D$207)*COS(Mjesečno!$C$6)))</f>
        <v>0.40143693422096238</v>
      </c>
      <c r="O341" s="34">
        <f>IF(COS(O$21)*(COS(Mjesečno!$C23)*(COS(Dnevno!$C$1)*COS($D$207)+COS(Dnevno!$C$6)*SIN(Dnevno!$C$1)*SIN($D$207)))+SIN(Sheet2!O$21)*COS(Mjesečno!$C23)*SIN(Dnevno!$C$6)*SIN($D$207)+SIN(Mjesečno!$C23)*(SIN(Mjesečno!$C$1)*COS($D$207)-COS(Mjesečno!$C$1)*SIN($D$207)*COS(Mjesečno!$C$6))&lt;0,0,COS(O$21)*(COS(Mjesečno!$C23)*(COS(Dnevno!$C$1)*COS($D$207)+COS(Dnevno!$C$6)*SIN(Dnevno!$C$1)*SIN($D$207)))+SIN(Sheet2!O$21)*COS(Mjesečno!$C23)*SIN(Dnevno!$C$6)*SIN($D$207)+SIN(Mjesečno!$C23)*(SIN(Mjesečno!$C$1)*COS($D$207)-COS(Mjesečno!$C$1)*SIN($D$207)*COS(Mjesečno!$C$6)))</f>
        <v>0.17767646000852033</v>
      </c>
      <c r="P341" s="34">
        <f>IF(COS(P$21)*(COS(Mjesečno!$C23)*(COS(Dnevno!$C$1)*COS($D$207)+COS(Dnevno!$C$6)*SIN(Dnevno!$C$1)*SIN($D$207)))+SIN(Sheet2!P$21)*COS(Mjesečno!$C23)*SIN(Dnevno!$C$6)*SIN($D$207)+SIN(Mjesečno!$C23)*(SIN(Mjesečno!$C$1)*COS($D$207)-COS(Mjesečno!$C$1)*SIN($D$207)*COS(Mjesečno!$C$6))&lt;0,0,COS(P$21)*(COS(Mjesečno!$C23)*(COS(Dnevno!$C$1)*COS($D$207)+COS(Dnevno!$C$6)*SIN(Dnevno!$C$1)*SIN($D$207)))+SIN(Sheet2!P$21)*COS(Mjesečno!$C23)*SIN(Dnevno!$C$6)*SIN($D$207)+SIN(Mjesečno!$C23)*(SIN(Mjesečno!$C$1)*COS($D$207)-COS(Mjesečno!$C$1)*SIN($D$207)*COS(Mjesečno!$C$6)))</f>
        <v>0</v>
      </c>
      <c r="Q341" s="34">
        <f>IF(COS(Q$21)*(COS(Mjesečno!$C23)*(COS(Dnevno!$C$1)*COS($D$207)+COS(Dnevno!$C$6)*SIN(Dnevno!$C$1)*SIN($D$207)))+SIN(Sheet2!Q$21)*COS(Mjesečno!$C23)*SIN(Dnevno!$C$6)*SIN($D$207)+SIN(Mjesečno!$C23)*(SIN(Mjesečno!$C$1)*COS($D$207)-COS(Mjesečno!$C$1)*SIN($D$207)*COS(Mjesečno!$C$6))&lt;0,0,COS(Q$21)*(COS(Mjesečno!$C23)*(COS(Dnevno!$C$1)*COS($D$207)+COS(Dnevno!$C$6)*SIN(Dnevno!$C$1)*SIN($D$207)))+SIN(Sheet2!Q$21)*COS(Mjesečno!$C23)*SIN(Dnevno!$C$6)*SIN($D$207)+SIN(Mjesečno!$C23)*(SIN(Mjesečno!$C$1)*COS($D$207)-COS(Mjesečno!$C$1)*SIN($D$207)*COS(Mjesečno!$C$6)))</f>
        <v>0</v>
      </c>
      <c r="R341" s="34">
        <f>IF(COS(R$21)*(COS(Mjesečno!$C23)*(COS(Dnevno!$C$1)*COS($D$207)+COS(Dnevno!$C$6)*SIN(Dnevno!$C$1)*SIN($D$207)))+SIN(Sheet2!R$21)*COS(Mjesečno!$C23)*SIN(Dnevno!$C$6)*SIN($D$207)+SIN(Mjesečno!$C23)*(SIN(Mjesečno!$C$1)*COS($D$207)-COS(Mjesečno!$C$1)*SIN($D$207)*COS(Mjesečno!$C$6))&lt;0,0,COS(R$21)*(COS(Mjesečno!$C23)*(COS(Dnevno!$C$1)*COS($D$207)+COS(Dnevno!$C$6)*SIN(Dnevno!$C$1)*SIN($D$207)))+SIN(Sheet2!R$21)*COS(Mjesečno!$C23)*SIN(Dnevno!$C$6)*SIN($D$207)+SIN(Mjesečno!$C23)*(SIN(Mjesečno!$C$1)*COS($D$207)-COS(Mjesečno!$C$1)*SIN($D$207)*COS(Mjesečno!$C$6)))</f>
        <v>0</v>
      </c>
      <c r="S341" s="36">
        <f>IF(COS(S$21)*(COS(Mjesečno!$C23)*(COS(Dnevno!$C$1)*COS($D$207)+COS(Dnevno!$C$6)*SIN(Dnevno!$C$1)*SIN($D$207)))+SIN(Sheet2!S$21)*COS(Mjesečno!$C23)*SIN(Dnevno!$C$6)*SIN($D$207)+SIN(Mjesečno!$C23)*(SIN(Mjesečno!$C$1)*COS($D$207)-COS(Mjesečno!$C$1)*SIN($D$207)*COS(Mjesečno!$C$6))&lt;0,0,COS(S$21)*(COS(Mjesečno!$C23)*(COS(Dnevno!$C$1)*COS($D$207)+COS(Dnevno!$C$6)*SIN(Dnevno!$C$1)*SIN($D$207)))+SIN(Sheet2!S$21)*COS(Mjesečno!$C23)*SIN(Dnevno!$C$6)*SIN($D$207)+SIN(Mjesečno!$C23)*(SIN(Mjesečno!$C$1)*COS($D$207)-COS(Mjesečno!$C$1)*SIN($D$207)*COS(Mjesečno!$C$6)))</f>
        <v>0</v>
      </c>
    </row>
    <row r="342" spans="2:19" x14ac:dyDescent="0.35">
      <c r="B342" s="122" t="s">
        <v>88</v>
      </c>
      <c r="C342" s="35">
        <f>IF(COS(C$21)*(COS(Mjesečno!$C24)*(COS(Dnevno!$C$1)*COS($D$207)+COS(Dnevno!$C$6)*SIN(Dnevno!$C$1)*SIN($D$207)))+SIN(Sheet2!C$21)*COS(Mjesečno!$C24)*SIN(Dnevno!$C$6)*SIN($D$207)+SIN(Mjesečno!$C24)*(SIN(Mjesečno!$C$1)*COS($D$207)-COS(Mjesečno!$C$1)*SIN($D$207)*COS(Mjesečno!$C$6))&lt;0,0,COS(C$21)*(COS(Mjesečno!$C24)*(COS(Dnevno!$C$1)*COS($D$207)+COS(Dnevno!$C$6)*SIN(Dnevno!$C$1)*SIN($D$207)))+SIN(Sheet2!C$21)*COS(Mjesečno!$C24)*SIN(Dnevno!$C$6)*SIN($D$207)+SIN(Mjesečno!$C24)*(SIN(Mjesečno!$C$1)*COS($D$207)-COS(Mjesečno!$C$1)*SIN($D$207)*COS(Mjesečno!$C$6)))</f>
        <v>0</v>
      </c>
      <c r="D342" s="35">
        <f>IF(COS(D$21)*(COS(Mjesečno!$C24)*(COS(Dnevno!$C$1)*COS($D$207)+COS(Dnevno!$C$6)*SIN(Dnevno!$C$1)*SIN($D$207)))+SIN(Sheet2!D$21)*COS(Mjesečno!$C24)*SIN(Dnevno!$C$6)*SIN($D$207)+SIN(Mjesečno!$C24)*(SIN(Mjesečno!$C$1)*COS($D$207)-COS(Mjesečno!$C$1)*SIN($D$207)*COS(Mjesečno!$C$6))&lt;0,0,COS(D$21)*(COS(Mjesečno!$C24)*(COS(Dnevno!$C$1)*COS($D$207)+COS(Dnevno!$C$6)*SIN(Dnevno!$C$1)*SIN($D$207)))+SIN(Sheet2!D$21)*COS(Mjesečno!$C24)*SIN(Dnevno!$C$6)*SIN($D$207)+SIN(Mjesečno!$C24)*(SIN(Mjesečno!$C$1)*COS($D$207)-COS(Mjesečno!$C$1)*SIN($D$207)*COS(Mjesečno!$C$6)))</f>
        <v>0</v>
      </c>
      <c r="E342" s="35">
        <f>IF(COS(E$21)*(COS(Mjesečno!$C24)*(COS(Dnevno!$C$1)*COS($D$207)+COS(Dnevno!$C$6)*SIN(Dnevno!$C$1)*SIN($D$207)))+SIN(Sheet2!E$21)*COS(Mjesečno!$C24)*SIN(Dnevno!$C$6)*SIN($D$207)+SIN(Mjesečno!$C24)*(SIN(Mjesečno!$C$1)*COS($D$207)-COS(Mjesečno!$C$1)*SIN($D$207)*COS(Mjesečno!$C$6))&lt;0,0,COS(E$21)*(COS(Mjesečno!$C24)*(COS(Dnevno!$C$1)*COS($D$207)+COS(Dnevno!$C$6)*SIN(Dnevno!$C$1)*SIN($D$207)))+SIN(Sheet2!E$21)*COS(Mjesečno!$C24)*SIN(Dnevno!$C$6)*SIN($D$207)+SIN(Mjesečno!$C24)*(SIN(Mjesečno!$C$1)*COS($D$207)-COS(Mjesečno!$C$1)*SIN($D$207)*COS(Mjesečno!$C$6)))</f>
        <v>0.15862758555833789</v>
      </c>
      <c r="F342" s="35">
        <f>IF(COS(F$21)*(COS(Mjesečno!$C24)*(COS(Dnevno!$C$1)*COS($D$207)+COS(Dnevno!$C$6)*SIN(Dnevno!$C$1)*SIN($D$207)))+SIN(Sheet2!F$21)*COS(Mjesečno!$C24)*SIN(Dnevno!$C$6)*SIN($D$207)+SIN(Mjesečno!$C24)*(SIN(Mjesečno!$C$1)*COS($D$207)-COS(Mjesečno!$C$1)*SIN($D$207)*COS(Mjesečno!$C$6))&lt;0,0,COS(F$21)*(COS(Mjesečno!$C24)*(COS(Dnevno!$C$1)*COS($D$207)+COS(Dnevno!$C$6)*SIN(Dnevno!$C$1)*SIN($D$207)))+SIN(Sheet2!F$21)*COS(Mjesečno!$C24)*SIN(Dnevno!$C$6)*SIN($D$207)+SIN(Mjesečno!$C24)*(SIN(Mjesečno!$C$1)*COS($D$207)-COS(Mjesečno!$C$1)*SIN($D$207)*COS(Mjesečno!$C$6)))</f>
        <v>0.37638005323814872</v>
      </c>
      <c r="G342" s="35">
        <f>IF(COS(G$21)*(COS(Mjesečno!$C24)*(COS(Dnevno!$C$1)*COS($D$207)+COS(Dnevno!$C$6)*SIN(Dnevno!$C$1)*SIN($D$207)))+SIN(Sheet2!G$21)*COS(Mjesečno!$C24)*SIN(Dnevno!$C$6)*SIN($D$207)+SIN(Mjesečno!$C24)*(SIN(Mjesečno!$C$1)*COS($D$207)-COS(Mjesečno!$C$1)*SIN($D$207)*COS(Mjesečno!$C$6))&lt;0,0,COS(G$21)*(COS(Mjesečno!$C24)*(COS(Dnevno!$C$1)*COS($D$207)+COS(Dnevno!$C$6)*SIN(Dnevno!$C$1)*SIN($D$207)))+SIN(Sheet2!G$21)*COS(Mjesečno!$C24)*SIN(Dnevno!$C$6)*SIN($D$207)+SIN(Mjesečno!$C24)*(SIN(Mjesečno!$C$1)*COS($D$207)-COS(Mjesečno!$C$1)*SIN($D$207)*COS(Mjesečno!$C$6)))</f>
        <v>0.56336833635429895</v>
      </c>
      <c r="H342" s="35">
        <f>IF(COS(H$21)*(COS(Mjesečno!$C24)*(COS(Dnevno!$C$1)*COS($D$207)+COS(Dnevno!$C$6)*SIN(Dnevno!$C$1)*SIN($D$207)))+SIN(Sheet2!H$21)*COS(Mjesečno!$C24)*SIN(Dnevno!$C$6)*SIN($D$207)+SIN(Mjesečno!$C24)*(SIN(Mjesečno!$C$1)*COS($D$207)-COS(Mjesečno!$C$1)*SIN($D$207)*COS(Mjesečno!$C$6))&lt;0,0,COS(H$21)*(COS(Mjesečno!$C24)*(COS(Dnevno!$C$1)*COS($D$207)+COS(Dnevno!$C$6)*SIN(Dnevno!$C$1)*SIN($D$207)))+SIN(Sheet2!H$21)*COS(Mjesečno!$C24)*SIN(Dnevno!$C$6)*SIN($D$207)+SIN(Mjesečno!$C24)*(SIN(Mjesečno!$C$1)*COS($D$207)-COS(Mjesečno!$C$1)*SIN($D$207)*COS(Mjesečno!$C$6)))</f>
        <v>0.70684949242517159</v>
      </c>
      <c r="I342" s="35">
        <f>IF(COS(I$21)*(COS(Mjesečno!$C24)*(COS(Dnevno!$C$1)*COS($D$207)+COS(Dnevno!$C$6)*SIN(Dnevno!$C$1)*SIN($D$207)))+SIN(Sheet2!I$21)*COS(Mjesečno!$C24)*SIN(Dnevno!$C$6)*SIN($D$207)+SIN(Mjesečno!$C24)*(SIN(Mjesečno!$C$1)*COS($D$207)-COS(Mjesečno!$C$1)*SIN($D$207)*COS(Mjesečno!$C$6))&lt;0,0,COS(I$21)*(COS(Mjesečno!$C24)*(COS(Dnevno!$C$1)*COS($D$207)+COS(Dnevno!$C$6)*SIN(Dnevno!$C$1)*SIN($D$207)))+SIN(Sheet2!I$21)*COS(Mjesečno!$C24)*SIN(Dnevno!$C$6)*SIN($D$207)+SIN(Mjesečno!$C24)*(SIN(Mjesečno!$C$1)*COS($D$207)-COS(Mjesečno!$C$1)*SIN($D$207)*COS(Mjesečno!$C$6)))</f>
        <v>0.79704551777835819</v>
      </c>
      <c r="J342" s="35">
        <f>IF(COS(J$21)*(COS(Mjesečno!$C24)*(COS(Dnevno!$C$1)*COS($D$207)+COS(Dnevno!$C$6)*SIN(Dnevno!$C$1)*SIN($D$207)))+SIN(Sheet2!J$21)*COS(Mjesečno!$C24)*SIN(Dnevno!$C$6)*SIN($D$207)+SIN(Mjesečno!$C24)*(SIN(Mjesečno!$C$1)*COS($D$207)-COS(Mjesečno!$C$1)*SIN($D$207)*COS(Mjesečno!$C$6))&lt;0,0,COS(J$21)*(COS(Mjesečno!$C24)*(COS(Dnevno!$C$1)*COS($D$207)+COS(Dnevno!$C$6)*SIN(Dnevno!$C$1)*SIN($D$207)))+SIN(Sheet2!J$21)*COS(Mjesečno!$C24)*SIN(Dnevno!$C$6)*SIN($D$207)+SIN(Mjesečno!$C24)*(SIN(Mjesečno!$C$1)*COS($D$207)-COS(Mjesečno!$C$1)*SIN($D$207)*COS(Mjesečno!$C$6)))</f>
        <v>0.82780970234201856</v>
      </c>
      <c r="K342" s="35">
        <f>IF(COS(K$21)*(COS(Mjesečno!$C24)*(COS(Dnevno!$C$1)*COS($D$207)+COS(Dnevno!$C$6)*SIN(Dnevno!$C$1)*SIN($D$207)))+SIN(Sheet2!K$21)*COS(Mjesečno!$C24)*SIN(Dnevno!$C$6)*SIN($D$207)+SIN(Mjesečno!$C24)*(SIN(Mjesečno!$C$1)*COS($D$207)-COS(Mjesečno!$C$1)*SIN($D$207)*COS(Mjesečno!$C$6))&lt;0,0,COS(K$21)*(COS(Mjesečno!$C24)*(COS(Dnevno!$C$1)*COS($D$207)+COS(Dnevno!$C$6)*SIN(Dnevno!$C$1)*SIN($D$207)))+SIN(Sheet2!K$21)*COS(Mjesečno!$C24)*SIN(Dnevno!$C$6)*SIN($D$207)+SIN(Mjesečno!$C24)*(SIN(Mjesečno!$C$1)*COS($D$207)-COS(Mjesečno!$C$1)*SIN($D$207)*COS(Mjesečno!$C$6)))</f>
        <v>0.79704551777835819</v>
      </c>
      <c r="L342" s="35">
        <f>IF(COS(L$21)*(COS(Mjesečno!$C24)*(COS(Dnevno!$C$1)*COS($D$207)+COS(Dnevno!$C$6)*SIN(Dnevno!$C$1)*SIN($D$207)))+SIN(Sheet2!L$21)*COS(Mjesečno!$C24)*SIN(Dnevno!$C$6)*SIN($D$207)+SIN(Mjesečno!$C24)*(SIN(Mjesečno!$C$1)*COS($D$207)-COS(Mjesečno!$C$1)*SIN($D$207)*COS(Mjesečno!$C$6))&lt;0,0,COS(L$21)*(COS(Mjesečno!$C24)*(COS(Dnevno!$C$1)*COS($D$207)+COS(Dnevno!$C$6)*SIN(Dnevno!$C$1)*SIN($D$207)))+SIN(Sheet2!L$21)*COS(Mjesečno!$C24)*SIN(Dnevno!$C$6)*SIN($D$207)+SIN(Mjesečno!$C24)*(SIN(Mjesečno!$C$1)*COS($D$207)-COS(Mjesečno!$C$1)*SIN($D$207)*COS(Mjesečno!$C$6)))</f>
        <v>0.70684949242517159</v>
      </c>
      <c r="M342" s="35">
        <f>IF(COS(M$21)*(COS(Mjesečno!$C24)*(COS(Dnevno!$C$1)*COS($D$207)+COS(Dnevno!$C$6)*SIN(Dnevno!$C$1)*SIN($D$207)))+SIN(Sheet2!M$21)*COS(Mjesečno!$C24)*SIN(Dnevno!$C$6)*SIN($D$207)+SIN(Mjesečno!$C24)*(SIN(Mjesečno!$C$1)*COS($D$207)-COS(Mjesečno!$C$1)*SIN($D$207)*COS(Mjesečno!$C$6))&lt;0,0,COS(M$21)*(COS(Mjesečno!$C24)*(COS(Dnevno!$C$1)*COS($D$207)+COS(Dnevno!$C$6)*SIN(Dnevno!$C$1)*SIN($D$207)))+SIN(Sheet2!M$21)*COS(Mjesečno!$C24)*SIN(Dnevno!$C$6)*SIN($D$207)+SIN(Mjesečno!$C24)*(SIN(Mjesečno!$C$1)*COS($D$207)-COS(Mjesečno!$C$1)*SIN($D$207)*COS(Mjesečno!$C$6)))</f>
        <v>0.56336833635429895</v>
      </c>
      <c r="N342" s="35">
        <f>IF(COS(N$21)*(COS(Mjesečno!$C24)*(COS(Dnevno!$C$1)*COS($D$207)+COS(Dnevno!$C$6)*SIN(Dnevno!$C$1)*SIN($D$207)))+SIN(Sheet2!N$21)*COS(Mjesečno!$C24)*SIN(Dnevno!$C$6)*SIN($D$207)+SIN(Mjesečno!$C24)*(SIN(Mjesečno!$C$1)*COS($D$207)-COS(Mjesečno!$C$1)*SIN($D$207)*COS(Mjesečno!$C$6))&lt;0,0,COS(N$21)*(COS(Mjesečno!$C24)*(COS(Dnevno!$C$1)*COS($D$207)+COS(Dnevno!$C$6)*SIN(Dnevno!$C$1)*SIN($D$207)))+SIN(Sheet2!N$21)*COS(Mjesečno!$C24)*SIN(Dnevno!$C$6)*SIN($D$207)+SIN(Mjesečno!$C24)*(SIN(Mjesečno!$C$1)*COS($D$207)-COS(Mjesečno!$C$1)*SIN($D$207)*COS(Mjesečno!$C$6)))</f>
        <v>0.37638005323814872</v>
      </c>
      <c r="O342" s="35">
        <f>IF(COS(O$21)*(COS(Mjesečno!$C24)*(COS(Dnevno!$C$1)*COS($D$207)+COS(Dnevno!$C$6)*SIN(Dnevno!$C$1)*SIN($D$207)))+SIN(Sheet2!O$21)*COS(Mjesečno!$C24)*SIN(Dnevno!$C$6)*SIN($D$207)+SIN(Mjesečno!$C24)*(SIN(Mjesečno!$C$1)*COS($D$207)-COS(Mjesečno!$C$1)*SIN($D$207)*COS(Mjesečno!$C$6))&lt;0,0,COS(O$21)*(COS(Mjesečno!$C24)*(COS(Dnevno!$C$1)*COS($D$207)+COS(Dnevno!$C$6)*SIN(Dnevno!$C$1)*SIN($D$207)))+SIN(Sheet2!O$21)*COS(Mjesečno!$C24)*SIN(Dnevno!$C$6)*SIN($D$207)+SIN(Mjesečno!$C24)*(SIN(Mjesečno!$C$1)*COS($D$207)-COS(Mjesečno!$C$1)*SIN($D$207)*COS(Mjesečno!$C$6)))</f>
        <v>0.15862758555833789</v>
      </c>
      <c r="P342" s="35">
        <f>IF(COS(P$21)*(COS(Mjesečno!$C24)*(COS(Dnevno!$C$1)*COS($D$207)+COS(Dnevno!$C$6)*SIN(Dnevno!$C$1)*SIN($D$207)))+SIN(Sheet2!P$21)*COS(Mjesečno!$C24)*SIN(Dnevno!$C$6)*SIN($D$207)+SIN(Mjesečno!$C24)*(SIN(Mjesečno!$C$1)*COS($D$207)-COS(Mjesečno!$C$1)*SIN($D$207)*COS(Mjesečno!$C$6))&lt;0,0,COS(P$21)*(COS(Mjesečno!$C24)*(COS(Dnevno!$C$1)*COS($D$207)+COS(Dnevno!$C$6)*SIN(Dnevno!$C$1)*SIN($D$207)))+SIN(Sheet2!P$21)*COS(Mjesečno!$C24)*SIN(Dnevno!$C$6)*SIN($D$207)+SIN(Mjesečno!$C24)*(SIN(Mjesečno!$C$1)*COS($D$207)-COS(Mjesečno!$C$1)*SIN($D$207)*COS(Mjesečno!$C$6)))</f>
        <v>0</v>
      </c>
      <c r="Q342" s="35">
        <f>IF(COS(Q$21)*(COS(Mjesečno!$C24)*(COS(Dnevno!$C$1)*COS($D$207)+COS(Dnevno!$C$6)*SIN(Dnevno!$C$1)*SIN($D$207)))+SIN(Sheet2!Q$21)*COS(Mjesečno!$C24)*SIN(Dnevno!$C$6)*SIN($D$207)+SIN(Mjesečno!$C24)*(SIN(Mjesečno!$C$1)*COS($D$207)-COS(Mjesečno!$C$1)*SIN($D$207)*COS(Mjesečno!$C$6))&lt;0,0,COS(Q$21)*(COS(Mjesečno!$C24)*(COS(Dnevno!$C$1)*COS($D$207)+COS(Dnevno!$C$6)*SIN(Dnevno!$C$1)*SIN($D$207)))+SIN(Sheet2!Q$21)*COS(Mjesečno!$C24)*SIN(Dnevno!$C$6)*SIN($D$207)+SIN(Mjesečno!$C24)*(SIN(Mjesečno!$C$1)*COS($D$207)-COS(Mjesečno!$C$1)*SIN($D$207)*COS(Mjesečno!$C$6)))</f>
        <v>0</v>
      </c>
      <c r="R342" s="35">
        <f>IF(COS(R$21)*(COS(Mjesečno!$C24)*(COS(Dnevno!$C$1)*COS($D$207)+COS(Dnevno!$C$6)*SIN(Dnevno!$C$1)*SIN($D$207)))+SIN(Sheet2!R$21)*COS(Mjesečno!$C24)*SIN(Dnevno!$C$6)*SIN($D$207)+SIN(Mjesečno!$C24)*(SIN(Mjesečno!$C$1)*COS($D$207)-COS(Mjesečno!$C$1)*SIN($D$207)*COS(Mjesečno!$C$6))&lt;0,0,COS(R$21)*(COS(Mjesečno!$C24)*(COS(Dnevno!$C$1)*COS($D$207)+COS(Dnevno!$C$6)*SIN(Dnevno!$C$1)*SIN($D$207)))+SIN(Sheet2!R$21)*COS(Mjesečno!$C24)*SIN(Dnevno!$C$6)*SIN($D$207)+SIN(Mjesečno!$C24)*(SIN(Mjesečno!$C$1)*COS($D$207)-COS(Mjesečno!$C$1)*SIN($D$207)*COS(Mjesečno!$C$6)))</f>
        <v>0</v>
      </c>
      <c r="S342" s="37">
        <f>IF(COS(S$21)*(COS(Mjesečno!$C24)*(COS(Dnevno!$C$1)*COS($D$207)+COS(Dnevno!$C$6)*SIN(Dnevno!$C$1)*SIN($D$207)))+SIN(Sheet2!S$21)*COS(Mjesečno!$C24)*SIN(Dnevno!$C$6)*SIN($D$207)+SIN(Mjesečno!$C24)*(SIN(Mjesečno!$C$1)*COS($D$207)-COS(Mjesečno!$C$1)*SIN($D$207)*COS(Mjesečno!$C$6))&lt;0,0,COS(S$21)*(COS(Mjesečno!$C24)*(COS(Dnevno!$C$1)*COS($D$207)+COS(Dnevno!$C$6)*SIN(Dnevno!$C$1)*SIN($D$207)))+SIN(Sheet2!S$21)*COS(Mjesečno!$C24)*SIN(Dnevno!$C$6)*SIN($D$207)+SIN(Mjesečno!$C24)*(SIN(Mjesečno!$C$1)*COS($D$207)-COS(Mjesečno!$C$1)*SIN($D$207)*COS(Mjesečno!$C$6)))</f>
        <v>0</v>
      </c>
    </row>
    <row r="343" spans="2:19" x14ac:dyDescent="0.35">
      <c r="B343" s="135"/>
    </row>
    <row r="344" spans="2:19" x14ac:dyDescent="0.35">
      <c r="B344" s="135"/>
    </row>
    <row r="345" spans="2:19" x14ac:dyDescent="0.35">
      <c r="B345" s="135"/>
    </row>
    <row r="346" spans="2:19" x14ac:dyDescent="0.35">
      <c r="B346" s="135"/>
    </row>
    <row r="347" spans="2:19" ht="18.5" x14ac:dyDescent="0.45">
      <c r="B347" s="134" t="s">
        <v>115</v>
      </c>
      <c r="C347" s="124" t="s">
        <v>120</v>
      </c>
    </row>
    <row r="348" spans="2:19" x14ac:dyDescent="0.35">
      <c r="B348" s="119" t="s">
        <v>101</v>
      </c>
      <c r="C348" s="136">
        <v>5</v>
      </c>
      <c r="D348" s="136">
        <v>6</v>
      </c>
      <c r="E348" s="136">
        <v>7</v>
      </c>
      <c r="F348" s="136">
        <v>8</v>
      </c>
      <c r="G348" s="136">
        <v>9</v>
      </c>
      <c r="H348" s="136">
        <v>10</v>
      </c>
      <c r="I348" s="136">
        <v>11</v>
      </c>
      <c r="J348" s="136">
        <v>12</v>
      </c>
      <c r="K348" s="136">
        <v>13</v>
      </c>
      <c r="L348" s="136">
        <v>14</v>
      </c>
      <c r="M348" s="136">
        <v>15</v>
      </c>
      <c r="N348" s="136">
        <v>16</v>
      </c>
      <c r="O348" s="136">
        <v>17</v>
      </c>
      <c r="P348" s="136">
        <v>18</v>
      </c>
      <c r="Q348" s="136">
        <v>19</v>
      </c>
      <c r="R348" s="136">
        <v>20</v>
      </c>
      <c r="S348" s="137">
        <v>21</v>
      </c>
    </row>
    <row r="349" spans="2:19" x14ac:dyDescent="0.35">
      <c r="B349" s="120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6"/>
    </row>
    <row r="350" spans="2:19" x14ac:dyDescent="0.35">
      <c r="B350" s="121" t="s">
        <v>92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6"/>
    </row>
    <row r="351" spans="2:19" x14ac:dyDescent="0.35">
      <c r="B351" s="122" t="s">
        <v>77</v>
      </c>
      <c r="C351" s="34">
        <f>IF(OR(C331=0,C153=0),0,C331/C153)</f>
        <v>0</v>
      </c>
      <c r="D351" s="34">
        <f t="shared" ref="D351:S362" si="360">IF(OR(D331=0,D153=0),0,D331/D153)</f>
        <v>0</v>
      </c>
      <c r="E351" s="34">
        <f t="shared" si="360"/>
        <v>0</v>
      </c>
      <c r="F351" s="34">
        <f t="shared" si="360"/>
        <v>3.4826336168569063</v>
      </c>
      <c r="G351" s="34">
        <f t="shared" si="360"/>
        <v>2.22382146161529</v>
      </c>
      <c r="H351" s="34">
        <f t="shared" si="360"/>
        <v>1.9352036214628723</v>
      </c>
      <c r="I351" s="34">
        <f t="shared" si="360"/>
        <v>1.8292786341333163</v>
      </c>
      <c r="J351" s="34">
        <f t="shared" si="360"/>
        <v>1.8005285068257679</v>
      </c>
      <c r="K351" s="34">
        <f t="shared" si="360"/>
        <v>1.8292786341333163</v>
      </c>
      <c r="L351" s="34">
        <f t="shared" si="360"/>
        <v>1.9352036214628723</v>
      </c>
      <c r="M351" s="34">
        <f t="shared" si="360"/>
        <v>2.22382146161529</v>
      </c>
      <c r="N351" s="34">
        <f t="shared" si="360"/>
        <v>3.4826336168569063</v>
      </c>
      <c r="O351" s="34">
        <f t="shared" si="360"/>
        <v>0</v>
      </c>
      <c r="P351" s="34">
        <f t="shared" si="360"/>
        <v>0</v>
      </c>
      <c r="Q351" s="34">
        <f t="shared" si="360"/>
        <v>0</v>
      </c>
      <c r="R351" s="34">
        <f t="shared" si="360"/>
        <v>0</v>
      </c>
      <c r="S351" s="36">
        <f t="shared" si="360"/>
        <v>0</v>
      </c>
    </row>
    <row r="352" spans="2:19" x14ac:dyDescent="0.35">
      <c r="B352" s="122" t="s">
        <v>78</v>
      </c>
      <c r="C352" s="34">
        <f t="shared" ref="C352:R362" si="361">IF(OR(C332=0,C154=0),0,C332/C154)</f>
        <v>0</v>
      </c>
      <c r="D352" s="34">
        <f t="shared" si="361"/>
        <v>0</v>
      </c>
      <c r="E352" s="34">
        <f t="shared" si="361"/>
        <v>7.8436417403840419</v>
      </c>
      <c r="F352" s="34">
        <f t="shared" si="361"/>
        <v>2.1749175197190111</v>
      </c>
      <c r="G352" s="34">
        <f t="shared" si="361"/>
        <v>1.8129219655177273</v>
      </c>
      <c r="H352" s="34">
        <f t="shared" si="361"/>
        <v>1.6932175557736338</v>
      </c>
      <c r="I352" s="34">
        <f t="shared" si="361"/>
        <v>1.6441765219470155</v>
      </c>
      <c r="J352" s="34">
        <f t="shared" si="361"/>
        <v>1.6303329694600723</v>
      </c>
      <c r="K352" s="34">
        <f t="shared" si="361"/>
        <v>1.6441765219470155</v>
      </c>
      <c r="L352" s="34">
        <f t="shared" si="361"/>
        <v>1.6932175557736338</v>
      </c>
      <c r="M352" s="34">
        <f t="shared" si="361"/>
        <v>1.8129219655177273</v>
      </c>
      <c r="N352" s="34">
        <f t="shared" si="361"/>
        <v>2.1749175197190111</v>
      </c>
      <c r="O352" s="34">
        <f t="shared" si="361"/>
        <v>7.8436417403840419</v>
      </c>
      <c r="P352" s="34">
        <f t="shared" si="361"/>
        <v>0</v>
      </c>
      <c r="Q352" s="34">
        <f t="shared" si="361"/>
        <v>0</v>
      </c>
      <c r="R352" s="34">
        <f t="shared" si="361"/>
        <v>0</v>
      </c>
      <c r="S352" s="36">
        <f t="shared" si="360"/>
        <v>0</v>
      </c>
    </row>
    <row r="353" spans="2:22" x14ac:dyDescent="0.35">
      <c r="B353" s="122" t="s">
        <v>79</v>
      </c>
      <c r="C353" s="34">
        <f t="shared" si="361"/>
        <v>0</v>
      </c>
      <c r="D353" s="34">
        <f t="shared" si="360"/>
        <v>0</v>
      </c>
      <c r="E353" s="34">
        <f t="shared" si="360"/>
        <v>1.5647646901949133</v>
      </c>
      <c r="F353" s="34">
        <f t="shared" si="360"/>
        <v>1.4594272516819742</v>
      </c>
      <c r="G353" s="34">
        <f t="shared" si="360"/>
        <v>1.4297840628308696</v>
      </c>
      <c r="H353" s="34">
        <f t="shared" si="360"/>
        <v>1.4171208255516379</v>
      </c>
      <c r="I353" s="34">
        <f t="shared" si="360"/>
        <v>1.4113862400030448</v>
      </c>
      <c r="J353" s="34">
        <f t="shared" si="360"/>
        <v>1.4097033323641768</v>
      </c>
      <c r="K353" s="34">
        <f t="shared" si="360"/>
        <v>1.4113862400030448</v>
      </c>
      <c r="L353" s="34">
        <f t="shared" si="360"/>
        <v>1.4171208255516379</v>
      </c>
      <c r="M353" s="34">
        <f t="shared" si="360"/>
        <v>1.4297840628308696</v>
      </c>
      <c r="N353" s="34">
        <f t="shared" si="360"/>
        <v>1.4594272516819742</v>
      </c>
      <c r="O353" s="34">
        <f t="shared" si="360"/>
        <v>1.5647646901949133</v>
      </c>
      <c r="P353" s="34">
        <f t="shared" si="360"/>
        <v>0</v>
      </c>
      <c r="Q353" s="34">
        <f t="shared" si="360"/>
        <v>0</v>
      </c>
      <c r="R353" s="34">
        <f t="shared" si="360"/>
        <v>0</v>
      </c>
      <c r="S353" s="36">
        <f t="shared" si="360"/>
        <v>0</v>
      </c>
    </row>
    <row r="354" spans="2:22" x14ac:dyDescent="0.35">
      <c r="B354" s="122" t="s">
        <v>80</v>
      </c>
      <c r="C354" s="34">
        <f t="shared" si="361"/>
        <v>0</v>
      </c>
      <c r="D354" s="34">
        <f t="shared" si="360"/>
        <v>0.27527098610748213</v>
      </c>
      <c r="E354" s="34">
        <f t="shared" si="360"/>
        <v>0.93813710266989103</v>
      </c>
      <c r="F354" s="34">
        <f t="shared" si="360"/>
        <v>1.087482395755448</v>
      </c>
      <c r="G354" s="34">
        <f t="shared" si="360"/>
        <v>1.1493830701769778</v>
      </c>
      <c r="H354" s="34">
        <f t="shared" si="360"/>
        <v>1.1799273422497141</v>
      </c>
      <c r="I354" s="34">
        <f t="shared" si="360"/>
        <v>1.194712311719426</v>
      </c>
      <c r="J354" s="34">
        <f t="shared" si="360"/>
        <v>1.1991724785298434</v>
      </c>
      <c r="K354" s="34">
        <f t="shared" si="360"/>
        <v>1.194712311719426</v>
      </c>
      <c r="L354" s="34">
        <f t="shared" si="360"/>
        <v>1.1799273422497141</v>
      </c>
      <c r="M354" s="34">
        <f t="shared" si="360"/>
        <v>1.1493830701769778</v>
      </c>
      <c r="N354" s="34">
        <f t="shared" si="360"/>
        <v>1.087482395755448</v>
      </c>
      <c r="O354" s="34">
        <f t="shared" si="360"/>
        <v>0.93813710266989103</v>
      </c>
      <c r="P354" s="34">
        <f t="shared" si="360"/>
        <v>0.27527098610748213</v>
      </c>
      <c r="Q354" s="34">
        <f t="shared" si="360"/>
        <v>0</v>
      </c>
      <c r="R354" s="34">
        <f t="shared" si="360"/>
        <v>0</v>
      </c>
      <c r="S354" s="36">
        <f t="shared" si="360"/>
        <v>0</v>
      </c>
    </row>
    <row r="355" spans="2:22" x14ac:dyDescent="0.35">
      <c r="B355" s="122" t="s">
        <v>81</v>
      </c>
      <c r="C355" s="34">
        <f t="shared" si="361"/>
        <v>0</v>
      </c>
      <c r="D355" s="34">
        <f t="shared" si="360"/>
        <v>0.27527098610748185</v>
      </c>
      <c r="E355" s="34">
        <f t="shared" si="360"/>
        <v>0.73670849611590905</v>
      </c>
      <c r="F355" s="34">
        <f t="shared" si="360"/>
        <v>0.90180532765926524</v>
      </c>
      <c r="G355" s="34">
        <f t="shared" si="360"/>
        <v>0.98119136003752738</v>
      </c>
      <c r="H355" s="34">
        <f t="shared" si="360"/>
        <v>1.0231734470655507</v>
      </c>
      <c r="I355" s="34">
        <f t="shared" si="360"/>
        <v>1.0442179389971005</v>
      </c>
      <c r="J355" s="34">
        <f t="shared" si="360"/>
        <v>1.050662647055066</v>
      </c>
      <c r="K355" s="34">
        <f t="shared" si="360"/>
        <v>1.0442179389971005</v>
      </c>
      <c r="L355" s="34">
        <f t="shared" si="360"/>
        <v>1.0231734470655507</v>
      </c>
      <c r="M355" s="34">
        <f t="shared" si="360"/>
        <v>0.98119136003752738</v>
      </c>
      <c r="N355" s="34">
        <f t="shared" si="360"/>
        <v>0.90180532765926524</v>
      </c>
      <c r="O355" s="34">
        <f t="shared" si="360"/>
        <v>0.73670849611590905</v>
      </c>
      <c r="P355" s="34">
        <f t="shared" si="360"/>
        <v>0.27527098610748185</v>
      </c>
      <c r="Q355" s="34">
        <f t="shared" si="360"/>
        <v>0</v>
      </c>
      <c r="R355" s="34">
        <f t="shared" si="360"/>
        <v>0</v>
      </c>
      <c r="S355" s="36">
        <f t="shared" si="360"/>
        <v>0</v>
      </c>
    </row>
    <row r="356" spans="2:22" x14ac:dyDescent="0.35">
      <c r="B356" s="122" t="s">
        <v>82</v>
      </c>
      <c r="C356" s="34">
        <f t="shared" si="361"/>
        <v>0</v>
      </c>
      <c r="D356" s="34">
        <f t="shared" si="360"/>
        <v>0.27527098610748185</v>
      </c>
      <c r="E356" s="34">
        <f t="shared" si="360"/>
        <v>0.67326243226009141</v>
      </c>
      <c r="F356" s="34">
        <f t="shared" si="360"/>
        <v>0.83315067872053106</v>
      </c>
      <c r="G356" s="34">
        <f t="shared" si="360"/>
        <v>0.91377561588758727</v>
      </c>
      <c r="H356" s="34">
        <f t="shared" si="360"/>
        <v>0.95745217552193329</v>
      </c>
      <c r="I356" s="34">
        <f t="shared" si="360"/>
        <v>0.97962437286448867</v>
      </c>
      <c r="J356" s="34">
        <f t="shared" si="360"/>
        <v>0.98645212688560302</v>
      </c>
      <c r="K356" s="34">
        <f t="shared" si="360"/>
        <v>0.97962437286448867</v>
      </c>
      <c r="L356" s="34">
        <f t="shared" si="360"/>
        <v>0.95745217552193329</v>
      </c>
      <c r="M356" s="34">
        <f t="shared" si="360"/>
        <v>0.91377561588758727</v>
      </c>
      <c r="N356" s="34">
        <f t="shared" si="360"/>
        <v>0.83315067872053106</v>
      </c>
      <c r="O356" s="34">
        <f t="shared" si="360"/>
        <v>0.67326243226009141</v>
      </c>
      <c r="P356" s="34">
        <f t="shared" si="360"/>
        <v>0.27527098610748185</v>
      </c>
      <c r="Q356" s="34">
        <f t="shared" si="360"/>
        <v>0</v>
      </c>
      <c r="R356" s="34">
        <f t="shared" si="360"/>
        <v>0</v>
      </c>
      <c r="S356" s="36">
        <f t="shared" si="360"/>
        <v>0</v>
      </c>
    </row>
    <row r="357" spans="2:22" x14ac:dyDescent="0.35">
      <c r="B357" s="122" t="s">
        <v>83</v>
      </c>
      <c r="C357" s="34">
        <f t="shared" si="361"/>
        <v>0</v>
      </c>
      <c r="D357" s="34">
        <f t="shared" si="360"/>
        <v>0.27527098610748185</v>
      </c>
      <c r="E357" s="34">
        <f t="shared" si="360"/>
        <v>0.70106645699777104</v>
      </c>
      <c r="F357" s="34">
        <f t="shared" si="360"/>
        <v>0.8639041994975708</v>
      </c>
      <c r="G357" s="34">
        <f t="shared" si="360"/>
        <v>0.94432697032392088</v>
      </c>
      <c r="H357" s="34">
        <f t="shared" si="360"/>
        <v>0.98743246075428204</v>
      </c>
      <c r="I357" s="34">
        <f t="shared" si="360"/>
        <v>1.009192181529291</v>
      </c>
      <c r="J357" s="34">
        <f t="shared" si="360"/>
        <v>1.015876395775736</v>
      </c>
      <c r="K357" s="34">
        <f t="shared" si="360"/>
        <v>1.009192181529291</v>
      </c>
      <c r="L357" s="34">
        <f t="shared" si="360"/>
        <v>0.98743246075428204</v>
      </c>
      <c r="M357" s="34">
        <f t="shared" si="360"/>
        <v>0.94432697032392088</v>
      </c>
      <c r="N357" s="34">
        <f t="shared" si="360"/>
        <v>0.8639041994975708</v>
      </c>
      <c r="O357" s="34">
        <f t="shared" si="360"/>
        <v>0.70106645699777104</v>
      </c>
      <c r="P357" s="34">
        <f t="shared" si="360"/>
        <v>0.27527098610748185</v>
      </c>
      <c r="Q357" s="34">
        <f t="shared" si="360"/>
        <v>0</v>
      </c>
      <c r="R357" s="34">
        <f t="shared" si="360"/>
        <v>0</v>
      </c>
      <c r="S357" s="36">
        <f t="shared" si="360"/>
        <v>0</v>
      </c>
    </row>
    <row r="358" spans="2:22" x14ac:dyDescent="0.35">
      <c r="B358" s="122" t="s">
        <v>84</v>
      </c>
      <c r="C358" s="34">
        <f t="shared" si="361"/>
        <v>0</v>
      </c>
      <c r="D358" s="34">
        <f t="shared" si="360"/>
        <v>0.27527098610748196</v>
      </c>
      <c r="E358" s="34">
        <f t="shared" si="360"/>
        <v>0.8418721802573137</v>
      </c>
      <c r="F358" s="34">
        <f t="shared" si="360"/>
        <v>1.0043817874754524</v>
      </c>
      <c r="G358" s="34">
        <f t="shared" si="360"/>
        <v>1.0766234384458786</v>
      </c>
      <c r="H358" s="34">
        <f t="shared" si="360"/>
        <v>1.1134136180330045</v>
      </c>
      <c r="I358" s="34">
        <f t="shared" si="360"/>
        <v>1.1315034181496542</v>
      </c>
      <c r="J358" s="34">
        <f t="shared" si="360"/>
        <v>1.1369972301816191</v>
      </c>
      <c r="K358" s="34">
        <f t="shared" si="360"/>
        <v>1.1315034181496542</v>
      </c>
      <c r="L358" s="34">
        <f t="shared" si="360"/>
        <v>1.1134136180330045</v>
      </c>
      <c r="M358" s="34">
        <f t="shared" si="360"/>
        <v>1.0766234384458786</v>
      </c>
      <c r="N358" s="34">
        <f t="shared" si="360"/>
        <v>1.0043817874754524</v>
      </c>
      <c r="O358" s="34">
        <f t="shared" si="360"/>
        <v>0.8418721802573137</v>
      </c>
      <c r="P358" s="34">
        <f t="shared" si="360"/>
        <v>0.27527098610748196</v>
      </c>
      <c r="Q358" s="34">
        <f t="shared" si="360"/>
        <v>0</v>
      </c>
      <c r="R358" s="34">
        <f t="shared" si="360"/>
        <v>0</v>
      </c>
      <c r="S358" s="36">
        <f t="shared" si="360"/>
        <v>0</v>
      </c>
    </row>
    <row r="359" spans="2:22" x14ac:dyDescent="0.35">
      <c r="B359" s="122" t="s">
        <v>85</v>
      </c>
      <c r="C359" s="34">
        <f t="shared" si="361"/>
        <v>0</v>
      </c>
      <c r="D359" s="34">
        <f t="shared" si="360"/>
        <v>0.27527098610748363</v>
      </c>
      <c r="E359" s="34">
        <f t="shared" si="360"/>
        <v>1.2391130550122937</v>
      </c>
      <c r="F359" s="34">
        <f t="shared" si="360"/>
        <v>1.2957144677453813</v>
      </c>
      <c r="G359" s="34">
        <f t="shared" si="360"/>
        <v>1.3149039821432493</v>
      </c>
      <c r="H359" s="34">
        <f t="shared" si="360"/>
        <v>1.3236378813039287</v>
      </c>
      <c r="I359" s="34">
        <f t="shared" si="360"/>
        <v>1.3277065976191267</v>
      </c>
      <c r="J359" s="34">
        <f t="shared" si="360"/>
        <v>1.3289144849984584</v>
      </c>
      <c r="K359" s="34">
        <f t="shared" si="360"/>
        <v>1.3277065976191267</v>
      </c>
      <c r="L359" s="34">
        <f t="shared" si="360"/>
        <v>1.3236378813039287</v>
      </c>
      <c r="M359" s="34">
        <f t="shared" si="360"/>
        <v>1.3149039821432493</v>
      </c>
      <c r="N359" s="34">
        <f t="shared" si="360"/>
        <v>1.2957144677453813</v>
      </c>
      <c r="O359" s="34">
        <f t="shared" si="360"/>
        <v>1.2391130550122937</v>
      </c>
      <c r="P359" s="34">
        <f t="shared" si="360"/>
        <v>0.27527098610748363</v>
      </c>
      <c r="Q359" s="34">
        <f t="shared" si="360"/>
        <v>0</v>
      </c>
      <c r="R359" s="34">
        <f t="shared" si="360"/>
        <v>0</v>
      </c>
      <c r="S359" s="36">
        <f t="shared" si="360"/>
        <v>0</v>
      </c>
    </row>
    <row r="360" spans="2:22" x14ac:dyDescent="0.35">
      <c r="B360" s="122" t="s">
        <v>86</v>
      </c>
      <c r="C360" s="34">
        <f t="shared" si="361"/>
        <v>0</v>
      </c>
      <c r="D360" s="34">
        <f t="shared" si="360"/>
        <v>0</v>
      </c>
      <c r="E360" s="34">
        <f t="shared" si="360"/>
        <v>3.2375030454315183</v>
      </c>
      <c r="F360" s="34">
        <f t="shared" si="360"/>
        <v>1.8736285683228799</v>
      </c>
      <c r="G360" s="34">
        <f t="shared" si="360"/>
        <v>1.6715622688289884</v>
      </c>
      <c r="H360" s="34">
        <f t="shared" si="360"/>
        <v>1.5975081613907032</v>
      </c>
      <c r="I360" s="34">
        <f t="shared" si="360"/>
        <v>1.5660057435868622</v>
      </c>
      <c r="J360" s="34">
        <f t="shared" si="360"/>
        <v>1.5569855783703392</v>
      </c>
      <c r="K360" s="34">
        <f t="shared" si="360"/>
        <v>1.5660057435868622</v>
      </c>
      <c r="L360" s="34">
        <f t="shared" si="360"/>
        <v>1.5975081613907032</v>
      </c>
      <c r="M360" s="34">
        <f t="shared" si="360"/>
        <v>1.6715622688289884</v>
      </c>
      <c r="N360" s="34">
        <f t="shared" si="360"/>
        <v>1.8736285683228799</v>
      </c>
      <c r="O360" s="34">
        <f t="shared" si="360"/>
        <v>3.2375030454315183</v>
      </c>
      <c r="P360" s="34">
        <f t="shared" si="360"/>
        <v>0</v>
      </c>
      <c r="Q360" s="34">
        <f t="shared" si="360"/>
        <v>0</v>
      </c>
      <c r="R360" s="34">
        <f t="shared" si="360"/>
        <v>0</v>
      </c>
      <c r="S360" s="36">
        <f t="shared" si="360"/>
        <v>0</v>
      </c>
    </row>
    <row r="361" spans="2:22" x14ac:dyDescent="0.35">
      <c r="B361" s="122" t="s">
        <v>87</v>
      </c>
      <c r="C361" s="34">
        <f t="shared" si="361"/>
        <v>0</v>
      </c>
      <c r="D361" s="34">
        <f t="shared" si="360"/>
        <v>0</v>
      </c>
      <c r="E361" s="34">
        <f t="shared" si="360"/>
        <v>0</v>
      </c>
      <c r="F361" s="34">
        <f t="shared" si="360"/>
        <v>3.0267997877723376</v>
      </c>
      <c r="G361" s="34">
        <f t="shared" si="360"/>
        <v>2.1084059487752018</v>
      </c>
      <c r="H361" s="34">
        <f t="shared" si="360"/>
        <v>1.8722618126297181</v>
      </c>
      <c r="I361" s="34">
        <f t="shared" si="360"/>
        <v>1.7828885387450746</v>
      </c>
      <c r="J361" s="34">
        <f t="shared" si="360"/>
        <v>1.7583716967303551</v>
      </c>
      <c r="K361" s="34">
        <f t="shared" si="360"/>
        <v>1.7828885387450746</v>
      </c>
      <c r="L361" s="34">
        <f t="shared" si="360"/>
        <v>1.8722618126297181</v>
      </c>
      <c r="M361" s="34">
        <f t="shared" si="360"/>
        <v>2.1084059487752018</v>
      </c>
      <c r="N361" s="34">
        <f t="shared" si="360"/>
        <v>3.0267997877723376</v>
      </c>
      <c r="O361" s="34">
        <f t="shared" si="360"/>
        <v>0</v>
      </c>
      <c r="P361" s="34">
        <f t="shared" si="360"/>
        <v>0</v>
      </c>
      <c r="Q361" s="34">
        <f t="shared" si="360"/>
        <v>0</v>
      </c>
      <c r="R361" s="34">
        <f t="shared" si="360"/>
        <v>0</v>
      </c>
      <c r="S361" s="36">
        <f t="shared" si="360"/>
        <v>0</v>
      </c>
    </row>
    <row r="362" spans="2:22" x14ac:dyDescent="0.35">
      <c r="B362" s="123" t="s">
        <v>88</v>
      </c>
      <c r="C362" s="35">
        <f t="shared" si="361"/>
        <v>0</v>
      </c>
      <c r="D362" s="35">
        <f t="shared" si="360"/>
        <v>0</v>
      </c>
      <c r="E362" s="35">
        <f t="shared" si="360"/>
        <v>0</v>
      </c>
      <c r="F362" s="35">
        <f t="shared" si="360"/>
        <v>4.3337278742960335</v>
      </c>
      <c r="G362" s="35">
        <f t="shared" si="360"/>
        <v>2.3896466039271771</v>
      </c>
      <c r="H362" s="35">
        <f t="shared" si="360"/>
        <v>2.019497846860518</v>
      </c>
      <c r="I362" s="35">
        <f t="shared" si="360"/>
        <v>1.8894565286007428</v>
      </c>
      <c r="J362" s="35">
        <f t="shared" si="360"/>
        <v>1.8546740905506529</v>
      </c>
      <c r="K362" s="35">
        <f t="shared" si="360"/>
        <v>1.8894565286007428</v>
      </c>
      <c r="L362" s="35">
        <f t="shared" si="360"/>
        <v>2.019497846860518</v>
      </c>
      <c r="M362" s="35">
        <f t="shared" si="360"/>
        <v>2.3896466039271771</v>
      </c>
      <c r="N362" s="35">
        <f t="shared" si="360"/>
        <v>4.3337278742960335</v>
      </c>
      <c r="O362" s="35">
        <f t="shared" si="360"/>
        <v>0</v>
      </c>
      <c r="P362" s="35">
        <f t="shared" si="360"/>
        <v>0</v>
      </c>
      <c r="Q362" s="35">
        <f t="shared" si="360"/>
        <v>0</v>
      </c>
      <c r="R362" s="35">
        <f t="shared" si="360"/>
        <v>0</v>
      </c>
      <c r="S362" s="37">
        <f t="shared" si="360"/>
        <v>0</v>
      </c>
    </row>
    <row r="363" spans="2:22" x14ac:dyDescent="0.35">
      <c r="B363" s="117"/>
    </row>
    <row r="364" spans="2:22" x14ac:dyDescent="0.35">
      <c r="B364" s="117"/>
    </row>
    <row r="365" spans="2:22" ht="33" x14ac:dyDescent="0.35">
      <c r="B365" s="169" t="s">
        <v>110</v>
      </c>
      <c r="C365" s="168" t="s">
        <v>120</v>
      </c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2:22" x14ac:dyDescent="0.35">
      <c r="B366" s="119" t="s">
        <v>101</v>
      </c>
      <c r="C366" s="136">
        <v>5</v>
      </c>
      <c r="D366" s="136">
        <v>6</v>
      </c>
      <c r="E366" s="136">
        <v>7</v>
      </c>
      <c r="F366" s="136">
        <v>8</v>
      </c>
      <c r="G366" s="136">
        <v>9</v>
      </c>
      <c r="H366" s="136">
        <v>10</v>
      </c>
      <c r="I366" s="136">
        <v>11</v>
      </c>
      <c r="J366" s="136">
        <v>12</v>
      </c>
      <c r="K366" s="136">
        <v>13</v>
      </c>
      <c r="L366" s="136">
        <v>14</v>
      </c>
      <c r="M366" s="136">
        <v>15</v>
      </c>
      <c r="N366" s="136">
        <v>16</v>
      </c>
      <c r="O366" s="136">
        <v>17</v>
      </c>
      <c r="P366" s="136">
        <v>18</v>
      </c>
      <c r="Q366" s="136">
        <v>19</v>
      </c>
      <c r="R366" s="136">
        <v>20</v>
      </c>
      <c r="S366" s="137">
        <v>21</v>
      </c>
      <c r="T366" s="34"/>
      <c r="U366" s="173" t="s">
        <v>122</v>
      </c>
      <c r="V366" s="167" t="s">
        <v>121</v>
      </c>
    </row>
    <row r="367" spans="2:22" x14ac:dyDescent="0.35">
      <c r="B367" s="120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6"/>
      <c r="T367" s="34"/>
      <c r="U367" s="15">
        <v>31</v>
      </c>
      <c r="V367" s="36"/>
    </row>
    <row r="368" spans="2:22" x14ac:dyDescent="0.35">
      <c r="B368" s="121" t="s">
        <v>92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6"/>
      <c r="T368" s="34"/>
      <c r="U368" s="15">
        <v>28</v>
      </c>
      <c r="V368" s="36">
        <f>SUMPRODUCT(T369:T380,$U$367:$U$378)</f>
        <v>1678.256579473039</v>
      </c>
    </row>
    <row r="369" spans="2:22" x14ac:dyDescent="0.35">
      <c r="B369" s="122" t="s">
        <v>77</v>
      </c>
      <c r="C369" s="34">
        <f>C112*C351+C91*(1+COS($D$207))/2+C69*0.2*((1-COS($D$207))/2)</f>
        <v>0</v>
      </c>
      <c r="D369" s="34">
        <f t="shared" ref="D369:S380" si="362">D112*D351+D91*(1+COS($D$207))/2+D69*0.2*((1-COS($D$207))/2)</f>
        <v>0</v>
      </c>
      <c r="E369" s="34">
        <f t="shared" si="362"/>
        <v>0</v>
      </c>
      <c r="F369" s="34">
        <f t="shared" si="362"/>
        <v>0.12476349885773039</v>
      </c>
      <c r="G369" s="34">
        <f t="shared" si="362"/>
        <v>0.22678685745199581</v>
      </c>
      <c r="H369" s="34">
        <f t="shared" si="362"/>
        <v>0.30148933000679257</v>
      </c>
      <c r="I369" s="34">
        <f t="shared" si="362"/>
        <v>0.34804984550408713</v>
      </c>
      <c r="J369" s="34">
        <f t="shared" si="362"/>
        <v>0.36389173719900436</v>
      </c>
      <c r="K369" s="34">
        <f t="shared" si="362"/>
        <v>0.34804984550408713</v>
      </c>
      <c r="L369" s="34">
        <f t="shared" si="362"/>
        <v>0.30148933000679257</v>
      </c>
      <c r="M369" s="34">
        <f t="shared" si="362"/>
        <v>0.22678685745199581</v>
      </c>
      <c r="N369" s="34">
        <f t="shared" si="362"/>
        <v>0.12476349885773039</v>
      </c>
      <c r="O369" s="34">
        <f t="shared" si="362"/>
        <v>0</v>
      </c>
      <c r="P369" s="34">
        <f t="shared" si="362"/>
        <v>0</v>
      </c>
      <c r="Q369" s="34">
        <f t="shared" si="362"/>
        <v>0</v>
      </c>
      <c r="R369" s="34">
        <f t="shared" si="362"/>
        <v>0</v>
      </c>
      <c r="S369" s="36">
        <f t="shared" si="362"/>
        <v>0</v>
      </c>
      <c r="T369" s="34">
        <f>SUM(C369:S369)</f>
        <v>2.3660708008402165</v>
      </c>
      <c r="U369" s="15">
        <v>31</v>
      </c>
      <c r="V369" s="36"/>
    </row>
    <row r="370" spans="2:22" x14ac:dyDescent="0.35">
      <c r="B370" s="122" t="s">
        <v>78</v>
      </c>
      <c r="C370" s="34">
        <f t="shared" ref="C370:R380" si="363">C113*C352+C92*(1+COS($D$207))/2+C70*0.2*((1-COS($D$207))/2)</f>
        <v>0</v>
      </c>
      <c r="D370" s="34">
        <f t="shared" si="363"/>
        <v>0</v>
      </c>
      <c r="E370" s="34">
        <f t="shared" si="363"/>
        <v>6.9597794912502009E-2</v>
      </c>
      <c r="F370" s="34">
        <f t="shared" si="363"/>
        <v>0.21544110723585633</v>
      </c>
      <c r="G370" s="34">
        <f t="shared" si="363"/>
        <v>0.33185139683641707</v>
      </c>
      <c r="H370" s="34">
        <f t="shared" si="363"/>
        <v>0.42086646159650742</v>
      </c>
      <c r="I370" s="34">
        <f t="shared" si="363"/>
        <v>0.47677232128757258</v>
      </c>
      <c r="J370" s="34">
        <f t="shared" si="363"/>
        <v>0.49583511947797199</v>
      </c>
      <c r="K370" s="34">
        <f t="shared" si="363"/>
        <v>0.47677232128757258</v>
      </c>
      <c r="L370" s="34">
        <f t="shared" si="363"/>
        <v>0.42086646159650742</v>
      </c>
      <c r="M370" s="34">
        <f t="shared" si="363"/>
        <v>0.33185139683641707</v>
      </c>
      <c r="N370" s="34">
        <f t="shared" si="363"/>
        <v>0.21544110723585633</v>
      </c>
      <c r="O370" s="34">
        <f t="shared" si="363"/>
        <v>6.9597794912502009E-2</v>
      </c>
      <c r="P370" s="34">
        <f t="shared" si="363"/>
        <v>0</v>
      </c>
      <c r="Q370" s="34">
        <f t="shared" si="363"/>
        <v>0</v>
      </c>
      <c r="R370" s="34">
        <f t="shared" si="363"/>
        <v>0</v>
      </c>
      <c r="S370" s="36">
        <f t="shared" si="362"/>
        <v>0</v>
      </c>
      <c r="T370" s="34">
        <f t="shared" ref="T370:T380" si="364">SUM(C370:S370)</f>
        <v>3.5248932832156825</v>
      </c>
      <c r="U370" s="15">
        <v>30</v>
      </c>
      <c r="V370" s="36"/>
    </row>
    <row r="371" spans="2:22" x14ac:dyDescent="0.35">
      <c r="B371" s="122" t="s">
        <v>79</v>
      </c>
      <c r="C371" s="34">
        <f t="shared" si="363"/>
        <v>0</v>
      </c>
      <c r="D371" s="34">
        <f t="shared" si="362"/>
        <v>0</v>
      </c>
      <c r="E371" s="34">
        <f t="shared" si="362"/>
        <v>0.16180428619268811</v>
      </c>
      <c r="F371" s="34">
        <f t="shared" si="362"/>
        <v>0.32381615602390523</v>
      </c>
      <c r="G371" s="34">
        <f t="shared" si="362"/>
        <v>0.4629333190586688</v>
      </c>
      <c r="H371" s="34">
        <f t="shared" si="362"/>
        <v>0.56968074697783266</v>
      </c>
      <c r="I371" s="34">
        <f t="shared" si="362"/>
        <v>0.63678478109102299</v>
      </c>
      <c r="J371" s="34">
        <f t="shared" si="362"/>
        <v>0.65967269240476989</v>
      </c>
      <c r="K371" s="34">
        <f t="shared" si="362"/>
        <v>0.63678478109102299</v>
      </c>
      <c r="L371" s="34">
        <f t="shared" si="362"/>
        <v>0.56968074697783266</v>
      </c>
      <c r="M371" s="34">
        <f t="shared" si="362"/>
        <v>0.4629333190586688</v>
      </c>
      <c r="N371" s="34">
        <f t="shared" si="362"/>
        <v>0.32381615602390523</v>
      </c>
      <c r="O371" s="34">
        <f t="shared" si="362"/>
        <v>0.16180428619268811</v>
      </c>
      <c r="P371" s="34">
        <f t="shared" si="362"/>
        <v>0</v>
      </c>
      <c r="Q371" s="34">
        <f t="shared" si="362"/>
        <v>0</v>
      </c>
      <c r="R371" s="34">
        <f t="shared" si="362"/>
        <v>0</v>
      </c>
      <c r="S371" s="36">
        <f t="shared" si="362"/>
        <v>0</v>
      </c>
      <c r="T371" s="34">
        <f t="shared" si="364"/>
        <v>4.9697112710930051</v>
      </c>
      <c r="U371" s="15">
        <v>31</v>
      </c>
      <c r="V371" s="36"/>
    </row>
    <row r="372" spans="2:22" x14ac:dyDescent="0.35">
      <c r="B372" s="122" t="s">
        <v>80</v>
      </c>
      <c r="C372" s="34">
        <f t="shared" si="363"/>
        <v>0</v>
      </c>
      <c r="D372" s="34">
        <f t="shared" si="362"/>
        <v>4.5342123504511132E-2</v>
      </c>
      <c r="E372" s="34">
        <f t="shared" si="362"/>
        <v>0.20333168960956294</v>
      </c>
      <c r="F372" s="34">
        <f t="shared" si="362"/>
        <v>0.35012739622723943</v>
      </c>
      <c r="G372" s="34">
        <f t="shared" si="362"/>
        <v>0.47612322078031527</v>
      </c>
      <c r="H372" s="34">
        <f t="shared" si="362"/>
        <v>0.57278775552887295</v>
      </c>
      <c r="I372" s="34">
        <f t="shared" si="362"/>
        <v>0.63354959504522212</v>
      </c>
      <c r="J372" s="34">
        <f t="shared" si="362"/>
        <v>0.65427379553025522</v>
      </c>
      <c r="K372" s="34">
        <f t="shared" si="362"/>
        <v>0.63354959504522212</v>
      </c>
      <c r="L372" s="34">
        <f t="shared" si="362"/>
        <v>0.57278775552887295</v>
      </c>
      <c r="M372" s="34">
        <f t="shared" si="362"/>
        <v>0.47612322078031527</v>
      </c>
      <c r="N372" s="34">
        <f t="shared" si="362"/>
        <v>0.35012739622723943</v>
      </c>
      <c r="O372" s="34">
        <f t="shared" si="362"/>
        <v>0.20333168960956294</v>
      </c>
      <c r="P372" s="34">
        <f t="shared" si="362"/>
        <v>4.5342123504511132E-2</v>
      </c>
      <c r="Q372" s="34">
        <f t="shared" si="362"/>
        <v>0</v>
      </c>
      <c r="R372" s="34">
        <f t="shared" si="362"/>
        <v>0</v>
      </c>
      <c r="S372" s="36">
        <f t="shared" si="362"/>
        <v>0</v>
      </c>
      <c r="T372" s="34">
        <f t="shared" si="364"/>
        <v>5.2167973569217025</v>
      </c>
      <c r="U372" s="15">
        <v>30</v>
      </c>
      <c r="V372" s="36"/>
    </row>
    <row r="373" spans="2:22" x14ac:dyDescent="0.35">
      <c r="B373" s="122" t="s">
        <v>81</v>
      </c>
      <c r="C373" s="34">
        <f t="shared" si="363"/>
        <v>1.2959171083615138E-2</v>
      </c>
      <c r="D373" s="34">
        <f t="shared" si="362"/>
        <v>8.8856307741875029E-2</v>
      </c>
      <c r="E373" s="34">
        <f t="shared" si="362"/>
        <v>0.24458228610362892</v>
      </c>
      <c r="F373" s="34">
        <f t="shared" si="362"/>
        <v>0.38815655682668498</v>
      </c>
      <c r="G373" s="34">
        <f t="shared" si="362"/>
        <v>0.51108406873655432</v>
      </c>
      <c r="H373" s="34">
        <f t="shared" si="362"/>
        <v>0.6052996512184684</v>
      </c>
      <c r="I373" s="34">
        <f t="shared" si="362"/>
        <v>0.66449497477402375</v>
      </c>
      <c r="J373" s="34">
        <f t="shared" si="362"/>
        <v>0.68468113695324417</v>
      </c>
      <c r="K373" s="34">
        <f t="shared" si="362"/>
        <v>0.66449497477402375</v>
      </c>
      <c r="L373" s="34">
        <f t="shared" si="362"/>
        <v>0.6052996512184684</v>
      </c>
      <c r="M373" s="34">
        <f t="shared" si="362"/>
        <v>0.51108406873655432</v>
      </c>
      <c r="N373" s="34">
        <f t="shared" si="362"/>
        <v>0.38815655682668498</v>
      </c>
      <c r="O373" s="34">
        <f t="shared" si="362"/>
        <v>0.24458228610362892</v>
      </c>
      <c r="P373" s="34">
        <f t="shared" si="362"/>
        <v>8.8856307741875029E-2</v>
      </c>
      <c r="Q373" s="34">
        <f t="shared" si="362"/>
        <v>1.2959171083615138E-2</v>
      </c>
      <c r="R373" s="34">
        <f t="shared" si="362"/>
        <v>0</v>
      </c>
      <c r="S373" s="36">
        <f t="shared" si="362"/>
        <v>0</v>
      </c>
      <c r="T373" s="34">
        <f t="shared" si="364"/>
        <v>5.7155471699229459</v>
      </c>
      <c r="U373" s="15">
        <v>31</v>
      </c>
      <c r="V373" s="36"/>
    </row>
    <row r="374" spans="2:22" x14ac:dyDescent="0.35">
      <c r="B374" s="122" t="s">
        <v>82</v>
      </c>
      <c r="C374" s="34">
        <f t="shared" si="363"/>
        <v>2.6426344620614158E-2</v>
      </c>
      <c r="D374" s="34">
        <f t="shared" si="362"/>
        <v>0.10898158435936633</v>
      </c>
      <c r="E374" s="34">
        <f t="shared" si="362"/>
        <v>0.26663809200731536</v>
      </c>
      <c r="F374" s="34">
        <f t="shared" si="362"/>
        <v>0.4112245874116639</v>
      </c>
      <c r="G374" s="34">
        <f t="shared" si="362"/>
        <v>0.53475901429826922</v>
      </c>
      <c r="H374" s="34">
        <f t="shared" si="362"/>
        <v>0.62934978580091272</v>
      </c>
      <c r="I374" s="34">
        <f t="shared" si="362"/>
        <v>0.68875377611832622</v>
      </c>
      <c r="J374" s="34">
        <f t="shared" si="362"/>
        <v>0.70900727040591693</v>
      </c>
      <c r="K374" s="34">
        <f t="shared" si="362"/>
        <v>0.68875377611832622</v>
      </c>
      <c r="L374" s="34">
        <f t="shared" si="362"/>
        <v>0.62934978580091272</v>
      </c>
      <c r="M374" s="34">
        <f t="shared" si="362"/>
        <v>0.53475901429826922</v>
      </c>
      <c r="N374" s="34">
        <f t="shared" si="362"/>
        <v>0.4112245874116639</v>
      </c>
      <c r="O374" s="34">
        <f t="shared" si="362"/>
        <v>0.26663809200731536</v>
      </c>
      <c r="P374" s="34">
        <f t="shared" si="362"/>
        <v>0.10898158435936633</v>
      </c>
      <c r="Q374" s="34">
        <f t="shared" si="362"/>
        <v>2.6426344620614158E-2</v>
      </c>
      <c r="R374" s="34">
        <f t="shared" si="362"/>
        <v>0</v>
      </c>
      <c r="S374" s="36">
        <f t="shared" si="362"/>
        <v>0</v>
      </c>
      <c r="T374" s="34">
        <f t="shared" si="364"/>
        <v>6.0412736396388533</v>
      </c>
      <c r="U374" s="15">
        <v>31</v>
      </c>
      <c r="V374" s="36"/>
    </row>
    <row r="375" spans="2:22" x14ac:dyDescent="0.35">
      <c r="B375" s="122" t="s">
        <v>83</v>
      </c>
      <c r="C375" s="34">
        <f t="shared" si="363"/>
        <v>1.9064764493673808E-2</v>
      </c>
      <c r="D375" s="34">
        <f t="shared" si="362"/>
        <v>0.10290889499386806</v>
      </c>
      <c r="E375" s="34">
        <f t="shared" si="362"/>
        <v>0.28112062704409541</v>
      </c>
      <c r="F375" s="34">
        <f t="shared" si="362"/>
        <v>0.4448204028573477</v>
      </c>
      <c r="G375" s="34">
        <f t="shared" si="362"/>
        <v>0.58479145690051615</v>
      </c>
      <c r="H375" s="34">
        <f t="shared" si="362"/>
        <v>0.69200676921507298</v>
      </c>
      <c r="I375" s="34">
        <f t="shared" si="362"/>
        <v>0.75935112452085052</v>
      </c>
      <c r="J375" s="34">
        <f t="shared" si="362"/>
        <v>0.78231356638497807</v>
      </c>
      <c r="K375" s="34">
        <f t="shared" si="362"/>
        <v>0.75935112452085052</v>
      </c>
      <c r="L375" s="34">
        <f t="shared" si="362"/>
        <v>0.69200676921507298</v>
      </c>
      <c r="M375" s="34">
        <f t="shared" si="362"/>
        <v>0.58479145690051615</v>
      </c>
      <c r="N375" s="34">
        <f t="shared" si="362"/>
        <v>0.4448204028573477</v>
      </c>
      <c r="O375" s="34">
        <f t="shared" si="362"/>
        <v>0.28112062704409541</v>
      </c>
      <c r="P375" s="34">
        <f t="shared" si="362"/>
        <v>0.10290889499386806</v>
      </c>
      <c r="Q375" s="34">
        <f t="shared" si="362"/>
        <v>1.9064764493673808E-2</v>
      </c>
      <c r="R375" s="34">
        <f t="shared" si="362"/>
        <v>0</v>
      </c>
      <c r="S375" s="36">
        <f t="shared" si="362"/>
        <v>0</v>
      </c>
      <c r="T375" s="34">
        <f t="shared" si="364"/>
        <v>6.5504416464358268</v>
      </c>
      <c r="U375" s="15">
        <v>30</v>
      </c>
      <c r="V375" s="36"/>
    </row>
    <row r="376" spans="2:22" x14ac:dyDescent="0.35">
      <c r="B376" s="122" t="s">
        <v>84</v>
      </c>
      <c r="C376" s="34">
        <f t="shared" si="363"/>
        <v>0</v>
      </c>
      <c r="D376" s="34">
        <f t="shared" si="362"/>
        <v>6.6203415090770212E-2</v>
      </c>
      <c r="E376" s="34">
        <f t="shared" si="362"/>
        <v>0.25359947054212917</v>
      </c>
      <c r="F376" s="34">
        <f t="shared" si="362"/>
        <v>0.42716996707039928</v>
      </c>
      <c r="G376" s="34">
        <f t="shared" si="362"/>
        <v>0.57602406875374823</v>
      </c>
      <c r="H376" s="34">
        <f t="shared" si="362"/>
        <v>0.69019003229947573</v>
      </c>
      <c r="I376" s="34">
        <f t="shared" si="362"/>
        <v>0.76194321831454559</v>
      </c>
      <c r="J376" s="34">
        <f t="shared" si="362"/>
        <v>0.78641494198026796</v>
      </c>
      <c r="K376" s="34">
        <f t="shared" si="362"/>
        <v>0.76194321831454559</v>
      </c>
      <c r="L376" s="34">
        <f t="shared" si="362"/>
        <v>0.69019003229947573</v>
      </c>
      <c r="M376" s="34">
        <f t="shared" si="362"/>
        <v>0.57602406875374823</v>
      </c>
      <c r="N376" s="34">
        <f t="shared" si="362"/>
        <v>0.42716996707039928</v>
      </c>
      <c r="O376" s="34">
        <f t="shared" si="362"/>
        <v>0.25359947054212917</v>
      </c>
      <c r="P376" s="34">
        <f t="shared" si="362"/>
        <v>6.6203415090770212E-2</v>
      </c>
      <c r="Q376" s="34">
        <f t="shared" si="362"/>
        <v>0</v>
      </c>
      <c r="R376" s="34">
        <f t="shared" si="362"/>
        <v>0</v>
      </c>
      <c r="S376" s="36">
        <f t="shared" si="362"/>
        <v>0</v>
      </c>
      <c r="T376" s="34">
        <f t="shared" si="364"/>
        <v>6.3366752861224036</v>
      </c>
      <c r="U376" s="15">
        <v>31</v>
      </c>
      <c r="V376" s="36"/>
    </row>
    <row r="377" spans="2:22" x14ac:dyDescent="0.35">
      <c r="B377" s="122" t="s">
        <v>85</v>
      </c>
      <c r="C377" s="34">
        <f t="shared" si="363"/>
        <v>0</v>
      </c>
      <c r="D377" s="34">
        <f t="shared" si="362"/>
        <v>9.884477098297248E-3</v>
      </c>
      <c r="E377" s="34">
        <f t="shared" si="362"/>
        <v>0.18707853406432987</v>
      </c>
      <c r="F377" s="34">
        <f t="shared" si="362"/>
        <v>0.35213638713573209</v>
      </c>
      <c r="G377" s="34">
        <f t="shared" si="362"/>
        <v>0.49387265642102895</v>
      </c>
      <c r="H377" s="34">
        <f t="shared" si="362"/>
        <v>0.60263028876317715</v>
      </c>
      <c r="I377" s="34">
        <f t="shared" si="362"/>
        <v>0.67099809199811378</v>
      </c>
      <c r="J377" s="34">
        <f t="shared" si="362"/>
        <v>0.6943170635166539</v>
      </c>
      <c r="K377" s="34">
        <f t="shared" si="362"/>
        <v>0.67099809199811378</v>
      </c>
      <c r="L377" s="34">
        <f t="shared" si="362"/>
        <v>0.60263028876317715</v>
      </c>
      <c r="M377" s="34">
        <f t="shared" si="362"/>
        <v>0.49387265642102895</v>
      </c>
      <c r="N377" s="34">
        <f t="shared" si="362"/>
        <v>0.35213638713573209</v>
      </c>
      <c r="O377" s="34">
        <f t="shared" si="362"/>
        <v>0.18707853406432987</v>
      </c>
      <c r="P377" s="34">
        <f t="shared" si="362"/>
        <v>9.884477098297248E-3</v>
      </c>
      <c r="Q377" s="34">
        <f t="shared" si="362"/>
        <v>0</v>
      </c>
      <c r="R377" s="34">
        <f t="shared" si="362"/>
        <v>0</v>
      </c>
      <c r="S377" s="36">
        <f t="shared" si="362"/>
        <v>0</v>
      </c>
      <c r="T377" s="34">
        <f t="shared" si="364"/>
        <v>5.3275179344780135</v>
      </c>
      <c r="U377" s="15">
        <v>30</v>
      </c>
      <c r="V377" s="36"/>
    </row>
    <row r="378" spans="2:22" x14ac:dyDescent="0.35">
      <c r="B378" s="122" t="s">
        <v>86</v>
      </c>
      <c r="C378" s="34">
        <f t="shared" si="363"/>
        <v>0</v>
      </c>
      <c r="D378" s="34">
        <f t="shared" si="362"/>
        <v>0</v>
      </c>
      <c r="E378" s="34">
        <f t="shared" si="362"/>
        <v>0.11595547419298907</v>
      </c>
      <c r="F378" s="34">
        <f t="shared" si="362"/>
        <v>0.27161870380620168</v>
      </c>
      <c r="G378" s="34">
        <f t="shared" si="362"/>
        <v>0.40419628989440753</v>
      </c>
      <c r="H378" s="34">
        <f t="shared" si="362"/>
        <v>0.50583526079920405</v>
      </c>
      <c r="I378" s="34">
        <f t="shared" si="362"/>
        <v>0.56971120807200526</v>
      </c>
      <c r="J378" s="34">
        <f t="shared" si="362"/>
        <v>0.59149615814179612</v>
      </c>
      <c r="K378" s="34">
        <f t="shared" si="362"/>
        <v>0.56971120807200526</v>
      </c>
      <c r="L378" s="34">
        <f t="shared" si="362"/>
        <v>0.50583526079920405</v>
      </c>
      <c r="M378" s="34">
        <f t="shared" si="362"/>
        <v>0.40419628989440753</v>
      </c>
      <c r="N378" s="34">
        <f t="shared" si="362"/>
        <v>0.27161870380620168</v>
      </c>
      <c r="O378" s="34">
        <f t="shared" si="362"/>
        <v>0.11595547419298907</v>
      </c>
      <c r="P378" s="34">
        <f t="shared" si="362"/>
        <v>0</v>
      </c>
      <c r="Q378" s="34">
        <f t="shared" si="362"/>
        <v>0</v>
      </c>
      <c r="R378" s="34">
        <f t="shared" si="362"/>
        <v>0</v>
      </c>
      <c r="S378" s="36">
        <f t="shared" si="362"/>
        <v>0</v>
      </c>
      <c r="T378" s="34">
        <f t="shared" si="364"/>
        <v>4.3261300316714113</v>
      </c>
      <c r="U378" s="17">
        <v>31</v>
      </c>
      <c r="V378" s="37"/>
    </row>
    <row r="379" spans="2:22" x14ac:dyDescent="0.35">
      <c r="B379" s="122" t="s">
        <v>87</v>
      </c>
      <c r="C379" s="34">
        <f t="shared" si="363"/>
        <v>0</v>
      </c>
      <c r="D379" s="34">
        <f t="shared" si="362"/>
        <v>0</v>
      </c>
      <c r="E379" s="34">
        <f t="shared" si="362"/>
        <v>0</v>
      </c>
      <c r="F379" s="34">
        <f t="shared" si="362"/>
        <v>0.14887008614750116</v>
      </c>
      <c r="G379" s="34">
        <f t="shared" si="362"/>
        <v>0.25389400893728092</v>
      </c>
      <c r="H379" s="34">
        <f t="shared" si="362"/>
        <v>0.33236762710016704</v>
      </c>
      <c r="I379" s="34">
        <f t="shared" si="362"/>
        <v>0.38143167906081576</v>
      </c>
      <c r="J379" s="34">
        <f t="shared" si="362"/>
        <v>0.39813959279785344</v>
      </c>
      <c r="K379" s="34">
        <f t="shared" si="362"/>
        <v>0.38143167906081576</v>
      </c>
      <c r="L379" s="34">
        <f t="shared" si="362"/>
        <v>0.33236762710016704</v>
      </c>
      <c r="M379" s="34">
        <f t="shared" si="362"/>
        <v>0.25389400893728092</v>
      </c>
      <c r="N379" s="34">
        <f t="shared" si="362"/>
        <v>0.14887008614750116</v>
      </c>
      <c r="O379" s="34">
        <f t="shared" si="362"/>
        <v>0</v>
      </c>
      <c r="P379" s="34">
        <f t="shared" si="362"/>
        <v>0</v>
      </c>
      <c r="Q379" s="34">
        <f t="shared" si="362"/>
        <v>0</v>
      </c>
      <c r="R379" s="34">
        <f t="shared" si="362"/>
        <v>0</v>
      </c>
      <c r="S379" s="36">
        <f t="shared" si="362"/>
        <v>0</v>
      </c>
      <c r="T379" s="34">
        <f t="shared" si="364"/>
        <v>2.6312663952893831</v>
      </c>
    </row>
    <row r="380" spans="2:22" x14ac:dyDescent="0.35">
      <c r="B380" s="123" t="s">
        <v>88</v>
      </c>
      <c r="C380" s="35">
        <f t="shared" si="363"/>
        <v>0</v>
      </c>
      <c r="D380" s="35">
        <f t="shared" si="362"/>
        <v>0</v>
      </c>
      <c r="E380" s="35">
        <f t="shared" si="362"/>
        <v>0</v>
      </c>
      <c r="F380" s="35">
        <f t="shared" si="362"/>
        <v>9.4673470199830856E-2</v>
      </c>
      <c r="G380" s="35">
        <f t="shared" si="362"/>
        <v>0.19888117917651249</v>
      </c>
      <c r="H380" s="35">
        <f t="shared" si="362"/>
        <v>0.27111956216205507</v>
      </c>
      <c r="I380" s="35">
        <f t="shared" si="362"/>
        <v>0.31582373085974924</v>
      </c>
      <c r="J380" s="35">
        <f t="shared" si="362"/>
        <v>0.3310055785747128</v>
      </c>
      <c r="K380" s="35">
        <f t="shared" si="362"/>
        <v>0.31582373085974924</v>
      </c>
      <c r="L380" s="35">
        <f t="shared" si="362"/>
        <v>0.27111956216205507</v>
      </c>
      <c r="M380" s="35">
        <f t="shared" si="362"/>
        <v>0.19888117917651249</v>
      </c>
      <c r="N380" s="35">
        <f t="shared" si="362"/>
        <v>9.4673470199830856E-2</v>
      </c>
      <c r="O380" s="35">
        <f t="shared" si="362"/>
        <v>0</v>
      </c>
      <c r="P380" s="35">
        <f t="shared" si="362"/>
        <v>0</v>
      </c>
      <c r="Q380" s="35">
        <f t="shared" si="362"/>
        <v>0</v>
      </c>
      <c r="R380" s="35">
        <f t="shared" si="362"/>
        <v>0</v>
      </c>
      <c r="S380" s="37">
        <f t="shared" si="362"/>
        <v>0</v>
      </c>
      <c r="T380" s="34">
        <f t="shared" si="364"/>
        <v>2.092001463371008</v>
      </c>
    </row>
    <row r="381" spans="2:22" x14ac:dyDescent="0.35">
      <c r="T381" s="133">
        <f>SUM(T369:T380)</f>
        <v>55.098326279000439</v>
      </c>
    </row>
    <row r="385" spans="2:19" ht="18.5" x14ac:dyDescent="0.45">
      <c r="B385" s="140" t="s">
        <v>117</v>
      </c>
      <c r="C385" s="155" t="s">
        <v>118</v>
      </c>
    </row>
    <row r="386" spans="2:19" x14ac:dyDescent="0.35">
      <c r="B386" s="141" t="s">
        <v>101</v>
      </c>
      <c r="C386" s="153">
        <v>5</v>
      </c>
      <c r="D386" s="153">
        <v>6</v>
      </c>
      <c r="E386" s="153">
        <v>7</v>
      </c>
      <c r="F386" s="153">
        <v>8</v>
      </c>
      <c r="G386" s="153">
        <v>9</v>
      </c>
      <c r="H386" s="153">
        <v>10</v>
      </c>
      <c r="I386" s="153">
        <v>11</v>
      </c>
      <c r="J386" s="153">
        <v>12</v>
      </c>
      <c r="K386" s="153">
        <v>13</v>
      </c>
      <c r="L386" s="153">
        <v>14</v>
      </c>
      <c r="M386" s="153">
        <v>15</v>
      </c>
      <c r="N386" s="153">
        <v>16</v>
      </c>
      <c r="O386" s="153">
        <v>17</v>
      </c>
      <c r="P386" s="153">
        <v>18</v>
      </c>
      <c r="Q386" s="153">
        <v>19</v>
      </c>
      <c r="R386" s="153">
        <v>20</v>
      </c>
      <c r="S386" s="154">
        <v>21</v>
      </c>
    </row>
    <row r="387" spans="2:19" x14ac:dyDescent="0.35">
      <c r="B387" s="142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6"/>
    </row>
    <row r="388" spans="2:19" x14ac:dyDescent="0.35">
      <c r="B388" s="143" t="s">
        <v>92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6"/>
    </row>
    <row r="389" spans="2:19" x14ac:dyDescent="0.35">
      <c r="B389" s="144" t="s">
        <v>77</v>
      </c>
      <c r="C389" s="34">
        <f>IF(COS(C$21)*(COS(Mjesečno!$C13)*(COS(Dnevno!$C$1)*COS($E$207)+COS(Dnevno!$C$6)*SIN(Dnevno!$C$1)*SIN($E$207)))+SIN(Sheet2!C$21)*COS(Mjesečno!$C13)*SIN(Mjesečno!$C$6)*SIN($E$207)+SIN(Mjesečno!$C13)*(SIN(Mjesečno!$C$1)*COS($E$207)-COS(Mjesečno!$C$1)*SIN($E$207)*COS(Mjesečno!$C$6))&lt;0,0,COS(C$21)*(COS(Mjesečno!$C13)*(COS(Dnevno!$C$1)*COS($E$207)+COS(Dnevno!$C$6)*SIN(Dnevno!$C$1)*SIN($E$207)))+SIN(Sheet2!C$21)*COS(Mjesečno!$C13)*SIN(Mjesečno!$C$6)*SIN($E$207)+SIN(Mjesečno!$C13)*(SIN(Mjesečno!$C$1)*COS($E$207)-COS(Mjesečno!$C$1)*SIN($E$207)*COS(Mjesečno!$C$6)))</f>
        <v>0</v>
      </c>
      <c r="D389" s="34">
        <f>IF(COS(D$21)*(COS(Mjesečno!$C13)*(COS(Dnevno!$C$1)*COS($E$207)+COS(Dnevno!$C$6)*SIN(Dnevno!$C$1)*SIN($E$207)))+SIN(Sheet2!D$21)*COS(Mjesečno!$C13)*SIN(Mjesečno!$C$6)*SIN($E$207)+SIN(Mjesečno!$C13)*(SIN(Mjesečno!$C$1)*COS($E$207)-COS(Mjesečno!$C$1)*SIN($E$207)*COS(Mjesečno!$C$6))&lt;0,0,COS(D$21)*(COS(Mjesečno!$C13)*(COS(Dnevno!$C$1)*COS($E$207)+COS(Dnevno!$C$6)*SIN(Dnevno!$C$1)*SIN($E$207)))+SIN(Sheet2!D$21)*COS(Mjesečno!$C13)*SIN(Mjesečno!$C$6)*SIN($E$207)+SIN(Mjesečno!$C13)*(SIN(Mjesečno!$C$1)*COS($E$207)-COS(Mjesečno!$C$1)*SIN($E$207)*COS(Mjesečno!$C$6)))</f>
        <v>6.0245922189622117E-3</v>
      </c>
      <c r="E389" s="34">
        <f>IF(COS(E$21)*(COS(Mjesečno!$C13)*(COS(Dnevno!$C$1)*COS($E$207)+COS(Dnevno!$C$6)*SIN(Dnevno!$C$1)*SIN($E$207)))+SIN(Sheet2!E$21)*COS(Mjesečno!$C13)*SIN(Mjesečno!$C$6)*SIN($E$207)+SIN(Mjesečno!$C13)*(SIN(Mjesečno!$C$1)*COS($E$207)-COS(Mjesečno!$C$1)*SIN($E$207)*COS(Mjesečno!$C$6))&lt;0,0,COS(E$21)*(COS(Mjesečno!$C13)*(COS(Dnevno!$C$1)*COS($E$207)+COS(Dnevno!$C$6)*SIN(Dnevno!$C$1)*SIN($E$207)))+SIN(Sheet2!E$21)*COS(Mjesečno!$C13)*SIN(Mjesečno!$C$6)*SIN($E$207)+SIN(Mjesečno!$C13)*(SIN(Mjesečno!$C$1)*COS($E$207)-COS(Mjesečno!$C$1)*SIN($E$207)*COS(Mjesečno!$C$6)))</f>
        <v>0.24786486852038833</v>
      </c>
      <c r="F389" s="34">
        <f>IF(COS(F$21)*(COS(Mjesečno!$C13)*(COS(Dnevno!$C$1)*COS($E$207)+COS(Dnevno!$C$6)*SIN(Dnevno!$C$1)*SIN($E$207)))+SIN(Sheet2!F$21)*COS(Mjesečno!$C13)*SIN(Mjesečno!$C$6)*SIN($E$207)+SIN(Mjesečno!$C13)*(SIN(Mjesečno!$C$1)*COS($E$207)-COS(Mjesečno!$C$1)*SIN($E$207)*COS(Mjesečno!$C$6))&lt;0,0,COS(F$21)*(COS(Mjesečno!$C13)*(COS(Dnevno!$C$1)*COS($E$207)+COS(Dnevno!$C$6)*SIN(Dnevno!$C$1)*SIN($E$207)))+SIN(Sheet2!F$21)*COS(Mjesečno!$C13)*SIN(Mjesečno!$C$6)*SIN($E$207)+SIN(Mjesečno!$C13)*(SIN(Mjesečno!$C$1)*COS($E$207)-COS(Mjesečno!$C$1)*SIN($E$207)*COS(Mjesečno!$C$6)))</f>
        <v>0.47322412965182564</v>
      </c>
      <c r="G389" s="34">
        <f>IF(COS(G$21)*(COS(Mjesečno!$C13)*(COS(Dnevno!$C$1)*COS($E$207)+COS(Dnevno!$C$6)*SIN(Dnevno!$C$1)*SIN($E$207)))+SIN(Sheet2!G$21)*COS(Mjesečno!$C13)*SIN(Mjesečno!$C$6)*SIN($E$207)+SIN(Mjesečno!$C13)*(SIN(Mjesečno!$C$1)*COS($E$207)-COS(Mjesečno!$C$1)*SIN($E$207)*COS(Mjesečno!$C$6))&lt;0,0,COS(G$21)*(COS(Mjesečno!$C13)*(COS(Dnevno!$C$1)*COS($E$207)+COS(Dnevno!$C$6)*SIN(Dnevno!$C$1)*SIN($E$207)))+SIN(Sheet2!G$21)*COS(Mjesečno!$C13)*SIN(Mjesečno!$C$6)*SIN($E$207)+SIN(Mjesečno!$C13)*(SIN(Mjesečno!$C$1)*COS($E$207)-COS(Mjesečno!$C$1)*SIN($E$207)*COS(Mjesečno!$C$6)))</f>
        <v>0.66674451439095406</v>
      </c>
      <c r="H389" s="34">
        <f>IF(COS(H$21)*(COS(Mjesečno!$C13)*(COS(Dnevno!$C$1)*COS($E$207)+COS(Dnevno!$C$6)*SIN(Dnevno!$C$1)*SIN($E$207)))+SIN(Sheet2!H$21)*COS(Mjesečno!$C13)*SIN(Mjesečno!$C$6)*SIN($E$207)+SIN(Mjesečno!$C13)*(SIN(Mjesečno!$C$1)*COS($E$207)-COS(Mjesečno!$C$1)*SIN($E$207)*COS(Mjesečno!$C$6))&lt;0,0,COS(H$21)*(COS(Mjesečno!$C13)*(COS(Dnevno!$C$1)*COS($E$207)+COS(Dnevno!$C$6)*SIN(Dnevno!$C$1)*SIN($E$207)))+SIN(Sheet2!H$21)*COS(Mjesečno!$C13)*SIN(Mjesečno!$C$6)*SIN($E$207)+SIN(Mjesečno!$C13)*(SIN(Mjesečno!$C$1)*COS($E$207)-COS(Mjesečno!$C$1)*SIN($E$207)*COS(Mjesečno!$C$6)))</f>
        <v>0.81523792832535902</v>
      </c>
      <c r="I389" s="34">
        <f>IF(COS(I$21)*(COS(Mjesečno!$C13)*(COS(Dnevno!$C$1)*COS($E$207)+COS(Dnevno!$C$6)*SIN(Dnevno!$C$1)*SIN($E$207)))+SIN(Sheet2!I$21)*COS(Mjesečno!$C13)*SIN(Mjesečno!$C$6)*SIN($E$207)+SIN(Mjesečno!$C13)*(SIN(Mjesečno!$C$1)*COS($E$207)-COS(Mjesečno!$C$1)*SIN($E$207)*COS(Mjesečno!$C$6))&lt;0,0,COS(I$21)*(COS(Mjesečno!$C13)*(COS(Dnevno!$C$1)*COS($E$207)+COS(Dnevno!$C$6)*SIN(Dnevno!$C$1)*SIN($E$207)))+SIN(Sheet2!I$21)*COS(Mjesečno!$C13)*SIN(Mjesečno!$C$6)*SIN($E$207)+SIN(Mjesečno!$C13)*(SIN(Mjesečno!$C$1)*COS($E$207)-COS(Mjesečno!$C$1)*SIN($E$207)*COS(Mjesečno!$C$6)))</f>
        <v>0.90858479069238018</v>
      </c>
      <c r="J389" s="34">
        <f>IF(COS(J$21)*(COS(Mjesečno!$C13)*(COS(Dnevno!$C$1)*COS($E$207)+COS(Dnevno!$C$6)*SIN(Dnevno!$C$1)*SIN($E$207)))+SIN(Sheet2!J$21)*COS(Mjesečno!$C13)*SIN(Mjesečno!$C$6)*SIN($E$207)+SIN(Mjesečno!$C13)*(SIN(Mjesečno!$C$1)*COS($E$207)-COS(Mjesečno!$C$1)*SIN($E$207)*COS(Mjesečno!$C$6))&lt;0,0,COS(J$21)*(COS(Mjesečno!$C13)*(COS(Dnevno!$C$1)*COS($E$207)+COS(Dnevno!$C$6)*SIN(Dnevno!$C$1)*SIN($E$207)))+SIN(Sheet2!J$21)*COS(Mjesečno!$C13)*SIN(Mjesečno!$C$6)*SIN($E$207)+SIN(Mjesečno!$C13)*(SIN(Mjesečno!$C$1)*COS($E$207)-COS(Mjesečno!$C$1)*SIN($E$207)*COS(Mjesečno!$C$6)))</f>
        <v>0.94042366708468883</v>
      </c>
      <c r="K389" s="34">
        <f>IF(COS(K$21)*(COS(Mjesečno!$C13)*(COS(Dnevno!$C$1)*COS($E$207)+COS(Dnevno!$C$6)*SIN(Dnevno!$C$1)*SIN($E$207)))+SIN(Sheet2!K$21)*COS(Mjesečno!$C13)*SIN(Mjesečno!$C$6)*SIN($E$207)+SIN(Mjesečno!$C13)*(SIN(Mjesečno!$C$1)*COS($E$207)-COS(Mjesečno!$C$1)*SIN($E$207)*COS(Mjesečno!$C$6))&lt;0,0,COS(K$21)*(COS(Mjesečno!$C13)*(COS(Dnevno!$C$1)*COS($E$207)+COS(Dnevno!$C$6)*SIN(Dnevno!$C$1)*SIN($E$207)))+SIN(Sheet2!K$21)*COS(Mjesečno!$C13)*SIN(Mjesečno!$C$6)*SIN($E$207)+SIN(Mjesečno!$C13)*(SIN(Mjesečno!$C$1)*COS($E$207)-COS(Mjesečno!$C$1)*SIN($E$207)*COS(Mjesečno!$C$6)))</f>
        <v>0.90858479069238018</v>
      </c>
      <c r="L389" s="34">
        <f>IF(COS(L$21)*(COS(Mjesečno!$C13)*(COS(Dnevno!$C$1)*COS($E$207)+COS(Dnevno!$C$6)*SIN(Dnevno!$C$1)*SIN($E$207)))+SIN(Sheet2!L$21)*COS(Mjesečno!$C13)*SIN(Mjesečno!$C$6)*SIN($E$207)+SIN(Mjesečno!$C13)*(SIN(Mjesečno!$C$1)*COS($E$207)-COS(Mjesečno!$C$1)*SIN($E$207)*COS(Mjesečno!$C$6))&lt;0,0,COS(L$21)*(COS(Mjesečno!$C13)*(COS(Dnevno!$C$1)*COS($E$207)+COS(Dnevno!$C$6)*SIN(Dnevno!$C$1)*SIN($E$207)))+SIN(Sheet2!L$21)*COS(Mjesečno!$C13)*SIN(Mjesečno!$C$6)*SIN($E$207)+SIN(Mjesečno!$C13)*(SIN(Mjesečno!$C$1)*COS($E$207)-COS(Mjesečno!$C$1)*SIN($E$207)*COS(Mjesečno!$C$6)))</f>
        <v>0.81523792832535902</v>
      </c>
      <c r="M389" s="34">
        <f>IF(COS(M$21)*(COS(Mjesečno!$C13)*(COS(Dnevno!$C$1)*COS($E$207)+COS(Dnevno!$C$6)*SIN(Dnevno!$C$1)*SIN($E$207)))+SIN(Sheet2!M$21)*COS(Mjesečno!$C13)*SIN(Mjesečno!$C$6)*SIN($E$207)+SIN(Mjesečno!$C13)*(SIN(Mjesečno!$C$1)*COS($E$207)-COS(Mjesečno!$C$1)*SIN($E$207)*COS(Mjesečno!$C$6))&lt;0,0,COS(M$21)*(COS(Mjesečno!$C13)*(COS(Dnevno!$C$1)*COS($E$207)+COS(Dnevno!$C$6)*SIN(Dnevno!$C$1)*SIN($E$207)))+SIN(Sheet2!M$21)*COS(Mjesečno!$C13)*SIN(Mjesečno!$C$6)*SIN($E$207)+SIN(Mjesečno!$C13)*(SIN(Mjesečno!$C$1)*COS($E$207)-COS(Mjesečno!$C$1)*SIN($E$207)*COS(Mjesečno!$C$6)))</f>
        <v>0.66674451439095406</v>
      </c>
      <c r="N389" s="34">
        <f>IF(COS(N$21)*(COS(Mjesečno!$C13)*(COS(Dnevno!$C$1)*COS($E$207)+COS(Dnevno!$C$6)*SIN(Dnevno!$C$1)*SIN($E$207)))+SIN(Sheet2!N$21)*COS(Mjesečno!$C13)*SIN(Mjesečno!$C$6)*SIN($E$207)+SIN(Mjesečno!$C13)*(SIN(Mjesečno!$C$1)*COS($E$207)-COS(Mjesečno!$C$1)*SIN($E$207)*COS(Mjesečno!$C$6))&lt;0,0,COS(N$21)*(COS(Mjesečno!$C13)*(COS(Dnevno!$C$1)*COS($E$207)+COS(Dnevno!$C$6)*SIN(Dnevno!$C$1)*SIN($E$207)))+SIN(Sheet2!N$21)*COS(Mjesečno!$C13)*SIN(Mjesečno!$C$6)*SIN($E$207)+SIN(Mjesečno!$C13)*(SIN(Mjesečno!$C$1)*COS($E$207)-COS(Mjesečno!$C$1)*SIN($E$207)*COS(Mjesečno!$C$6)))</f>
        <v>0.47322412965182564</v>
      </c>
      <c r="O389" s="34">
        <f>IF(COS(O$21)*(COS(Mjesečno!$C13)*(COS(Dnevno!$C$1)*COS($E$207)+COS(Dnevno!$C$6)*SIN(Dnevno!$C$1)*SIN($E$207)))+SIN(Sheet2!O$21)*COS(Mjesečno!$C13)*SIN(Mjesečno!$C$6)*SIN($E$207)+SIN(Mjesečno!$C13)*(SIN(Mjesečno!$C$1)*COS($E$207)-COS(Mjesečno!$C$1)*SIN($E$207)*COS(Mjesečno!$C$6))&lt;0,0,COS(O$21)*(COS(Mjesečno!$C13)*(COS(Dnevno!$C$1)*COS($E$207)+COS(Dnevno!$C$6)*SIN(Dnevno!$C$1)*SIN($E$207)))+SIN(Sheet2!O$21)*COS(Mjesečno!$C13)*SIN(Mjesečno!$C$6)*SIN($E$207)+SIN(Mjesečno!$C13)*(SIN(Mjesečno!$C$1)*COS($E$207)-COS(Mjesečno!$C$1)*SIN($E$207)*COS(Mjesečno!$C$6)))</f>
        <v>0.24786486852038833</v>
      </c>
      <c r="P389" s="34">
        <f>IF(COS(P$21)*(COS(Mjesečno!$C13)*(COS(Dnevno!$C$1)*COS($E$207)+COS(Dnevno!$C$6)*SIN(Dnevno!$C$1)*SIN($E$207)))+SIN(Sheet2!P$21)*COS(Mjesečno!$C13)*SIN(Mjesečno!$C$6)*SIN($E$207)+SIN(Mjesečno!$C13)*(SIN(Mjesečno!$C$1)*COS($E$207)-COS(Mjesečno!$C$1)*SIN($E$207)*COS(Mjesečno!$C$6))&lt;0,0,COS(P$21)*(COS(Mjesečno!$C13)*(COS(Dnevno!$C$1)*COS($E$207)+COS(Dnevno!$C$6)*SIN(Dnevno!$C$1)*SIN($E$207)))+SIN(Sheet2!P$21)*COS(Mjesečno!$C13)*SIN(Mjesečno!$C$6)*SIN($E$207)+SIN(Mjesečno!$C13)*(SIN(Mjesečno!$C$1)*COS($E$207)-COS(Mjesečno!$C$1)*SIN($E$207)*COS(Mjesečno!$C$6)))</f>
        <v>6.0245922189622117E-3</v>
      </c>
      <c r="Q389" s="34">
        <f>IF(COS(Q$21)*(COS(Mjesečno!$C13)*(COS(Dnevno!$C$1)*COS($E$207)+COS(Dnevno!$C$6)*SIN(Dnevno!$C$1)*SIN($E$207)))+SIN(Sheet2!Q$21)*COS(Mjesečno!$C13)*SIN(Mjesečno!$C$6)*SIN($E$207)+SIN(Mjesečno!$C13)*(SIN(Mjesečno!$C$1)*COS($E$207)-COS(Mjesečno!$C$1)*SIN($E$207)*COS(Mjesečno!$C$6))&lt;0,0,COS(Q$21)*(COS(Mjesečno!$C13)*(COS(Dnevno!$C$1)*COS($E$207)+COS(Dnevno!$C$6)*SIN(Dnevno!$C$1)*SIN($E$207)))+SIN(Sheet2!Q$21)*COS(Mjesečno!$C13)*SIN(Mjesečno!$C$6)*SIN($E$207)+SIN(Mjesečno!$C13)*(SIN(Mjesečno!$C$1)*COS($E$207)-COS(Mjesečno!$C$1)*SIN($E$207)*COS(Mjesečno!$C$6)))</f>
        <v>0</v>
      </c>
      <c r="R389" s="34">
        <f>IF(COS(R$21)*(COS(Mjesečno!$C13)*(COS(Dnevno!$C$1)*COS($E$207)+COS(Dnevno!$C$6)*SIN(Dnevno!$C$1)*SIN($E$207)))+SIN(Sheet2!R$21)*COS(Mjesečno!$C13)*SIN(Mjesečno!$C$6)*SIN($E$207)+SIN(Mjesečno!$C13)*(SIN(Mjesečno!$C$1)*COS($E$207)-COS(Mjesečno!$C$1)*SIN($E$207)*COS(Mjesečno!$C$6))&lt;0,0,COS(R$21)*(COS(Mjesečno!$C13)*(COS(Dnevno!$C$1)*COS($E$207)+COS(Dnevno!$C$6)*SIN(Dnevno!$C$1)*SIN($E$207)))+SIN(Sheet2!R$21)*COS(Mjesečno!$C13)*SIN(Mjesečno!$C$6)*SIN($E$207)+SIN(Mjesečno!$C13)*(SIN(Mjesečno!$C$1)*COS($E$207)-COS(Mjesečno!$C$1)*SIN($E$207)*COS(Mjesečno!$C$6)))</f>
        <v>0</v>
      </c>
      <c r="S389" s="36">
        <f>IF(COS(S$21)*(COS(Mjesečno!$C13)*(COS(Dnevno!$C$1)*COS($E$207)+COS(Dnevno!$C$6)*SIN(Dnevno!$C$1)*SIN($E$207)))+SIN(Sheet2!S$21)*COS(Mjesečno!$C13)*SIN(Mjesečno!$C$6)*SIN($E$207)+SIN(Mjesečno!$C13)*(SIN(Mjesečno!$C$1)*COS($E$207)-COS(Mjesečno!$C$1)*SIN($E$207)*COS(Mjesečno!$C$6))&lt;0,0,COS(S$21)*(COS(Mjesečno!$C13)*(COS(Dnevno!$C$1)*COS($E$207)+COS(Dnevno!$C$6)*SIN(Dnevno!$C$1)*SIN($E$207)))+SIN(Sheet2!S$21)*COS(Mjesečno!$C13)*SIN(Mjesečno!$C$6)*SIN($E$207)+SIN(Mjesečno!$C13)*(SIN(Mjesečno!$C$1)*COS($E$207)-COS(Mjesečno!$C$1)*SIN($E$207)*COS(Mjesečno!$C$6)))</f>
        <v>0</v>
      </c>
    </row>
    <row r="390" spans="2:19" x14ac:dyDescent="0.35">
      <c r="B390" s="144" t="s">
        <v>78</v>
      </c>
      <c r="C390" s="34">
        <f>IF(COS(C$21)*(COS(Mjesečno!$C14)*(COS(Dnevno!$C$1)*COS($E$207)+COS(Dnevno!$C$6)*SIN(Dnevno!$C$1)*SIN($E$207)))+SIN(Sheet2!C$21)*COS(Mjesečno!$C14)*SIN(Mjesečno!$C$6)*SIN($E$207)+SIN(Mjesečno!$C14)*(SIN(Mjesečno!$C$1)*COS($E$207)-COS(Mjesečno!$C$1)*SIN($E$207)*COS(Mjesečno!$C$6))&lt;0,0,COS(C$21)*(COS(Mjesečno!$C14)*(COS(Dnevno!$C$1)*COS($E$207)+COS(Dnevno!$C$6)*SIN(Dnevno!$C$1)*SIN($E$207)))+SIN(Sheet2!C$21)*COS(Mjesečno!$C14)*SIN(Mjesečno!$C$6)*SIN($E$207)+SIN(Mjesečno!$C14)*(SIN(Mjesečno!$C$1)*COS($E$207)-COS(Mjesečno!$C$1)*SIN($E$207)*COS(Mjesečno!$C$6)))</f>
        <v>0</v>
      </c>
      <c r="D390" s="34">
        <f>IF(COS(D$21)*(COS(Mjesečno!$C14)*(COS(Dnevno!$C$1)*COS($E$207)+COS(Dnevno!$C$6)*SIN(Dnevno!$C$1)*SIN($E$207)))+SIN(Sheet2!D$21)*COS(Mjesečno!$C14)*SIN(Mjesečno!$C$6)*SIN($E$207)+SIN(Mjesečno!$C14)*(SIN(Mjesečno!$C$1)*COS($E$207)-COS(Mjesečno!$C$1)*SIN($E$207)*COS(Mjesečno!$C$6))&lt;0,0,COS(D$21)*(COS(Mjesečno!$C14)*(COS(Dnevno!$C$1)*COS($E$207)+COS(Dnevno!$C$6)*SIN(Dnevno!$C$1)*SIN($E$207)))+SIN(Sheet2!D$21)*COS(Mjesečno!$C14)*SIN(Mjesečno!$C$6)*SIN($E$207)+SIN(Mjesečno!$C14)*(SIN(Mjesečno!$C$1)*COS($E$207)-COS(Mjesečno!$C$1)*SIN($E$207)*COS(Mjesečno!$C$6)))</f>
        <v>3.9017475383356305E-3</v>
      </c>
      <c r="E390" s="34">
        <f>IF(COS(E$21)*(COS(Mjesečno!$C14)*(COS(Dnevno!$C$1)*COS($E$207)+COS(Dnevno!$C$6)*SIN(Dnevno!$C$1)*SIN($E$207)))+SIN(Sheet2!E$21)*COS(Mjesečno!$C14)*SIN(Mjesečno!$C$6)*SIN($E$207)+SIN(Mjesečno!$C14)*(SIN(Mjesečno!$C$1)*COS($E$207)-COS(Mjesečno!$C$1)*SIN($E$207)*COS(Mjesečno!$C$6))&lt;0,0,COS(E$21)*(COS(Mjesečno!$C14)*(COS(Dnevno!$C$1)*COS($E$207)+COS(Dnevno!$C$6)*SIN(Dnevno!$C$1)*SIN($E$207)))+SIN(Sheet2!E$21)*COS(Mjesečno!$C14)*SIN(Mjesečno!$C$6)*SIN($E$207)+SIN(Mjesečno!$C14)*(SIN(Mjesečno!$C$1)*COS($E$207)-COS(Mjesečno!$C$1)*SIN($E$207)*COS(Mjesečno!$C$6)))</f>
        <v>0.25571661171335208</v>
      </c>
      <c r="F390" s="34">
        <f>IF(COS(F$21)*(COS(Mjesečno!$C14)*(COS(Dnevno!$C$1)*COS($E$207)+COS(Dnevno!$C$6)*SIN(Dnevno!$C$1)*SIN($E$207)))+SIN(Sheet2!F$21)*COS(Mjesečno!$C14)*SIN(Mjesečno!$C$6)*SIN($E$207)+SIN(Mjesečno!$C14)*(SIN(Mjesečno!$C$1)*COS($E$207)-COS(Mjesečno!$C$1)*SIN($E$207)*COS(Mjesečno!$C$6))&lt;0,0,COS(F$21)*(COS(Mjesečno!$C14)*(COS(Dnevno!$C$1)*COS($E$207)+COS(Dnevno!$C$6)*SIN(Dnevno!$C$1)*SIN($E$207)))+SIN(Sheet2!F$21)*COS(Mjesečno!$C14)*SIN(Mjesečno!$C$6)*SIN($E$207)+SIN(Mjesečno!$C14)*(SIN(Mjesečno!$C$1)*COS($E$207)-COS(Mjesečno!$C$1)*SIN($E$207)*COS(Mjesečno!$C$6)))</f>
        <v>0.49037070903858038</v>
      </c>
      <c r="G390" s="34">
        <f>IF(COS(G$21)*(COS(Mjesečno!$C14)*(COS(Dnevno!$C$1)*COS($E$207)+COS(Dnevno!$C$6)*SIN(Dnevno!$C$1)*SIN($E$207)))+SIN(Sheet2!G$21)*COS(Mjesečno!$C14)*SIN(Mjesečno!$C$6)*SIN($E$207)+SIN(Mjesečno!$C14)*(SIN(Mjesečno!$C$1)*COS($E$207)-COS(Mjesečno!$C$1)*SIN($E$207)*COS(Mjesečno!$C$6))&lt;0,0,COS(G$21)*(COS(Mjesečno!$C14)*(COS(Dnevno!$C$1)*COS($E$207)+COS(Dnevno!$C$6)*SIN(Dnevno!$C$1)*SIN($E$207)))+SIN(Sheet2!G$21)*COS(Mjesečno!$C14)*SIN(Mjesečno!$C$6)*SIN($E$207)+SIN(Mjesečno!$C14)*(SIN(Mjesečno!$C$1)*COS($E$207)-COS(Mjesečno!$C$1)*SIN($E$207)*COS(Mjesečno!$C$6)))</f>
        <v>0.69187275056553676</v>
      </c>
      <c r="H390" s="34">
        <f>IF(COS(H$21)*(COS(Mjesečno!$C14)*(COS(Dnevno!$C$1)*COS($E$207)+COS(Dnevno!$C$6)*SIN(Dnevno!$C$1)*SIN($E$207)))+SIN(Sheet2!H$21)*COS(Mjesečno!$C14)*SIN(Mjesečno!$C$6)*SIN($E$207)+SIN(Mjesečno!$C14)*(SIN(Mjesečno!$C$1)*COS($E$207)-COS(Mjesečno!$C$1)*SIN($E$207)*COS(Mjesečno!$C$6))&lt;0,0,COS(H$21)*(COS(Mjesečno!$C14)*(COS(Dnevno!$C$1)*COS($E$207)+COS(Dnevno!$C$6)*SIN(Dnevno!$C$1)*SIN($E$207)))+SIN(Sheet2!H$21)*COS(Mjesečno!$C14)*SIN(Mjesečno!$C$6)*SIN($E$207)+SIN(Mjesečno!$C14)*(SIN(Mjesečno!$C$1)*COS($E$207)-COS(Mjesečno!$C$1)*SIN($E$207)*COS(Mjesečno!$C$6)))</f>
        <v>0.84649070516202762</v>
      </c>
      <c r="I390" s="34">
        <f>IF(COS(I$21)*(COS(Mjesečno!$C14)*(COS(Dnevno!$C$1)*COS($E$207)+COS(Dnevno!$C$6)*SIN(Dnevno!$C$1)*SIN($E$207)))+SIN(Sheet2!I$21)*COS(Mjesečno!$C14)*SIN(Mjesečno!$C$6)*SIN($E$207)+SIN(Mjesečno!$C14)*(SIN(Mjesečno!$C$1)*COS($E$207)-COS(Mjesečno!$C$1)*SIN($E$207)*COS(Mjesečno!$C$6))&lt;0,0,COS(I$21)*(COS(Mjesečno!$C14)*(COS(Dnevno!$C$1)*COS($E$207)+COS(Dnevno!$C$6)*SIN(Dnevno!$C$1)*SIN($E$207)))+SIN(Sheet2!I$21)*COS(Mjesečno!$C14)*SIN(Mjesečno!$C$6)*SIN($E$207)+SIN(Mjesečno!$C14)*(SIN(Mjesečno!$C$1)*COS($E$207)-COS(Mjesečno!$C$1)*SIN($E$207)*COS(Mjesečno!$C$6)))</f>
        <v>0.94368761474055329</v>
      </c>
      <c r="J390" s="34">
        <f>IF(COS(J$21)*(COS(Mjesečno!$C14)*(COS(Dnevno!$C$1)*COS($E$207)+COS(Dnevno!$C$6)*SIN(Dnevno!$C$1)*SIN($E$207)))+SIN(Sheet2!J$21)*COS(Mjesečno!$C14)*SIN(Mjesečno!$C$6)*SIN($E$207)+SIN(Mjesečno!$C14)*(SIN(Mjesečno!$C$1)*COS($E$207)-COS(Mjesečno!$C$1)*SIN($E$207)*COS(Mjesečno!$C$6))&lt;0,0,COS(J$21)*(COS(Mjesečno!$C14)*(COS(Dnevno!$C$1)*COS($E$207)+COS(Dnevno!$C$6)*SIN(Dnevno!$C$1)*SIN($E$207)))+SIN(Sheet2!J$21)*COS(Mjesečno!$C14)*SIN(Mjesečno!$C$6)*SIN($E$207)+SIN(Mjesečno!$C14)*(SIN(Mjesečno!$C$1)*COS($E$207)-COS(Mjesečno!$C$1)*SIN($E$207)*COS(Mjesečno!$C$6)))</f>
        <v>0.97683967053882503</v>
      </c>
      <c r="K390" s="34">
        <f>IF(COS(K$21)*(COS(Mjesečno!$C14)*(COS(Dnevno!$C$1)*COS($E$207)+COS(Dnevno!$C$6)*SIN(Dnevno!$C$1)*SIN($E$207)))+SIN(Sheet2!K$21)*COS(Mjesečno!$C14)*SIN(Mjesečno!$C$6)*SIN($E$207)+SIN(Mjesečno!$C14)*(SIN(Mjesečno!$C$1)*COS($E$207)-COS(Mjesečno!$C$1)*SIN($E$207)*COS(Mjesečno!$C$6))&lt;0,0,COS(K$21)*(COS(Mjesečno!$C14)*(COS(Dnevno!$C$1)*COS($E$207)+COS(Dnevno!$C$6)*SIN(Dnevno!$C$1)*SIN($E$207)))+SIN(Sheet2!K$21)*COS(Mjesečno!$C14)*SIN(Mjesečno!$C$6)*SIN($E$207)+SIN(Mjesečno!$C14)*(SIN(Mjesečno!$C$1)*COS($E$207)-COS(Mjesečno!$C$1)*SIN($E$207)*COS(Mjesečno!$C$6)))</f>
        <v>0.94368761474055329</v>
      </c>
      <c r="L390" s="34">
        <f>IF(COS(L$21)*(COS(Mjesečno!$C14)*(COS(Dnevno!$C$1)*COS($E$207)+COS(Dnevno!$C$6)*SIN(Dnevno!$C$1)*SIN($E$207)))+SIN(Sheet2!L$21)*COS(Mjesečno!$C14)*SIN(Mjesečno!$C$6)*SIN($E$207)+SIN(Mjesečno!$C14)*(SIN(Mjesečno!$C$1)*COS($E$207)-COS(Mjesečno!$C$1)*SIN($E$207)*COS(Mjesečno!$C$6))&lt;0,0,COS(L$21)*(COS(Mjesečno!$C14)*(COS(Dnevno!$C$1)*COS($E$207)+COS(Dnevno!$C$6)*SIN(Dnevno!$C$1)*SIN($E$207)))+SIN(Sheet2!L$21)*COS(Mjesečno!$C14)*SIN(Mjesečno!$C$6)*SIN($E$207)+SIN(Mjesečno!$C14)*(SIN(Mjesečno!$C$1)*COS($E$207)-COS(Mjesečno!$C$1)*SIN($E$207)*COS(Mjesečno!$C$6)))</f>
        <v>0.84649070516202762</v>
      </c>
      <c r="M390" s="34">
        <f>IF(COS(M$21)*(COS(Mjesečno!$C14)*(COS(Dnevno!$C$1)*COS($E$207)+COS(Dnevno!$C$6)*SIN(Dnevno!$C$1)*SIN($E$207)))+SIN(Sheet2!M$21)*COS(Mjesečno!$C14)*SIN(Mjesečno!$C$6)*SIN($E$207)+SIN(Mjesečno!$C14)*(SIN(Mjesečno!$C$1)*COS($E$207)-COS(Mjesečno!$C$1)*SIN($E$207)*COS(Mjesečno!$C$6))&lt;0,0,COS(M$21)*(COS(Mjesečno!$C14)*(COS(Dnevno!$C$1)*COS($E$207)+COS(Dnevno!$C$6)*SIN(Dnevno!$C$1)*SIN($E$207)))+SIN(Sheet2!M$21)*COS(Mjesečno!$C14)*SIN(Mjesečno!$C$6)*SIN($E$207)+SIN(Mjesečno!$C14)*(SIN(Mjesečno!$C$1)*COS($E$207)-COS(Mjesečno!$C$1)*SIN($E$207)*COS(Mjesečno!$C$6)))</f>
        <v>0.69187275056553676</v>
      </c>
      <c r="N390" s="34">
        <f>IF(COS(N$21)*(COS(Mjesečno!$C14)*(COS(Dnevno!$C$1)*COS($E$207)+COS(Dnevno!$C$6)*SIN(Dnevno!$C$1)*SIN($E$207)))+SIN(Sheet2!N$21)*COS(Mjesečno!$C14)*SIN(Mjesečno!$C$6)*SIN($E$207)+SIN(Mjesečno!$C14)*(SIN(Mjesečno!$C$1)*COS($E$207)-COS(Mjesečno!$C$1)*SIN($E$207)*COS(Mjesečno!$C$6))&lt;0,0,COS(N$21)*(COS(Mjesečno!$C14)*(COS(Dnevno!$C$1)*COS($E$207)+COS(Dnevno!$C$6)*SIN(Dnevno!$C$1)*SIN($E$207)))+SIN(Sheet2!N$21)*COS(Mjesečno!$C14)*SIN(Mjesečno!$C$6)*SIN($E$207)+SIN(Mjesečno!$C14)*(SIN(Mjesečno!$C$1)*COS($E$207)-COS(Mjesečno!$C$1)*SIN($E$207)*COS(Mjesečno!$C$6)))</f>
        <v>0.49037070903858038</v>
      </c>
      <c r="O390" s="34">
        <f>IF(COS(O$21)*(COS(Mjesečno!$C14)*(COS(Dnevno!$C$1)*COS($E$207)+COS(Dnevno!$C$6)*SIN(Dnevno!$C$1)*SIN($E$207)))+SIN(Sheet2!O$21)*COS(Mjesečno!$C14)*SIN(Mjesečno!$C$6)*SIN($E$207)+SIN(Mjesečno!$C14)*(SIN(Mjesečno!$C$1)*COS($E$207)-COS(Mjesečno!$C$1)*SIN($E$207)*COS(Mjesečno!$C$6))&lt;0,0,COS(O$21)*(COS(Mjesečno!$C14)*(COS(Dnevno!$C$1)*COS($E$207)+COS(Dnevno!$C$6)*SIN(Dnevno!$C$1)*SIN($E$207)))+SIN(Sheet2!O$21)*COS(Mjesečno!$C14)*SIN(Mjesečno!$C$6)*SIN($E$207)+SIN(Mjesečno!$C14)*(SIN(Mjesečno!$C$1)*COS($E$207)-COS(Mjesečno!$C$1)*SIN($E$207)*COS(Mjesečno!$C$6)))</f>
        <v>0.25571661171335208</v>
      </c>
      <c r="P390" s="34">
        <f>IF(COS(P$21)*(COS(Mjesečno!$C14)*(COS(Dnevno!$C$1)*COS($E$207)+COS(Dnevno!$C$6)*SIN(Dnevno!$C$1)*SIN($E$207)))+SIN(Sheet2!P$21)*COS(Mjesečno!$C14)*SIN(Mjesečno!$C$6)*SIN($E$207)+SIN(Mjesečno!$C14)*(SIN(Mjesečno!$C$1)*COS($E$207)-COS(Mjesečno!$C$1)*SIN($E$207)*COS(Mjesečno!$C$6))&lt;0,0,COS(P$21)*(COS(Mjesečno!$C14)*(COS(Dnevno!$C$1)*COS($E$207)+COS(Dnevno!$C$6)*SIN(Dnevno!$C$1)*SIN($E$207)))+SIN(Sheet2!P$21)*COS(Mjesečno!$C14)*SIN(Mjesečno!$C$6)*SIN($E$207)+SIN(Mjesečno!$C14)*(SIN(Mjesečno!$C$1)*COS($E$207)-COS(Mjesečno!$C$1)*SIN($E$207)*COS(Mjesečno!$C$6)))</f>
        <v>3.9017475383356305E-3</v>
      </c>
      <c r="Q390" s="34">
        <f>IF(COS(Q$21)*(COS(Mjesečno!$C14)*(COS(Dnevno!$C$1)*COS($E$207)+COS(Dnevno!$C$6)*SIN(Dnevno!$C$1)*SIN($E$207)))+SIN(Sheet2!Q$21)*COS(Mjesečno!$C14)*SIN(Mjesečno!$C$6)*SIN($E$207)+SIN(Mjesečno!$C14)*(SIN(Mjesečno!$C$1)*COS($E$207)-COS(Mjesečno!$C$1)*SIN($E$207)*COS(Mjesečno!$C$6))&lt;0,0,COS(Q$21)*(COS(Mjesečno!$C14)*(COS(Dnevno!$C$1)*COS($E$207)+COS(Dnevno!$C$6)*SIN(Dnevno!$C$1)*SIN($E$207)))+SIN(Sheet2!Q$21)*COS(Mjesečno!$C14)*SIN(Mjesečno!$C$6)*SIN($E$207)+SIN(Mjesečno!$C14)*(SIN(Mjesečno!$C$1)*COS($E$207)-COS(Mjesečno!$C$1)*SIN($E$207)*COS(Mjesečno!$C$6)))</f>
        <v>0</v>
      </c>
      <c r="R390" s="34">
        <f>IF(COS(R$21)*(COS(Mjesečno!$C14)*(COS(Dnevno!$C$1)*COS($E$207)+COS(Dnevno!$C$6)*SIN(Dnevno!$C$1)*SIN($E$207)))+SIN(Sheet2!R$21)*COS(Mjesečno!$C14)*SIN(Mjesečno!$C$6)*SIN($E$207)+SIN(Mjesečno!$C14)*(SIN(Mjesečno!$C$1)*COS($E$207)-COS(Mjesečno!$C$1)*SIN($E$207)*COS(Mjesečno!$C$6))&lt;0,0,COS(R$21)*(COS(Mjesečno!$C14)*(COS(Dnevno!$C$1)*COS($E$207)+COS(Dnevno!$C$6)*SIN(Dnevno!$C$1)*SIN($E$207)))+SIN(Sheet2!R$21)*COS(Mjesečno!$C14)*SIN(Mjesečno!$C$6)*SIN($E$207)+SIN(Mjesečno!$C14)*(SIN(Mjesečno!$C$1)*COS($E$207)-COS(Mjesečno!$C$1)*SIN($E$207)*COS(Mjesečno!$C$6)))</f>
        <v>0</v>
      </c>
      <c r="S390" s="36">
        <f>IF(COS(S$21)*(COS(Mjesečno!$C14)*(COS(Dnevno!$C$1)*COS($E$207)+COS(Dnevno!$C$6)*SIN(Dnevno!$C$1)*SIN($E$207)))+SIN(Sheet2!S$21)*COS(Mjesečno!$C14)*SIN(Mjesečno!$C$6)*SIN($E$207)+SIN(Mjesečno!$C14)*(SIN(Mjesečno!$C$1)*COS($E$207)-COS(Mjesečno!$C$1)*SIN($E$207)*COS(Mjesečno!$C$6))&lt;0,0,COS(S$21)*(COS(Mjesečno!$C14)*(COS(Dnevno!$C$1)*COS($E$207)+COS(Dnevno!$C$6)*SIN(Dnevno!$C$1)*SIN($E$207)))+SIN(Sheet2!S$21)*COS(Mjesečno!$C14)*SIN(Mjesečno!$C$6)*SIN($E$207)+SIN(Mjesečno!$C14)*(SIN(Mjesečno!$C$1)*COS($E$207)-COS(Mjesečno!$C$1)*SIN($E$207)*COS(Mjesečno!$C$6)))</f>
        <v>0</v>
      </c>
    </row>
    <row r="391" spans="2:19" x14ac:dyDescent="0.35">
      <c r="B391" s="144" t="s">
        <v>79</v>
      </c>
      <c r="C391" s="34">
        <f>IF(COS(C$21)*(COS(Mjesečno!$C15)*(COS(Dnevno!$C$1)*COS($E$207)+COS(Dnevno!$C$6)*SIN(Dnevno!$C$1)*SIN($E$207)))+SIN(Sheet2!C$21)*COS(Mjesečno!$C15)*SIN(Mjesečno!$C$6)*SIN($E$207)+SIN(Mjesečno!$C15)*(SIN(Mjesečno!$C$1)*COS($E$207)-COS(Mjesečno!$C$1)*SIN($E$207)*COS(Mjesečno!$C$6))&lt;0,0,COS(C$21)*(COS(Mjesečno!$C15)*(COS(Dnevno!$C$1)*COS($E$207)+COS(Dnevno!$C$6)*SIN(Dnevno!$C$1)*SIN($E$207)))+SIN(Sheet2!C$21)*COS(Mjesečno!$C15)*SIN(Mjesečno!$C$6)*SIN($E$207)+SIN(Mjesečno!$C15)*(SIN(Mjesečno!$C$1)*COS($E$207)-COS(Mjesečno!$C$1)*SIN($E$207)*COS(Mjesečno!$C$6)))</f>
        <v>0</v>
      </c>
      <c r="D391" s="34">
        <f>IF(COS(D$21)*(COS(Mjesečno!$C15)*(COS(Dnevno!$C$1)*COS($E$207)+COS(Dnevno!$C$6)*SIN(Dnevno!$C$1)*SIN($E$207)))+SIN(Sheet2!D$21)*COS(Mjesečno!$C15)*SIN(Mjesečno!$C$6)*SIN($E$207)+SIN(Mjesečno!$C15)*(SIN(Mjesečno!$C$1)*COS($E$207)-COS(Mjesečno!$C$1)*SIN($E$207)*COS(Mjesečno!$C$6))&lt;0,0,COS(D$21)*(COS(Mjesečno!$C15)*(COS(Dnevno!$C$1)*COS($E$207)+COS(Dnevno!$C$6)*SIN(Dnevno!$C$1)*SIN($E$207)))+SIN(Sheet2!D$21)*COS(Mjesečno!$C15)*SIN(Mjesečno!$C$6)*SIN($E$207)+SIN(Mjesečno!$C15)*(SIN(Mjesečno!$C$1)*COS($E$207)-COS(Mjesečno!$C$1)*SIN($E$207)*COS(Mjesečno!$C$6)))</f>
        <v>7.0571358022354311E-4</v>
      </c>
      <c r="E391" s="34">
        <f>IF(COS(E$21)*(COS(Mjesečno!$C15)*(COS(Dnevno!$C$1)*COS($E$207)+COS(Dnevno!$C$6)*SIN(Dnevno!$C$1)*SIN($E$207)))+SIN(Sheet2!E$21)*COS(Mjesečno!$C15)*SIN(Mjesečno!$C$6)*SIN($E$207)+SIN(Mjesečno!$C15)*(SIN(Mjesečno!$C$1)*COS($E$207)-COS(Mjesečno!$C$1)*SIN($E$207)*COS(Mjesečno!$C$6))&lt;0,0,COS(E$21)*(COS(Mjesečno!$C15)*(COS(Dnevno!$C$1)*COS($E$207)+COS(Dnevno!$C$6)*SIN(Dnevno!$C$1)*SIN($E$207)))+SIN(Sheet2!E$21)*COS(Mjesečno!$C15)*SIN(Mjesečno!$C$6)*SIN($E$207)+SIN(Mjesečno!$C15)*(SIN(Mjesečno!$C$1)*COS($E$207)-COS(Mjesečno!$C$1)*SIN($E$207)*COS(Mjesečno!$C$6)))</f>
        <v>0.25926271527400807</v>
      </c>
      <c r="F391" s="34">
        <f>IF(COS(F$21)*(COS(Mjesečno!$C15)*(COS(Dnevno!$C$1)*COS($E$207)+COS(Dnevno!$C$6)*SIN(Dnevno!$C$1)*SIN($E$207)))+SIN(Sheet2!F$21)*COS(Mjesečno!$C15)*SIN(Mjesečno!$C$6)*SIN($E$207)+SIN(Mjesečno!$C15)*(SIN(Mjesečno!$C$1)*COS($E$207)-COS(Mjesečno!$C$1)*SIN($E$207)*COS(Mjesečno!$C$6))&lt;0,0,COS(F$21)*(COS(Mjesečno!$C15)*(COS(Dnevno!$C$1)*COS($E$207)+COS(Dnevno!$C$6)*SIN(Dnevno!$C$1)*SIN($E$207)))+SIN(Sheet2!F$21)*COS(Mjesečno!$C15)*SIN(Mjesečno!$C$6)*SIN($E$207)+SIN(Mjesečno!$C15)*(SIN(Mjesečno!$C$1)*COS($E$207)-COS(Mjesečno!$C$1)*SIN($E$207)*COS(Mjesečno!$C$6)))</f>
        <v>0.50019948458800945</v>
      </c>
      <c r="G391" s="34">
        <f>IF(COS(G$21)*(COS(Mjesečno!$C15)*(COS(Dnevno!$C$1)*COS($E$207)+COS(Dnevno!$C$6)*SIN(Dnevno!$C$1)*SIN($E$207)))+SIN(Sheet2!G$21)*COS(Mjesečno!$C15)*SIN(Mjesečno!$C$6)*SIN($E$207)+SIN(Mjesečno!$C15)*(SIN(Mjesečno!$C$1)*COS($E$207)-COS(Mjesečno!$C$1)*SIN($E$207)*COS(Mjesečno!$C$6))&lt;0,0,COS(G$21)*(COS(Mjesečno!$C15)*(COS(Dnevno!$C$1)*COS($E$207)+COS(Dnevno!$C$6)*SIN(Dnevno!$C$1)*SIN($E$207)))+SIN(Sheet2!G$21)*COS(Mjesečno!$C15)*SIN(Mjesečno!$C$6)*SIN($E$207)+SIN(Mjesečno!$C15)*(SIN(Mjesečno!$C$1)*COS($E$207)-COS(Mjesečno!$C$1)*SIN($E$207)*COS(Mjesečno!$C$6)))</f>
        <v>0.70709657886031541</v>
      </c>
      <c r="H391" s="34">
        <f>IF(COS(H$21)*(COS(Mjesečno!$C15)*(COS(Dnevno!$C$1)*COS($E$207)+COS(Dnevno!$C$6)*SIN(Dnevno!$C$1)*SIN($E$207)))+SIN(Sheet2!H$21)*COS(Mjesečno!$C15)*SIN(Mjesečno!$C$6)*SIN($E$207)+SIN(Mjesečno!$C15)*(SIN(Mjesečno!$C$1)*COS($E$207)-COS(Mjesečno!$C$1)*SIN($E$207)*COS(Mjesečno!$C$6))&lt;0,0,COS(H$21)*(COS(Mjesečno!$C15)*(COS(Dnevno!$C$1)*COS($E$207)+COS(Dnevno!$C$6)*SIN(Dnevno!$C$1)*SIN($E$207)))+SIN(Sheet2!H$21)*COS(Mjesečno!$C15)*SIN(Mjesečno!$C$6)*SIN($E$207)+SIN(Mjesečno!$C15)*(SIN(Mjesečno!$C$1)*COS($E$207)-COS(Mjesečno!$C$1)*SIN($E$207)*COS(Mjesečno!$C$6)))</f>
        <v>0.86585430302988298</v>
      </c>
      <c r="I391" s="34">
        <f>IF(COS(I$21)*(COS(Mjesečno!$C15)*(COS(Dnevno!$C$1)*COS($E$207)+COS(Dnevno!$C$6)*SIN(Dnevno!$C$1)*SIN($E$207)))+SIN(Sheet2!I$21)*COS(Mjesečno!$C15)*SIN(Mjesečno!$C$6)*SIN($E$207)+SIN(Mjesečno!$C15)*(SIN(Mjesečno!$C$1)*COS($E$207)-COS(Mjesečno!$C$1)*SIN($E$207)*COS(Mjesečno!$C$6))&lt;0,0,COS(I$21)*(COS(Mjesečno!$C15)*(COS(Dnevno!$C$1)*COS($E$207)+COS(Dnevno!$C$6)*SIN(Dnevno!$C$1)*SIN($E$207)))+SIN(Sheet2!I$21)*COS(Mjesečno!$C15)*SIN(Mjesečno!$C$6)*SIN($E$207)+SIN(Mjesečno!$C15)*(SIN(Mjesečno!$C$1)*COS($E$207)-COS(Mjesečno!$C$1)*SIN($E$207)*COS(Mjesečno!$C$6)))</f>
        <v>0.9656535805541</v>
      </c>
      <c r="J391" s="34">
        <f>IF(COS(J$21)*(COS(Mjesečno!$C15)*(COS(Dnevno!$C$1)*COS($E$207)+COS(Dnevno!$C$6)*SIN(Dnevno!$C$1)*SIN($E$207)))+SIN(Sheet2!J$21)*COS(Mjesečno!$C15)*SIN(Mjesečno!$C$6)*SIN($E$207)+SIN(Mjesečno!$C15)*(SIN(Mjesečno!$C$1)*COS($E$207)-COS(Mjesečno!$C$1)*SIN($E$207)*COS(Mjesečno!$C$6))&lt;0,0,COS(J$21)*(COS(Mjesečno!$C15)*(COS(Dnevno!$C$1)*COS($E$207)+COS(Dnevno!$C$6)*SIN(Dnevno!$C$1)*SIN($E$207)))+SIN(Sheet2!J$21)*COS(Mjesečno!$C15)*SIN(Mjesečno!$C$6)*SIN($E$207)+SIN(Mjesečno!$C15)*(SIN(Mjesečno!$C$1)*COS($E$207)-COS(Mjesečno!$C$1)*SIN($E$207)*COS(Mjesečno!$C$6)))</f>
        <v>0.99969325559579525</v>
      </c>
      <c r="K391" s="34">
        <f>IF(COS(K$21)*(COS(Mjesečno!$C15)*(COS(Dnevno!$C$1)*COS($E$207)+COS(Dnevno!$C$6)*SIN(Dnevno!$C$1)*SIN($E$207)))+SIN(Sheet2!K$21)*COS(Mjesečno!$C15)*SIN(Mjesečno!$C$6)*SIN($E$207)+SIN(Mjesečno!$C15)*(SIN(Mjesečno!$C$1)*COS($E$207)-COS(Mjesečno!$C$1)*SIN($E$207)*COS(Mjesečno!$C$6))&lt;0,0,COS(K$21)*(COS(Mjesečno!$C15)*(COS(Dnevno!$C$1)*COS($E$207)+COS(Dnevno!$C$6)*SIN(Dnevno!$C$1)*SIN($E$207)))+SIN(Sheet2!K$21)*COS(Mjesečno!$C15)*SIN(Mjesečno!$C$6)*SIN($E$207)+SIN(Mjesečno!$C15)*(SIN(Mjesečno!$C$1)*COS($E$207)-COS(Mjesečno!$C$1)*SIN($E$207)*COS(Mjesečno!$C$6)))</f>
        <v>0.9656535805541</v>
      </c>
      <c r="L391" s="34">
        <f>IF(COS(L$21)*(COS(Mjesečno!$C15)*(COS(Dnevno!$C$1)*COS($E$207)+COS(Dnevno!$C$6)*SIN(Dnevno!$C$1)*SIN($E$207)))+SIN(Sheet2!L$21)*COS(Mjesečno!$C15)*SIN(Mjesečno!$C$6)*SIN($E$207)+SIN(Mjesečno!$C15)*(SIN(Mjesečno!$C$1)*COS($E$207)-COS(Mjesečno!$C$1)*SIN($E$207)*COS(Mjesečno!$C$6))&lt;0,0,COS(L$21)*(COS(Mjesečno!$C15)*(COS(Dnevno!$C$1)*COS($E$207)+COS(Dnevno!$C$6)*SIN(Dnevno!$C$1)*SIN($E$207)))+SIN(Sheet2!L$21)*COS(Mjesečno!$C15)*SIN(Mjesečno!$C$6)*SIN($E$207)+SIN(Mjesečno!$C15)*(SIN(Mjesečno!$C$1)*COS($E$207)-COS(Mjesečno!$C$1)*SIN($E$207)*COS(Mjesečno!$C$6)))</f>
        <v>0.86585430302988298</v>
      </c>
      <c r="M391" s="34">
        <f>IF(COS(M$21)*(COS(Mjesečno!$C15)*(COS(Dnevno!$C$1)*COS($E$207)+COS(Dnevno!$C$6)*SIN(Dnevno!$C$1)*SIN($E$207)))+SIN(Sheet2!M$21)*COS(Mjesečno!$C15)*SIN(Mjesečno!$C$6)*SIN($E$207)+SIN(Mjesečno!$C15)*(SIN(Mjesečno!$C$1)*COS($E$207)-COS(Mjesečno!$C$1)*SIN($E$207)*COS(Mjesečno!$C$6))&lt;0,0,COS(M$21)*(COS(Mjesečno!$C15)*(COS(Dnevno!$C$1)*COS($E$207)+COS(Dnevno!$C$6)*SIN(Dnevno!$C$1)*SIN($E$207)))+SIN(Sheet2!M$21)*COS(Mjesečno!$C15)*SIN(Mjesečno!$C$6)*SIN($E$207)+SIN(Mjesečno!$C15)*(SIN(Mjesečno!$C$1)*COS($E$207)-COS(Mjesečno!$C$1)*SIN($E$207)*COS(Mjesečno!$C$6)))</f>
        <v>0.70709657886031541</v>
      </c>
      <c r="N391" s="34">
        <f>IF(COS(N$21)*(COS(Mjesečno!$C15)*(COS(Dnevno!$C$1)*COS($E$207)+COS(Dnevno!$C$6)*SIN(Dnevno!$C$1)*SIN($E$207)))+SIN(Sheet2!N$21)*COS(Mjesečno!$C15)*SIN(Mjesečno!$C$6)*SIN($E$207)+SIN(Mjesečno!$C15)*(SIN(Mjesečno!$C$1)*COS($E$207)-COS(Mjesečno!$C$1)*SIN($E$207)*COS(Mjesečno!$C$6))&lt;0,0,COS(N$21)*(COS(Mjesečno!$C15)*(COS(Dnevno!$C$1)*COS($E$207)+COS(Dnevno!$C$6)*SIN(Dnevno!$C$1)*SIN($E$207)))+SIN(Sheet2!N$21)*COS(Mjesečno!$C15)*SIN(Mjesečno!$C$6)*SIN($E$207)+SIN(Mjesečno!$C15)*(SIN(Mjesečno!$C$1)*COS($E$207)-COS(Mjesečno!$C$1)*SIN($E$207)*COS(Mjesečno!$C$6)))</f>
        <v>0.50019948458800945</v>
      </c>
      <c r="O391" s="34">
        <f>IF(COS(O$21)*(COS(Mjesečno!$C15)*(COS(Dnevno!$C$1)*COS($E$207)+COS(Dnevno!$C$6)*SIN(Dnevno!$C$1)*SIN($E$207)))+SIN(Sheet2!O$21)*COS(Mjesečno!$C15)*SIN(Mjesečno!$C$6)*SIN($E$207)+SIN(Mjesečno!$C15)*(SIN(Mjesečno!$C$1)*COS($E$207)-COS(Mjesečno!$C$1)*SIN($E$207)*COS(Mjesečno!$C$6))&lt;0,0,COS(O$21)*(COS(Mjesečno!$C15)*(COS(Dnevno!$C$1)*COS($E$207)+COS(Dnevno!$C$6)*SIN(Dnevno!$C$1)*SIN($E$207)))+SIN(Sheet2!O$21)*COS(Mjesečno!$C15)*SIN(Mjesečno!$C$6)*SIN($E$207)+SIN(Mjesečno!$C15)*(SIN(Mjesečno!$C$1)*COS($E$207)-COS(Mjesečno!$C$1)*SIN($E$207)*COS(Mjesečno!$C$6)))</f>
        <v>0.25926271527400807</v>
      </c>
      <c r="P391" s="34">
        <f>IF(COS(P$21)*(COS(Mjesečno!$C15)*(COS(Dnevno!$C$1)*COS($E$207)+COS(Dnevno!$C$6)*SIN(Dnevno!$C$1)*SIN($E$207)))+SIN(Sheet2!P$21)*COS(Mjesečno!$C15)*SIN(Mjesečno!$C$6)*SIN($E$207)+SIN(Mjesečno!$C15)*(SIN(Mjesečno!$C$1)*COS($E$207)-COS(Mjesečno!$C$1)*SIN($E$207)*COS(Mjesečno!$C$6))&lt;0,0,COS(P$21)*(COS(Mjesečno!$C15)*(COS(Dnevno!$C$1)*COS($E$207)+COS(Dnevno!$C$6)*SIN(Dnevno!$C$1)*SIN($E$207)))+SIN(Sheet2!P$21)*COS(Mjesečno!$C15)*SIN(Mjesečno!$C$6)*SIN($E$207)+SIN(Mjesečno!$C15)*(SIN(Mjesečno!$C$1)*COS($E$207)-COS(Mjesečno!$C$1)*SIN($E$207)*COS(Mjesečno!$C$6)))</f>
        <v>7.0571358022354311E-4</v>
      </c>
      <c r="Q391" s="34">
        <f>IF(COS(Q$21)*(COS(Mjesečno!$C15)*(COS(Dnevno!$C$1)*COS($E$207)+COS(Dnevno!$C$6)*SIN(Dnevno!$C$1)*SIN($E$207)))+SIN(Sheet2!Q$21)*COS(Mjesečno!$C15)*SIN(Mjesečno!$C$6)*SIN($E$207)+SIN(Mjesečno!$C15)*(SIN(Mjesečno!$C$1)*COS($E$207)-COS(Mjesečno!$C$1)*SIN($E$207)*COS(Mjesečno!$C$6))&lt;0,0,COS(Q$21)*(COS(Mjesečno!$C15)*(COS(Dnevno!$C$1)*COS($E$207)+COS(Dnevno!$C$6)*SIN(Dnevno!$C$1)*SIN($E$207)))+SIN(Sheet2!Q$21)*COS(Mjesečno!$C15)*SIN(Mjesečno!$C$6)*SIN($E$207)+SIN(Mjesečno!$C15)*(SIN(Mjesečno!$C$1)*COS($E$207)-COS(Mjesečno!$C$1)*SIN($E$207)*COS(Mjesečno!$C$6)))</f>
        <v>0</v>
      </c>
      <c r="R391" s="34">
        <f>IF(COS(R$21)*(COS(Mjesečno!$C15)*(COS(Dnevno!$C$1)*COS($E$207)+COS(Dnevno!$C$6)*SIN(Dnevno!$C$1)*SIN($E$207)))+SIN(Sheet2!R$21)*COS(Mjesečno!$C15)*SIN(Mjesečno!$C$6)*SIN($E$207)+SIN(Mjesečno!$C15)*(SIN(Mjesečno!$C$1)*COS($E$207)-COS(Mjesečno!$C$1)*SIN($E$207)*COS(Mjesečno!$C$6))&lt;0,0,COS(R$21)*(COS(Mjesečno!$C15)*(COS(Dnevno!$C$1)*COS($E$207)+COS(Dnevno!$C$6)*SIN(Dnevno!$C$1)*SIN($E$207)))+SIN(Sheet2!R$21)*COS(Mjesečno!$C15)*SIN(Mjesečno!$C$6)*SIN($E$207)+SIN(Mjesečno!$C15)*(SIN(Mjesečno!$C$1)*COS($E$207)-COS(Mjesečno!$C$1)*SIN($E$207)*COS(Mjesečno!$C$6)))</f>
        <v>0</v>
      </c>
      <c r="S391" s="36">
        <f>IF(COS(S$21)*(COS(Mjesečno!$C15)*(COS(Dnevno!$C$1)*COS($E$207)+COS(Dnevno!$C$6)*SIN(Dnevno!$C$1)*SIN($E$207)))+SIN(Sheet2!S$21)*COS(Mjesečno!$C15)*SIN(Mjesečno!$C$6)*SIN($E$207)+SIN(Mjesečno!$C15)*(SIN(Mjesečno!$C$1)*COS($E$207)-COS(Mjesečno!$C$1)*SIN($E$207)*COS(Mjesečno!$C$6))&lt;0,0,COS(S$21)*(COS(Mjesečno!$C15)*(COS(Dnevno!$C$1)*COS($E$207)+COS(Dnevno!$C$6)*SIN(Dnevno!$C$1)*SIN($E$207)))+SIN(Sheet2!S$21)*COS(Mjesečno!$C15)*SIN(Mjesečno!$C$6)*SIN($E$207)+SIN(Mjesečno!$C15)*(SIN(Mjesečno!$C$1)*COS($E$207)-COS(Mjesečno!$C$1)*SIN($E$207)*COS(Mjesečno!$C$6)))</f>
        <v>0</v>
      </c>
    </row>
    <row r="392" spans="2:19" x14ac:dyDescent="0.35">
      <c r="B392" s="144" t="s">
        <v>80</v>
      </c>
      <c r="C392" s="34">
        <f>IF(COS(C$21)*(COS(Mjesečno!$C16)*(COS(Dnevno!$C$1)*COS($E$207)+COS(Dnevno!$C$6)*SIN(Dnevno!$C$1)*SIN($E$207)))+SIN(Sheet2!C$21)*COS(Mjesečno!$C16)*SIN(Mjesečno!$C$6)*SIN($E$207)+SIN(Mjesečno!$C16)*(SIN(Mjesečno!$C$1)*COS($E$207)-COS(Mjesečno!$C$1)*SIN($E$207)*COS(Mjesečno!$C$6))&lt;0,0,COS(C$21)*(COS(Mjesečno!$C16)*(COS(Dnevno!$C$1)*COS($E$207)+COS(Dnevno!$C$6)*SIN(Dnevno!$C$1)*SIN($E$207)))+SIN(Sheet2!C$21)*COS(Mjesečno!$C16)*SIN(Mjesečno!$C$6)*SIN($E$207)+SIN(Mjesečno!$C16)*(SIN(Mjesečno!$C$1)*COS($E$207)-COS(Mjesečno!$C$1)*SIN($E$207)*COS(Mjesečno!$C$6)))</f>
        <v>0</v>
      </c>
      <c r="D392" s="34">
        <f>IF(COS(D$21)*(COS(Mjesečno!$C16)*(COS(Dnevno!$C$1)*COS($E$207)+COS(Dnevno!$C$6)*SIN(Dnevno!$C$1)*SIN($E$207)))+SIN(Sheet2!D$21)*COS(Mjesečno!$C16)*SIN(Mjesečno!$C$6)*SIN($E$207)+SIN(Mjesečno!$C16)*(SIN(Mjesečno!$C$1)*COS($E$207)-COS(Mjesečno!$C$1)*SIN($E$207)*COS(Mjesečno!$C$6))&lt;0,0,COS(D$21)*(COS(Mjesečno!$C16)*(COS(Dnevno!$C$1)*COS($E$207)+COS(Dnevno!$C$6)*SIN(Dnevno!$C$1)*SIN($E$207)))+SIN(Sheet2!D$21)*COS(Mjesečno!$C16)*SIN(Mjesečno!$C$6)*SIN($E$207)+SIN(Mjesečno!$C16)*(SIN(Mjesečno!$C$1)*COS($E$207)-COS(Mjesečno!$C$1)*SIN($E$207)*COS(Mjesečno!$C$6)))</f>
        <v>0</v>
      </c>
      <c r="E392" s="34">
        <f>IF(COS(E$21)*(COS(Mjesečno!$C16)*(COS(Dnevno!$C$1)*COS($E$207)+COS(Dnevno!$C$6)*SIN(Dnevno!$C$1)*SIN($E$207)))+SIN(Sheet2!E$21)*COS(Mjesečno!$C16)*SIN(Mjesečno!$C$6)*SIN($E$207)+SIN(Mjesečno!$C16)*(SIN(Mjesečno!$C$1)*COS($E$207)-COS(Mjesečno!$C$1)*SIN($E$207)*COS(Mjesečno!$C$6))&lt;0,0,COS(E$21)*(COS(Mjesečno!$C16)*(COS(Dnevno!$C$1)*COS($E$207)+COS(Dnevno!$C$6)*SIN(Dnevno!$C$1)*SIN($E$207)))+SIN(Sheet2!E$21)*COS(Mjesečno!$C16)*SIN(Mjesečno!$C$6)*SIN($E$207)+SIN(Mjesečno!$C16)*(SIN(Mjesečno!$C$1)*COS($E$207)-COS(Mjesečno!$C$1)*SIN($E$207)*COS(Mjesečno!$C$6)))</f>
        <v>0.25244589574684884</v>
      </c>
      <c r="F392" s="34">
        <f>IF(COS(F$21)*(COS(Mjesečno!$C16)*(COS(Dnevno!$C$1)*COS($E$207)+COS(Dnevno!$C$6)*SIN(Dnevno!$C$1)*SIN($E$207)))+SIN(Sheet2!F$21)*COS(Mjesečno!$C16)*SIN(Mjesečno!$C$6)*SIN($E$207)+SIN(Mjesečno!$C16)*(SIN(Mjesečno!$C$1)*COS($E$207)-COS(Mjesečno!$C$1)*SIN($E$207)*COS(Mjesečno!$C$6))&lt;0,0,COS(F$21)*(COS(Mjesečno!$C16)*(COS(Dnevno!$C$1)*COS($E$207)+COS(Dnevno!$C$6)*SIN(Dnevno!$C$1)*SIN($E$207)))+SIN(Sheet2!F$21)*COS(Mjesečno!$C16)*SIN(Mjesečno!$C$6)*SIN($E$207)+SIN(Mjesečno!$C16)*(SIN(Mjesečno!$C$1)*COS($E$207)-COS(Mjesečno!$C$1)*SIN($E$207)*COS(Mjesečno!$C$6)))</f>
        <v>0.49028983426337625</v>
      </c>
      <c r="G392" s="34">
        <f>IF(COS(G$21)*(COS(Mjesečno!$C16)*(COS(Dnevno!$C$1)*COS($E$207)+COS(Dnevno!$C$6)*SIN(Dnevno!$C$1)*SIN($E$207)))+SIN(Sheet2!G$21)*COS(Mjesečno!$C16)*SIN(Mjesečno!$C$6)*SIN($E$207)+SIN(Mjesečno!$C16)*(SIN(Mjesečno!$C$1)*COS($E$207)-COS(Mjesečno!$C$1)*SIN($E$207)*COS(Mjesečno!$C$6))&lt;0,0,COS(G$21)*(COS(Mjesečno!$C16)*(COS(Dnevno!$C$1)*COS($E$207)+COS(Dnevno!$C$6)*SIN(Dnevno!$C$1)*SIN($E$207)))+SIN(Sheet2!G$21)*COS(Mjesečno!$C16)*SIN(Mjesečno!$C$6)*SIN($E$207)+SIN(Mjesečno!$C16)*(SIN(Mjesečno!$C$1)*COS($E$207)-COS(Mjesečno!$C$1)*SIN($E$207)*COS(Mjesečno!$C$6)))</f>
        <v>0.6945310545198764</v>
      </c>
      <c r="H392" s="34">
        <f>IF(COS(H$21)*(COS(Mjesečno!$C16)*(COS(Dnevno!$C$1)*COS($E$207)+COS(Dnevno!$C$6)*SIN(Dnevno!$C$1)*SIN($E$207)))+SIN(Sheet2!H$21)*COS(Mjesečno!$C16)*SIN(Mjesečno!$C$6)*SIN($E$207)+SIN(Mjesečno!$C16)*(SIN(Mjesečno!$C$1)*COS($E$207)-COS(Mjesečno!$C$1)*SIN($E$207)*COS(Mjesečno!$C$6))&lt;0,0,COS(H$21)*(COS(Mjesečno!$C16)*(COS(Dnevno!$C$1)*COS($E$207)+COS(Dnevno!$C$6)*SIN(Dnevno!$C$1)*SIN($E$207)))+SIN(Sheet2!H$21)*COS(Mjesečno!$C16)*SIN(Mjesečno!$C$6)*SIN($E$207)+SIN(Mjesečno!$C16)*(SIN(Mjesečno!$C$1)*COS($E$207)-COS(Mjesečno!$C$1)*SIN($E$207)*COS(Mjesečno!$C$6)))</f>
        <v>0.85125085488044405</v>
      </c>
      <c r="I392" s="34">
        <f>IF(COS(I$21)*(COS(Mjesečno!$C16)*(COS(Dnevno!$C$1)*COS($E$207)+COS(Dnevno!$C$6)*SIN(Dnevno!$C$1)*SIN($E$207)))+SIN(Sheet2!I$21)*COS(Mjesečno!$C16)*SIN(Mjesečno!$C$6)*SIN($E$207)+SIN(Mjesečno!$C16)*(SIN(Mjesečno!$C$1)*COS($E$207)-COS(Mjesečno!$C$1)*SIN($E$207)*COS(Mjesečno!$C$6))&lt;0,0,COS(I$21)*(COS(Mjesečno!$C16)*(COS(Dnevno!$C$1)*COS($E$207)+COS(Dnevno!$C$6)*SIN(Dnevno!$C$1)*SIN($E$207)))+SIN(Sheet2!I$21)*COS(Mjesečno!$C16)*SIN(Mjesečno!$C$6)*SIN($E$207)+SIN(Mjesečno!$C16)*(SIN(Mjesečno!$C$1)*COS($E$207)-COS(Mjesečno!$C$1)*SIN($E$207)*COS(Mjesečno!$C$6)))</f>
        <v>0.94976903994222217</v>
      </c>
      <c r="J392" s="34">
        <f>IF(COS(J$21)*(COS(Mjesečno!$C16)*(COS(Dnevno!$C$1)*COS($E$207)+COS(Dnevno!$C$6)*SIN(Dnevno!$C$1)*SIN($E$207)))+SIN(Sheet2!J$21)*COS(Mjesečno!$C16)*SIN(Mjesečno!$C$6)*SIN($E$207)+SIN(Mjesečno!$C16)*(SIN(Mjesečno!$C$1)*COS($E$207)-COS(Mjesečno!$C$1)*SIN($E$207)*COS(Mjesečno!$C$6))&lt;0,0,COS(J$21)*(COS(Mjesečno!$C16)*(COS(Dnevno!$C$1)*COS($E$207)+COS(Dnevno!$C$6)*SIN(Dnevno!$C$1)*SIN($E$207)))+SIN(Sheet2!J$21)*COS(Mjesečno!$C16)*SIN(Mjesečno!$C$6)*SIN($E$207)+SIN(Mjesečno!$C16)*(SIN(Mjesečno!$C$1)*COS($E$207)-COS(Mjesečno!$C$1)*SIN($E$207)*COS(Mjesečno!$C$6)))</f>
        <v>0.98337175820224931</v>
      </c>
      <c r="K392" s="34">
        <f>IF(COS(K$21)*(COS(Mjesečno!$C16)*(COS(Dnevno!$C$1)*COS($E$207)+COS(Dnevno!$C$6)*SIN(Dnevno!$C$1)*SIN($E$207)))+SIN(Sheet2!K$21)*COS(Mjesečno!$C16)*SIN(Mjesečno!$C$6)*SIN($E$207)+SIN(Mjesečno!$C16)*(SIN(Mjesečno!$C$1)*COS($E$207)-COS(Mjesečno!$C$1)*SIN($E$207)*COS(Mjesečno!$C$6))&lt;0,0,COS(K$21)*(COS(Mjesečno!$C16)*(COS(Dnevno!$C$1)*COS($E$207)+COS(Dnevno!$C$6)*SIN(Dnevno!$C$1)*SIN($E$207)))+SIN(Sheet2!K$21)*COS(Mjesečno!$C16)*SIN(Mjesečno!$C$6)*SIN($E$207)+SIN(Mjesečno!$C16)*(SIN(Mjesečno!$C$1)*COS($E$207)-COS(Mjesečno!$C$1)*SIN($E$207)*COS(Mjesečno!$C$6)))</f>
        <v>0.94976903994222217</v>
      </c>
      <c r="L392" s="34">
        <f>IF(COS(L$21)*(COS(Mjesečno!$C16)*(COS(Dnevno!$C$1)*COS($E$207)+COS(Dnevno!$C$6)*SIN(Dnevno!$C$1)*SIN($E$207)))+SIN(Sheet2!L$21)*COS(Mjesečno!$C16)*SIN(Mjesečno!$C$6)*SIN($E$207)+SIN(Mjesečno!$C16)*(SIN(Mjesečno!$C$1)*COS($E$207)-COS(Mjesečno!$C$1)*SIN($E$207)*COS(Mjesečno!$C$6))&lt;0,0,COS(L$21)*(COS(Mjesečno!$C16)*(COS(Dnevno!$C$1)*COS($E$207)+COS(Dnevno!$C$6)*SIN(Dnevno!$C$1)*SIN($E$207)))+SIN(Sheet2!L$21)*COS(Mjesečno!$C16)*SIN(Mjesečno!$C$6)*SIN($E$207)+SIN(Mjesečno!$C16)*(SIN(Mjesečno!$C$1)*COS($E$207)-COS(Mjesečno!$C$1)*SIN($E$207)*COS(Mjesečno!$C$6)))</f>
        <v>0.85125085488044405</v>
      </c>
      <c r="M392" s="34">
        <f>IF(COS(M$21)*(COS(Mjesečno!$C16)*(COS(Dnevno!$C$1)*COS($E$207)+COS(Dnevno!$C$6)*SIN(Dnevno!$C$1)*SIN($E$207)))+SIN(Sheet2!M$21)*COS(Mjesečno!$C16)*SIN(Mjesečno!$C$6)*SIN($E$207)+SIN(Mjesečno!$C16)*(SIN(Mjesečno!$C$1)*COS($E$207)-COS(Mjesečno!$C$1)*SIN($E$207)*COS(Mjesečno!$C$6))&lt;0,0,COS(M$21)*(COS(Mjesečno!$C16)*(COS(Dnevno!$C$1)*COS($E$207)+COS(Dnevno!$C$6)*SIN(Dnevno!$C$1)*SIN($E$207)))+SIN(Sheet2!M$21)*COS(Mjesečno!$C16)*SIN(Mjesečno!$C$6)*SIN($E$207)+SIN(Mjesečno!$C16)*(SIN(Mjesečno!$C$1)*COS($E$207)-COS(Mjesečno!$C$1)*SIN($E$207)*COS(Mjesečno!$C$6)))</f>
        <v>0.6945310545198764</v>
      </c>
      <c r="N392" s="34">
        <f>IF(COS(N$21)*(COS(Mjesečno!$C16)*(COS(Dnevno!$C$1)*COS($E$207)+COS(Dnevno!$C$6)*SIN(Dnevno!$C$1)*SIN($E$207)))+SIN(Sheet2!N$21)*COS(Mjesečno!$C16)*SIN(Mjesečno!$C$6)*SIN($E$207)+SIN(Mjesečno!$C16)*(SIN(Mjesečno!$C$1)*COS($E$207)-COS(Mjesečno!$C$1)*SIN($E$207)*COS(Mjesečno!$C$6))&lt;0,0,COS(N$21)*(COS(Mjesečno!$C16)*(COS(Dnevno!$C$1)*COS($E$207)+COS(Dnevno!$C$6)*SIN(Dnevno!$C$1)*SIN($E$207)))+SIN(Sheet2!N$21)*COS(Mjesečno!$C16)*SIN(Mjesečno!$C$6)*SIN($E$207)+SIN(Mjesečno!$C16)*(SIN(Mjesečno!$C$1)*COS($E$207)-COS(Mjesečno!$C$1)*SIN($E$207)*COS(Mjesečno!$C$6)))</f>
        <v>0.49028983426337625</v>
      </c>
      <c r="O392" s="34">
        <f>IF(COS(O$21)*(COS(Mjesečno!$C16)*(COS(Dnevno!$C$1)*COS($E$207)+COS(Dnevno!$C$6)*SIN(Dnevno!$C$1)*SIN($E$207)))+SIN(Sheet2!O$21)*COS(Mjesečno!$C16)*SIN(Mjesečno!$C$6)*SIN($E$207)+SIN(Mjesečno!$C16)*(SIN(Mjesečno!$C$1)*COS($E$207)-COS(Mjesečno!$C$1)*SIN($E$207)*COS(Mjesečno!$C$6))&lt;0,0,COS(O$21)*(COS(Mjesečno!$C16)*(COS(Dnevno!$C$1)*COS($E$207)+COS(Dnevno!$C$6)*SIN(Dnevno!$C$1)*SIN($E$207)))+SIN(Sheet2!O$21)*COS(Mjesečno!$C16)*SIN(Mjesečno!$C$6)*SIN($E$207)+SIN(Mjesečno!$C16)*(SIN(Mjesečno!$C$1)*COS($E$207)-COS(Mjesečno!$C$1)*SIN($E$207)*COS(Mjesečno!$C$6)))</f>
        <v>0.25244589574684884</v>
      </c>
      <c r="P392" s="34">
        <f>IF(COS(P$21)*(COS(Mjesečno!$C16)*(COS(Dnevno!$C$1)*COS($E$207)+COS(Dnevno!$C$6)*SIN(Dnevno!$C$1)*SIN($E$207)))+SIN(Sheet2!P$21)*COS(Mjesečno!$C16)*SIN(Mjesečno!$C$6)*SIN($E$207)+SIN(Mjesečno!$C16)*(SIN(Mjesečno!$C$1)*COS($E$207)-COS(Mjesečno!$C$1)*SIN($E$207)*COS(Mjesečno!$C$6))&lt;0,0,COS(P$21)*(COS(Mjesečno!$C16)*(COS(Dnevno!$C$1)*COS($E$207)+COS(Dnevno!$C$6)*SIN(Dnevno!$C$1)*SIN($E$207)))+SIN(Sheet2!P$21)*COS(Mjesečno!$C16)*SIN(Mjesečno!$C$6)*SIN($E$207)+SIN(Mjesečno!$C16)*(SIN(Mjesečno!$C$1)*COS($E$207)-COS(Mjesečno!$C$1)*SIN($E$207)*COS(Mjesečno!$C$6)))</f>
        <v>0</v>
      </c>
      <c r="Q392" s="34">
        <f>IF(COS(Q$21)*(COS(Mjesečno!$C16)*(COS(Dnevno!$C$1)*COS($E$207)+COS(Dnevno!$C$6)*SIN(Dnevno!$C$1)*SIN($E$207)))+SIN(Sheet2!Q$21)*COS(Mjesečno!$C16)*SIN(Mjesečno!$C$6)*SIN($E$207)+SIN(Mjesečno!$C16)*(SIN(Mjesečno!$C$1)*COS($E$207)-COS(Mjesečno!$C$1)*SIN($E$207)*COS(Mjesečno!$C$6))&lt;0,0,COS(Q$21)*(COS(Mjesečno!$C16)*(COS(Dnevno!$C$1)*COS($E$207)+COS(Dnevno!$C$6)*SIN(Dnevno!$C$1)*SIN($E$207)))+SIN(Sheet2!Q$21)*COS(Mjesečno!$C16)*SIN(Mjesečno!$C$6)*SIN($E$207)+SIN(Mjesečno!$C16)*(SIN(Mjesečno!$C$1)*COS($E$207)-COS(Mjesečno!$C$1)*SIN($E$207)*COS(Mjesečno!$C$6)))</f>
        <v>0</v>
      </c>
      <c r="R392" s="34">
        <f>IF(COS(R$21)*(COS(Mjesečno!$C16)*(COS(Dnevno!$C$1)*COS($E$207)+COS(Dnevno!$C$6)*SIN(Dnevno!$C$1)*SIN($E$207)))+SIN(Sheet2!R$21)*COS(Mjesečno!$C16)*SIN(Mjesečno!$C$6)*SIN($E$207)+SIN(Mjesečno!$C16)*(SIN(Mjesečno!$C$1)*COS($E$207)-COS(Mjesečno!$C$1)*SIN($E$207)*COS(Mjesečno!$C$6))&lt;0,0,COS(R$21)*(COS(Mjesečno!$C16)*(COS(Dnevno!$C$1)*COS($E$207)+COS(Dnevno!$C$6)*SIN(Dnevno!$C$1)*SIN($E$207)))+SIN(Sheet2!R$21)*COS(Mjesečno!$C16)*SIN(Mjesečno!$C$6)*SIN($E$207)+SIN(Mjesečno!$C16)*(SIN(Mjesečno!$C$1)*COS($E$207)-COS(Mjesečno!$C$1)*SIN($E$207)*COS(Mjesečno!$C$6)))</f>
        <v>0</v>
      </c>
      <c r="S392" s="36">
        <f>IF(COS(S$21)*(COS(Mjesečno!$C16)*(COS(Dnevno!$C$1)*COS($E$207)+COS(Dnevno!$C$6)*SIN(Dnevno!$C$1)*SIN($E$207)))+SIN(Sheet2!S$21)*COS(Mjesečno!$C16)*SIN(Mjesečno!$C$6)*SIN($E$207)+SIN(Mjesečno!$C16)*(SIN(Mjesečno!$C$1)*COS($E$207)-COS(Mjesečno!$C$1)*SIN($E$207)*COS(Mjesečno!$C$6))&lt;0,0,COS(S$21)*(COS(Mjesečno!$C16)*(COS(Dnevno!$C$1)*COS($E$207)+COS(Dnevno!$C$6)*SIN(Dnevno!$C$1)*SIN($E$207)))+SIN(Sheet2!S$21)*COS(Mjesečno!$C16)*SIN(Mjesečno!$C$6)*SIN($E$207)+SIN(Mjesečno!$C16)*(SIN(Mjesečno!$C$1)*COS($E$207)-COS(Mjesečno!$C$1)*SIN($E$207)*COS(Mjesečno!$C$6)))</f>
        <v>0</v>
      </c>
    </row>
    <row r="393" spans="2:19" x14ac:dyDescent="0.35">
      <c r="B393" s="144" t="s">
        <v>81</v>
      </c>
      <c r="C393" s="34">
        <f>IF(COS(C$21)*(COS(Mjesečno!$C17)*(COS(Dnevno!$C$1)*COS($E$207)+COS(Dnevno!$C$6)*SIN(Dnevno!$C$1)*SIN($E$207)))+SIN(Sheet2!C$21)*COS(Mjesečno!$C17)*SIN(Mjesečno!$C$6)*SIN($E$207)+SIN(Mjesečno!$C17)*(SIN(Mjesečno!$C$1)*COS($E$207)-COS(Mjesečno!$C$1)*SIN($E$207)*COS(Mjesečno!$C$6))&lt;0,0,COS(C$21)*(COS(Mjesečno!$C17)*(COS(Dnevno!$C$1)*COS($E$207)+COS(Dnevno!$C$6)*SIN(Dnevno!$C$1)*SIN($E$207)))+SIN(Sheet2!C$21)*COS(Mjesečno!$C17)*SIN(Mjesečno!$C$6)*SIN($E$207)+SIN(Mjesečno!$C17)*(SIN(Mjesečno!$C$1)*COS($E$207)-COS(Mjesečno!$C$1)*SIN($E$207)*COS(Mjesečno!$C$6)))</f>
        <v>0</v>
      </c>
      <c r="D393" s="34">
        <f>IF(COS(D$21)*(COS(Mjesečno!$C17)*(COS(Dnevno!$C$1)*COS($E$207)+COS(Dnevno!$C$6)*SIN(Dnevno!$C$1)*SIN($E$207)))+SIN(Sheet2!D$21)*COS(Mjesečno!$C17)*SIN(Mjesečno!$C$6)*SIN($E$207)+SIN(Mjesečno!$C17)*(SIN(Mjesečno!$C$1)*COS($E$207)-COS(Mjesečno!$C$1)*SIN($E$207)*COS(Mjesečno!$C$6))&lt;0,0,COS(D$21)*(COS(Mjesečno!$C17)*(COS(Dnevno!$C$1)*COS($E$207)+COS(Dnevno!$C$6)*SIN(Dnevno!$C$1)*SIN($E$207)))+SIN(Sheet2!D$21)*COS(Mjesečno!$C17)*SIN(Mjesečno!$C$6)*SIN($E$207)+SIN(Mjesečno!$C17)*(SIN(Mjesečno!$C$1)*COS($E$207)-COS(Mjesečno!$C$1)*SIN($E$207)*COS(Mjesečno!$C$6)))</f>
        <v>0</v>
      </c>
      <c r="E393" s="34">
        <f>IF(COS(E$21)*(COS(Mjesečno!$C17)*(COS(Dnevno!$C$1)*COS($E$207)+COS(Dnevno!$C$6)*SIN(Dnevno!$C$1)*SIN($E$207)))+SIN(Sheet2!E$21)*COS(Mjesečno!$C17)*SIN(Mjesečno!$C$6)*SIN($E$207)+SIN(Mjesečno!$C17)*(SIN(Mjesečno!$C$1)*COS($E$207)-COS(Mjesečno!$C$1)*SIN($E$207)*COS(Mjesečno!$C$6))&lt;0,0,COS(E$21)*(COS(Mjesečno!$C17)*(COS(Dnevno!$C$1)*COS($E$207)+COS(Dnevno!$C$6)*SIN(Dnevno!$C$1)*SIN($E$207)))+SIN(Sheet2!E$21)*COS(Mjesečno!$C17)*SIN(Mjesečno!$C$6)*SIN($E$207)+SIN(Mjesečno!$C17)*(SIN(Mjesečno!$C$1)*COS($E$207)-COS(Mjesečno!$C$1)*SIN($E$207)*COS(Mjesečno!$C$6)))</f>
        <v>0.23951005069897674</v>
      </c>
      <c r="F393" s="34">
        <f>IF(COS(F$21)*(COS(Mjesečno!$C17)*(COS(Dnevno!$C$1)*COS($E$207)+COS(Dnevno!$C$6)*SIN(Dnevno!$C$1)*SIN($E$207)))+SIN(Sheet2!F$21)*COS(Mjesečno!$C17)*SIN(Mjesečno!$C$6)*SIN($E$207)+SIN(Mjesečno!$C17)*(SIN(Mjesečno!$C$1)*COS($E$207)-COS(Mjesečno!$C$1)*SIN($E$207)*COS(Mjesečno!$C$6))&lt;0,0,COS(F$21)*(COS(Mjesečno!$C17)*(COS(Dnevno!$C$1)*COS($E$207)+COS(Dnevno!$C$6)*SIN(Dnevno!$C$1)*SIN($E$207)))+SIN(Sheet2!F$21)*COS(Mjesečno!$C17)*SIN(Mjesečno!$C$6)*SIN($E$207)+SIN(Mjesečno!$C17)*(SIN(Mjesečno!$C$1)*COS($E$207)-COS(Mjesečno!$C$1)*SIN($E$207)*COS(Mjesečno!$C$6)))</f>
        <v>0.46778321249601962</v>
      </c>
      <c r="G393" s="34">
        <f>IF(COS(G$21)*(COS(Mjesečno!$C17)*(COS(Dnevno!$C$1)*COS($E$207)+COS(Dnevno!$C$6)*SIN(Dnevno!$C$1)*SIN($E$207)))+SIN(Sheet2!G$21)*COS(Mjesečno!$C17)*SIN(Mjesečno!$C$6)*SIN($E$207)+SIN(Mjesečno!$C17)*(SIN(Mjesečno!$C$1)*COS($E$207)-COS(Mjesečno!$C$1)*SIN($E$207)*COS(Mjesečno!$C$6))&lt;0,0,COS(G$21)*(COS(Mjesečno!$C17)*(COS(Dnevno!$C$1)*COS($E$207)+COS(Dnevno!$C$6)*SIN(Dnevno!$C$1)*SIN($E$207)))+SIN(Sheet2!G$21)*COS(Mjesečno!$C17)*SIN(Mjesečno!$C$6)*SIN($E$207)+SIN(Mjesečno!$C17)*(SIN(Mjesečno!$C$1)*COS($E$207)-COS(Mjesečno!$C$1)*SIN($E$207)*COS(Mjesečno!$C$6)))</f>
        <v>0.66380582046337699</v>
      </c>
      <c r="H393" s="34">
        <f>IF(COS(H$21)*(COS(Mjesečno!$C17)*(COS(Dnevno!$C$1)*COS($E$207)+COS(Dnevno!$C$6)*SIN(Dnevno!$C$1)*SIN($E$207)))+SIN(Sheet2!H$21)*COS(Mjesečno!$C17)*SIN(Mjesečno!$C$6)*SIN($E$207)+SIN(Mjesečno!$C17)*(SIN(Mjesečno!$C$1)*COS($E$207)-COS(Mjesečno!$C$1)*SIN($E$207)*COS(Mjesečno!$C$6))&lt;0,0,COS(H$21)*(COS(Mjesečno!$C17)*(COS(Dnevno!$C$1)*COS($E$207)+COS(Dnevno!$C$6)*SIN(Dnevno!$C$1)*SIN($E$207)))+SIN(Sheet2!H$21)*COS(Mjesečno!$C17)*SIN(Mjesečno!$C$6)*SIN($E$207)+SIN(Mjesečno!$C17)*(SIN(Mjesečno!$C$1)*COS($E$207)-COS(Mjesečno!$C$1)*SIN($E$207)*COS(Mjesečno!$C$6)))</f>
        <v>0.81421925781074989</v>
      </c>
      <c r="I393" s="34">
        <f>IF(COS(I$21)*(COS(Mjesečno!$C17)*(COS(Dnevno!$C$1)*COS($E$207)+COS(Dnevno!$C$6)*SIN(Dnevno!$C$1)*SIN($E$207)))+SIN(Sheet2!I$21)*COS(Mjesečno!$C17)*SIN(Mjesečno!$C$6)*SIN($E$207)+SIN(Mjesečno!$C17)*(SIN(Mjesečno!$C$1)*COS($E$207)-COS(Mjesečno!$C$1)*SIN($E$207)*COS(Mjesečno!$C$6))&lt;0,0,COS(I$21)*(COS(Mjesečno!$C17)*(COS(Dnevno!$C$1)*COS($E$207)+COS(Dnevno!$C$6)*SIN(Dnevno!$C$1)*SIN($E$207)))+SIN(Sheet2!I$21)*COS(Mjesečno!$C17)*SIN(Mjesečno!$C$6)*SIN($E$207)+SIN(Mjesečno!$C17)*(SIN(Mjesečno!$C$1)*COS($E$207)-COS(Mjesečno!$C$1)*SIN($E$207)*COS(Mjesečno!$C$6)))</f>
        <v>0.90877309735287293</v>
      </c>
      <c r="J393" s="34">
        <f>IF(COS(J$21)*(COS(Mjesečno!$C17)*(COS(Dnevno!$C$1)*COS($E$207)+COS(Dnevno!$C$6)*SIN(Dnevno!$C$1)*SIN($E$207)))+SIN(Sheet2!J$21)*COS(Mjesečno!$C17)*SIN(Mjesečno!$C$6)*SIN($E$207)+SIN(Mjesečno!$C17)*(SIN(Mjesečno!$C$1)*COS($E$207)-COS(Mjesečno!$C$1)*SIN($E$207)*COS(Mjesečno!$C$6))&lt;0,0,COS(J$21)*(COS(Mjesečno!$C17)*(COS(Dnevno!$C$1)*COS($E$207)+COS(Dnevno!$C$6)*SIN(Dnevno!$C$1)*SIN($E$207)))+SIN(Sheet2!J$21)*COS(Mjesečno!$C17)*SIN(Mjesečno!$C$6)*SIN($E$207)+SIN(Mjesečno!$C17)*(SIN(Mjesečno!$C$1)*COS($E$207)-COS(Mjesečno!$C$1)*SIN($E$207)*COS(Mjesečno!$C$6)))</f>
        <v>0.94102365118255815</v>
      </c>
      <c r="K393" s="34">
        <f>IF(COS(K$21)*(COS(Mjesečno!$C17)*(COS(Dnevno!$C$1)*COS($E$207)+COS(Dnevno!$C$6)*SIN(Dnevno!$C$1)*SIN($E$207)))+SIN(Sheet2!K$21)*COS(Mjesečno!$C17)*SIN(Mjesečno!$C$6)*SIN($E$207)+SIN(Mjesečno!$C17)*(SIN(Mjesečno!$C$1)*COS($E$207)-COS(Mjesečno!$C$1)*SIN($E$207)*COS(Mjesečno!$C$6))&lt;0,0,COS(K$21)*(COS(Mjesečno!$C17)*(COS(Dnevno!$C$1)*COS($E$207)+COS(Dnevno!$C$6)*SIN(Dnevno!$C$1)*SIN($E$207)))+SIN(Sheet2!K$21)*COS(Mjesečno!$C17)*SIN(Mjesečno!$C$6)*SIN($E$207)+SIN(Mjesečno!$C17)*(SIN(Mjesečno!$C$1)*COS($E$207)-COS(Mjesečno!$C$1)*SIN($E$207)*COS(Mjesečno!$C$6)))</f>
        <v>0.90877309735287293</v>
      </c>
      <c r="L393" s="34">
        <f>IF(COS(L$21)*(COS(Mjesečno!$C17)*(COS(Dnevno!$C$1)*COS($E$207)+COS(Dnevno!$C$6)*SIN(Dnevno!$C$1)*SIN($E$207)))+SIN(Sheet2!L$21)*COS(Mjesečno!$C17)*SIN(Mjesečno!$C$6)*SIN($E$207)+SIN(Mjesečno!$C17)*(SIN(Mjesečno!$C$1)*COS($E$207)-COS(Mjesečno!$C$1)*SIN($E$207)*COS(Mjesečno!$C$6))&lt;0,0,COS(L$21)*(COS(Mjesečno!$C17)*(COS(Dnevno!$C$1)*COS($E$207)+COS(Dnevno!$C$6)*SIN(Dnevno!$C$1)*SIN($E$207)))+SIN(Sheet2!L$21)*COS(Mjesečno!$C17)*SIN(Mjesečno!$C$6)*SIN($E$207)+SIN(Mjesečno!$C17)*(SIN(Mjesečno!$C$1)*COS($E$207)-COS(Mjesečno!$C$1)*SIN($E$207)*COS(Mjesečno!$C$6)))</f>
        <v>0.81421925781074989</v>
      </c>
      <c r="M393" s="34">
        <f>IF(COS(M$21)*(COS(Mjesečno!$C17)*(COS(Dnevno!$C$1)*COS($E$207)+COS(Dnevno!$C$6)*SIN(Dnevno!$C$1)*SIN($E$207)))+SIN(Sheet2!M$21)*COS(Mjesečno!$C17)*SIN(Mjesečno!$C$6)*SIN($E$207)+SIN(Mjesečno!$C17)*(SIN(Mjesečno!$C$1)*COS($E$207)-COS(Mjesečno!$C$1)*SIN($E$207)*COS(Mjesečno!$C$6))&lt;0,0,COS(M$21)*(COS(Mjesečno!$C17)*(COS(Dnevno!$C$1)*COS($E$207)+COS(Dnevno!$C$6)*SIN(Dnevno!$C$1)*SIN($E$207)))+SIN(Sheet2!M$21)*COS(Mjesečno!$C17)*SIN(Mjesečno!$C$6)*SIN($E$207)+SIN(Mjesečno!$C17)*(SIN(Mjesečno!$C$1)*COS($E$207)-COS(Mjesečno!$C$1)*SIN($E$207)*COS(Mjesečno!$C$6)))</f>
        <v>0.66380582046337699</v>
      </c>
      <c r="N393" s="34">
        <f>IF(COS(N$21)*(COS(Mjesečno!$C17)*(COS(Dnevno!$C$1)*COS($E$207)+COS(Dnevno!$C$6)*SIN(Dnevno!$C$1)*SIN($E$207)))+SIN(Sheet2!N$21)*COS(Mjesečno!$C17)*SIN(Mjesečno!$C$6)*SIN($E$207)+SIN(Mjesečno!$C17)*(SIN(Mjesečno!$C$1)*COS($E$207)-COS(Mjesečno!$C$1)*SIN($E$207)*COS(Mjesečno!$C$6))&lt;0,0,COS(N$21)*(COS(Mjesečno!$C17)*(COS(Dnevno!$C$1)*COS($E$207)+COS(Dnevno!$C$6)*SIN(Dnevno!$C$1)*SIN($E$207)))+SIN(Sheet2!N$21)*COS(Mjesečno!$C17)*SIN(Mjesečno!$C$6)*SIN($E$207)+SIN(Mjesečno!$C17)*(SIN(Mjesečno!$C$1)*COS($E$207)-COS(Mjesečno!$C$1)*SIN($E$207)*COS(Mjesečno!$C$6)))</f>
        <v>0.46778321249601962</v>
      </c>
      <c r="O393" s="34">
        <f>IF(COS(O$21)*(COS(Mjesečno!$C17)*(COS(Dnevno!$C$1)*COS($E$207)+COS(Dnevno!$C$6)*SIN(Dnevno!$C$1)*SIN($E$207)))+SIN(Sheet2!O$21)*COS(Mjesečno!$C17)*SIN(Mjesečno!$C$6)*SIN($E$207)+SIN(Mjesečno!$C17)*(SIN(Mjesečno!$C$1)*COS($E$207)-COS(Mjesečno!$C$1)*SIN($E$207)*COS(Mjesečno!$C$6))&lt;0,0,COS(O$21)*(COS(Mjesečno!$C17)*(COS(Dnevno!$C$1)*COS($E$207)+COS(Dnevno!$C$6)*SIN(Dnevno!$C$1)*SIN($E$207)))+SIN(Sheet2!O$21)*COS(Mjesečno!$C17)*SIN(Mjesečno!$C$6)*SIN($E$207)+SIN(Mjesečno!$C17)*(SIN(Mjesečno!$C$1)*COS($E$207)-COS(Mjesečno!$C$1)*SIN($E$207)*COS(Mjesečno!$C$6)))</f>
        <v>0.23951005069897674</v>
      </c>
      <c r="P393" s="34">
        <f>IF(COS(P$21)*(COS(Mjesečno!$C17)*(COS(Dnevno!$C$1)*COS($E$207)+COS(Dnevno!$C$6)*SIN(Dnevno!$C$1)*SIN($E$207)))+SIN(Sheet2!P$21)*COS(Mjesečno!$C17)*SIN(Mjesečno!$C$6)*SIN($E$207)+SIN(Mjesečno!$C17)*(SIN(Mjesečno!$C$1)*COS($E$207)-COS(Mjesečno!$C$1)*SIN($E$207)*COS(Mjesečno!$C$6))&lt;0,0,COS(P$21)*(COS(Mjesečno!$C17)*(COS(Dnevno!$C$1)*COS($E$207)+COS(Dnevno!$C$6)*SIN(Dnevno!$C$1)*SIN($E$207)))+SIN(Sheet2!P$21)*COS(Mjesečno!$C17)*SIN(Mjesečno!$C$6)*SIN($E$207)+SIN(Mjesečno!$C17)*(SIN(Mjesečno!$C$1)*COS($E$207)-COS(Mjesečno!$C$1)*SIN($E$207)*COS(Mjesečno!$C$6)))</f>
        <v>0</v>
      </c>
      <c r="Q393" s="34">
        <f>IF(COS(Q$21)*(COS(Mjesečno!$C17)*(COS(Dnevno!$C$1)*COS($E$207)+COS(Dnevno!$C$6)*SIN(Dnevno!$C$1)*SIN($E$207)))+SIN(Sheet2!Q$21)*COS(Mjesečno!$C17)*SIN(Mjesečno!$C$6)*SIN($E$207)+SIN(Mjesečno!$C17)*(SIN(Mjesečno!$C$1)*COS($E$207)-COS(Mjesečno!$C$1)*SIN($E$207)*COS(Mjesečno!$C$6))&lt;0,0,COS(Q$21)*(COS(Mjesečno!$C17)*(COS(Dnevno!$C$1)*COS($E$207)+COS(Dnevno!$C$6)*SIN(Dnevno!$C$1)*SIN($E$207)))+SIN(Sheet2!Q$21)*COS(Mjesečno!$C17)*SIN(Mjesečno!$C$6)*SIN($E$207)+SIN(Mjesečno!$C17)*(SIN(Mjesečno!$C$1)*COS($E$207)-COS(Mjesečno!$C$1)*SIN($E$207)*COS(Mjesečno!$C$6)))</f>
        <v>0</v>
      </c>
      <c r="R393" s="34">
        <f>IF(COS(R$21)*(COS(Mjesečno!$C17)*(COS(Dnevno!$C$1)*COS($E$207)+COS(Dnevno!$C$6)*SIN(Dnevno!$C$1)*SIN($E$207)))+SIN(Sheet2!R$21)*COS(Mjesečno!$C17)*SIN(Mjesečno!$C$6)*SIN($E$207)+SIN(Mjesečno!$C17)*(SIN(Mjesečno!$C$1)*COS($E$207)-COS(Mjesečno!$C$1)*SIN($E$207)*COS(Mjesečno!$C$6))&lt;0,0,COS(R$21)*(COS(Mjesečno!$C17)*(COS(Dnevno!$C$1)*COS($E$207)+COS(Dnevno!$C$6)*SIN(Dnevno!$C$1)*SIN($E$207)))+SIN(Sheet2!R$21)*COS(Mjesečno!$C17)*SIN(Mjesečno!$C$6)*SIN($E$207)+SIN(Mjesečno!$C17)*(SIN(Mjesečno!$C$1)*COS($E$207)-COS(Mjesečno!$C$1)*SIN($E$207)*COS(Mjesečno!$C$6)))</f>
        <v>0</v>
      </c>
      <c r="S393" s="36">
        <f>IF(COS(S$21)*(COS(Mjesečno!$C17)*(COS(Dnevno!$C$1)*COS($E$207)+COS(Dnevno!$C$6)*SIN(Dnevno!$C$1)*SIN($E$207)))+SIN(Sheet2!S$21)*COS(Mjesečno!$C17)*SIN(Mjesečno!$C$6)*SIN($E$207)+SIN(Mjesečno!$C17)*(SIN(Mjesečno!$C$1)*COS($E$207)-COS(Mjesečno!$C$1)*SIN($E$207)*COS(Mjesečno!$C$6))&lt;0,0,COS(S$21)*(COS(Mjesečno!$C17)*(COS(Dnevno!$C$1)*COS($E$207)+COS(Dnevno!$C$6)*SIN(Dnevno!$C$1)*SIN($E$207)))+SIN(Sheet2!S$21)*COS(Mjesečno!$C17)*SIN(Mjesečno!$C$6)*SIN($E$207)+SIN(Mjesečno!$C17)*(SIN(Mjesečno!$C$1)*COS($E$207)-COS(Mjesečno!$C$1)*SIN($E$207)*COS(Mjesečno!$C$6)))</f>
        <v>0</v>
      </c>
    </row>
    <row r="394" spans="2:19" x14ac:dyDescent="0.35">
      <c r="B394" s="144" t="s">
        <v>82</v>
      </c>
      <c r="C394" s="34">
        <f>IF(COS(C$21)*(COS(Mjesečno!$C18)*(COS(Dnevno!$C$1)*COS($E$207)+COS(Dnevno!$C$6)*SIN(Dnevno!$C$1)*SIN($E$207)))+SIN(Sheet2!C$21)*COS(Mjesečno!$C18)*SIN(Mjesečno!$C$6)*SIN($E$207)+SIN(Mjesečno!$C18)*(SIN(Mjesečno!$C$1)*COS($E$207)-COS(Mjesečno!$C$1)*SIN($E$207)*COS(Mjesečno!$C$6))&lt;0,0,COS(C$21)*(COS(Mjesečno!$C18)*(COS(Dnevno!$C$1)*COS($E$207)+COS(Dnevno!$C$6)*SIN(Dnevno!$C$1)*SIN($E$207)))+SIN(Sheet2!C$21)*COS(Mjesečno!$C18)*SIN(Mjesečno!$C$6)*SIN($E$207)+SIN(Mjesečno!$C18)*(SIN(Mjesečno!$C$1)*COS($E$207)-COS(Mjesečno!$C$1)*SIN($E$207)*COS(Mjesečno!$C$6)))</f>
        <v>0</v>
      </c>
      <c r="D394" s="34">
        <f>IF(COS(D$21)*(COS(Mjesečno!$C18)*(COS(Dnevno!$C$1)*COS($E$207)+COS(Dnevno!$C$6)*SIN(Dnevno!$C$1)*SIN($E$207)))+SIN(Sheet2!D$21)*COS(Mjesečno!$C18)*SIN(Mjesečno!$C$6)*SIN($E$207)+SIN(Mjesečno!$C18)*(SIN(Mjesečno!$C$1)*COS($E$207)-COS(Mjesečno!$C$1)*SIN($E$207)*COS(Mjesečno!$C$6))&lt;0,0,COS(D$21)*(COS(Mjesečno!$C18)*(COS(Dnevno!$C$1)*COS($E$207)+COS(Dnevno!$C$6)*SIN(Dnevno!$C$1)*SIN($E$207)))+SIN(Sheet2!D$21)*COS(Mjesečno!$C18)*SIN(Mjesečno!$C$6)*SIN($E$207)+SIN(Mjesečno!$C18)*(SIN(Mjesečno!$C$1)*COS($E$207)-COS(Mjesečno!$C$1)*SIN($E$207)*COS(Mjesečno!$C$6)))</f>
        <v>0</v>
      </c>
      <c r="E394" s="34">
        <f>IF(COS(E$21)*(COS(Mjesečno!$C18)*(COS(Dnevno!$C$1)*COS($E$207)+COS(Dnevno!$C$6)*SIN(Dnevno!$C$1)*SIN($E$207)))+SIN(Sheet2!E$21)*COS(Mjesečno!$C18)*SIN(Mjesečno!$C$6)*SIN($E$207)+SIN(Mjesečno!$C18)*(SIN(Mjesečno!$C$1)*COS($E$207)-COS(Mjesečno!$C$1)*SIN($E$207)*COS(Mjesečno!$C$6))&lt;0,0,COS(E$21)*(COS(Mjesečno!$C18)*(COS(Dnevno!$C$1)*COS($E$207)+COS(Dnevno!$C$6)*SIN(Dnevno!$C$1)*SIN($E$207)))+SIN(Sheet2!E$21)*COS(Mjesečno!$C18)*SIN(Mjesečno!$C$6)*SIN($E$207)+SIN(Mjesečno!$C18)*(SIN(Mjesečno!$C$1)*COS($E$207)-COS(Mjesečno!$C$1)*SIN($E$207)*COS(Mjesečno!$C$6)))</f>
        <v>0.23143824441780703</v>
      </c>
      <c r="F394" s="34">
        <f>IF(COS(F$21)*(COS(Mjesečno!$C18)*(COS(Dnevno!$C$1)*COS($E$207)+COS(Dnevno!$C$6)*SIN(Dnevno!$C$1)*SIN($E$207)))+SIN(Sheet2!F$21)*COS(Mjesečno!$C18)*SIN(Mjesečno!$C$6)*SIN($E$207)+SIN(Mjesečno!$C18)*(SIN(Mjesečno!$C$1)*COS($E$207)-COS(Mjesečno!$C$1)*SIN($E$207)*COS(Mjesečno!$C$6))&lt;0,0,COS(F$21)*(COS(Mjesečno!$C18)*(COS(Dnevno!$C$1)*COS($E$207)+COS(Dnevno!$C$6)*SIN(Dnevno!$C$1)*SIN($E$207)))+SIN(Sheet2!F$21)*COS(Mjesečno!$C18)*SIN(Mjesečno!$C$6)*SIN($E$207)+SIN(Mjesečno!$C18)*(SIN(Mjesečno!$C$1)*COS($E$207)-COS(Mjesečno!$C$1)*SIN($E$207)*COS(Mjesečno!$C$6)))</f>
        <v>0.45328774471875599</v>
      </c>
      <c r="G394" s="34">
        <f>IF(COS(G$21)*(COS(Mjesečno!$C18)*(COS(Dnevno!$C$1)*COS($E$207)+COS(Dnevno!$C$6)*SIN(Dnevno!$C$1)*SIN($E$207)))+SIN(Sheet2!G$21)*COS(Mjesečno!$C18)*SIN(Mjesečno!$C$6)*SIN($E$207)+SIN(Mjesečno!$C18)*(SIN(Mjesečno!$C$1)*COS($E$207)-COS(Mjesečno!$C$1)*SIN($E$207)*COS(Mjesečno!$C$6))&lt;0,0,COS(G$21)*(COS(Mjesečno!$C18)*(COS(Dnevno!$C$1)*COS($E$207)+COS(Dnevno!$C$6)*SIN(Dnevno!$C$1)*SIN($E$207)))+SIN(Sheet2!G$21)*COS(Mjesečno!$C18)*SIN(Mjesečno!$C$6)*SIN($E$207)+SIN(Mjesečno!$C18)*(SIN(Mjesečno!$C$1)*COS($E$207)-COS(Mjesečno!$C$1)*SIN($E$207)*COS(Mjesečno!$C$6)))</f>
        <v>0.6437942295060991</v>
      </c>
      <c r="H394" s="34">
        <f>IF(COS(H$21)*(COS(Mjesečno!$C18)*(COS(Dnevno!$C$1)*COS($E$207)+COS(Dnevno!$C$6)*SIN(Dnevno!$C$1)*SIN($E$207)))+SIN(Sheet2!H$21)*COS(Mjesečno!$C18)*SIN(Mjesečno!$C$6)*SIN($E$207)+SIN(Mjesečno!$C18)*(SIN(Mjesečno!$C$1)*COS($E$207)-COS(Mjesečno!$C$1)*SIN($E$207)*COS(Mjesečno!$C$6))&lt;0,0,COS(H$21)*(COS(Mjesečno!$C18)*(COS(Dnevno!$C$1)*COS($E$207)+COS(Dnevno!$C$6)*SIN(Dnevno!$C$1)*SIN($E$207)))+SIN(Sheet2!H$21)*COS(Mjesečno!$C18)*SIN(Mjesečno!$C$6)*SIN($E$207)+SIN(Mjesečno!$C18)*(SIN(Mjesečno!$C$1)*COS($E$207)-COS(Mjesečno!$C$1)*SIN($E$207)*COS(Mjesečno!$C$6)))</f>
        <v>0.78997499666843085</v>
      </c>
      <c r="I394" s="34">
        <f>IF(COS(I$21)*(COS(Mjesečno!$C18)*(COS(Dnevno!$C$1)*COS($E$207)+COS(Dnevno!$C$6)*SIN(Dnevno!$C$1)*SIN($E$207)))+SIN(Sheet2!I$21)*COS(Mjesečno!$C18)*SIN(Mjesečno!$C$6)*SIN($E$207)+SIN(Mjesečno!$C18)*(SIN(Mjesečno!$C$1)*COS($E$207)-COS(Mjesečno!$C$1)*SIN($E$207)*COS(Mjesečno!$C$6))&lt;0,0,COS(I$21)*(COS(Mjesečno!$C18)*(COS(Dnevno!$C$1)*COS($E$207)+COS(Dnevno!$C$6)*SIN(Dnevno!$C$1)*SIN($E$207)))+SIN(Sheet2!I$21)*COS(Mjesečno!$C18)*SIN(Mjesečno!$C$6)*SIN($E$207)+SIN(Mjesečno!$C18)*(SIN(Mjesečno!$C$1)*COS($E$207)-COS(Mjesečno!$C$1)*SIN($E$207)*COS(Mjesečno!$C$6)))</f>
        <v>0.88186806849877786</v>
      </c>
      <c r="J394" s="34">
        <f>IF(COS(J$21)*(COS(Mjesečno!$C18)*(COS(Dnevno!$C$1)*COS($E$207)+COS(Dnevno!$C$6)*SIN(Dnevno!$C$1)*SIN($E$207)))+SIN(Sheet2!J$21)*COS(Mjesečno!$C18)*SIN(Mjesečno!$C$6)*SIN($E$207)+SIN(Mjesečno!$C18)*(SIN(Mjesečno!$C$1)*COS($E$207)-COS(Mjesečno!$C$1)*SIN($E$207)*COS(Mjesečno!$C$6))&lt;0,0,COS(J$21)*(COS(Mjesečno!$C18)*(COS(Dnevno!$C$1)*COS($E$207)+COS(Dnevno!$C$6)*SIN(Dnevno!$C$1)*SIN($E$207)))+SIN(Sheet2!J$21)*COS(Mjesečno!$C18)*SIN(Mjesečno!$C$6)*SIN($E$207)+SIN(Mjesečno!$C18)*(SIN(Mjesečno!$C$1)*COS($E$207)-COS(Mjesečno!$C$1)*SIN($E$207)*COS(Mjesečno!$C$6)))</f>
        <v>0.91321108401238349</v>
      </c>
      <c r="K394" s="34">
        <f>IF(COS(K$21)*(COS(Mjesečno!$C18)*(COS(Dnevno!$C$1)*COS($E$207)+COS(Dnevno!$C$6)*SIN(Dnevno!$C$1)*SIN($E$207)))+SIN(Sheet2!K$21)*COS(Mjesečno!$C18)*SIN(Mjesečno!$C$6)*SIN($E$207)+SIN(Mjesečno!$C18)*(SIN(Mjesečno!$C$1)*COS($E$207)-COS(Mjesečno!$C$1)*SIN($E$207)*COS(Mjesečno!$C$6))&lt;0,0,COS(K$21)*(COS(Mjesečno!$C18)*(COS(Dnevno!$C$1)*COS($E$207)+COS(Dnevno!$C$6)*SIN(Dnevno!$C$1)*SIN($E$207)))+SIN(Sheet2!K$21)*COS(Mjesečno!$C18)*SIN(Mjesečno!$C$6)*SIN($E$207)+SIN(Mjesečno!$C18)*(SIN(Mjesečno!$C$1)*COS($E$207)-COS(Mjesečno!$C$1)*SIN($E$207)*COS(Mjesečno!$C$6)))</f>
        <v>0.88186806849877786</v>
      </c>
      <c r="L394" s="34">
        <f>IF(COS(L$21)*(COS(Mjesečno!$C18)*(COS(Dnevno!$C$1)*COS($E$207)+COS(Dnevno!$C$6)*SIN(Dnevno!$C$1)*SIN($E$207)))+SIN(Sheet2!L$21)*COS(Mjesečno!$C18)*SIN(Mjesečno!$C$6)*SIN($E$207)+SIN(Mjesečno!$C18)*(SIN(Mjesečno!$C$1)*COS($E$207)-COS(Mjesečno!$C$1)*SIN($E$207)*COS(Mjesečno!$C$6))&lt;0,0,COS(L$21)*(COS(Mjesečno!$C18)*(COS(Dnevno!$C$1)*COS($E$207)+COS(Dnevno!$C$6)*SIN(Dnevno!$C$1)*SIN($E$207)))+SIN(Sheet2!L$21)*COS(Mjesečno!$C18)*SIN(Mjesečno!$C$6)*SIN($E$207)+SIN(Mjesečno!$C18)*(SIN(Mjesečno!$C$1)*COS($E$207)-COS(Mjesečno!$C$1)*SIN($E$207)*COS(Mjesečno!$C$6)))</f>
        <v>0.78997499666843085</v>
      </c>
      <c r="M394" s="34">
        <f>IF(COS(M$21)*(COS(Mjesečno!$C18)*(COS(Dnevno!$C$1)*COS($E$207)+COS(Dnevno!$C$6)*SIN(Dnevno!$C$1)*SIN($E$207)))+SIN(Sheet2!M$21)*COS(Mjesečno!$C18)*SIN(Mjesečno!$C$6)*SIN($E$207)+SIN(Mjesečno!$C18)*(SIN(Mjesečno!$C$1)*COS($E$207)-COS(Mjesečno!$C$1)*SIN($E$207)*COS(Mjesečno!$C$6))&lt;0,0,COS(M$21)*(COS(Mjesečno!$C18)*(COS(Dnevno!$C$1)*COS($E$207)+COS(Dnevno!$C$6)*SIN(Dnevno!$C$1)*SIN($E$207)))+SIN(Sheet2!M$21)*COS(Mjesečno!$C18)*SIN(Mjesečno!$C$6)*SIN($E$207)+SIN(Mjesečno!$C18)*(SIN(Mjesečno!$C$1)*COS($E$207)-COS(Mjesečno!$C$1)*SIN($E$207)*COS(Mjesečno!$C$6)))</f>
        <v>0.6437942295060991</v>
      </c>
      <c r="N394" s="34">
        <f>IF(COS(N$21)*(COS(Mjesečno!$C18)*(COS(Dnevno!$C$1)*COS($E$207)+COS(Dnevno!$C$6)*SIN(Dnevno!$C$1)*SIN($E$207)))+SIN(Sheet2!N$21)*COS(Mjesečno!$C18)*SIN(Mjesečno!$C$6)*SIN($E$207)+SIN(Mjesečno!$C18)*(SIN(Mjesečno!$C$1)*COS($E$207)-COS(Mjesečno!$C$1)*SIN($E$207)*COS(Mjesečno!$C$6))&lt;0,0,COS(N$21)*(COS(Mjesečno!$C18)*(COS(Dnevno!$C$1)*COS($E$207)+COS(Dnevno!$C$6)*SIN(Dnevno!$C$1)*SIN($E$207)))+SIN(Sheet2!N$21)*COS(Mjesečno!$C18)*SIN(Mjesečno!$C$6)*SIN($E$207)+SIN(Mjesečno!$C18)*(SIN(Mjesečno!$C$1)*COS($E$207)-COS(Mjesečno!$C$1)*SIN($E$207)*COS(Mjesečno!$C$6)))</f>
        <v>0.45328774471875599</v>
      </c>
      <c r="O394" s="34">
        <f>IF(COS(O$21)*(COS(Mjesečno!$C18)*(COS(Dnevno!$C$1)*COS($E$207)+COS(Dnevno!$C$6)*SIN(Dnevno!$C$1)*SIN($E$207)))+SIN(Sheet2!O$21)*COS(Mjesečno!$C18)*SIN(Mjesečno!$C$6)*SIN($E$207)+SIN(Mjesečno!$C18)*(SIN(Mjesečno!$C$1)*COS($E$207)-COS(Mjesečno!$C$1)*SIN($E$207)*COS(Mjesečno!$C$6))&lt;0,0,COS(O$21)*(COS(Mjesečno!$C18)*(COS(Dnevno!$C$1)*COS($E$207)+COS(Dnevno!$C$6)*SIN(Dnevno!$C$1)*SIN($E$207)))+SIN(Sheet2!O$21)*COS(Mjesečno!$C18)*SIN(Mjesečno!$C$6)*SIN($E$207)+SIN(Mjesečno!$C18)*(SIN(Mjesečno!$C$1)*COS($E$207)-COS(Mjesečno!$C$1)*SIN($E$207)*COS(Mjesečno!$C$6)))</f>
        <v>0.23143824441780703</v>
      </c>
      <c r="P394" s="34">
        <f>IF(COS(P$21)*(COS(Mjesečno!$C18)*(COS(Dnevno!$C$1)*COS($E$207)+COS(Dnevno!$C$6)*SIN(Dnevno!$C$1)*SIN($E$207)))+SIN(Sheet2!P$21)*COS(Mjesečno!$C18)*SIN(Mjesečno!$C$6)*SIN($E$207)+SIN(Mjesečno!$C18)*(SIN(Mjesečno!$C$1)*COS($E$207)-COS(Mjesečno!$C$1)*SIN($E$207)*COS(Mjesečno!$C$6))&lt;0,0,COS(P$21)*(COS(Mjesečno!$C18)*(COS(Dnevno!$C$1)*COS($E$207)+COS(Dnevno!$C$6)*SIN(Dnevno!$C$1)*SIN($E$207)))+SIN(Sheet2!P$21)*COS(Mjesečno!$C18)*SIN(Mjesečno!$C$6)*SIN($E$207)+SIN(Mjesečno!$C18)*(SIN(Mjesečno!$C$1)*COS($E$207)-COS(Mjesečno!$C$1)*SIN($E$207)*COS(Mjesečno!$C$6)))</f>
        <v>0</v>
      </c>
      <c r="Q394" s="34">
        <f>IF(COS(Q$21)*(COS(Mjesečno!$C18)*(COS(Dnevno!$C$1)*COS($E$207)+COS(Dnevno!$C$6)*SIN(Dnevno!$C$1)*SIN($E$207)))+SIN(Sheet2!Q$21)*COS(Mjesečno!$C18)*SIN(Mjesečno!$C$6)*SIN($E$207)+SIN(Mjesečno!$C18)*(SIN(Mjesečno!$C$1)*COS($E$207)-COS(Mjesečno!$C$1)*SIN($E$207)*COS(Mjesečno!$C$6))&lt;0,0,COS(Q$21)*(COS(Mjesečno!$C18)*(COS(Dnevno!$C$1)*COS($E$207)+COS(Dnevno!$C$6)*SIN(Dnevno!$C$1)*SIN($E$207)))+SIN(Sheet2!Q$21)*COS(Mjesečno!$C18)*SIN(Mjesečno!$C$6)*SIN($E$207)+SIN(Mjesečno!$C18)*(SIN(Mjesečno!$C$1)*COS($E$207)-COS(Mjesečno!$C$1)*SIN($E$207)*COS(Mjesečno!$C$6)))</f>
        <v>0</v>
      </c>
      <c r="R394" s="34">
        <f>IF(COS(R$21)*(COS(Mjesečno!$C18)*(COS(Dnevno!$C$1)*COS($E$207)+COS(Dnevno!$C$6)*SIN(Dnevno!$C$1)*SIN($E$207)))+SIN(Sheet2!R$21)*COS(Mjesečno!$C18)*SIN(Mjesečno!$C$6)*SIN($E$207)+SIN(Mjesečno!$C18)*(SIN(Mjesečno!$C$1)*COS($E$207)-COS(Mjesečno!$C$1)*SIN($E$207)*COS(Mjesečno!$C$6))&lt;0,0,COS(R$21)*(COS(Mjesečno!$C18)*(COS(Dnevno!$C$1)*COS($E$207)+COS(Dnevno!$C$6)*SIN(Dnevno!$C$1)*SIN($E$207)))+SIN(Sheet2!R$21)*COS(Mjesečno!$C18)*SIN(Mjesečno!$C$6)*SIN($E$207)+SIN(Mjesečno!$C18)*(SIN(Mjesečno!$C$1)*COS($E$207)-COS(Mjesečno!$C$1)*SIN($E$207)*COS(Mjesečno!$C$6)))</f>
        <v>0</v>
      </c>
      <c r="S394" s="36">
        <f>IF(COS(S$21)*(COS(Mjesečno!$C18)*(COS(Dnevno!$C$1)*COS($E$207)+COS(Dnevno!$C$6)*SIN(Dnevno!$C$1)*SIN($E$207)))+SIN(Sheet2!S$21)*COS(Mjesečno!$C18)*SIN(Mjesečno!$C$6)*SIN($E$207)+SIN(Mjesečno!$C18)*(SIN(Mjesečno!$C$1)*COS($E$207)-COS(Mjesečno!$C$1)*SIN($E$207)*COS(Mjesečno!$C$6))&lt;0,0,COS(S$21)*(COS(Mjesečno!$C18)*(COS(Dnevno!$C$1)*COS($E$207)+COS(Dnevno!$C$6)*SIN(Dnevno!$C$1)*SIN($E$207)))+SIN(Sheet2!S$21)*COS(Mjesečno!$C18)*SIN(Mjesečno!$C$6)*SIN($E$207)+SIN(Mjesečno!$C18)*(SIN(Mjesečno!$C$1)*COS($E$207)-COS(Mjesečno!$C$1)*SIN($E$207)*COS(Mjesečno!$C$6)))</f>
        <v>0</v>
      </c>
    </row>
    <row r="395" spans="2:19" x14ac:dyDescent="0.35">
      <c r="B395" s="144" t="s">
        <v>83</v>
      </c>
      <c r="C395" s="34">
        <f>IF(COS(C$21)*(COS(Mjesečno!$C19)*(COS(Dnevno!$C$1)*COS($E$207)+COS(Dnevno!$C$6)*SIN(Dnevno!$C$1)*SIN($E$207)))+SIN(Sheet2!C$21)*COS(Mjesečno!$C19)*SIN(Mjesečno!$C$6)*SIN($E$207)+SIN(Mjesečno!$C19)*(SIN(Mjesečno!$C$1)*COS($E$207)-COS(Mjesečno!$C$1)*SIN($E$207)*COS(Mjesečno!$C$6))&lt;0,0,COS(C$21)*(COS(Mjesečno!$C19)*(COS(Dnevno!$C$1)*COS($E$207)+COS(Dnevno!$C$6)*SIN(Dnevno!$C$1)*SIN($E$207)))+SIN(Sheet2!C$21)*COS(Mjesečno!$C19)*SIN(Mjesečno!$C$6)*SIN($E$207)+SIN(Mjesečno!$C19)*(SIN(Mjesečno!$C$1)*COS($E$207)-COS(Mjesečno!$C$1)*SIN($E$207)*COS(Mjesečno!$C$6)))</f>
        <v>0</v>
      </c>
      <c r="D395" s="34">
        <f>IF(COS(D$21)*(COS(Mjesečno!$C19)*(COS(Dnevno!$C$1)*COS($E$207)+COS(Dnevno!$C$6)*SIN(Dnevno!$C$1)*SIN($E$207)))+SIN(Sheet2!D$21)*COS(Mjesečno!$C19)*SIN(Mjesečno!$C$6)*SIN($E$207)+SIN(Mjesečno!$C19)*(SIN(Mjesečno!$C$1)*COS($E$207)-COS(Mjesečno!$C$1)*SIN($E$207)*COS(Mjesečno!$C$6))&lt;0,0,COS(D$21)*(COS(Mjesečno!$C19)*(COS(Dnevno!$C$1)*COS($E$207)+COS(Dnevno!$C$6)*SIN(Dnevno!$C$1)*SIN($E$207)))+SIN(Sheet2!D$21)*COS(Mjesečno!$C19)*SIN(Mjesečno!$C$6)*SIN($E$207)+SIN(Mjesečno!$C19)*(SIN(Mjesečno!$C$1)*COS($E$207)-COS(Mjesečno!$C$1)*SIN($E$207)*COS(Mjesečno!$C$6)))</f>
        <v>0</v>
      </c>
      <c r="E395" s="34">
        <f>IF(COS(E$21)*(COS(Mjesečno!$C19)*(COS(Dnevno!$C$1)*COS($E$207)+COS(Dnevno!$C$6)*SIN(Dnevno!$C$1)*SIN($E$207)))+SIN(Sheet2!E$21)*COS(Mjesečno!$C19)*SIN(Mjesečno!$C$6)*SIN($E$207)+SIN(Mjesečno!$C19)*(SIN(Mjesečno!$C$1)*COS($E$207)-COS(Mjesečno!$C$1)*SIN($E$207)*COS(Mjesečno!$C$6))&lt;0,0,COS(E$21)*(COS(Mjesečno!$C19)*(COS(Dnevno!$C$1)*COS($E$207)+COS(Dnevno!$C$6)*SIN(Dnevno!$C$1)*SIN($E$207)))+SIN(Sheet2!E$21)*COS(Mjesečno!$C19)*SIN(Mjesečno!$C$6)*SIN($E$207)+SIN(Mjesečno!$C19)*(SIN(Mjesečno!$C$1)*COS($E$207)-COS(Mjesečno!$C$1)*SIN($E$207)*COS(Mjesečno!$C$6)))</f>
        <v>0.23533440495802896</v>
      </c>
      <c r="F395" s="34">
        <f>IF(COS(F$21)*(COS(Mjesečno!$C19)*(COS(Dnevno!$C$1)*COS($E$207)+COS(Dnevno!$C$6)*SIN(Dnevno!$C$1)*SIN($E$207)))+SIN(Sheet2!F$21)*COS(Mjesečno!$C19)*SIN(Mjesečno!$C$6)*SIN($E$207)+SIN(Mjesečno!$C19)*(SIN(Mjesečno!$C$1)*COS($E$207)-COS(Mjesečno!$C$1)*SIN($E$207)*COS(Mjesečno!$C$6))&lt;0,0,COS(F$21)*(COS(Mjesečno!$C19)*(COS(Dnevno!$C$1)*COS($E$207)+COS(Dnevno!$C$6)*SIN(Dnevno!$C$1)*SIN($E$207)))+SIN(Sheet2!F$21)*COS(Mjesečno!$C19)*SIN(Mjesečno!$C$6)*SIN($E$207)+SIN(Mjesečno!$C19)*(SIN(Mjesečno!$C$1)*COS($E$207)-COS(Mjesečno!$C$1)*SIN($E$207)*COS(Mjesečno!$C$6)))</f>
        <v>0.46031056111430474</v>
      </c>
      <c r="G395" s="34">
        <f>IF(COS(G$21)*(COS(Mjesečno!$C19)*(COS(Dnevno!$C$1)*COS($E$207)+COS(Dnevno!$C$6)*SIN(Dnevno!$C$1)*SIN($E$207)))+SIN(Sheet2!G$21)*COS(Mjesečno!$C19)*SIN(Mjesečno!$C$6)*SIN($E$207)+SIN(Mjesečno!$C19)*(SIN(Mjesečno!$C$1)*COS($E$207)-COS(Mjesečno!$C$1)*SIN($E$207)*COS(Mjesečno!$C$6))&lt;0,0,COS(G$21)*(COS(Mjesečno!$C19)*(COS(Dnevno!$C$1)*COS($E$207)+COS(Dnevno!$C$6)*SIN(Dnevno!$C$1)*SIN($E$207)))+SIN(Sheet2!G$21)*COS(Mjesečno!$C19)*SIN(Mjesečno!$C$6)*SIN($E$207)+SIN(Mjesečno!$C19)*(SIN(Mjesečno!$C$1)*COS($E$207)-COS(Mjesečno!$C$1)*SIN($E$207)*COS(Mjesečno!$C$6)))</f>
        <v>0.65350196615312484</v>
      </c>
      <c r="H395" s="34">
        <f>IF(COS(H$21)*(COS(Mjesečno!$C19)*(COS(Dnevno!$C$1)*COS($E$207)+COS(Dnevno!$C$6)*SIN(Dnevno!$C$1)*SIN($E$207)))+SIN(Sheet2!H$21)*COS(Mjesečno!$C19)*SIN(Mjesečno!$C$6)*SIN($E$207)+SIN(Mjesečno!$C19)*(SIN(Mjesečno!$C$1)*COS($E$207)-COS(Mjesečno!$C$1)*SIN($E$207)*COS(Mjesečno!$C$6))&lt;0,0,COS(H$21)*(COS(Mjesečno!$C19)*(COS(Dnevno!$C$1)*COS($E$207)+COS(Dnevno!$C$6)*SIN(Dnevno!$C$1)*SIN($E$207)))+SIN(Sheet2!H$21)*COS(Mjesečno!$C19)*SIN(Mjesečno!$C$6)*SIN($E$207)+SIN(Mjesečno!$C19)*(SIN(Mjesečno!$C$1)*COS($E$207)-COS(Mjesečno!$C$1)*SIN($E$207)*COS(Mjesečno!$C$6)))</f>
        <v>0.80174294508498611</v>
      </c>
      <c r="I395" s="34">
        <f>IF(COS(I$21)*(COS(Mjesečno!$C19)*(COS(Dnevno!$C$1)*COS($E$207)+COS(Dnevno!$C$6)*SIN(Dnevno!$C$1)*SIN($E$207)))+SIN(Sheet2!I$21)*COS(Mjesečno!$C19)*SIN(Mjesečno!$C$6)*SIN($E$207)+SIN(Mjesečno!$C19)*(SIN(Mjesečno!$C$1)*COS($E$207)-COS(Mjesečno!$C$1)*SIN($E$207)*COS(Mjesečno!$C$6))&lt;0,0,COS(I$21)*(COS(Mjesečno!$C19)*(COS(Dnevno!$C$1)*COS($E$207)+COS(Dnevno!$C$6)*SIN(Dnevno!$C$1)*SIN($E$207)))+SIN(Sheet2!I$21)*COS(Mjesečno!$C19)*SIN(Mjesečno!$C$6)*SIN($E$207)+SIN(Mjesečno!$C19)*(SIN(Mjesečno!$C$1)*COS($E$207)-COS(Mjesečno!$C$1)*SIN($E$207)*COS(Mjesečno!$C$6)))</f>
        <v>0.89493112017548271</v>
      </c>
      <c r="J395" s="34">
        <f>IF(COS(J$21)*(COS(Mjesečno!$C19)*(COS(Dnevno!$C$1)*COS($E$207)+COS(Dnevno!$C$6)*SIN(Dnevno!$C$1)*SIN($E$207)))+SIN(Sheet2!J$21)*COS(Mjesečno!$C19)*SIN(Mjesečno!$C$6)*SIN($E$207)+SIN(Mjesečno!$C19)*(SIN(Mjesečno!$C$1)*COS($E$207)-COS(Mjesečno!$C$1)*SIN($E$207)*COS(Mjesečno!$C$6))&lt;0,0,COS(J$21)*(COS(Mjesečno!$C19)*(COS(Dnevno!$C$1)*COS($E$207)+COS(Dnevno!$C$6)*SIN(Dnevno!$C$1)*SIN($E$207)))+SIN(Sheet2!J$21)*COS(Mjesečno!$C19)*SIN(Mjesečno!$C$6)*SIN($E$207)+SIN(Mjesečno!$C19)*(SIN(Mjesečno!$C$1)*COS($E$207)-COS(Mjesečno!$C$1)*SIN($E$207)*COS(Mjesečno!$C$6)))</f>
        <v>0.9267158712929382</v>
      </c>
      <c r="K395" s="34">
        <f>IF(COS(K$21)*(COS(Mjesečno!$C19)*(COS(Dnevno!$C$1)*COS($E$207)+COS(Dnevno!$C$6)*SIN(Dnevno!$C$1)*SIN($E$207)))+SIN(Sheet2!K$21)*COS(Mjesečno!$C19)*SIN(Mjesečno!$C$6)*SIN($E$207)+SIN(Mjesečno!$C19)*(SIN(Mjesečno!$C$1)*COS($E$207)-COS(Mjesečno!$C$1)*SIN($E$207)*COS(Mjesečno!$C$6))&lt;0,0,COS(K$21)*(COS(Mjesečno!$C19)*(COS(Dnevno!$C$1)*COS($E$207)+COS(Dnevno!$C$6)*SIN(Dnevno!$C$1)*SIN($E$207)))+SIN(Sheet2!K$21)*COS(Mjesečno!$C19)*SIN(Mjesečno!$C$6)*SIN($E$207)+SIN(Mjesečno!$C19)*(SIN(Mjesečno!$C$1)*COS($E$207)-COS(Mjesečno!$C$1)*SIN($E$207)*COS(Mjesečno!$C$6)))</f>
        <v>0.89493112017548271</v>
      </c>
      <c r="L395" s="34">
        <f>IF(COS(L$21)*(COS(Mjesečno!$C19)*(COS(Dnevno!$C$1)*COS($E$207)+COS(Dnevno!$C$6)*SIN(Dnevno!$C$1)*SIN($E$207)))+SIN(Sheet2!L$21)*COS(Mjesečno!$C19)*SIN(Mjesečno!$C$6)*SIN($E$207)+SIN(Mjesečno!$C19)*(SIN(Mjesečno!$C$1)*COS($E$207)-COS(Mjesečno!$C$1)*SIN($E$207)*COS(Mjesečno!$C$6))&lt;0,0,COS(L$21)*(COS(Mjesečno!$C19)*(COS(Dnevno!$C$1)*COS($E$207)+COS(Dnevno!$C$6)*SIN(Dnevno!$C$1)*SIN($E$207)))+SIN(Sheet2!L$21)*COS(Mjesečno!$C19)*SIN(Mjesečno!$C$6)*SIN($E$207)+SIN(Mjesečno!$C19)*(SIN(Mjesečno!$C$1)*COS($E$207)-COS(Mjesečno!$C$1)*SIN($E$207)*COS(Mjesečno!$C$6)))</f>
        <v>0.80174294508498611</v>
      </c>
      <c r="M395" s="34">
        <f>IF(COS(M$21)*(COS(Mjesečno!$C19)*(COS(Dnevno!$C$1)*COS($E$207)+COS(Dnevno!$C$6)*SIN(Dnevno!$C$1)*SIN($E$207)))+SIN(Sheet2!M$21)*COS(Mjesečno!$C19)*SIN(Mjesečno!$C$6)*SIN($E$207)+SIN(Mjesečno!$C19)*(SIN(Mjesečno!$C$1)*COS($E$207)-COS(Mjesečno!$C$1)*SIN($E$207)*COS(Mjesečno!$C$6))&lt;0,0,COS(M$21)*(COS(Mjesečno!$C19)*(COS(Dnevno!$C$1)*COS($E$207)+COS(Dnevno!$C$6)*SIN(Dnevno!$C$1)*SIN($E$207)))+SIN(Sheet2!M$21)*COS(Mjesečno!$C19)*SIN(Mjesečno!$C$6)*SIN($E$207)+SIN(Mjesečno!$C19)*(SIN(Mjesečno!$C$1)*COS($E$207)-COS(Mjesečno!$C$1)*SIN($E$207)*COS(Mjesečno!$C$6)))</f>
        <v>0.65350196615312484</v>
      </c>
      <c r="N395" s="34">
        <f>IF(COS(N$21)*(COS(Mjesečno!$C19)*(COS(Dnevno!$C$1)*COS($E$207)+COS(Dnevno!$C$6)*SIN(Dnevno!$C$1)*SIN($E$207)))+SIN(Sheet2!N$21)*COS(Mjesečno!$C19)*SIN(Mjesečno!$C$6)*SIN($E$207)+SIN(Mjesečno!$C19)*(SIN(Mjesečno!$C$1)*COS($E$207)-COS(Mjesečno!$C$1)*SIN($E$207)*COS(Mjesečno!$C$6))&lt;0,0,COS(N$21)*(COS(Mjesečno!$C19)*(COS(Dnevno!$C$1)*COS($E$207)+COS(Dnevno!$C$6)*SIN(Dnevno!$C$1)*SIN($E$207)))+SIN(Sheet2!N$21)*COS(Mjesečno!$C19)*SIN(Mjesečno!$C$6)*SIN($E$207)+SIN(Mjesečno!$C19)*(SIN(Mjesečno!$C$1)*COS($E$207)-COS(Mjesečno!$C$1)*SIN($E$207)*COS(Mjesečno!$C$6)))</f>
        <v>0.46031056111430474</v>
      </c>
      <c r="O395" s="34">
        <f>IF(COS(O$21)*(COS(Mjesečno!$C19)*(COS(Dnevno!$C$1)*COS($E$207)+COS(Dnevno!$C$6)*SIN(Dnevno!$C$1)*SIN($E$207)))+SIN(Sheet2!O$21)*COS(Mjesečno!$C19)*SIN(Mjesečno!$C$6)*SIN($E$207)+SIN(Mjesečno!$C19)*(SIN(Mjesečno!$C$1)*COS($E$207)-COS(Mjesečno!$C$1)*SIN($E$207)*COS(Mjesečno!$C$6))&lt;0,0,COS(O$21)*(COS(Mjesečno!$C19)*(COS(Dnevno!$C$1)*COS($E$207)+COS(Dnevno!$C$6)*SIN(Dnevno!$C$1)*SIN($E$207)))+SIN(Sheet2!O$21)*COS(Mjesečno!$C19)*SIN(Mjesečno!$C$6)*SIN($E$207)+SIN(Mjesečno!$C19)*(SIN(Mjesečno!$C$1)*COS($E$207)-COS(Mjesečno!$C$1)*SIN($E$207)*COS(Mjesečno!$C$6)))</f>
        <v>0.23533440495802896</v>
      </c>
      <c r="P395" s="34">
        <f>IF(COS(P$21)*(COS(Mjesečno!$C19)*(COS(Dnevno!$C$1)*COS($E$207)+COS(Dnevno!$C$6)*SIN(Dnevno!$C$1)*SIN($E$207)))+SIN(Sheet2!P$21)*COS(Mjesečno!$C19)*SIN(Mjesečno!$C$6)*SIN($E$207)+SIN(Mjesečno!$C19)*(SIN(Mjesečno!$C$1)*COS($E$207)-COS(Mjesečno!$C$1)*SIN($E$207)*COS(Mjesečno!$C$6))&lt;0,0,COS(P$21)*(COS(Mjesečno!$C19)*(COS(Dnevno!$C$1)*COS($E$207)+COS(Dnevno!$C$6)*SIN(Dnevno!$C$1)*SIN($E$207)))+SIN(Sheet2!P$21)*COS(Mjesečno!$C19)*SIN(Mjesečno!$C$6)*SIN($E$207)+SIN(Mjesečno!$C19)*(SIN(Mjesečno!$C$1)*COS($E$207)-COS(Mjesečno!$C$1)*SIN($E$207)*COS(Mjesečno!$C$6)))</f>
        <v>0</v>
      </c>
      <c r="Q395" s="34">
        <f>IF(COS(Q$21)*(COS(Mjesečno!$C19)*(COS(Dnevno!$C$1)*COS($E$207)+COS(Dnevno!$C$6)*SIN(Dnevno!$C$1)*SIN($E$207)))+SIN(Sheet2!Q$21)*COS(Mjesečno!$C19)*SIN(Mjesečno!$C$6)*SIN($E$207)+SIN(Mjesečno!$C19)*(SIN(Mjesečno!$C$1)*COS($E$207)-COS(Mjesečno!$C$1)*SIN($E$207)*COS(Mjesečno!$C$6))&lt;0,0,COS(Q$21)*(COS(Mjesečno!$C19)*(COS(Dnevno!$C$1)*COS($E$207)+COS(Dnevno!$C$6)*SIN(Dnevno!$C$1)*SIN($E$207)))+SIN(Sheet2!Q$21)*COS(Mjesečno!$C19)*SIN(Mjesečno!$C$6)*SIN($E$207)+SIN(Mjesečno!$C19)*(SIN(Mjesečno!$C$1)*COS($E$207)-COS(Mjesečno!$C$1)*SIN($E$207)*COS(Mjesečno!$C$6)))</f>
        <v>0</v>
      </c>
      <c r="R395" s="34">
        <f>IF(COS(R$21)*(COS(Mjesečno!$C19)*(COS(Dnevno!$C$1)*COS($E$207)+COS(Dnevno!$C$6)*SIN(Dnevno!$C$1)*SIN($E$207)))+SIN(Sheet2!R$21)*COS(Mjesečno!$C19)*SIN(Mjesečno!$C$6)*SIN($E$207)+SIN(Mjesečno!$C19)*(SIN(Mjesečno!$C$1)*COS($E$207)-COS(Mjesečno!$C$1)*SIN($E$207)*COS(Mjesečno!$C$6))&lt;0,0,COS(R$21)*(COS(Mjesečno!$C19)*(COS(Dnevno!$C$1)*COS($E$207)+COS(Dnevno!$C$6)*SIN(Dnevno!$C$1)*SIN($E$207)))+SIN(Sheet2!R$21)*COS(Mjesečno!$C19)*SIN(Mjesečno!$C$6)*SIN($E$207)+SIN(Mjesečno!$C19)*(SIN(Mjesečno!$C$1)*COS($E$207)-COS(Mjesečno!$C$1)*SIN($E$207)*COS(Mjesečno!$C$6)))</f>
        <v>0</v>
      </c>
      <c r="S395" s="36">
        <f>IF(COS(S$21)*(COS(Mjesečno!$C19)*(COS(Dnevno!$C$1)*COS($E$207)+COS(Dnevno!$C$6)*SIN(Dnevno!$C$1)*SIN($E$207)))+SIN(Sheet2!S$21)*COS(Mjesečno!$C19)*SIN(Mjesečno!$C$6)*SIN($E$207)+SIN(Mjesečno!$C19)*(SIN(Mjesečno!$C$1)*COS($E$207)-COS(Mjesečno!$C$1)*SIN($E$207)*COS(Mjesečno!$C$6))&lt;0,0,COS(S$21)*(COS(Mjesečno!$C19)*(COS(Dnevno!$C$1)*COS($E$207)+COS(Dnevno!$C$6)*SIN(Dnevno!$C$1)*SIN($E$207)))+SIN(Sheet2!S$21)*COS(Mjesečno!$C19)*SIN(Mjesečno!$C$6)*SIN($E$207)+SIN(Mjesečno!$C19)*(SIN(Mjesečno!$C$1)*COS($E$207)-COS(Mjesečno!$C$1)*SIN($E$207)*COS(Mjesečno!$C$6)))</f>
        <v>0</v>
      </c>
    </row>
    <row r="396" spans="2:19" x14ac:dyDescent="0.35">
      <c r="B396" s="144" t="s">
        <v>84</v>
      </c>
      <c r="C396" s="34">
        <f>IF(COS(C$21)*(COS(Mjesečno!$C20)*(COS(Dnevno!$C$1)*COS($E$207)+COS(Dnevno!$C$6)*SIN(Dnevno!$C$1)*SIN($E$207)))+SIN(Sheet2!C$21)*COS(Mjesečno!$C20)*SIN(Mjesečno!$C$6)*SIN($E$207)+SIN(Mjesečno!$C20)*(SIN(Mjesečno!$C$1)*COS($E$207)-COS(Mjesečno!$C$1)*SIN($E$207)*COS(Mjesečno!$C$6))&lt;0,0,COS(C$21)*(COS(Mjesečno!$C20)*(COS(Dnevno!$C$1)*COS($E$207)+COS(Dnevno!$C$6)*SIN(Dnevno!$C$1)*SIN($E$207)))+SIN(Sheet2!C$21)*COS(Mjesečno!$C20)*SIN(Mjesečno!$C$6)*SIN($E$207)+SIN(Mjesečno!$C20)*(SIN(Mjesečno!$C$1)*COS($E$207)-COS(Mjesečno!$C$1)*SIN($E$207)*COS(Mjesečno!$C$6)))</f>
        <v>0</v>
      </c>
      <c r="D396" s="34">
        <f>IF(COS(D$21)*(COS(Mjesečno!$C20)*(COS(Dnevno!$C$1)*COS($E$207)+COS(Dnevno!$C$6)*SIN(Dnevno!$C$1)*SIN($E$207)))+SIN(Sheet2!D$21)*COS(Mjesečno!$C20)*SIN(Mjesečno!$C$6)*SIN($E$207)+SIN(Mjesečno!$C20)*(SIN(Mjesečno!$C$1)*COS($E$207)-COS(Mjesečno!$C$1)*SIN($E$207)*COS(Mjesečno!$C$6))&lt;0,0,COS(D$21)*(COS(Mjesečno!$C20)*(COS(Dnevno!$C$1)*COS($E$207)+COS(Dnevno!$C$6)*SIN(Dnevno!$C$1)*SIN($E$207)))+SIN(Sheet2!D$21)*COS(Mjesečno!$C20)*SIN(Mjesečno!$C$6)*SIN($E$207)+SIN(Mjesečno!$C20)*(SIN(Mjesečno!$C$1)*COS($E$207)-COS(Mjesečno!$C$1)*SIN($E$207)*COS(Mjesečno!$C$6)))</f>
        <v>0</v>
      </c>
      <c r="E396" s="34">
        <f>IF(COS(E$21)*(COS(Mjesečno!$C20)*(COS(Dnevno!$C$1)*COS($E$207)+COS(Dnevno!$C$6)*SIN(Dnevno!$C$1)*SIN($E$207)))+SIN(Sheet2!E$21)*COS(Mjesečno!$C20)*SIN(Mjesečno!$C$6)*SIN($E$207)+SIN(Mjesečno!$C20)*(SIN(Mjesečno!$C$1)*COS($E$207)-COS(Mjesečno!$C$1)*SIN($E$207)*COS(Mjesečno!$C$6))&lt;0,0,COS(E$21)*(COS(Mjesečno!$C20)*(COS(Dnevno!$C$1)*COS($E$207)+COS(Dnevno!$C$6)*SIN(Dnevno!$C$1)*SIN($E$207)))+SIN(Sheet2!E$21)*COS(Mjesečno!$C20)*SIN(Mjesečno!$C$6)*SIN($E$207)+SIN(Mjesečno!$C20)*(SIN(Mjesečno!$C$1)*COS($E$207)-COS(Mjesečno!$C$1)*SIN($E$207)*COS(Mjesečno!$C$6)))</f>
        <v>0.24795189696045153</v>
      </c>
      <c r="F396" s="34">
        <f>IF(COS(F$21)*(COS(Mjesečno!$C20)*(COS(Dnevno!$C$1)*COS($E$207)+COS(Dnevno!$C$6)*SIN(Dnevno!$C$1)*SIN($E$207)))+SIN(Sheet2!F$21)*COS(Mjesečno!$C20)*SIN(Mjesečno!$C$6)*SIN($E$207)+SIN(Mjesečno!$C20)*(SIN(Mjesečno!$C$1)*COS($E$207)-COS(Mjesečno!$C$1)*SIN($E$207)*COS(Mjesečno!$C$6))&lt;0,0,COS(F$21)*(COS(Mjesečno!$C20)*(COS(Dnevno!$C$1)*COS($E$207)+COS(Dnevno!$C$6)*SIN(Dnevno!$C$1)*SIN($E$207)))+SIN(Sheet2!F$21)*COS(Mjesečno!$C20)*SIN(Mjesečno!$C$6)*SIN($E$207)+SIN(Mjesečno!$C20)*(SIN(Mjesečno!$C$1)*COS($E$207)-COS(Mjesečno!$C$1)*SIN($E$207)*COS(Mjesečno!$C$6)))</f>
        <v>0.48263430398648383</v>
      </c>
      <c r="G396" s="34">
        <f>IF(COS(G$21)*(COS(Mjesečno!$C20)*(COS(Dnevno!$C$1)*COS($E$207)+COS(Dnevno!$C$6)*SIN(Dnevno!$C$1)*SIN($E$207)))+SIN(Sheet2!G$21)*COS(Mjesečno!$C20)*SIN(Mjesečno!$C$6)*SIN($E$207)+SIN(Mjesečno!$C20)*(SIN(Mjesečno!$C$1)*COS($E$207)-COS(Mjesečno!$C$1)*SIN($E$207)*COS(Mjesečno!$C$6))&lt;0,0,COS(G$21)*(COS(Mjesečno!$C20)*(COS(Dnevno!$C$1)*COS($E$207)+COS(Dnevno!$C$6)*SIN(Dnevno!$C$1)*SIN($E$207)))+SIN(Sheet2!G$21)*COS(Mjesečno!$C20)*SIN(Mjesečno!$C$6)*SIN($E$207)+SIN(Mjesečno!$C20)*(SIN(Mjesečno!$C$1)*COS($E$207)-COS(Mjesečno!$C$1)*SIN($E$207)*COS(Mjesečno!$C$6)))</f>
        <v>0.68416065560464256</v>
      </c>
      <c r="H396" s="34">
        <f>IF(COS(H$21)*(COS(Mjesečno!$C20)*(COS(Dnevno!$C$1)*COS($E$207)+COS(Dnevno!$C$6)*SIN(Dnevno!$C$1)*SIN($E$207)))+SIN(Sheet2!H$21)*COS(Mjesečno!$C20)*SIN(Mjesečno!$C$6)*SIN($E$207)+SIN(Mjesečno!$C20)*(SIN(Mjesečno!$C$1)*COS($E$207)-COS(Mjesečno!$C$1)*SIN($E$207)*COS(Mjesečno!$C$6))&lt;0,0,COS(H$21)*(COS(Mjesečno!$C20)*(COS(Dnevno!$C$1)*COS($E$207)+COS(Dnevno!$C$6)*SIN(Dnevno!$C$1)*SIN($E$207)))+SIN(Sheet2!H$21)*COS(Mjesečno!$C20)*SIN(Mjesečno!$C$6)*SIN($E$207)+SIN(Mjesečno!$C20)*(SIN(Mjesečno!$C$1)*COS($E$207)-COS(Mjesečno!$C$1)*SIN($E$207)*COS(Mjesečno!$C$6)))</f>
        <v>0.83879726399019328</v>
      </c>
      <c r="I396" s="34">
        <f>IF(COS(I$21)*(COS(Mjesečno!$C20)*(COS(Dnevno!$C$1)*COS($E$207)+COS(Dnevno!$C$6)*SIN(Dnevno!$C$1)*SIN($E$207)))+SIN(Sheet2!I$21)*COS(Mjesečno!$C20)*SIN(Mjesečno!$C$6)*SIN($E$207)+SIN(Mjesečno!$C20)*(SIN(Mjesečno!$C$1)*COS($E$207)-COS(Mjesečno!$C$1)*SIN($E$207)*COS(Mjesečno!$C$6))&lt;0,0,COS(I$21)*(COS(Mjesečno!$C20)*(COS(Dnevno!$C$1)*COS($E$207)+COS(Dnevno!$C$6)*SIN(Dnevno!$C$1)*SIN($E$207)))+SIN(Sheet2!I$21)*COS(Mjesečno!$C20)*SIN(Mjesečno!$C$6)*SIN($E$207)+SIN(Mjesečno!$C20)*(SIN(Mjesečno!$C$1)*COS($E$207)-COS(Mjesečno!$C$1)*SIN($E$207)*COS(Mjesečno!$C$6)))</f>
        <v>0.93600589983073867</v>
      </c>
      <c r="J396" s="34">
        <f>IF(COS(J$21)*(COS(Mjesečno!$C20)*(COS(Dnevno!$C$1)*COS($E$207)+COS(Dnevno!$C$6)*SIN(Dnevno!$C$1)*SIN($E$207)))+SIN(Sheet2!J$21)*COS(Mjesečno!$C20)*SIN(Mjesečno!$C$6)*SIN($E$207)+SIN(Mjesečno!$C20)*(SIN(Mjesečno!$C$1)*COS($E$207)-COS(Mjesečno!$C$1)*SIN($E$207)*COS(Mjesečno!$C$6))&lt;0,0,COS(J$21)*(COS(Mjesečno!$C20)*(COS(Dnevno!$C$1)*COS($E$207)+COS(Dnevno!$C$6)*SIN(Dnevno!$C$1)*SIN($E$207)))+SIN(Sheet2!J$21)*COS(Mjesečno!$C20)*SIN(Mjesečno!$C$6)*SIN($E$207)+SIN(Mjesečno!$C20)*(SIN(Mjesečno!$C$1)*COS($E$207)-COS(Mjesečno!$C$1)*SIN($E$207)*COS(Mjesečno!$C$6)))</f>
        <v>0.96916195523861193</v>
      </c>
      <c r="K396" s="34">
        <f>IF(COS(K$21)*(COS(Mjesečno!$C20)*(COS(Dnevno!$C$1)*COS($E$207)+COS(Dnevno!$C$6)*SIN(Dnevno!$C$1)*SIN($E$207)))+SIN(Sheet2!K$21)*COS(Mjesečno!$C20)*SIN(Mjesečno!$C$6)*SIN($E$207)+SIN(Mjesečno!$C20)*(SIN(Mjesečno!$C$1)*COS($E$207)-COS(Mjesečno!$C$1)*SIN($E$207)*COS(Mjesečno!$C$6))&lt;0,0,COS(K$21)*(COS(Mjesečno!$C20)*(COS(Dnevno!$C$1)*COS($E$207)+COS(Dnevno!$C$6)*SIN(Dnevno!$C$1)*SIN($E$207)))+SIN(Sheet2!K$21)*COS(Mjesečno!$C20)*SIN(Mjesečno!$C$6)*SIN($E$207)+SIN(Mjesečno!$C20)*(SIN(Mjesečno!$C$1)*COS($E$207)-COS(Mjesečno!$C$1)*SIN($E$207)*COS(Mjesečno!$C$6)))</f>
        <v>0.93600589983073867</v>
      </c>
      <c r="L396" s="34">
        <f>IF(COS(L$21)*(COS(Mjesečno!$C20)*(COS(Dnevno!$C$1)*COS($E$207)+COS(Dnevno!$C$6)*SIN(Dnevno!$C$1)*SIN($E$207)))+SIN(Sheet2!L$21)*COS(Mjesečno!$C20)*SIN(Mjesečno!$C$6)*SIN($E$207)+SIN(Mjesečno!$C20)*(SIN(Mjesečno!$C$1)*COS($E$207)-COS(Mjesečno!$C$1)*SIN($E$207)*COS(Mjesečno!$C$6))&lt;0,0,COS(L$21)*(COS(Mjesečno!$C20)*(COS(Dnevno!$C$1)*COS($E$207)+COS(Dnevno!$C$6)*SIN(Dnevno!$C$1)*SIN($E$207)))+SIN(Sheet2!L$21)*COS(Mjesečno!$C20)*SIN(Mjesečno!$C$6)*SIN($E$207)+SIN(Mjesečno!$C20)*(SIN(Mjesečno!$C$1)*COS($E$207)-COS(Mjesečno!$C$1)*SIN($E$207)*COS(Mjesečno!$C$6)))</f>
        <v>0.83879726399019328</v>
      </c>
      <c r="M396" s="34">
        <f>IF(COS(M$21)*(COS(Mjesečno!$C20)*(COS(Dnevno!$C$1)*COS($E$207)+COS(Dnevno!$C$6)*SIN(Dnevno!$C$1)*SIN($E$207)))+SIN(Sheet2!M$21)*COS(Mjesečno!$C20)*SIN(Mjesečno!$C$6)*SIN($E$207)+SIN(Mjesečno!$C20)*(SIN(Mjesečno!$C$1)*COS($E$207)-COS(Mjesečno!$C$1)*SIN($E$207)*COS(Mjesečno!$C$6))&lt;0,0,COS(M$21)*(COS(Mjesečno!$C20)*(COS(Dnevno!$C$1)*COS($E$207)+COS(Dnevno!$C$6)*SIN(Dnevno!$C$1)*SIN($E$207)))+SIN(Sheet2!M$21)*COS(Mjesečno!$C20)*SIN(Mjesečno!$C$6)*SIN($E$207)+SIN(Mjesečno!$C20)*(SIN(Mjesečno!$C$1)*COS($E$207)-COS(Mjesečno!$C$1)*SIN($E$207)*COS(Mjesečno!$C$6)))</f>
        <v>0.68416065560464256</v>
      </c>
      <c r="N396" s="34">
        <f>IF(COS(N$21)*(COS(Mjesečno!$C20)*(COS(Dnevno!$C$1)*COS($E$207)+COS(Dnevno!$C$6)*SIN(Dnevno!$C$1)*SIN($E$207)))+SIN(Sheet2!N$21)*COS(Mjesečno!$C20)*SIN(Mjesečno!$C$6)*SIN($E$207)+SIN(Mjesečno!$C20)*(SIN(Mjesečno!$C$1)*COS($E$207)-COS(Mjesečno!$C$1)*SIN($E$207)*COS(Mjesečno!$C$6))&lt;0,0,COS(N$21)*(COS(Mjesečno!$C20)*(COS(Dnevno!$C$1)*COS($E$207)+COS(Dnevno!$C$6)*SIN(Dnevno!$C$1)*SIN($E$207)))+SIN(Sheet2!N$21)*COS(Mjesečno!$C20)*SIN(Mjesečno!$C$6)*SIN($E$207)+SIN(Mjesečno!$C20)*(SIN(Mjesečno!$C$1)*COS($E$207)-COS(Mjesečno!$C$1)*SIN($E$207)*COS(Mjesečno!$C$6)))</f>
        <v>0.48263430398648383</v>
      </c>
      <c r="O396" s="34">
        <f>IF(COS(O$21)*(COS(Mjesečno!$C20)*(COS(Dnevno!$C$1)*COS($E$207)+COS(Dnevno!$C$6)*SIN(Dnevno!$C$1)*SIN($E$207)))+SIN(Sheet2!O$21)*COS(Mjesečno!$C20)*SIN(Mjesečno!$C$6)*SIN($E$207)+SIN(Mjesečno!$C20)*(SIN(Mjesečno!$C$1)*COS($E$207)-COS(Mjesečno!$C$1)*SIN($E$207)*COS(Mjesečno!$C$6))&lt;0,0,COS(O$21)*(COS(Mjesečno!$C20)*(COS(Dnevno!$C$1)*COS($E$207)+COS(Dnevno!$C$6)*SIN(Dnevno!$C$1)*SIN($E$207)))+SIN(Sheet2!O$21)*COS(Mjesečno!$C20)*SIN(Mjesečno!$C$6)*SIN($E$207)+SIN(Mjesečno!$C20)*(SIN(Mjesečno!$C$1)*COS($E$207)-COS(Mjesečno!$C$1)*SIN($E$207)*COS(Mjesečno!$C$6)))</f>
        <v>0.24795189696045153</v>
      </c>
      <c r="P396" s="34">
        <f>IF(COS(P$21)*(COS(Mjesečno!$C20)*(COS(Dnevno!$C$1)*COS($E$207)+COS(Dnevno!$C$6)*SIN(Dnevno!$C$1)*SIN($E$207)))+SIN(Sheet2!P$21)*COS(Mjesečno!$C20)*SIN(Mjesečno!$C$6)*SIN($E$207)+SIN(Mjesečno!$C20)*(SIN(Mjesečno!$C$1)*COS($E$207)-COS(Mjesečno!$C$1)*SIN($E$207)*COS(Mjesečno!$C$6))&lt;0,0,COS(P$21)*(COS(Mjesečno!$C20)*(COS(Dnevno!$C$1)*COS($E$207)+COS(Dnevno!$C$6)*SIN(Dnevno!$C$1)*SIN($E$207)))+SIN(Sheet2!P$21)*COS(Mjesečno!$C20)*SIN(Mjesečno!$C$6)*SIN($E$207)+SIN(Mjesečno!$C20)*(SIN(Mjesečno!$C$1)*COS($E$207)-COS(Mjesečno!$C$1)*SIN($E$207)*COS(Mjesečno!$C$6)))</f>
        <v>0</v>
      </c>
      <c r="Q396" s="34">
        <f>IF(COS(Q$21)*(COS(Mjesečno!$C20)*(COS(Dnevno!$C$1)*COS($E$207)+COS(Dnevno!$C$6)*SIN(Dnevno!$C$1)*SIN($E$207)))+SIN(Sheet2!Q$21)*COS(Mjesečno!$C20)*SIN(Mjesečno!$C$6)*SIN($E$207)+SIN(Mjesečno!$C20)*(SIN(Mjesečno!$C$1)*COS($E$207)-COS(Mjesečno!$C$1)*SIN($E$207)*COS(Mjesečno!$C$6))&lt;0,0,COS(Q$21)*(COS(Mjesečno!$C20)*(COS(Dnevno!$C$1)*COS($E$207)+COS(Dnevno!$C$6)*SIN(Dnevno!$C$1)*SIN($E$207)))+SIN(Sheet2!Q$21)*COS(Mjesečno!$C20)*SIN(Mjesečno!$C$6)*SIN($E$207)+SIN(Mjesečno!$C20)*(SIN(Mjesečno!$C$1)*COS($E$207)-COS(Mjesečno!$C$1)*SIN($E$207)*COS(Mjesečno!$C$6)))</f>
        <v>0</v>
      </c>
      <c r="R396" s="34">
        <f>IF(COS(R$21)*(COS(Mjesečno!$C20)*(COS(Dnevno!$C$1)*COS($E$207)+COS(Dnevno!$C$6)*SIN(Dnevno!$C$1)*SIN($E$207)))+SIN(Sheet2!R$21)*COS(Mjesečno!$C20)*SIN(Mjesečno!$C$6)*SIN($E$207)+SIN(Mjesečno!$C20)*(SIN(Mjesečno!$C$1)*COS($E$207)-COS(Mjesečno!$C$1)*SIN($E$207)*COS(Mjesečno!$C$6))&lt;0,0,COS(R$21)*(COS(Mjesečno!$C20)*(COS(Dnevno!$C$1)*COS($E$207)+COS(Dnevno!$C$6)*SIN(Dnevno!$C$1)*SIN($E$207)))+SIN(Sheet2!R$21)*COS(Mjesečno!$C20)*SIN(Mjesečno!$C$6)*SIN($E$207)+SIN(Mjesečno!$C20)*(SIN(Mjesečno!$C$1)*COS($E$207)-COS(Mjesečno!$C$1)*SIN($E$207)*COS(Mjesečno!$C$6)))</f>
        <v>0</v>
      </c>
      <c r="S396" s="36">
        <f>IF(COS(S$21)*(COS(Mjesečno!$C20)*(COS(Dnevno!$C$1)*COS($E$207)+COS(Dnevno!$C$6)*SIN(Dnevno!$C$1)*SIN($E$207)))+SIN(Sheet2!S$21)*COS(Mjesečno!$C20)*SIN(Mjesečno!$C$6)*SIN($E$207)+SIN(Mjesečno!$C20)*(SIN(Mjesečno!$C$1)*COS($E$207)-COS(Mjesečno!$C$1)*SIN($E$207)*COS(Mjesečno!$C$6))&lt;0,0,COS(S$21)*(COS(Mjesečno!$C20)*(COS(Dnevno!$C$1)*COS($E$207)+COS(Dnevno!$C$6)*SIN(Dnevno!$C$1)*SIN($E$207)))+SIN(Sheet2!S$21)*COS(Mjesečno!$C20)*SIN(Mjesečno!$C$6)*SIN($E$207)+SIN(Mjesečno!$C20)*(SIN(Mjesečno!$C$1)*COS($E$207)-COS(Mjesečno!$C$1)*SIN($E$207)*COS(Mjesečno!$C$6)))</f>
        <v>0</v>
      </c>
    </row>
    <row r="397" spans="2:19" x14ac:dyDescent="0.35">
      <c r="B397" s="144" t="s">
        <v>85</v>
      </c>
      <c r="C397" s="34">
        <f>IF(COS(C$21)*(COS(Mjesečno!$C21)*(COS(Dnevno!$C$1)*COS($E$207)+COS(Dnevno!$C$6)*SIN(Dnevno!$C$1)*SIN($E$207)))+SIN(Sheet2!C$21)*COS(Mjesečno!$C21)*SIN(Mjesečno!$C$6)*SIN($E$207)+SIN(Mjesečno!$C21)*(SIN(Mjesečno!$C$1)*COS($E$207)-COS(Mjesečno!$C$1)*SIN($E$207)*COS(Mjesečno!$C$6))&lt;0,0,COS(C$21)*(COS(Mjesečno!$C21)*(COS(Dnevno!$C$1)*COS($E$207)+COS(Dnevno!$C$6)*SIN(Dnevno!$C$1)*SIN($E$207)))+SIN(Sheet2!C$21)*COS(Mjesečno!$C21)*SIN(Mjesečno!$C$6)*SIN($E$207)+SIN(Mjesečno!$C21)*(SIN(Mjesečno!$C$1)*COS($E$207)-COS(Mjesečno!$C$1)*SIN($E$207)*COS(Mjesečno!$C$6)))</f>
        <v>0</v>
      </c>
      <c r="D397" s="34">
        <f>IF(COS(D$21)*(COS(Mjesečno!$C21)*(COS(Dnevno!$C$1)*COS($E$207)+COS(Dnevno!$C$6)*SIN(Dnevno!$C$1)*SIN($E$207)))+SIN(Sheet2!D$21)*COS(Mjesečno!$C21)*SIN(Mjesečno!$C$6)*SIN($E$207)+SIN(Mjesečno!$C21)*(SIN(Mjesečno!$C$1)*COS($E$207)-COS(Mjesečno!$C$1)*SIN($E$207)*COS(Mjesečno!$C$6))&lt;0,0,COS(D$21)*(COS(Mjesečno!$C21)*(COS(Dnevno!$C$1)*COS($E$207)+COS(Dnevno!$C$6)*SIN(Dnevno!$C$1)*SIN($E$207)))+SIN(Sheet2!D$21)*COS(Mjesečno!$C21)*SIN(Mjesečno!$C$6)*SIN($E$207)+SIN(Mjesečno!$C21)*(SIN(Mjesečno!$C$1)*COS($E$207)-COS(Mjesečno!$C$1)*SIN($E$207)*COS(Mjesečno!$C$6)))</f>
        <v>0</v>
      </c>
      <c r="E397" s="34">
        <f>IF(COS(E$21)*(COS(Mjesečno!$C21)*(COS(Dnevno!$C$1)*COS($E$207)+COS(Dnevno!$C$6)*SIN(Dnevno!$C$1)*SIN($E$207)))+SIN(Sheet2!E$21)*COS(Mjesečno!$C21)*SIN(Mjesečno!$C$6)*SIN($E$207)+SIN(Mjesečno!$C21)*(SIN(Mjesečno!$C$1)*COS($E$207)-COS(Mjesečno!$C$1)*SIN($E$207)*COS(Mjesečno!$C$6))&lt;0,0,COS(E$21)*(COS(Mjesečno!$C21)*(COS(Dnevno!$C$1)*COS($E$207)+COS(Dnevno!$C$6)*SIN(Dnevno!$C$1)*SIN($E$207)))+SIN(Sheet2!E$21)*COS(Mjesečno!$C21)*SIN(Mjesečno!$C$6)*SIN($E$207)+SIN(Mjesečno!$C21)*(SIN(Mjesečno!$C$1)*COS($E$207)-COS(Mjesečno!$C$1)*SIN($E$207)*COS(Mjesečno!$C$6)))</f>
        <v>0.25803641220198809</v>
      </c>
      <c r="F397" s="34">
        <f>IF(COS(F$21)*(COS(Mjesečno!$C21)*(COS(Dnevno!$C$1)*COS($E$207)+COS(Dnevno!$C$6)*SIN(Dnevno!$C$1)*SIN($E$207)))+SIN(Sheet2!F$21)*COS(Mjesečno!$C21)*SIN(Mjesečno!$C$6)*SIN($E$207)+SIN(Mjesečno!$C21)*(SIN(Mjesečno!$C$1)*COS($E$207)-COS(Mjesečno!$C$1)*SIN($E$207)*COS(Mjesečno!$C$6))&lt;0,0,COS(F$21)*(COS(Mjesečno!$C21)*(COS(Dnevno!$C$1)*COS($E$207)+COS(Dnevno!$C$6)*SIN(Dnevno!$C$1)*SIN($E$207)))+SIN(Sheet2!F$21)*COS(Mjesečno!$C21)*SIN(Mjesečno!$C$6)*SIN($E$207)+SIN(Mjesečno!$C21)*(SIN(Mjesečno!$C$1)*COS($E$207)-COS(Mjesečno!$C$1)*SIN($E$207)*COS(Mjesečno!$C$6)))</f>
        <v>0.49903684764191591</v>
      </c>
      <c r="G397" s="34">
        <f>IF(COS(G$21)*(COS(Mjesečno!$C21)*(COS(Dnevno!$C$1)*COS($E$207)+COS(Dnevno!$C$6)*SIN(Dnevno!$C$1)*SIN($E$207)))+SIN(Sheet2!G$21)*COS(Mjesečno!$C21)*SIN(Mjesečno!$C$6)*SIN($E$207)+SIN(Mjesečno!$C21)*(SIN(Mjesečno!$C$1)*COS($E$207)-COS(Mjesečno!$C$1)*SIN($E$207)*COS(Mjesečno!$C$6))&lt;0,0,COS(G$21)*(COS(Mjesečno!$C21)*(COS(Dnevno!$C$1)*COS($E$207)+COS(Dnevno!$C$6)*SIN(Dnevno!$C$1)*SIN($E$207)))+SIN(Sheet2!G$21)*COS(Mjesečno!$C21)*SIN(Mjesečno!$C$6)*SIN($E$207)+SIN(Mjesečno!$C21)*(SIN(Mjesečno!$C$1)*COS($E$207)-COS(Mjesečno!$C$1)*SIN($E$207)*COS(Mjesečno!$C$6)))</f>
        <v>0.70598861325598206</v>
      </c>
      <c r="H397" s="34">
        <f>IF(COS(H$21)*(COS(Mjesečno!$C21)*(COS(Dnevno!$C$1)*COS($E$207)+COS(Dnevno!$C$6)*SIN(Dnevno!$C$1)*SIN($E$207)))+SIN(Sheet2!H$21)*COS(Mjesečno!$C21)*SIN(Mjesečno!$C$6)*SIN($E$207)+SIN(Mjesečno!$C21)*(SIN(Mjesečno!$C$1)*COS($E$207)-COS(Mjesečno!$C$1)*SIN($E$207)*COS(Mjesečno!$C$6))&lt;0,0,COS(H$21)*(COS(Mjesečno!$C21)*(COS(Dnevno!$C$1)*COS($E$207)+COS(Dnevno!$C$6)*SIN(Dnevno!$C$1)*SIN($E$207)))+SIN(Sheet2!H$21)*COS(Mjesečno!$C21)*SIN(Mjesečno!$C$6)*SIN($E$207)+SIN(Mjesečno!$C21)*(SIN(Mjesečno!$C$1)*COS($E$207)-COS(Mjesečno!$C$1)*SIN($E$207)*COS(Mjesečno!$C$6)))</f>
        <v>0.86478828822155118</v>
      </c>
      <c r="I397" s="34">
        <f>IF(COS(I$21)*(COS(Mjesečno!$C21)*(COS(Dnevno!$C$1)*COS($E$207)+COS(Dnevno!$C$6)*SIN(Dnevno!$C$1)*SIN($E$207)))+SIN(Sheet2!I$21)*COS(Mjesečno!$C21)*SIN(Mjesečno!$C$6)*SIN($E$207)+SIN(Mjesečno!$C21)*(SIN(Mjesečno!$C$1)*COS($E$207)-COS(Mjesečno!$C$1)*SIN($E$207)*COS(Mjesečno!$C$6))&lt;0,0,COS(I$21)*(COS(Mjesečno!$C21)*(COS(Dnevno!$C$1)*COS($E$207)+COS(Dnevno!$C$6)*SIN(Dnevno!$C$1)*SIN($E$207)))+SIN(Sheet2!I$21)*COS(Mjesečno!$C21)*SIN(Mjesečno!$C$6)*SIN($E$207)+SIN(Mjesečno!$C21)*(SIN(Mjesečno!$C$1)*COS($E$207)-COS(Mjesečno!$C$1)*SIN($E$207)*COS(Mjesečno!$C$6)))</f>
        <v>0.96461393711859078</v>
      </c>
      <c r="J397" s="34">
        <f>IF(COS(J$21)*(COS(Mjesečno!$C21)*(COS(Dnevno!$C$1)*COS($E$207)+COS(Dnevno!$C$6)*SIN(Dnevno!$C$1)*SIN($E$207)))+SIN(Sheet2!J$21)*COS(Mjesečno!$C21)*SIN(Mjesečno!$C$6)*SIN($E$207)+SIN(Mjesečno!$C21)*(SIN(Mjesečno!$C$1)*COS($E$207)-COS(Mjesečno!$C$1)*SIN($E$207)*COS(Mjesečno!$C$6))&lt;0,0,COS(J$21)*(COS(Mjesečno!$C21)*(COS(Dnevno!$C$1)*COS($E$207)+COS(Dnevno!$C$6)*SIN(Dnevno!$C$1)*SIN($E$207)))+SIN(Sheet2!J$21)*COS(Mjesečno!$C21)*SIN(Mjesečno!$C$6)*SIN($E$207)+SIN(Mjesečno!$C21)*(SIN(Mjesečno!$C$1)*COS($E$207)-COS(Mjesečno!$C$1)*SIN($E$207)*COS(Mjesečno!$C$6)))</f>
        <v>0.9986626069444523</v>
      </c>
      <c r="K397" s="34">
        <f>IF(COS(K$21)*(COS(Mjesečno!$C21)*(COS(Dnevno!$C$1)*COS($E$207)+COS(Dnevno!$C$6)*SIN(Dnevno!$C$1)*SIN($E$207)))+SIN(Sheet2!K$21)*COS(Mjesečno!$C21)*SIN(Mjesečno!$C$6)*SIN($E$207)+SIN(Mjesečno!$C21)*(SIN(Mjesečno!$C$1)*COS($E$207)-COS(Mjesečno!$C$1)*SIN($E$207)*COS(Mjesečno!$C$6))&lt;0,0,COS(K$21)*(COS(Mjesečno!$C21)*(COS(Dnevno!$C$1)*COS($E$207)+COS(Dnevno!$C$6)*SIN(Dnevno!$C$1)*SIN($E$207)))+SIN(Sheet2!K$21)*COS(Mjesečno!$C21)*SIN(Mjesečno!$C$6)*SIN($E$207)+SIN(Mjesečno!$C21)*(SIN(Mjesečno!$C$1)*COS($E$207)-COS(Mjesečno!$C$1)*SIN($E$207)*COS(Mjesečno!$C$6)))</f>
        <v>0.96461393711859078</v>
      </c>
      <c r="L397" s="34">
        <f>IF(COS(L$21)*(COS(Mjesečno!$C21)*(COS(Dnevno!$C$1)*COS($E$207)+COS(Dnevno!$C$6)*SIN(Dnevno!$C$1)*SIN($E$207)))+SIN(Sheet2!L$21)*COS(Mjesečno!$C21)*SIN(Mjesečno!$C$6)*SIN($E$207)+SIN(Mjesečno!$C21)*(SIN(Mjesečno!$C$1)*COS($E$207)-COS(Mjesečno!$C$1)*SIN($E$207)*COS(Mjesečno!$C$6))&lt;0,0,COS(L$21)*(COS(Mjesečno!$C21)*(COS(Dnevno!$C$1)*COS($E$207)+COS(Dnevno!$C$6)*SIN(Dnevno!$C$1)*SIN($E$207)))+SIN(Sheet2!L$21)*COS(Mjesečno!$C21)*SIN(Mjesečno!$C$6)*SIN($E$207)+SIN(Mjesečno!$C21)*(SIN(Mjesečno!$C$1)*COS($E$207)-COS(Mjesečno!$C$1)*SIN($E$207)*COS(Mjesečno!$C$6)))</f>
        <v>0.86478828822155118</v>
      </c>
      <c r="M397" s="34">
        <f>IF(COS(M$21)*(COS(Mjesečno!$C21)*(COS(Dnevno!$C$1)*COS($E$207)+COS(Dnevno!$C$6)*SIN(Dnevno!$C$1)*SIN($E$207)))+SIN(Sheet2!M$21)*COS(Mjesečno!$C21)*SIN(Mjesečno!$C$6)*SIN($E$207)+SIN(Mjesečno!$C21)*(SIN(Mjesečno!$C$1)*COS($E$207)-COS(Mjesečno!$C$1)*SIN($E$207)*COS(Mjesečno!$C$6))&lt;0,0,COS(M$21)*(COS(Mjesečno!$C21)*(COS(Dnevno!$C$1)*COS($E$207)+COS(Dnevno!$C$6)*SIN(Dnevno!$C$1)*SIN($E$207)))+SIN(Sheet2!M$21)*COS(Mjesečno!$C21)*SIN(Mjesečno!$C$6)*SIN($E$207)+SIN(Mjesečno!$C21)*(SIN(Mjesečno!$C$1)*COS($E$207)-COS(Mjesečno!$C$1)*SIN($E$207)*COS(Mjesečno!$C$6)))</f>
        <v>0.70598861325598206</v>
      </c>
      <c r="N397" s="34">
        <f>IF(COS(N$21)*(COS(Mjesečno!$C21)*(COS(Dnevno!$C$1)*COS($E$207)+COS(Dnevno!$C$6)*SIN(Dnevno!$C$1)*SIN($E$207)))+SIN(Sheet2!N$21)*COS(Mjesečno!$C21)*SIN(Mjesečno!$C$6)*SIN($E$207)+SIN(Mjesečno!$C21)*(SIN(Mjesečno!$C$1)*COS($E$207)-COS(Mjesečno!$C$1)*SIN($E$207)*COS(Mjesečno!$C$6))&lt;0,0,COS(N$21)*(COS(Mjesečno!$C21)*(COS(Dnevno!$C$1)*COS($E$207)+COS(Dnevno!$C$6)*SIN(Dnevno!$C$1)*SIN($E$207)))+SIN(Sheet2!N$21)*COS(Mjesečno!$C21)*SIN(Mjesečno!$C$6)*SIN($E$207)+SIN(Mjesečno!$C21)*(SIN(Mjesečno!$C$1)*COS($E$207)-COS(Mjesečno!$C$1)*SIN($E$207)*COS(Mjesečno!$C$6)))</f>
        <v>0.49903684764191591</v>
      </c>
      <c r="O397" s="34">
        <f>IF(COS(O$21)*(COS(Mjesečno!$C21)*(COS(Dnevno!$C$1)*COS($E$207)+COS(Dnevno!$C$6)*SIN(Dnevno!$C$1)*SIN($E$207)))+SIN(Sheet2!O$21)*COS(Mjesečno!$C21)*SIN(Mjesečno!$C$6)*SIN($E$207)+SIN(Mjesečno!$C21)*(SIN(Mjesečno!$C$1)*COS($E$207)-COS(Mjesečno!$C$1)*SIN($E$207)*COS(Mjesečno!$C$6))&lt;0,0,COS(O$21)*(COS(Mjesečno!$C21)*(COS(Dnevno!$C$1)*COS($E$207)+COS(Dnevno!$C$6)*SIN(Dnevno!$C$1)*SIN($E$207)))+SIN(Sheet2!O$21)*COS(Mjesečno!$C21)*SIN(Mjesečno!$C$6)*SIN($E$207)+SIN(Mjesečno!$C21)*(SIN(Mjesečno!$C$1)*COS($E$207)-COS(Mjesečno!$C$1)*SIN($E$207)*COS(Mjesečno!$C$6)))</f>
        <v>0.25803641220198809</v>
      </c>
      <c r="P397" s="34">
        <f>IF(COS(P$21)*(COS(Mjesečno!$C21)*(COS(Dnevno!$C$1)*COS($E$207)+COS(Dnevno!$C$6)*SIN(Dnevno!$C$1)*SIN($E$207)))+SIN(Sheet2!P$21)*COS(Mjesečno!$C21)*SIN(Mjesečno!$C$6)*SIN($E$207)+SIN(Mjesečno!$C21)*(SIN(Mjesečno!$C$1)*COS($E$207)-COS(Mjesečno!$C$1)*SIN($E$207)*COS(Mjesečno!$C$6))&lt;0,0,COS(P$21)*(COS(Mjesečno!$C21)*(COS(Dnevno!$C$1)*COS($E$207)+COS(Dnevno!$C$6)*SIN(Dnevno!$C$1)*SIN($E$207)))+SIN(Sheet2!P$21)*COS(Mjesečno!$C21)*SIN(Mjesečno!$C$6)*SIN($E$207)+SIN(Mjesečno!$C21)*(SIN(Mjesečno!$C$1)*COS($E$207)-COS(Mjesečno!$C$1)*SIN($E$207)*COS(Mjesečno!$C$6)))</f>
        <v>0</v>
      </c>
      <c r="Q397" s="34">
        <f>IF(COS(Q$21)*(COS(Mjesečno!$C21)*(COS(Dnevno!$C$1)*COS($E$207)+COS(Dnevno!$C$6)*SIN(Dnevno!$C$1)*SIN($E$207)))+SIN(Sheet2!Q$21)*COS(Mjesečno!$C21)*SIN(Mjesečno!$C$6)*SIN($E$207)+SIN(Mjesečno!$C21)*(SIN(Mjesečno!$C$1)*COS($E$207)-COS(Mjesečno!$C$1)*SIN($E$207)*COS(Mjesečno!$C$6))&lt;0,0,COS(Q$21)*(COS(Mjesečno!$C21)*(COS(Dnevno!$C$1)*COS($E$207)+COS(Dnevno!$C$6)*SIN(Dnevno!$C$1)*SIN($E$207)))+SIN(Sheet2!Q$21)*COS(Mjesečno!$C21)*SIN(Mjesečno!$C$6)*SIN($E$207)+SIN(Mjesečno!$C21)*(SIN(Mjesečno!$C$1)*COS($E$207)-COS(Mjesečno!$C$1)*SIN($E$207)*COS(Mjesečno!$C$6)))</f>
        <v>0</v>
      </c>
      <c r="R397" s="34">
        <f>IF(COS(R$21)*(COS(Mjesečno!$C21)*(COS(Dnevno!$C$1)*COS($E$207)+COS(Dnevno!$C$6)*SIN(Dnevno!$C$1)*SIN($E$207)))+SIN(Sheet2!R$21)*COS(Mjesečno!$C21)*SIN(Mjesečno!$C$6)*SIN($E$207)+SIN(Mjesečno!$C21)*(SIN(Mjesečno!$C$1)*COS($E$207)-COS(Mjesečno!$C$1)*SIN($E$207)*COS(Mjesečno!$C$6))&lt;0,0,COS(R$21)*(COS(Mjesečno!$C21)*(COS(Dnevno!$C$1)*COS($E$207)+COS(Dnevno!$C$6)*SIN(Dnevno!$C$1)*SIN($E$207)))+SIN(Sheet2!R$21)*COS(Mjesečno!$C21)*SIN(Mjesečno!$C$6)*SIN($E$207)+SIN(Mjesečno!$C21)*(SIN(Mjesečno!$C$1)*COS($E$207)-COS(Mjesečno!$C$1)*SIN($E$207)*COS(Mjesečno!$C$6)))</f>
        <v>0</v>
      </c>
      <c r="S397" s="36">
        <f>IF(COS(S$21)*(COS(Mjesečno!$C21)*(COS(Dnevno!$C$1)*COS($E$207)+COS(Dnevno!$C$6)*SIN(Dnevno!$C$1)*SIN($E$207)))+SIN(Sheet2!S$21)*COS(Mjesečno!$C21)*SIN(Mjesečno!$C$6)*SIN($E$207)+SIN(Mjesečno!$C21)*(SIN(Mjesečno!$C$1)*COS($E$207)-COS(Mjesečno!$C$1)*SIN($E$207)*COS(Mjesečno!$C$6))&lt;0,0,COS(S$21)*(COS(Mjesečno!$C21)*(COS(Dnevno!$C$1)*COS($E$207)+COS(Dnevno!$C$6)*SIN(Dnevno!$C$1)*SIN($E$207)))+SIN(Sheet2!S$21)*COS(Mjesečno!$C21)*SIN(Mjesečno!$C$6)*SIN($E$207)+SIN(Mjesečno!$C21)*(SIN(Mjesečno!$C$1)*COS($E$207)-COS(Mjesečno!$C$1)*SIN($E$207)*COS(Mjesečno!$C$6)))</f>
        <v>0</v>
      </c>
    </row>
    <row r="398" spans="2:19" x14ac:dyDescent="0.35">
      <c r="B398" s="144" t="s">
        <v>86</v>
      </c>
      <c r="C398" s="34">
        <f>IF(COS(C$21)*(COS(Mjesečno!$C22)*(COS(Dnevno!$C$1)*COS($E$207)+COS(Dnevno!$C$6)*SIN(Dnevno!$C$1)*SIN($E$207)))+SIN(Sheet2!C$21)*COS(Mjesečno!$C22)*SIN(Mjesečno!$C$6)*SIN($E$207)+SIN(Mjesečno!$C22)*(SIN(Mjesečno!$C$1)*COS($E$207)-COS(Mjesečno!$C$1)*SIN($E$207)*COS(Mjesečno!$C$6))&lt;0,0,COS(C$21)*(COS(Mjesečno!$C22)*(COS(Dnevno!$C$1)*COS($E$207)+COS(Dnevno!$C$6)*SIN(Dnevno!$C$1)*SIN($E$207)))+SIN(Sheet2!C$21)*COS(Mjesečno!$C22)*SIN(Mjesečno!$C$6)*SIN($E$207)+SIN(Mjesečno!$C22)*(SIN(Mjesečno!$C$1)*COS($E$207)-COS(Mjesečno!$C$1)*SIN($E$207)*COS(Mjesečno!$C$6)))</f>
        <v>0</v>
      </c>
      <c r="D398" s="34">
        <f>IF(COS(D$21)*(COS(Mjesečno!$C22)*(COS(Dnevno!$C$1)*COS($E$207)+COS(Dnevno!$C$6)*SIN(Dnevno!$C$1)*SIN($E$207)))+SIN(Sheet2!D$21)*COS(Mjesečno!$C22)*SIN(Mjesečno!$C$6)*SIN($E$207)+SIN(Mjesečno!$C22)*(SIN(Mjesečno!$C$1)*COS($E$207)-COS(Mjesečno!$C$1)*SIN($E$207)*COS(Mjesečno!$C$6))&lt;0,0,COS(D$21)*(COS(Mjesečno!$C22)*(COS(Dnevno!$C$1)*COS($E$207)+COS(Dnevno!$C$6)*SIN(Dnevno!$C$1)*SIN($E$207)))+SIN(Sheet2!D$21)*COS(Mjesečno!$C22)*SIN(Mjesečno!$C$6)*SIN($E$207)+SIN(Mjesečno!$C22)*(SIN(Mjesečno!$C$1)*COS($E$207)-COS(Mjesečno!$C$1)*SIN($E$207)*COS(Mjesečno!$C$6)))</f>
        <v>2.8955900875392245E-3</v>
      </c>
      <c r="E398" s="34">
        <f>IF(COS(E$21)*(COS(Mjesečno!$C22)*(COS(Dnevno!$C$1)*COS($E$207)+COS(Dnevno!$C$6)*SIN(Dnevno!$C$1)*SIN($E$207)))+SIN(Sheet2!E$21)*COS(Mjesečno!$C22)*SIN(Mjesečno!$C$6)*SIN($E$207)+SIN(Mjesečno!$C22)*(SIN(Mjesečno!$C$1)*COS($E$207)-COS(Mjesečno!$C$1)*SIN($E$207)*COS(Mjesečno!$C$6))&lt;0,0,COS(E$21)*(COS(Mjesečno!$C22)*(COS(Dnevno!$C$1)*COS($E$207)+COS(Dnevno!$C$6)*SIN(Dnevno!$C$1)*SIN($E$207)))+SIN(Sheet2!E$21)*COS(Mjesečno!$C22)*SIN(Mjesečno!$C$6)*SIN($E$207)+SIN(Mjesečno!$C22)*(SIN(Mjesečno!$C$1)*COS($E$207)-COS(Mjesečno!$C$1)*SIN($E$207)*COS(Mjesečno!$C$6)))</f>
        <v>0.25786396139914952</v>
      </c>
      <c r="F398" s="34">
        <f>IF(COS(F$21)*(COS(Mjesečno!$C22)*(COS(Dnevno!$C$1)*COS($E$207)+COS(Dnevno!$C$6)*SIN(Dnevno!$C$1)*SIN($E$207)))+SIN(Sheet2!F$21)*COS(Mjesečno!$C22)*SIN(Mjesečno!$C$6)*SIN($E$207)+SIN(Mjesečno!$C22)*(SIN(Mjesečno!$C$1)*COS($E$207)-COS(Mjesečno!$C$1)*SIN($E$207)*COS(Mjesečno!$C$6))&lt;0,0,COS(F$21)*(COS(Mjesečno!$C22)*(COS(Dnevno!$C$1)*COS($E$207)+COS(Dnevno!$C$6)*SIN(Dnevno!$C$1)*SIN($E$207)))+SIN(Sheet2!F$21)*COS(Mjesečno!$C22)*SIN(Mjesečno!$C$6)*SIN($E$207)+SIN(Mjesečno!$C22)*(SIN(Mjesečno!$C$1)*COS($E$207)-COS(Mjesečno!$C$1)*SIN($E$207)*COS(Mjesečno!$C$6)))</f>
        <v>0.49545665956102974</v>
      </c>
      <c r="G398" s="34">
        <f>IF(COS(G$21)*(COS(Mjesečno!$C22)*(COS(Dnevno!$C$1)*COS($E$207)+COS(Dnevno!$C$6)*SIN(Dnevno!$C$1)*SIN($E$207)))+SIN(Sheet2!G$21)*COS(Mjesečno!$C22)*SIN(Mjesečno!$C$6)*SIN($E$207)+SIN(Mjesečno!$C22)*(SIN(Mjesečno!$C$1)*COS($E$207)-COS(Mjesečno!$C$1)*SIN($E$207)*COS(Mjesečno!$C$6))&lt;0,0,COS(G$21)*(COS(Mjesečno!$C22)*(COS(Dnevno!$C$1)*COS($E$207)+COS(Dnevno!$C$6)*SIN(Dnevno!$C$1)*SIN($E$207)))+SIN(Sheet2!G$21)*COS(Mjesečno!$C22)*SIN(Mjesečno!$C$6)*SIN($E$207)+SIN(Mjesečno!$C22)*(SIN(Mjesečno!$C$1)*COS($E$207)-COS(Mjesečno!$C$1)*SIN($E$207)*COS(Mjesečno!$C$6)))</f>
        <v>0.69948213483394572</v>
      </c>
      <c r="H398" s="34">
        <f>IF(COS(H$21)*(COS(Mjesečno!$C22)*(COS(Dnevno!$C$1)*COS($E$207)+COS(Dnevno!$C$6)*SIN(Dnevno!$C$1)*SIN($E$207)))+SIN(Sheet2!H$21)*COS(Mjesečno!$C22)*SIN(Mjesečno!$C$6)*SIN($E$207)+SIN(Mjesečno!$C22)*(SIN(Mjesečno!$C$1)*COS($E$207)-COS(Mjesečno!$C$1)*SIN($E$207)*COS(Mjesečno!$C$6))&lt;0,0,COS(H$21)*(COS(Mjesečno!$C22)*(COS(Dnevno!$C$1)*COS($E$207)+COS(Dnevno!$C$6)*SIN(Dnevno!$C$1)*SIN($E$207)))+SIN(Sheet2!H$21)*COS(Mjesečno!$C22)*SIN(Mjesečno!$C$6)*SIN($E$207)+SIN(Mjesečno!$C22)*(SIN(Mjesečno!$C$1)*COS($E$207)-COS(Mjesečno!$C$1)*SIN($E$207)*COS(Mjesečno!$C$6)))</f>
        <v>0.8560363882460883</v>
      </c>
      <c r="I398" s="34">
        <f>IF(COS(I$21)*(COS(Mjesečno!$C22)*(COS(Dnevno!$C$1)*COS($E$207)+COS(Dnevno!$C$6)*SIN(Dnevno!$C$1)*SIN($E$207)))+SIN(Sheet2!I$21)*COS(Mjesečno!$C22)*SIN(Mjesečno!$C$6)*SIN($E$207)+SIN(Mjesečno!$C22)*(SIN(Mjesečno!$C$1)*COS($E$207)-COS(Mjesečno!$C$1)*SIN($E$207)*COS(Mjesečno!$C$6))&lt;0,0,COS(I$21)*(COS(Mjesečno!$C22)*(COS(Dnevno!$C$1)*COS($E$207)+COS(Dnevno!$C$6)*SIN(Dnevno!$C$1)*SIN($E$207)))+SIN(Sheet2!I$21)*COS(Mjesečno!$C22)*SIN(Mjesečno!$C$6)*SIN($E$207)+SIN(Mjesečno!$C22)*(SIN(Mjesečno!$C$1)*COS($E$207)-COS(Mjesečno!$C$1)*SIN($E$207)*COS(Mjesečno!$C$6)))</f>
        <v>0.95445050614555615</v>
      </c>
      <c r="J398" s="34">
        <f>IF(COS(J$21)*(COS(Mjesečno!$C22)*(COS(Dnevno!$C$1)*COS($E$207)+COS(Dnevno!$C$6)*SIN(Dnevno!$C$1)*SIN($E$207)))+SIN(Sheet2!J$21)*COS(Mjesečno!$C22)*SIN(Mjesečno!$C$6)*SIN($E$207)+SIN(Mjesečno!$C22)*(SIN(Mjesečno!$C$1)*COS($E$207)-COS(Mjesečno!$C$1)*SIN($E$207)*COS(Mjesečno!$C$6))&lt;0,0,COS(J$21)*(COS(Mjesečno!$C22)*(COS(Dnevno!$C$1)*COS($E$207)+COS(Dnevno!$C$6)*SIN(Dnevno!$C$1)*SIN($E$207)))+SIN(Sheet2!J$21)*COS(Mjesečno!$C22)*SIN(Mjesečno!$C$6)*SIN($E$207)+SIN(Mjesečno!$C22)*(SIN(Mjesečno!$C$1)*COS($E$207)-COS(Mjesečno!$C$1)*SIN($E$207)*COS(Mjesečno!$C$6)))</f>
        <v>0.98801772903452012</v>
      </c>
      <c r="K398" s="34">
        <f>IF(COS(K$21)*(COS(Mjesečno!$C22)*(COS(Dnevno!$C$1)*COS($E$207)+COS(Dnevno!$C$6)*SIN(Dnevno!$C$1)*SIN($E$207)))+SIN(Sheet2!K$21)*COS(Mjesečno!$C22)*SIN(Mjesečno!$C$6)*SIN($E$207)+SIN(Mjesečno!$C22)*(SIN(Mjesečno!$C$1)*COS($E$207)-COS(Mjesečno!$C$1)*SIN($E$207)*COS(Mjesečno!$C$6))&lt;0,0,COS(K$21)*(COS(Mjesečno!$C22)*(COS(Dnevno!$C$1)*COS($E$207)+COS(Dnevno!$C$6)*SIN(Dnevno!$C$1)*SIN($E$207)))+SIN(Sheet2!K$21)*COS(Mjesečno!$C22)*SIN(Mjesečno!$C$6)*SIN($E$207)+SIN(Mjesečno!$C22)*(SIN(Mjesečno!$C$1)*COS($E$207)-COS(Mjesečno!$C$1)*SIN($E$207)*COS(Mjesečno!$C$6)))</f>
        <v>0.95445050614555615</v>
      </c>
      <c r="L398" s="34">
        <f>IF(COS(L$21)*(COS(Mjesečno!$C22)*(COS(Dnevno!$C$1)*COS($E$207)+COS(Dnevno!$C$6)*SIN(Dnevno!$C$1)*SIN($E$207)))+SIN(Sheet2!L$21)*COS(Mjesečno!$C22)*SIN(Mjesečno!$C$6)*SIN($E$207)+SIN(Mjesečno!$C22)*(SIN(Mjesečno!$C$1)*COS($E$207)-COS(Mjesečno!$C$1)*SIN($E$207)*COS(Mjesečno!$C$6))&lt;0,0,COS(L$21)*(COS(Mjesečno!$C22)*(COS(Dnevno!$C$1)*COS($E$207)+COS(Dnevno!$C$6)*SIN(Dnevno!$C$1)*SIN($E$207)))+SIN(Sheet2!L$21)*COS(Mjesečno!$C22)*SIN(Mjesečno!$C$6)*SIN($E$207)+SIN(Mjesečno!$C22)*(SIN(Mjesečno!$C$1)*COS($E$207)-COS(Mjesečno!$C$1)*SIN($E$207)*COS(Mjesečno!$C$6)))</f>
        <v>0.8560363882460883</v>
      </c>
      <c r="M398" s="34">
        <f>IF(COS(M$21)*(COS(Mjesečno!$C22)*(COS(Dnevno!$C$1)*COS($E$207)+COS(Dnevno!$C$6)*SIN(Dnevno!$C$1)*SIN($E$207)))+SIN(Sheet2!M$21)*COS(Mjesečno!$C22)*SIN(Mjesečno!$C$6)*SIN($E$207)+SIN(Mjesečno!$C22)*(SIN(Mjesečno!$C$1)*COS($E$207)-COS(Mjesečno!$C$1)*SIN($E$207)*COS(Mjesečno!$C$6))&lt;0,0,COS(M$21)*(COS(Mjesečno!$C22)*(COS(Dnevno!$C$1)*COS($E$207)+COS(Dnevno!$C$6)*SIN(Dnevno!$C$1)*SIN($E$207)))+SIN(Sheet2!M$21)*COS(Mjesečno!$C22)*SIN(Mjesečno!$C$6)*SIN($E$207)+SIN(Mjesečno!$C22)*(SIN(Mjesečno!$C$1)*COS($E$207)-COS(Mjesečno!$C$1)*SIN($E$207)*COS(Mjesečno!$C$6)))</f>
        <v>0.69948213483394572</v>
      </c>
      <c r="N398" s="34">
        <f>IF(COS(N$21)*(COS(Mjesečno!$C22)*(COS(Dnevno!$C$1)*COS($E$207)+COS(Dnevno!$C$6)*SIN(Dnevno!$C$1)*SIN($E$207)))+SIN(Sheet2!N$21)*COS(Mjesečno!$C22)*SIN(Mjesečno!$C$6)*SIN($E$207)+SIN(Mjesečno!$C22)*(SIN(Mjesečno!$C$1)*COS($E$207)-COS(Mjesečno!$C$1)*SIN($E$207)*COS(Mjesečno!$C$6))&lt;0,0,COS(N$21)*(COS(Mjesečno!$C22)*(COS(Dnevno!$C$1)*COS($E$207)+COS(Dnevno!$C$6)*SIN(Dnevno!$C$1)*SIN($E$207)))+SIN(Sheet2!N$21)*COS(Mjesečno!$C22)*SIN(Mjesečno!$C$6)*SIN($E$207)+SIN(Mjesečno!$C22)*(SIN(Mjesečno!$C$1)*COS($E$207)-COS(Mjesečno!$C$1)*SIN($E$207)*COS(Mjesečno!$C$6)))</f>
        <v>0.49545665956102974</v>
      </c>
      <c r="O398" s="34">
        <f>IF(COS(O$21)*(COS(Mjesečno!$C22)*(COS(Dnevno!$C$1)*COS($E$207)+COS(Dnevno!$C$6)*SIN(Dnevno!$C$1)*SIN($E$207)))+SIN(Sheet2!O$21)*COS(Mjesečno!$C22)*SIN(Mjesečno!$C$6)*SIN($E$207)+SIN(Mjesečno!$C22)*(SIN(Mjesečno!$C$1)*COS($E$207)-COS(Mjesečno!$C$1)*SIN($E$207)*COS(Mjesečno!$C$6))&lt;0,0,COS(O$21)*(COS(Mjesečno!$C22)*(COS(Dnevno!$C$1)*COS($E$207)+COS(Dnevno!$C$6)*SIN(Dnevno!$C$1)*SIN($E$207)))+SIN(Sheet2!O$21)*COS(Mjesečno!$C22)*SIN(Mjesečno!$C$6)*SIN($E$207)+SIN(Mjesečno!$C22)*(SIN(Mjesečno!$C$1)*COS($E$207)-COS(Mjesečno!$C$1)*SIN($E$207)*COS(Mjesečno!$C$6)))</f>
        <v>0.25786396139914952</v>
      </c>
      <c r="P398" s="34">
        <f>IF(COS(P$21)*(COS(Mjesečno!$C22)*(COS(Dnevno!$C$1)*COS($E$207)+COS(Dnevno!$C$6)*SIN(Dnevno!$C$1)*SIN($E$207)))+SIN(Sheet2!P$21)*COS(Mjesečno!$C22)*SIN(Mjesečno!$C$6)*SIN($E$207)+SIN(Mjesečno!$C22)*(SIN(Mjesečno!$C$1)*COS($E$207)-COS(Mjesečno!$C$1)*SIN($E$207)*COS(Mjesečno!$C$6))&lt;0,0,COS(P$21)*(COS(Mjesečno!$C22)*(COS(Dnevno!$C$1)*COS($E$207)+COS(Dnevno!$C$6)*SIN(Dnevno!$C$1)*SIN($E$207)))+SIN(Sheet2!P$21)*COS(Mjesečno!$C22)*SIN(Mjesečno!$C$6)*SIN($E$207)+SIN(Mjesečno!$C22)*(SIN(Mjesečno!$C$1)*COS($E$207)-COS(Mjesečno!$C$1)*SIN($E$207)*COS(Mjesečno!$C$6)))</f>
        <v>2.8955900875392245E-3</v>
      </c>
      <c r="Q398" s="34">
        <f>IF(COS(Q$21)*(COS(Mjesečno!$C22)*(COS(Dnevno!$C$1)*COS($E$207)+COS(Dnevno!$C$6)*SIN(Dnevno!$C$1)*SIN($E$207)))+SIN(Sheet2!Q$21)*COS(Mjesečno!$C22)*SIN(Mjesečno!$C$6)*SIN($E$207)+SIN(Mjesečno!$C22)*(SIN(Mjesečno!$C$1)*COS($E$207)-COS(Mjesečno!$C$1)*SIN($E$207)*COS(Mjesečno!$C$6))&lt;0,0,COS(Q$21)*(COS(Mjesečno!$C22)*(COS(Dnevno!$C$1)*COS($E$207)+COS(Dnevno!$C$6)*SIN(Dnevno!$C$1)*SIN($E$207)))+SIN(Sheet2!Q$21)*COS(Mjesečno!$C22)*SIN(Mjesečno!$C$6)*SIN($E$207)+SIN(Mjesečno!$C22)*(SIN(Mjesečno!$C$1)*COS($E$207)-COS(Mjesečno!$C$1)*SIN($E$207)*COS(Mjesečno!$C$6)))</f>
        <v>0</v>
      </c>
      <c r="R398" s="34">
        <f>IF(COS(R$21)*(COS(Mjesečno!$C22)*(COS(Dnevno!$C$1)*COS($E$207)+COS(Dnevno!$C$6)*SIN(Dnevno!$C$1)*SIN($E$207)))+SIN(Sheet2!R$21)*COS(Mjesečno!$C22)*SIN(Mjesečno!$C$6)*SIN($E$207)+SIN(Mjesečno!$C22)*(SIN(Mjesečno!$C$1)*COS($E$207)-COS(Mjesečno!$C$1)*SIN($E$207)*COS(Mjesečno!$C$6))&lt;0,0,COS(R$21)*(COS(Mjesečno!$C22)*(COS(Dnevno!$C$1)*COS($E$207)+COS(Dnevno!$C$6)*SIN(Dnevno!$C$1)*SIN($E$207)))+SIN(Sheet2!R$21)*COS(Mjesečno!$C22)*SIN(Mjesečno!$C$6)*SIN($E$207)+SIN(Mjesečno!$C22)*(SIN(Mjesečno!$C$1)*COS($E$207)-COS(Mjesečno!$C$1)*SIN($E$207)*COS(Mjesečno!$C$6)))</f>
        <v>0</v>
      </c>
      <c r="S398" s="36">
        <f>IF(COS(S$21)*(COS(Mjesečno!$C22)*(COS(Dnevno!$C$1)*COS($E$207)+COS(Dnevno!$C$6)*SIN(Dnevno!$C$1)*SIN($E$207)))+SIN(Sheet2!S$21)*COS(Mjesečno!$C22)*SIN(Mjesečno!$C$6)*SIN($E$207)+SIN(Mjesečno!$C22)*(SIN(Mjesečno!$C$1)*COS($E$207)-COS(Mjesečno!$C$1)*SIN($E$207)*COS(Mjesečno!$C$6))&lt;0,0,COS(S$21)*(COS(Mjesečno!$C22)*(COS(Dnevno!$C$1)*COS($E$207)+COS(Dnevno!$C$6)*SIN(Dnevno!$C$1)*SIN($E$207)))+SIN(Sheet2!S$21)*COS(Mjesečno!$C22)*SIN(Mjesečno!$C$6)*SIN($E$207)+SIN(Mjesečno!$C22)*(SIN(Mjesečno!$C$1)*COS($E$207)-COS(Mjesečno!$C$1)*SIN($E$207)*COS(Mjesečno!$C$6)))</f>
        <v>0</v>
      </c>
    </row>
    <row r="399" spans="2:19" x14ac:dyDescent="0.35">
      <c r="B399" s="144" t="s">
        <v>87</v>
      </c>
      <c r="C399" s="34">
        <f>IF(COS(C$21)*(COS(Mjesečno!$C23)*(COS(Dnevno!$C$1)*COS($E$207)+COS(Dnevno!$C$6)*SIN(Dnevno!$C$1)*SIN($E$207)))+SIN(Sheet2!C$21)*COS(Mjesečno!$C23)*SIN(Mjesečno!$C$6)*SIN($E$207)+SIN(Mjesečno!$C23)*(SIN(Mjesečno!$C$1)*COS($E$207)-COS(Mjesečno!$C$1)*SIN($E$207)*COS(Mjesečno!$C$6))&lt;0,0,COS(C$21)*(COS(Mjesečno!$C23)*(COS(Dnevno!$C$1)*COS($E$207)+COS(Dnevno!$C$6)*SIN(Dnevno!$C$1)*SIN($E$207)))+SIN(Sheet2!C$21)*COS(Mjesečno!$C23)*SIN(Mjesečno!$C$6)*SIN($E$207)+SIN(Mjesečno!$C23)*(SIN(Mjesečno!$C$1)*COS($E$207)-COS(Mjesečno!$C$1)*SIN($E$207)*COS(Mjesečno!$C$6)))</f>
        <v>0</v>
      </c>
      <c r="D399" s="34">
        <f>IF(COS(D$21)*(COS(Mjesečno!$C23)*(COS(Dnevno!$C$1)*COS($E$207)+COS(Dnevno!$C$6)*SIN(Dnevno!$C$1)*SIN($E$207)))+SIN(Sheet2!D$21)*COS(Mjesečno!$C23)*SIN(Mjesečno!$C$6)*SIN($E$207)+SIN(Mjesečno!$C23)*(SIN(Mjesečno!$C$1)*COS($E$207)-COS(Mjesečno!$C$1)*SIN($E$207)*COS(Mjesečno!$C$6))&lt;0,0,COS(D$21)*(COS(Mjesečno!$C23)*(COS(Dnevno!$C$1)*COS($E$207)+COS(Dnevno!$C$6)*SIN(Dnevno!$C$1)*SIN($E$207)))+SIN(Sheet2!D$21)*COS(Mjesečno!$C23)*SIN(Mjesečno!$C$6)*SIN($E$207)+SIN(Mjesečno!$C23)*(SIN(Mjesečno!$C$1)*COS($E$207)-COS(Mjesečno!$C$1)*SIN($E$207)*COS(Mjesečno!$C$6)))</f>
        <v>5.5256143007907481E-3</v>
      </c>
      <c r="E399" s="34">
        <f>IF(COS(E$21)*(COS(Mjesečno!$C23)*(COS(Dnevno!$C$1)*COS($E$207)+COS(Dnevno!$C$6)*SIN(Dnevno!$C$1)*SIN($E$207)))+SIN(Sheet2!E$21)*COS(Mjesečno!$C23)*SIN(Mjesečno!$C$6)*SIN($E$207)+SIN(Mjesečno!$C23)*(SIN(Mjesečno!$C$1)*COS($E$207)-COS(Mjesečno!$C$1)*SIN($E$207)*COS(Mjesečno!$C$6))&lt;0,0,COS(E$21)*(COS(Mjesečno!$C23)*(COS(Dnevno!$C$1)*COS($E$207)+COS(Dnevno!$C$6)*SIN(Dnevno!$C$1)*SIN($E$207)))+SIN(Sheet2!E$21)*COS(Mjesečno!$C23)*SIN(Mjesečno!$C$6)*SIN($E$207)+SIN(Mjesečno!$C23)*(SIN(Mjesečno!$C$1)*COS($E$207)-COS(Mjesečno!$C$1)*SIN($E$207)*COS(Mjesečno!$C$6)))</f>
        <v>0.25013439348630973</v>
      </c>
      <c r="F399" s="34">
        <f>IF(COS(F$21)*(COS(Mjesečno!$C23)*(COS(Dnevno!$C$1)*COS($E$207)+COS(Dnevno!$C$6)*SIN(Dnevno!$C$1)*SIN($E$207)))+SIN(Sheet2!F$21)*COS(Mjesečno!$C23)*SIN(Mjesečno!$C$6)*SIN($E$207)+SIN(Mjesečno!$C23)*(SIN(Mjesečno!$C$1)*COS($E$207)-COS(Mjesečno!$C$1)*SIN($E$207)*COS(Mjesečno!$C$6))&lt;0,0,COS(F$21)*(COS(Mjesečno!$C23)*(COS(Dnevno!$C$1)*COS($E$207)+COS(Dnevno!$C$6)*SIN(Dnevno!$C$1)*SIN($E$207)))+SIN(Sheet2!F$21)*COS(Mjesečno!$C23)*SIN(Mjesečno!$C$6)*SIN($E$207)+SIN(Mjesečno!$C23)*(SIN(Mjesečno!$C$1)*COS($E$207)-COS(Mjesečno!$C$1)*SIN($E$207)*COS(Mjesečno!$C$6)))</f>
        <v>0.47807348860545629</v>
      </c>
      <c r="G399" s="34">
        <f>IF(COS(G$21)*(COS(Mjesečno!$C23)*(COS(Dnevno!$C$1)*COS($E$207)+COS(Dnevno!$C$6)*SIN(Dnevno!$C$1)*SIN($E$207)))+SIN(Sheet2!G$21)*COS(Mjesečno!$C23)*SIN(Mjesečno!$C$6)*SIN($E$207)+SIN(Mjesečno!$C23)*(SIN(Mjesečno!$C$1)*COS($E$207)-COS(Mjesečno!$C$1)*SIN($E$207)*COS(Mjesečno!$C$6))&lt;0,0,COS(G$21)*(COS(Mjesečno!$C23)*(COS(Dnevno!$C$1)*COS($E$207)+COS(Dnevno!$C$6)*SIN(Dnevno!$C$1)*SIN($E$207)))+SIN(Sheet2!G$21)*COS(Mjesečno!$C23)*SIN(Mjesečno!$C$6)*SIN($E$207)+SIN(Mjesečno!$C23)*(SIN(Mjesečno!$C$1)*COS($E$207)-COS(Mjesečno!$C$1)*SIN($E$207)*COS(Mjesečno!$C$6)))</f>
        <v>0.67380922701302526</v>
      </c>
      <c r="H399" s="34">
        <f>IF(COS(H$21)*(COS(Mjesečno!$C23)*(COS(Dnevno!$C$1)*COS($E$207)+COS(Dnevno!$C$6)*SIN(Dnevno!$C$1)*SIN($E$207)))+SIN(Sheet2!H$21)*COS(Mjesečno!$C23)*SIN(Mjesečno!$C$6)*SIN($E$207)+SIN(Mjesečno!$C23)*(SIN(Mjesečno!$C$1)*COS($E$207)-COS(Mjesečno!$C$1)*SIN($E$207)*COS(Mjesečno!$C$6))&lt;0,0,COS(H$21)*(COS(Mjesečno!$C23)*(COS(Dnevno!$C$1)*COS($E$207)+COS(Dnevno!$C$6)*SIN(Dnevno!$C$1)*SIN($E$207)))+SIN(Sheet2!H$21)*COS(Mjesečno!$C23)*SIN(Mjesečno!$C$6)*SIN($E$207)+SIN(Mjesečno!$C23)*(SIN(Mjesečno!$C$1)*COS($E$207)-COS(Mjesečno!$C$1)*SIN($E$207)*COS(Mjesečno!$C$6)))</f>
        <v>0.82400254160514297</v>
      </c>
      <c r="I399" s="34">
        <f>IF(COS(I$21)*(COS(Mjesečno!$C23)*(COS(Dnevno!$C$1)*COS($E$207)+COS(Dnevno!$C$6)*SIN(Dnevno!$C$1)*SIN($E$207)))+SIN(Sheet2!I$21)*COS(Mjesečno!$C23)*SIN(Mjesečno!$C$6)*SIN($E$207)+SIN(Mjesečno!$C23)*(SIN(Mjesečno!$C$1)*COS($E$207)-COS(Mjesečno!$C$1)*SIN($E$207)*COS(Mjesečno!$C$6))&lt;0,0,COS(I$21)*(COS(Mjesečno!$C23)*(COS(Dnevno!$C$1)*COS($E$207)+COS(Dnevno!$C$6)*SIN(Dnevno!$C$1)*SIN($E$207)))+SIN(Sheet2!I$21)*COS(Mjesečno!$C23)*SIN(Mjesečno!$C$6)*SIN($E$207)+SIN(Mjesečno!$C23)*(SIN(Mjesečno!$C$1)*COS($E$207)-COS(Mjesečno!$C$1)*SIN($E$207)*COS(Mjesečno!$C$6)))</f>
        <v>0.9184180061985443</v>
      </c>
      <c r="J399" s="34">
        <f>IF(COS(J$21)*(COS(Mjesečno!$C23)*(COS(Dnevno!$C$1)*COS($E$207)+COS(Dnevno!$C$6)*SIN(Dnevno!$C$1)*SIN($E$207)))+SIN(Sheet2!J$21)*COS(Mjesečno!$C23)*SIN(Mjesečno!$C$6)*SIN($E$207)+SIN(Mjesečno!$C23)*(SIN(Mjesečno!$C$1)*COS($E$207)-COS(Mjesečno!$C$1)*SIN($E$207)*COS(Mjesečno!$C$6))&lt;0,0,COS(J$21)*(COS(Mjesečno!$C23)*(COS(Dnevno!$C$1)*COS($E$207)+COS(Dnevno!$C$6)*SIN(Dnevno!$C$1)*SIN($E$207)))+SIN(Sheet2!J$21)*COS(Mjesečno!$C23)*SIN(Mjesečno!$C$6)*SIN($E$207)+SIN(Mjesečno!$C23)*(SIN(Mjesečno!$C$1)*COS($E$207)-COS(Mjesečno!$C$1)*SIN($E$207)*COS(Mjesečno!$C$6)))</f>
        <v>0.95062136291012167</v>
      </c>
      <c r="K399" s="34">
        <f>IF(COS(K$21)*(COS(Mjesečno!$C23)*(COS(Dnevno!$C$1)*COS($E$207)+COS(Dnevno!$C$6)*SIN(Dnevno!$C$1)*SIN($E$207)))+SIN(Sheet2!K$21)*COS(Mjesečno!$C23)*SIN(Mjesečno!$C$6)*SIN($E$207)+SIN(Mjesečno!$C23)*(SIN(Mjesečno!$C$1)*COS($E$207)-COS(Mjesečno!$C$1)*SIN($E$207)*COS(Mjesečno!$C$6))&lt;0,0,COS(K$21)*(COS(Mjesečno!$C23)*(COS(Dnevno!$C$1)*COS($E$207)+COS(Dnevno!$C$6)*SIN(Dnevno!$C$1)*SIN($E$207)))+SIN(Sheet2!K$21)*COS(Mjesečno!$C23)*SIN(Mjesečno!$C$6)*SIN($E$207)+SIN(Mjesečno!$C23)*(SIN(Mjesečno!$C$1)*COS($E$207)-COS(Mjesečno!$C$1)*SIN($E$207)*COS(Mjesečno!$C$6)))</f>
        <v>0.9184180061985443</v>
      </c>
      <c r="L399" s="34">
        <f>IF(COS(L$21)*(COS(Mjesečno!$C23)*(COS(Dnevno!$C$1)*COS($E$207)+COS(Dnevno!$C$6)*SIN(Dnevno!$C$1)*SIN($E$207)))+SIN(Sheet2!L$21)*COS(Mjesečno!$C23)*SIN(Mjesečno!$C$6)*SIN($E$207)+SIN(Mjesečno!$C23)*(SIN(Mjesečno!$C$1)*COS($E$207)-COS(Mjesečno!$C$1)*SIN($E$207)*COS(Mjesečno!$C$6))&lt;0,0,COS(L$21)*(COS(Mjesečno!$C23)*(COS(Dnevno!$C$1)*COS($E$207)+COS(Dnevno!$C$6)*SIN(Dnevno!$C$1)*SIN($E$207)))+SIN(Sheet2!L$21)*COS(Mjesečno!$C23)*SIN(Mjesečno!$C$6)*SIN($E$207)+SIN(Mjesečno!$C23)*(SIN(Mjesečno!$C$1)*COS($E$207)-COS(Mjesečno!$C$1)*SIN($E$207)*COS(Mjesečno!$C$6)))</f>
        <v>0.82400254160514297</v>
      </c>
      <c r="M399" s="34">
        <f>IF(COS(M$21)*(COS(Mjesečno!$C23)*(COS(Dnevno!$C$1)*COS($E$207)+COS(Dnevno!$C$6)*SIN(Dnevno!$C$1)*SIN($E$207)))+SIN(Sheet2!M$21)*COS(Mjesečno!$C23)*SIN(Mjesečno!$C$6)*SIN($E$207)+SIN(Mjesečno!$C23)*(SIN(Mjesečno!$C$1)*COS($E$207)-COS(Mjesečno!$C$1)*SIN($E$207)*COS(Mjesečno!$C$6))&lt;0,0,COS(M$21)*(COS(Mjesečno!$C23)*(COS(Dnevno!$C$1)*COS($E$207)+COS(Dnevno!$C$6)*SIN(Dnevno!$C$1)*SIN($E$207)))+SIN(Sheet2!M$21)*COS(Mjesečno!$C23)*SIN(Mjesečno!$C$6)*SIN($E$207)+SIN(Mjesečno!$C23)*(SIN(Mjesečno!$C$1)*COS($E$207)-COS(Mjesečno!$C$1)*SIN($E$207)*COS(Mjesečno!$C$6)))</f>
        <v>0.67380922701302526</v>
      </c>
      <c r="N399" s="34">
        <f>IF(COS(N$21)*(COS(Mjesečno!$C23)*(COS(Dnevno!$C$1)*COS($E$207)+COS(Dnevno!$C$6)*SIN(Dnevno!$C$1)*SIN($E$207)))+SIN(Sheet2!N$21)*COS(Mjesečno!$C23)*SIN(Mjesečno!$C$6)*SIN($E$207)+SIN(Mjesečno!$C23)*(SIN(Mjesečno!$C$1)*COS($E$207)-COS(Mjesečno!$C$1)*SIN($E$207)*COS(Mjesečno!$C$6))&lt;0,0,COS(N$21)*(COS(Mjesečno!$C23)*(COS(Dnevno!$C$1)*COS($E$207)+COS(Dnevno!$C$6)*SIN(Dnevno!$C$1)*SIN($E$207)))+SIN(Sheet2!N$21)*COS(Mjesečno!$C23)*SIN(Mjesečno!$C$6)*SIN($E$207)+SIN(Mjesečno!$C23)*(SIN(Mjesečno!$C$1)*COS($E$207)-COS(Mjesečno!$C$1)*SIN($E$207)*COS(Mjesečno!$C$6)))</f>
        <v>0.47807348860545629</v>
      </c>
      <c r="O399" s="34">
        <f>IF(COS(O$21)*(COS(Mjesečno!$C23)*(COS(Dnevno!$C$1)*COS($E$207)+COS(Dnevno!$C$6)*SIN(Dnevno!$C$1)*SIN($E$207)))+SIN(Sheet2!O$21)*COS(Mjesečno!$C23)*SIN(Mjesečno!$C$6)*SIN($E$207)+SIN(Mjesečno!$C23)*(SIN(Mjesečno!$C$1)*COS($E$207)-COS(Mjesečno!$C$1)*SIN($E$207)*COS(Mjesečno!$C$6))&lt;0,0,COS(O$21)*(COS(Mjesečno!$C23)*(COS(Dnevno!$C$1)*COS($E$207)+COS(Dnevno!$C$6)*SIN(Dnevno!$C$1)*SIN($E$207)))+SIN(Sheet2!O$21)*COS(Mjesečno!$C23)*SIN(Mjesečno!$C$6)*SIN($E$207)+SIN(Mjesečno!$C23)*(SIN(Mjesečno!$C$1)*COS($E$207)-COS(Mjesečno!$C$1)*SIN($E$207)*COS(Mjesečno!$C$6)))</f>
        <v>0.25013439348630973</v>
      </c>
      <c r="P399" s="34">
        <f>IF(COS(P$21)*(COS(Mjesečno!$C23)*(COS(Dnevno!$C$1)*COS($E$207)+COS(Dnevno!$C$6)*SIN(Dnevno!$C$1)*SIN($E$207)))+SIN(Sheet2!P$21)*COS(Mjesečno!$C23)*SIN(Mjesečno!$C$6)*SIN($E$207)+SIN(Mjesečno!$C23)*(SIN(Mjesečno!$C$1)*COS($E$207)-COS(Mjesečno!$C$1)*SIN($E$207)*COS(Mjesečno!$C$6))&lt;0,0,COS(P$21)*(COS(Mjesečno!$C23)*(COS(Dnevno!$C$1)*COS($E$207)+COS(Dnevno!$C$6)*SIN(Dnevno!$C$1)*SIN($E$207)))+SIN(Sheet2!P$21)*COS(Mjesečno!$C23)*SIN(Mjesečno!$C$6)*SIN($E$207)+SIN(Mjesečno!$C23)*(SIN(Mjesečno!$C$1)*COS($E$207)-COS(Mjesečno!$C$1)*SIN($E$207)*COS(Mjesečno!$C$6)))</f>
        <v>5.5256143007907481E-3</v>
      </c>
      <c r="Q399" s="34">
        <f>IF(COS(Q$21)*(COS(Mjesečno!$C23)*(COS(Dnevno!$C$1)*COS($E$207)+COS(Dnevno!$C$6)*SIN(Dnevno!$C$1)*SIN($E$207)))+SIN(Sheet2!Q$21)*COS(Mjesečno!$C23)*SIN(Mjesečno!$C$6)*SIN($E$207)+SIN(Mjesečno!$C23)*(SIN(Mjesečno!$C$1)*COS($E$207)-COS(Mjesečno!$C$1)*SIN($E$207)*COS(Mjesečno!$C$6))&lt;0,0,COS(Q$21)*(COS(Mjesečno!$C23)*(COS(Dnevno!$C$1)*COS($E$207)+COS(Dnevno!$C$6)*SIN(Dnevno!$C$1)*SIN($E$207)))+SIN(Sheet2!Q$21)*COS(Mjesečno!$C23)*SIN(Mjesečno!$C$6)*SIN($E$207)+SIN(Mjesečno!$C23)*(SIN(Mjesečno!$C$1)*COS($E$207)-COS(Mjesečno!$C$1)*SIN($E$207)*COS(Mjesečno!$C$6)))</f>
        <v>0</v>
      </c>
      <c r="R399" s="34">
        <f>IF(COS(R$21)*(COS(Mjesečno!$C23)*(COS(Dnevno!$C$1)*COS($E$207)+COS(Dnevno!$C$6)*SIN(Dnevno!$C$1)*SIN($E$207)))+SIN(Sheet2!R$21)*COS(Mjesečno!$C23)*SIN(Mjesečno!$C$6)*SIN($E$207)+SIN(Mjesečno!$C23)*(SIN(Mjesečno!$C$1)*COS($E$207)-COS(Mjesečno!$C$1)*SIN($E$207)*COS(Mjesečno!$C$6))&lt;0,0,COS(R$21)*(COS(Mjesečno!$C23)*(COS(Dnevno!$C$1)*COS($E$207)+COS(Dnevno!$C$6)*SIN(Dnevno!$C$1)*SIN($E$207)))+SIN(Sheet2!R$21)*COS(Mjesečno!$C23)*SIN(Mjesečno!$C$6)*SIN($E$207)+SIN(Mjesečno!$C23)*(SIN(Mjesečno!$C$1)*COS($E$207)-COS(Mjesečno!$C$1)*SIN($E$207)*COS(Mjesečno!$C$6)))</f>
        <v>0</v>
      </c>
      <c r="S399" s="36">
        <f>IF(COS(S$21)*(COS(Mjesečno!$C23)*(COS(Dnevno!$C$1)*COS($E$207)+COS(Dnevno!$C$6)*SIN(Dnevno!$C$1)*SIN($E$207)))+SIN(Sheet2!S$21)*COS(Mjesečno!$C23)*SIN(Mjesečno!$C$6)*SIN($E$207)+SIN(Mjesečno!$C23)*(SIN(Mjesečno!$C$1)*COS($E$207)-COS(Mjesečno!$C$1)*SIN($E$207)*COS(Mjesečno!$C$6))&lt;0,0,COS(S$21)*(COS(Mjesečno!$C23)*(COS(Dnevno!$C$1)*COS($E$207)+COS(Dnevno!$C$6)*SIN(Dnevno!$C$1)*SIN($E$207)))+SIN(Sheet2!S$21)*COS(Mjesečno!$C23)*SIN(Mjesečno!$C$6)*SIN($E$207)+SIN(Mjesečno!$C23)*(SIN(Mjesečno!$C$1)*COS($E$207)-COS(Mjesečno!$C$1)*SIN($E$207)*COS(Mjesečno!$C$6)))</f>
        <v>0</v>
      </c>
    </row>
    <row r="400" spans="2:19" x14ac:dyDescent="0.35">
      <c r="B400" s="145" t="s">
        <v>88</v>
      </c>
      <c r="C400" s="35">
        <f>IF(COS(C$21)*(COS(Mjesečno!$C24)*(COS(Dnevno!$C$1)*COS($E$207)+COS(Dnevno!$C$6)*SIN(Dnevno!$C$1)*SIN($E$207)))+SIN(Sheet2!C$21)*COS(Mjesečno!$C24)*SIN(Mjesečno!$C$6)*SIN($E$207)+SIN(Mjesečno!$C24)*(SIN(Mjesečno!$C$1)*COS($E$207)-COS(Mjesečno!$C$1)*SIN($E$207)*COS(Mjesečno!$C$6))&lt;0,0,COS(C$21)*(COS(Mjesečno!$C24)*(COS(Dnevno!$C$1)*COS($E$207)+COS(Dnevno!$C$6)*SIN(Dnevno!$C$1)*SIN($E$207)))+SIN(Sheet2!C$21)*COS(Mjesečno!$C24)*SIN(Mjesečno!$C$6)*SIN($E$207)+SIN(Mjesečno!$C24)*(SIN(Mjesečno!$C$1)*COS($E$207)-COS(Mjesečno!$C$1)*SIN($E$207)*COS(Mjesečno!$C$6)))</f>
        <v>0</v>
      </c>
      <c r="D400" s="35">
        <f>IF(COS(D$21)*(COS(Mjesečno!$C24)*(COS(Dnevno!$C$1)*COS($E$207)+COS(Dnevno!$C$6)*SIN(Dnevno!$C$1)*SIN($E$207)))+SIN(Sheet2!D$21)*COS(Mjesečno!$C24)*SIN(Mjesečno!$C$6)*SIN($E$207)+SIN(Mjesečno!$C24)*(SIN(Mjesečno!$C$1)*COS($E$207)-COS(Mjesečno!$C$1)*SIN($E$207)*COS(Mjesečno!$C$6))&lt;0,0,COS(D$21)*(COS(Mjesečno!$C24)*(COS(Dnevno!$C$1)*COS($E$207)+COS(Dnevno!$C$6)*SIN(Dnevno!$C$1)*SIN($E$207)))+SIN(Sheet2!D$21)*COS(Mjesečno!$C24)*SIN(Mjesečno!$C$6)*SIN($E$207)+SIN(Mjesečno!$C24)*(SIN(Mjesečno!$C$1)*COS($E$207)-COS(Mjesečno!$C$1)*SIN($E$207)*COS(Mjesečno!$C$6)))</f>
        <v>6.6406356062236362E-3</v>
      </c>
      <c r="E400" s="35">
        <f>IF(COS(E$21)*(COS(Mjesečno!$C24)*(COS(Dnevno!$C$1)*COS($E$207)+COS(Dnevno!$C$6)*SIN(Dnevno!$C$1)*SIN($E$207)))+SIN(Sheet2!E$21)*COS(Mjesečno!$C24)*SIN(Mjesečno!$C$6)*SIN($E$207)+SIN(Mjesečno!$C24)*(SIN(Mjesečno!$C$1)*COS($E$207)-COS(Mjesečno!$C$1)*SIN($E$207)*COS(Mjesečno!$C$6))&lt;0,0,COS(E$21)*(COS(Mjesečno!$C24)*(COS(Dnevno!$C$1)*COS($E$207)+COS(Dnevno!$C$6)*SIN(Dnevno!$C$1)*SIN($E$207)))+SIN(Sheet2!E$21)*COS(Mjesečno!$C24)*SIN(Mjesečno!$C$6)*SIN($E$207)+SIN(Mjesečno!$C24)*(SIN(Mjesečno!$C$1)*COS($E$207)-COS(Mjesečno!$C$1)*SIN($E$207)*COS(Mjesečno!$C$6)))</f>
        <v>0.24468162774866423</v>
      </c>
      <c r="F400" s="35">
        <f>IF(COS(F$21)*(COS(Mjesečno!$C24)*(COS(Dnevno!$C$1)*COS($E$207)+COS(Dnevno!$C$6)*SIN(Dnevno!$C$1)*SIN($E$207)))+SIN(Sheet2!F$21)*COS(Mjesečno!$C24)*SIN(Mjesečno!$C$6)*SIN($E$207)+SIN(Mjesečno!$C24)*(SIN(Mjesečno!$C$1)*COS($E$207)-COS(Mjesečno!$C$1)*SIN($E$207)*COS(Mjesečno!$C$6))&lt;0,0,COS(F$21)*(COS(Mjesečno!$C24)*(COS(Dnevno!$C$1)*COS($E$207)+COS(Dnevno!$C$6)*SIN(Dnevno!$C$1)*SIN($E$207)))+SIN(Sheet2!F$21)*COS(Mjesečno!$C24)*SIN(Mjesečno!$C$6)*SIN($E$207)+SIN(Mjesečno!$C24)*(SIN(Mjesečno!$C$1)*COS($E$207)-COS(Mjesečno!$C$1)*SIN($E$207)*COS(Mjesečno!$C$6)))</f>
        <v>0.46650051965793693</v>
      </c>
      <c r="G400" s="35">
        <f>IF(COS(G$21)*(COS(Mjesečno!$C24)*(COS(Dnevno!$C$1)*COS($E$207)+COS(Dnevno!$C$6)*SIN(Dnevno!$C$1)*SIN($E$207)))+SIN(Sheet2!G$21)*COS(Mjesečno!$C24)*SIN(Mjesečno!$C$6)*SIN($E$207)+SIN(Mjesečno!$C24)*(SIN(Mjesečno!$C$1)*COS($E$207)-COS(Mjesečno!$C$1)*SIN($E$207)*COS(Mjesečno!$C$6))&lt;0,0,COS(G$21)*(COS(Mjesečno!$C24)*(COS(Dnevno!$C$1)*COS($E$207)+COS(Dnevno!$C$6)*SIN(Dnevno!$C$1)*SIN($E$207)))+SIN(Sheet2!G$21)*COS(Mjesečno!$C24)*SIN(Mjesečno!$C$6)*SIN($E$207)+SIN(Mjesečno!$C24)*(SIN(Mjesečno!$C$1)*COS($E$207)-COS(Mjesečno!$C$1)*SIN($E$207)*COS(Mjesečno!$C$6)))</f>
        <v>0.65698072042347555</v>
      </c>
      <c r="H400" s="35">
        <f>IF(COS(H$21)*(COS(Mjesečno!$C24)*(COS(Dnevno!$C$1)*COS($E$207)+COS(Dnevno!$C$6)*SIN(Dnevno!$C$1)*SIN($E$207)))+SIN(Sheet2!H$21)*COS(Mjesečno!$C24)*SIN(Mjesečno!$C$6)*SIN($E$207)+SIN(Mjesečno!$C24)*(SIN(Mjesečno!$C$1)*COS($E$207)-COS(Mjesečno!$C$1)*SIN($E$207)*COS(Mjesečno!$C$6))&lt;0,0,COS(H$21)*(COS(Mjesečno!$C24)*(COS(Dnevno!$C$1)*COS($E$207)+COS(Dnevno!$C$6)*SIN(Dnevno!$C$1)*SIN($E$207)))+SIN(Sheet2!H$21)*COS(Mjesečno!$C24)*SIN(Mjesečno!$C$6)*SIN($E$207)+SIN(Mjesečno!$C24)*(SIN(Mjesečno!$C$1)*COS($E$207)-COS(Mjesečno!$C$1)*SIN($E$207)*COS(Mjesečno!$C$6)))</f>
        <v>0.80314131914652387</v>
      </c>
      <c r="I400" s="35">
        <f>IF(COS(I$21)*(COS(Mjesečno!$C24)*(COS(Dnevno!$C$1)*COS($E$207)+COS(Dnevno!$C$6)*SIN(Dnevno!$C$1)*SIN($E$207)))+SIN(Sheet2!I$21)*COS(Mjesečno!$C24)*SIN(Mjesečno!$C$6)*SIN($E$207)+SIN(Mjesečno!$C24)*(SIN(Mjesečno!$C$1)*COS($E$207)-COS(Mjesečno!$C$1)*SIN($E$207)*COS(Mjesečno!$C$6))&lt;0,0,COS(I$21)*(COS(Mjesečno!$C24)*(COS(Dnevno!$C$1)*COS($E$207)+COS(Dnevno!$C$6)*SIN(Dnevno!$C$1)*SIN($E$207)))+SIN(Sheet2!I$21)*COS(Mjesečno!$C24)*SIN(Mjesečno!$C$6)*SIN($E$207)+SIN(Mjesečno!$C24)*(SIN(Mjesečno!$C$1)*COS($E$207)-COS(Mjesečno!$C$1)*SIN($E$207)*COS(Mjesečno!$C$6)))</f>
        <v>0.89502171256591612</v>
      </c>
      <c r="J400" s="35">
        <f>IF(COS(J$21)*(COS(Mjesečno!$C24)*(COS(Dnevno!$C$1)*COS($E$207)+COS(Dnevno!$C$6)*SIN(Dnevno!$C$1)*SIN($E$207)))+SIN(Sheet2!J$21)*COS(Mjesečno!$C24)*SIN(Mjesečno!$C$6)*SIN($E$207)+SIN(Mjesečno!$C24)*(SIN(Mjesečno!$C$1)*COS($E$207)-COS(Mjesečno!$C$1)*SIN($E$207)*COS(Mjesečno!$C$6))&lt;0,0,COS(J$21)*(COS(Mjesečno!$C24)*(COS(Dnevno!$C$1)*COS($E$207)+COS(Dnevno!$C$6)*SIN(Dnevno!$C$1)*SIN($E$207)))+SIN(Sheet2!J$21)*COS(Mjesečno!$C24)*SIN(Mjesečno!$C$6)*SIN($E$207)+SIN(Mjesečno!$C24)*(SIN(Mjesečno!$C$1)*COS($E$207)-COS(Mjesečno!$C$1)*SIN($E$207)*COS(Mjesečno!$C$6)))</f>
        <v>0.92636040370965012</v>
      </c>
      <c r="K400" s="35">
        <f>IF(COS(K$21)*(COS(Mjesečno!$C24)*(COS(Dnevno!$C$1)*COS($E$207)+COS(Dnevno!$C$6)*SIN(Dnevno!$C$1)*SIN($E$207)))+SIN(Sheet2!K$21)*COS(Mjesečno!$C24)*SIN(Mjesečno!$C$6)*SIN($E$207)+SIN(Mjesečno!$C24)*(SIN(Mjesečno!$C$1)*COS($E$207)-COS(Mjesečno!$C$1)*SIN($E$207)*COS(Mjesečno!$C$6))&lt;0,0,COS(K$21)*(COS(Mjesečno!$C24)*(COS(Dnevno!$C$1)*COS($E$207)+COS(Dnevno!$C$6)*SIN(Dnevno!$C$1)*SIN($E$207)))+SIN(Sheet2!K$21)*COS(Mjesečno!$C24)*SIN(Mjesečno!$C$6)*SIN($E$207)+SIN(Mjesečno!$C24)*(SIN(Mjesečno!$C$1)*COS($E$207)-COS(Mjesečno!$C$1)*SIN($E$207)*COS(Mjesečno!$C$6)))</f>
        <v>0.89502171256591612</v>
      </c>
      <c r="L400" s="35">
        <f>IF(COS(L$21)*(COS(Mjesečno!$C24)*(COS(Dnevno!$C$1)*COS($E$207)+COS(Dnevno!$C$6)*SIN(Dnevno!$C$1)*SIN($E$207)))+SIN(Sheet2!L$21)*COS(Mjesečno!$C24)*SIN(Mjesečno!$C$6)*SIN($E$207)+SIN(Mjesečno!$C24)*(SIN(Mjesečno!$C$1)*COS($E$207)-COS(Mjesečno!$C$1)*SIN($E$207)*COS(Mjesečno!$C$6))&lt;0,0,COS(L$21)*(COS(Mjesečno!$C24)*(COS(Dnevno!$C$1)*COS($E$207)+COS(Dnevno!$C$6)*SIN(Dnevno!$C$1)*SIN($E$207)))+SIN(Sheet2!L$21)*COS(Mjesečno!$C24)*SIN(Mjesečno!$C$6)*SIN($E$207)+SIN(Mjesečno!$C24)*(SIN(Mjesečno!$C$1)*COS($E$207)-COS(Mjesečno!$C$1)*SIN($E$207)*COS(Mjesečno!$C$6)))</f>
        <v>0.80314131914652387</v>
      </c>
      <c r="M400" s="35">
        <f>IF(COS(M$21)*(COS(Mjesečno!$C24)*(COS(Dnevno!$C$1)*COS($E$207)+COS(Dnevno!$C$6)*SIN(Dnevno!$C$1)*SIN($E$207)))+SIN(Sheet2!M$21)*COS(Mjesečno!$C24)*SIN(Mjesečno!$C$6)*SIN($E$207)+SIN(Mjesečno!$C24)*(SIN(Mjesečno!$C$1)*COS($E$207)-COS(Mjesečno!$C$1)*SIN($E$207)*COS(Mjesečno!$C$6))&lt;0,0,COS(M$21)*(COS(Mjesečno!$C24)*(COS(Dnevno!$C$1)*COS($E$207)+COS(Dnevno!$C$6)*SIN(Dnevno!$C$1)*SIN($E$207)))+SIN(Sheet2!M$21)*COS(Mjesečno!$C24)*SIN(Mjesečno!$C$6)*SIN($E$207)+SIN(Mjesečno!$C24)*(SIN(Mjesečno!$C$1)*COS($E$207)-COS(Mjesečno!$C$1)*SIN($E$207)*COS(Mjesečno!$C$6)))</f>
        <v>0.65698072042347555</v>
      </c>
      <c r="N400" s="35">
        <f>IF(COS(N$21)*(COS(Mjesečno!$C24)*(COS(Dnevno!$C$1)*COS($E$207)+COS(Dnevno!$C$6)*SIN(Dnevno!$C$1)*SIN($E$207)))+SIN(Sheet2!N$21)*COS(Mjesečno!$C24)*SIN(Mjesečno!$C$6)*SIN($E$207)+SIN(Mjesečno!$C24)*(SIN(Mjesečno!$C$1)*COS($E$207)-COS(Mjesečno!$C$1)*SIN($E$207)*COS(Mjesečno!$C$6))&lt;0,0,COS(N$21)*(COS(Mjesečno!$C24)*(COS(Dnevno!$C$1)*COS($E$207)+COS(Dnevno!$C$6)*SIN(Dnevno!$C$1)*SIN($E$207)))+SIN(Sheet2!N$21)*COS(Mjesečno!$C24)*SIN(Mjesečno!$C$6)*SIN($E$207)+SIN(Mjesečno!$C24)*(SIN(Mjesečno!$C$1)*COS($E$207)-COS(Mjesečno!$C$1)*SIN($E$207)*COS(Mjesečno!$C$6)))</f>
        <v>0.46650051965793693</v>
      </c>
      <c r="O400" s="35">
        <f>IF(COS(O$21)*(COS(Mjesečno!$C24)*(COS(Dnevno!$C$1)*COS($E$207)+COS(Dnevno!$C$6)*SIN(Dnevno!$C$1)*SIN($E$207)))+SIN(Sheet2!O$21)*COS(Mjesečno!$C24)*SIN(Mjesečno!$C$6)*SIN($E$207)+SIN(Mjesečno!$C24)*(SIN(Mjesečno!$C$1)*COS($E$207)-COS(Mjesečno!$C$1)*SIN($E$207)*COS(Mjesečno!$C$6))&lt;0,0,COS(O$21)*(COS(Mjesečno!$C24)*(COS(Dnevno!$C$1)*COS($E$207)+COS(Dnevno!$C$6)*SIN(Dnevno!$C$1)*SIN($E$207)))+SIN(Sheet2!O$21)*COS(Mjesečno!$C24)*SIN(Mjesečno!$C$6)*SIN($E$207)+SIN(Mjesečno!$C24)*(SIN(Mjesečno!$C$1)*COS($E$207)-COS(Mjesečno!$C$1)*SIN($E$207)*COS(Mjesečno!$C$6)))</f>
        <v>0.24468162774866423</v>
      </c>
      <c r="P400" s="35">
        <f>IF(COS(P$21)*(COS(Mjesečno!$C24)*(COS(Dnevno!$C$1)*COS($E$207)+COS(Dnevno!$C$6)*SIN(Dnevno!$C$1)*SIN($E$207)))+SIN(Sheet2!P$21)*COS(Mjesečno!$C24)*SIN(Mjesečno!$C$6)*SIN($E$207)+SIN(Mjesečno!$C24)*(SIN(Mjesečno!$C$1)*COS($E$207)-COS(Mjesečno!$C$1)*SIN($E$207)*COS(Mjesečno!$C$6))&lt;0,0,COS(P$21)*(COS(Mjesečno!$C24)*(COS(Dnevno!$C$1)*COS($E$207)+COS(Dnevno!$C$6)*SIN(Dnevno!$C$1)*SIN($E$207)))+SIN(Sheet2!P$21)*COS(Mjesečno!$C24)*SIN(Mjesečno!$C$6)*SIN($E$207)+SIN(Mjesečno!$C24)*(SIN(Mjesečno!$C$1)*COS($E$207)-COS(Mjesečno!$C$1)*SIN($E$207)*COS(Mjesečno!$C$6)))</f>
        <v>6.6406356062236362E-3</v>
      </c>
      <c r="Q400" s="35">
        <f>IF(COS(Q$21)*(COS(Mjesečno!$C24)*(COS(Dnevno!$C$1)*COS($E$207)+COS(Dnevno!$C$6)*SIN(Dnevno!$C$1)*SIN($E$207)))+SIN(Sheet2!Q$21)*COS(Mjesečno!$C24)*SIN(Mjesečno!$C$6)*SIN($E$207)+SIN(Mjesečno!$C24)*(SIN(Mjesečno!$C$1)*COS($E$207)-COS(Mjesečno!$C$1)*SIN($E$207)*COS(Mjesečno!$C$6))&lt;0,0,COS(Q$21)*(COS(Mjesečno!$C24)*(COS(Dnevno!$C$1)*COS($E$207)+COS(Dnevno!$C$6)*SIN(Dnevno!$C$1)*SIN($E$207)))+SIN(Sheet2!Q$21)*COS(Mjesečno!$C24)*SIN(Mjesečno!$C$6)*SIN($E$207)+SIN(Mjesečno!$C24)*(SIN(Mjesečno!$C$1)*COS($E$207)-COS(Mjesečno!$C$1)*SIN($E$207)*COS(Mjesečno!$C$6)))</f>
        <v>0</v>
      </c>
      <c r="R400" s="35">
        <f>IF(COS(R$21)*(COS(Mjesečno!$C24)*(COS(Dnevno!$C$1)*COS($E$207)+COS(Dnevno!$C$6)*SIN(Dnevno!$C$1)*SIN($E$207)))+SIN(Sheet2!R$21)*COS(Mjesečno!$C24)*SIN(Mjesečno!$C$6)*SIN($E$207)+SIN(Mjesečno!$C24)*(SIN(Mjesečno!$C$1)*COS($E$207)-COS(Mjesečno!$C$1)*SIN($E$207)*COS(Mjesečno!$C$6))&lt;0,0,COS(R$21)*(COS(Mjesečno!$C24)*(COS(Dnevno!$C$1)*COS($E$207)+COS(Dnevno!$C$6)*SIN(Dnevno!$C$1)*SIN($E$207)))+SIN(Sheet2!R$21)*COS(Mjesečno!$C24)*SIN(Mjesečno!$C$6)*SIN($E$207)+SIN(Mjesečno!$C24)*(SIN(Mjesečno!$C$1)*COS($E$207)-COS(Mjesečno!$C$1)*SIN($E$207)*COS(Mjesečno!$C$6)))</f>
        <v>0</v>
      </c>
      <c r="S400" s="37">
        <f>IF(COS(S$21)*(COS(Mjesečno!$C24)*(COS(Dnevno!$C$1)*COS($E$207)+COS(Dnevno!$C$6)*SIN(Dnevno!$C$1)*SIN($E$207)))+SIN(Sheet2!S$21)*COS(Mjesečno!$C24)*SIN(Mjesečno!$C$6)*SIN($E$207)+SIN(Mjesečno!$C24)*(SIN(Mjesečno!$C$1)*COS($E$207)-COS(Mjesečno!$C$1)*SIN($E$207)*COS(Mjesečno!$C$6))&lt;0,0,COS(S$21)*(COS(Mjesečno!$C24)*(COS(Dnevno!$C$1)*COS($E$207)+COS(Dnevno!$C$6)*SIN(Dnevno!$C$1)*SIN($E$207)))+SIN(Sheet2!S$21)*COS(Mjesečno!$C24)*SIN(Mjesečno!$C$6)*SIN($E$207)+SIN(Mjesečno!$C24)*(SIN(Mjesečno!$C$1)*COS($E$207)-COS(Mjesečno!$C$1)*SIN($E$207)*COS(Mjesečno!$C$6)))</f>
        <v>0</v>
      </c>
    </row>
    <row r="405" spans="2:19" ht="18.5" x14ac:dyDescent="0.45">
      <c r="B405" s="146" t="s">
        <v>115</v>
      </c>
      <c r="C405" s="155" t="s">
        <v>118</v>
      </c>
    </row>
    <row r="406" spans="2:19" x14ac:dyDescent="0.35">
      <c r="B406" s="147" t="s">
        <v>101</v>
      </c>
      <c r="C406" s="153">
        <v>5</v>
      </c>
      <c r="D406" s="153">
        <v>6</v>
      </c>
      <c r="E406" s="153">
        <v>7</v>
      </c>
      <c r="F406" s="153">
        <v>8</v>
      </c>
      <c r="G406" s="153">
        <v>9</v>
      </c>
      <c r="H406" s="153">
        <v>10</v>
      </c>
      <c r="I406" s="153">
        <v>11</v>
      </c>
      <c r="J406" s="153">
        <v>12</v>
      </c>
      <c r="K406" s="153">
        <v>13</v>
      </c>
      <c r="L406" s="153">
        <v>14</v>
      </c>
      <c r="M406" s="153">
        <v>15</v>
      </c>
      <c r="N406" s="153">
        <v>16</v>
      </c>
      <c r="O406" s="153">
        <v>17</v>
      </c>
      <c r="P406" s="153">
        <v>18</v>
      </c>
      <c r="Q406" s="153">
        <v>19</v>
      </c>
      <c r="R406" s="153">
        <v>20</v>
      </c>
      <c r="S406" s="154">
        <v>21</v>
      </c>
    </row>
    <row r="407" spans="2:19" x14ac:dyDescent="0.35">
      <c r="B407" s="148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6"/>
    </row>
    <row r="408" spans="2:19" x14ac:dyDescent="0.35">
      <c r="B408" s="149" t="s">
        <v>92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6"/>
    </row>
    <row r="409" spans="2:19" x14ac:dyDescent="0.35">
      <c r="B409" s="150" t="s">
        <v>77</v>
      </c>
      <c r="C409" s="34">
        <f>IF(OR(C389=0,C153=0),0,C389/C153)</f>
        <v>0</v>
      </c>
      <c r="D409" s="34">
        <f t="shared" ref="D409:S420" si="365">IF(OR(D389=0,D153=0),0,D389/D153)</f>
        <v>0</v>
      </c>
      <c r="E409" s="34">
        <f t="shared" si="365"/>
        <v>0</v>
      </c>
      <c r="F409" s="34">
        <f t="shared" si="365"/>
        <v>4.2198878176046</v>
      </c>
      <c r="G409" s="34">
        <f t="shared" si="365"/>
        <v>2.5541245611638645</v>
      </c>
      <c r="H409" s="34">
        <f t="shared" si="365"/>
        <v>2.1722018165531689</v>
      </c>
      <c r="I409" s="34">
        <f t="shared" si="365"/>
        <v>2.0320332051381818</v>
      </c>
      <c r="J409" s="34">
        <f t="shared" si="365"/>
        <v>1.9939886839699574</v>
      </c>
      <c r="K409" s="34">
        <f t="shared" si="365"/>
        <v>2.0320332051381818</v>
      </c>
      <c r="L409" s="34">
        <f t="shared" si="365"/>
        <v>2.1722018165531689</v>
      </c>
      <c r="M409" s="34">
        <f t="shared" si="365"/>
        <v>2.5541245611638645</v>
      </c>
      <c r="N409" s="34">
        <f t="shared" si="365"/>
        <v>4.2198878176046</v>
      </c>
      <c r="O409" s="34">
        <f t="shared" si="365"/>
        <v>0</v>
      </c>
      <c r="P409" s="34">
        <f t="shared" si="365"/>
        <v>0</v>
      </c>
      <c r="Q409" s="34">
        <f t="shared" si="365"/>
        <v>0</v>
      </c>
      <c r="R409" s="34">
        <f t="shared" si="365"/>
        <v>0</v>
      </c>
      <c r="S409" s="36">
        <f t="shared" si="365"/>
        <v>0</v>
      </c>
    </row>
    <row r="410" spans="2:19" x14ac:dyDescent="0.35">
      <c r="B410" s="150" t="s">
        <v>78</v>
      </c>
      <c r="C410" s="34">
        <f t="shared" ref="C410:R420" si="366">IF(OR(C390=0,C154=0),0,C390/C154)</f>
        <v>0</v>
      </c>
      <c r="D410" s="34">
        <f t="shared" si="366"/>
        <v>0</v>
      </c>
      <c r="E410" s="34">
        <f t="shared" si="366"/>
        <v>9.8755440521670685</v>
      </c>
      <c r="F410" s="34">
        <f t="shared" si="366"/>
        <v>2.4604992503315568</v>
      </c>
      <c r="G410" s="34">
        <f t="shared" si="366"/>
        <v>1.9869864901442409</v>
      </c>
      <c r="H410" s="34">
        <f t="shared" si="366"/>
        <v>1.8304056570188643</v>
      </c>
      <c r="I410" s="34">
        <f t="shared" si="366"/>
        <v>1.7662569264055334</v>
      </c>
      <c r="J410" s="34">
        <f t="shared" si="366"/>
        <v>1.7481486964209032</v>
      </c>
      <c r="K410" s="34">
        <f t="shared" si="366"/>
        <v>1.7662569264055334</v>
      </c>
      <c r="L410" s="34">
        <f t="shared" si="366"/>
        <v>1.8304056570188643</v>
      </c>
      <c r="M410" s="34">
        <f t="shared" si="366"/>
        <v>1.9869864901442409</v>
      </c>
      <c r="N410" s="34">
        <f t="shared" si="366"/>
        <v>2.4604992503315568</v>
      </c>
      <c r="O410" s="34">
        <f t="shared" si="366"/>
        <v>9.8755440521670685</v>
      </c>
      <c r="P410" s="34">
        <f t="shared" si="366"/>
        <v>0</v>
      </c>
      <c r="Q410" s="34">
        <f t="shared" si="366"/>
        <v>0</v>
      </c>
      <c r="R410" s="34">
        <f t="shared" si="366"/>
        <v>0</v>
      </c>
      <c r="S410" s="36">
        <f t="shared" si="365"/>
        <v>0</v>
      </c>
    </row>
    <row r="411" spans="2:19" x14ac:dyDescent="0.35">
      <c r="B411" s="150" t="s">
        <v>79</v>
      </c>
      <c r="C411" s="34">
        <f t="shared" si="366"/>
        <v>0</v>
      </c>
      <c r="D411" s="34">
        <f t="shared" si="365"/>
        <v>0</v>
      </c>
      <c r="E411" s="34">
        <f t="shared" si="365"/>
        <v>1.6501903798013851</v>
      </c>
      <c r="F411" s="34">
        <f t="shared" si="365"/>
        <v>1.5133983048234769</v>
      </c>
      <c r="G411" s="34">
        <f t="shared" si="365"/>
        <v>1.4749034128919016</v>
      </c>
      <c r="H411" s="34">
        <f t="shared" si="365"/>
        <v>1.4584588274926571</v>
      </c>
      <c r="I411" s="34">
        <f t="shared" si="365"/>
        <v>1.4510118469375526</v>
      </c>
      <c r="J411" s="34">
        <f t="shared" si="365"/>
        <v>1.4488264090612684</v>
      </c>
      <c r="K411" s="34">
        <f t="shared" si="365"/>
        <v>1.4510118469375526</v>
      </c>
      <c r="L411" s="34">
        <f t="shared" si="365"/>
        <v>1.4584588274926571</v>
      </c>
      <c r="M411" s="34">
        <f t="shared" si="365"/>
        <v>1.4749034128919016</v>
      </c>
      <c r="N411" s="34">
        <f t="shared" si="365"/>
        <v>1.5133983048234769</v>
      </c>
      <c r="O411" s="34">
        <f t="shared" si="365"/>
        <v>1.6501903798013851</v>
      </c>
      <c r="P411" s="34">
        <f t="shared" si="365"/>
        <v>0</v>
      </c>
      <c r="Q411" s="34">
        <f t="shared" si="365"/>
        <v>0</v>
      </c>
      <c r="R411" s="34">
        <f t="shared" si="365"/>
        <v>0</v>
      </c>
      <c r="S411" s="36">
        <f t="shared" si="365"/>
        <v>0</v>
      </c>
    </row>
    <row r="412" spans="2:19" x14ac:dyDescent="0.35">
      <c r="B412" s="150" t="s">
        <v>80</v>
      </c>
      <c r="C412" s="34">
        <f t="shared" si="366"/>
        <v>0</v>
      </c>
      <c r="D412" s="34">
        <f t="shared" si="365"/>
        <v>0</v>
      </c>
      <c r="E412" s="34">
        <f t="shared" si="365"/>
        <v>0.83947956644645394</v>
      </c>
      <c r="F412" s="34">
        <f t="shared" si="365"/>
        <v>1.0341039478536025</v>
      </c>
      <c r="G412" s="34">
        <f t="shared" si="365"/>
        <v>1.1147719101245916</v>
      </c>
      <c r="H412" s="34">
        <f t="shared" si="365"/>
        <v>1.1545767137100811</v>
      </c>
      <c r="I412" s="34">
        <f t="shared" si="365"/>
        <v>1.173844247876811</v>
      </c>
      <c r="J412" s="34">
        <f t="shared" si="365"/>
        <v>1.1796566654529903</v>
      </c>
      <c r="K412" s="34">
        <f t="shared" si="365"/>
        <v>1.173844247876811</v>
      </c>
      <c r="L412" s="34">
        <f t="shared" si="365"/>
        <v>1.1545767137100811</v>
      </c>
      <c r="M412" s="34">
        <f t="shared" si="365"/>
        <v>1.1147719101245916</v>
      </c>
      <c r="N412" s="34">
        <f t="shared" si="365"/>
        <v>1.0341039478536025</v>
      </c>
      <c r="O412" s="34">
        <f t="shared" si="365"/>
        <v>0.83947956644645394</v>
      </c>
      <c r="P412" s="34">
        <f t="shared" si="365"/>
        <v>0</v>
      </c>
      <c r="Q412" s="34">
        <f t="shared" si="365"/>
        <v>0</v>
      </c>
      <c r="R412" s="34">
        <f t="shared" si="365"/>
        <v>0</v>
      </c>
      <c r="S412" s="36">
        <f t="shared" si="365"/>
        <v>0</v>
      </c>
    </row>
    <row r="413" spans="2:19" x14ac:dyDescent="0.35">
      <c r="B413" s="150" t="s">
        <v>81</v>
      </c>
      <c r="C413" s="34">
        <f t="shared" si="366"/>
        <v>0</v>
      </c>
      <c r="D413" s="34">
        <f t="shared" si="365"/>
        <v>0</v>
      </c>
      <c r="E413" s="34">
        <f t="shared" si="365"/>
        <v>0.58397515477055473</v>
      </c>
      <c r="F413" s="34">
        <f t="shared" si="365"/>
        <v>0.80162909484490807</v>
      </c>
      <c r="G413" s="34">
        <f t="shared" si="365"/>
        <v>0.90628696485049554</v>
      </c>
      <c r="H413" s="34">
        <f t="shared" si="365"/>
        <v>0.96163367604279382</v>
      </c>
      <c r="I413" s="34">
        <f t="shared" si="365"/>
        <v>0.98937749488502236</v>
      </c>
      <c r="J413" s="34">
        <f t="shared" si="365"/>
        <v>0.99787381845666367</v>
      </c>
      <c r="K413" s="34">
        <f t="shared" si="365"/>
        <v>0.98937749488502236</v>
      </c>
      <c r="L413" s="34">
        <f t="shared" si="365"/>
        <v>0.96163367604279382</v>
      </c>
      <c r="M413" s="34">
        <f t="shared" si="365"/>
        <v>0.90628696485049554</v>
      </c>
      <c r="N413" s="34">
        <f t="shared" si="365"/>
        <v>0.80162909484490807</v>
      </c>
      <c r="O413" s="34">
        <f t="shared" si="365"/>
        <v>0.58397515477055473</v>
      </c>
      <c r="P413" s="34">
        <f t="shared" si="365"/>
        <v>0</v>
      </c>
      <c r="Q413" s="34">
        <f t="shared" si="365"/>
        <v>0</v>
      </c>
      <c r="R413" s="34">
        <f t="shared" si="365"/>
        <v>0</v>
      </c>
      <c r="S413" s="36">
        <f t="shared" si="365"/>
        <v>0</v>
      </c>
    </row>
    <row r="414" spans="2:19" x14ac:dyDescent="0.35">
      <c r="B414" s="150" t="s">
        <v>82</v>
      </c>
      <c r="C414" s="34">
        <f t="shared" si="366"/>
        <v>0</v>
      </c>
      <c r="D414" s="34">
        <f t="shared" si="365"/>
        <v>0</v>
      </c>
      <c r="E414" s="34">
        <f t="shared" si="365"/>
        <v>0.50475426107342658</v>
      </c>
      <c r="F414" s="34">
        <f t="shared" si="365"/>
        <v>0.71731825964582308</v>
      </c>
      <c r="G414" s="34">
        <f t="shared" si="365"/>
        <v>0.82450536944452935</v>
      </c>
      <c r="H414" s="34">
        <f t="shared" si="365"/>
        <v>0.88257132716994247</v>
      </c>
      <c r="I414" s="34">
        <f t="shared" si="365"/>
        <v>0.91204823387575173</v>
      </c>
      <c r="J414" s="34">
        <f t="shared" si="365"/>
        <v>0.92112541577076934</v>
      </c>
      <c r="K414" s="34">
        <f t="shared" si="365"/>
        <v>0.91204823387575173</v>
      </c>
      <c r="L414" s="34">
        <f t="shared" si="365"/>
        <v>0.88257132716994247</v>
      </c>
      <c r="M414" s="34">
        <f t="shared" si="365"/>
        <v>0.82450536944452935</v>
      </c>
      <c r="N414" s="34">
        <f t="shared" si="365"/>
        <v>0.71731825964582308</v>
      </c>
      <c r="O414" s="34">
        <f t="shared" si="365"/>
        <v>0.50475426107342658</v>
      </c>
      <c r="P414" s="34">
        <f t="shared" si="365"/>
        <v>0</v>
      </c>
      <c r="Q414" s="34">
        <f t="shared" si="365"/>
        <v>0</v>
      </c>
      <c r="R414" s="34">
        <f t="shared" si="365"/>
        <v>0</v>
      </c>
      <c r="S414" s="36">
        <f t="shared" si="365"/>
        <v>0</v>
      </c>
    </row>
    <row r="415" spans="2:19" x14ac:dyDescent="0.35">
      <c r="B415" s="150" t="s">
        <v>83</v>
      </c>
      <c r="C415" s="34">
        <f t="shared" si="366"/>
        <v>0</v>
      </c>
      <c r="D415" s="34">
        <f t="shared" si="365"/>
        <v>0</v>
      </c>
      <c r="E415" s="34">
        <f t="shared" si="365"/>
        <v>0.53937228697834239</v>
      </c>
      <c r="F415" s="34">
        <f t="shared" si="365"/>
        <v>0.75496026731837729</v>
      </c>
      <c r="G415" s="34">
        <f t="shared" si="365"/>
        <v>0.86143547674854737</v>
      </c>
      <c r="H415" s="34">
        <f t="shared" si="365"/>
        <v>0.91850471316012239</v>
      </c>
      <c r="I415" s="34">
        <f t="shared" si="365"/>
        <v>0.94731335532520911</v>
      </c>
      <c r="J415" s="34">
        <f t="shared" si="365"/>
        <v>0.95616287772357411</v>
      </c>
      <c r="K415" s="34">
        <f t="shared" si="365"/>
        <v>0.94731335532520911</v>
      </c>
      <c r="L415" s="34">
        <f t="shared" si="365"/>
        <v>0.91850471316012239</v>
      </c>
      <c r="M415" s="34">
        <f t="shared" si="365"/>
        <v>0.86143547674854737</v>
      </c>
      <c r="N415" s="34">
        <f t="shared" si="365"/>
        <v>0.75496026731837729</v>
      </c>
      <c r="O415" s="34">
        <f t="shared" si="365"/>
        <v>0.53937228697834239</v>
      </c>
      <c r="P415" s="34">
        <f t="shared" si="365"/>
        <v>0</v>
      </c>
      <c r="Q415" s="34">
        <f t="shared" si="365"/>
        <v>0</v>
      </c>
      <c r="R415" s="34">
        <f t="shared" si="365"/>
        <v>0</v>
      </c>
      <c r="S415" s="36">
        <f t="shared" si="365"/>
        <v>0</v>
      </c>
    </row>
    <row r="416" spans="2:19" x14ac:dyDescent="0.35">
      <c r="B416" s="150" t="s">
        <v>84</v>
      </c>
      <c r="C416" s="34">
        <f t="shared" si="366"/>
        <v>0</v>
      </c>
      <c r="D416" s="34">
        <f t="shared" si="365"/>
        <v>0</v>
      </c>
      <c r="E416" s="34">
        <f t="shared" si="365"/>
        <v>0.71676786450905572</v>
      </c>
      <c r="F416" s="34">
        <f t="shared" si="365"/>
        <v>0.92933340981167678</v>
      </c>
      <c r="G416" s="34">
        <f t="shared" si="365"/>
        <v>1.023826813586123</v>
      </c>
      <c r="H416" s="34">
        <f t="shared" si="365"/>
        <v>1.0719490429089806</v>
      </c>
      <c r="I416" s="34">
        <f t="shared" si="365"/>
        <v>1.0956108330765582</v>
      </c>
      <c r="J416" s="34">
        <f t="shared" si="365"/>
        <v>1.102796839924739</v>
      </c>
      <c r="K416" s="34">
        <f t="shared" si="365"/>
        <v>1.0956108330765582</v>
      </c>
      <c r="L416" s="34">
        <f t="shared" si="365"/>
        <v>1.0719490429089806</v>
      </c>
      <c r="M416" s="34">
        <f t="shared" si="365"/>
        <v>1.023826813586123</v>
      </c>
      <c r="N416" s="34">
        <f t="shared" si="365"/>
        <v>0.92933340981167678</v>
      </c>
      <c r="O416" s="34">
        <f t="shared" si="365"/>
        <v>0.71676786450905572</v>
      </c>
      <c r="P416" s="34">
        <f t="shared" si="365"/>
        <v>0</v>
      </c>
      <c r="Q416" s="34">
        <f t="shared" si="365"/>
        <v>0</v>
      </c>
      <c r="R416" s="34">
        <f t="shared" si="365"/>
        <v>0</v>
      </c>
      <c r="S416" s="36">
        <f t="shared" si="365"/>
        <v>0</v>
      </c>
    </row>
    <row r="417" spans="2:20" x14ac:dyDescent="0.35">
      <c r="B417" s="150" t="s">
        <v>85</v>
      </c>
      <c r="C417" s="34">
        <f t="shared" si="366"/>
        <v>0</v>
      </c>
      <c r="D417" s="34">
        <f t="shared" si="365"/>
        <v>0</v>
      </c>
      <c r="E417" s="34">
        <f t="shared" si="365"/>
        <v>1.2272071608868846</v>
      </c>
      <c r="F417" s="34">
        <f t="shared" si="365"/>
        <v>1.3007049831548965</v>
      </c>
      <c r="G417" s="34">
        <f t="shared" si="365"/>
        <v>1.3256228686019409</v>
      </c>
      <c r="H417" s="34">
        <f t="shared" si="365"/>
        <v>1.3369639736596084</v>
      </c>
      <c r="I417" s="34">
        <f t="shared" si="365"/>
        <v>1.3422472656156514</v>
      </c>
      <c r="J417" s="34">
        <f t="shared" si="365"/>
        <v>1.3438157263243009</v>
      </c>
      <c r="K417" s="34">
        <f t="shared" si="365"/>
        <v>1.3422472656156514</v>
      </c>
      <c r="L417" s="34">
        <f t="shared" si="365"/>
        <v>1.3369639736596084</v>
      </c>
      <c r="M417" s="34">
        <f t="shared" si="365"/>
        <v>1.3256228686019409</v>
      </c>
      <c r="N417" s="34">
        <f t="shared" si="365"/>
        <v>1.3007049831548965</v>
      </c>
      <c r="O417" s="34">
        <f t="shared" si="365"/>
        <v>1.2272071608868846</v>
      </c>
      <c r="P417" s="34">
        <f t="shared" si="365"/>
        <v>0</v>
      </c>
      <c r="Q417" s="34">
        <f t="shared" si="365"/>
        <v>0</v>
      </c>
      <c r="R417" s="34">
        <f t="shared" si="365"/>
        <v>0</v>
      </c>
      <c r="S417" s="36">
        <f t="shared" si="365"/>
        <v>0</v>
      </c>
    </row>
    <row r="418" spans="2:20" x14ac:dyDescent="0.35">
      <c r="B418" s="150" t="s">
        <v>86</v>
      </c>
      <c r="C418" s="34">
        <f t="shared" si="366"/>
        <v>0</v>
      </c>
      <c r="D418" s="34">
        <f t="shared" si="365"/>
        <v>0</v>
      </c>
      <c r="E418" s="34">
        <f t="shared" si="365"/>
        <v>3.8370967522808885</v>
      </c>
      <c r="F418" s="34">
        <f t="shared" si="365"/>
        <v>2.0592015861395949</v>
      </c>
      <c r="G418" s="34">
        <f t="shared" si="365"/>
        <v>1.795795603301753</v>
      </c>
      <c r="H418" s="34">
        <f t="shared" si="365"/>
        <v>1.6992614706838083</v>
      </c>
      <c r="I418" s="34">
        <f t="shared" si="365"/>
        <v>1.6581961107293153</v>
      </c>
      <c r="J418" s="34">
        <f t="shared" si="365"/>
        <v>1.6464377646311834</v>
      </c>
      <c r="K418" s="34">
        <f t="shared" si="365"/>
        <v>1.6581961107293153</v>
      </c>
      <c r="L418" s="34">
        <f t="shared" si="365"/>
        <v>1.6992614706838083</v>
      </c>
      <c r="M418" s="34">
        <f t="shared" si="365"/>
        <v>1.795795603301753</v>
      </c>
      <c r="N418" s="34">
        <f t="shared" si="365"/>
        <v>2.0592015861395949</v>
      </c>
      <c r="O418" s="34">
        <f t="shared" si="365"/>
        <v>3.8370967522808885</v>
      </c>
      <c r="P418" s="34">
        <f t="shared" si="365"/>
        <v>0</v>
      </c>
      <c r="Q418" s="34">
        <f t="shared" si="365"/>
        <v>0</v>
      </c>
      <c r="R418" s="34">
        <f t="shared" si="365"/>
        <v>0</v>
      </c>
      <c r="S418" s="36">
        <f t="shared" si="365"/>
        <v>0</v>
      </c>
    </row>
    <row r="419" spans="2:20" x14ac:dyDescent="0.35">
      <c r="B419" s="150" t="s">
        <v>87</v>
      </c>
      <c r="C419" s="34">
        <f t="shared" si="366"/>
        <v>0</v>
      </c>
      <c r="D419" s="34">
        <f t="shared" si="365"/>
        <v>0</v>
      </c>
      <c r="E419" s="34">
        <f t="shared" si="365"/>
        <v>0</v>
      </c>
      <c r="F419" s="34">
        <f t="shared" si="365"/>
        <v>3.6046327841226682</v>
      </c>
      <c r="G419" s="34">
        <f t="shared" si="365"/>
        <v>2.3933637066899278</v>
      </c>
      <c r="H419" s="34">
        <f t="shared" si="365"/>
        <v>2.0819133487014265</v>
      </c>
      <c r="I419" s="34">
        <f t="shared" si="365"/>
        <v>1.9640389919618302</v>
      </c>
      <c r="J419" s="34">
        <f t="shared" si="365"/>
        <v>1.9317037438931348</v>
      </c>
      <c r="K419" s="34">
        <f t="shared" si="365"/>
        <v>1.9640389919618302</v>
      </c>
      <c r="L419" s="34">
        <f t="shared" si="365"/>
        <v>2.0819133487014265</v>
      </c>
      <c r="M419" s="34">
        <f t="shared" si="365"/>
        <v>2.3933637066899278</v>
      </c>
      <c r="N419" s="34">
        <f t="shared" si="365"/>
        <v>3.6046327841226682</v>
      </c>
      <c r="O419" s="34">
        <f t="shared" si="365"/>
        <v>0</v>
      </c>
      <c r="P419" s="34">
        <f t="shared" si="365"/>
        <v>0</v>
      </c>
      <c r="Q419" s="34">
        <f t="shared" si="365"/>
        <v>0</v>
      </c>
      <c r="R419" s="34">
        <f t="shared" si="365"/>
        <v>0</v>
      </c>
      <c r="S419" s="36">
        <f t="shared" si="365"/>
        <v>0</v>
      </c>
    </row>
    <row r="420" spans="2:20" x14ac:dyDescent="0.35">
      <c r="B420" s="151" t="s">
        <v>88</v>
      </c>
      <c r="C420" s="35">
        <f t="shared" si="366"/>
        <v>0</v>
      </c>
      <c r="D420" s="35">
        <f t="shared" si="365"/>
        <v>0</v>
      </c>
      <c r="E420" s="35">
        <f t="shared" si="365"/>
        <v>0</v>
      </c>
      <c r="F420" s="35">
        <f t="shared" si="365"/>
        <v>5.371395981327403</v>
      </c>
      <c r="G420" s="35">
        <f t="shared" si="365"/>
        <v>2.7867234384615034</v>
      </c>
      <c r="H420" s="35">
        <f t="shared" si="365"/>
        <v>2.2946075255374438</v>
      </c>
      <c r="I420" s="35">
        <f t="shared" si="365"/>
        <v>2.1217164896187883</v>
      </c>
      <c r="J420" s="35">
        <f t="shared" si="365"/>
        <v>2.0754729431311749</v>
      </c>
      <c r="K420" s="35">
        <f t="shared" si="365"/>
        <v>2.1217164896187883</v>
      </c>
      <c r="L420" s="35">
        <f t="shared" si="365"/>
        <v>2.2946075255374438</v>
      </c>
      <c r="M420" s="35">
        <f t="shared" si="365"/>
        <v>2.7867234384615034</v>
      </c>
      <c r="N420" s="35">
        <f t="shared" si="365"/>
        <v>5.371395981327403</v>
      </c>
      <c r="O420" s="35">
        <f t="shared" si="365"/>
        <v>0</v>
      </c>
      <c r="P420" s="35">
        <f t="shared" si="365"/>
        <v>0</v>
      </c>
      <c r="Q420" s="35">
        <f t="shared" si="365"/>
        <v>0</v>
      </c>
      <c r="R420" s="35">
        <f t="shared" si="365"/>
        <v>0</v>
      </c>
      <c r="S420" s="37">
        <f t="shared" si="365"/>
        <v>0</v>
      </c>
    </row>
    <row r="421" spans="2:20" x14ac:dyDescent="0.35">
      <c r="B421" s="117"/>
    </row>
    <row r="422" spans="2:20" x14ac:dyDescent="0.35">
      <c r="B422" s="117"/>
    </row>
    <row r="423" spans="2:20" ht="33" x14ac:dyDescent="0.35">
      <c r="B423" s="152" t="s">
        <v>110</v>
      </c>
      <c r="C423" s="155" t="s">
        <v>118</v>
      </c>
    </row>
    <row r="424" spans="2:20" x14ac:dyDescent="0.35">
      <c r="B424" s="147" t="s">
        <v>101</v>
      </c>
      <c r="C424" s="153">
        <v>5</v>
      </c>
      <c r="D424" s="153">
        <v>6</v>
      </c>
      <c r="E424" s="153">
        <v>7</v>
      </c>
      <c r="F424" s="153">
        <v>8</v>
      </c>
      <c r="G424" s="153">
        <v>9</v>
      </c>
      <c r="H424" s="153">
        <v>10</v>
      </c>
      <c r="I424" s="153">
        <v>11</v>
      </c>
      <c r="J424" s="153">
        <v>12</v>
      </c>
      <c r="K424" s="153">
        <v>13</v>
      </c>
      <c r="L424" s="153">
        <v>14</v>
      </c>
      <c r="M424" s="153">
        <v>15</v>
      </c>
      <c r="N424" s="153">
        <v>16</v>
      </c>
      <c r="O424" s="153">
        <v>17</v>
      </c>
      <c r="P424" s="153">
        <v>18</v>
      </c>
      <c r="Q424" s="153">
        <v>19</v>
      </c>
      <c r="R424" s="153">
        <v>20</v>
      </c>
      <c r="S424" s="154">
        <v>21</v>
      </c>
    </row>
    <row r="425" spans="2:20" x14ac:dyDescent="0.35">
      <c r="B425" s="148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6"/>
    </row>
    <row r="426" spans="2:20" x14ac:dyDescent="0.35">
      <c r="B426" s="149" t="s">
        <v>92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6"/>
    </row>
    <row r="427" spans="2:20" x14ac:dyDescent="0.35">
      <c r="B427" s="150" t="s">
        <v>77</v>
      </c>
      <c r="C427" s="34">
        <f>C112*C409+C91*(1+COS($D$207))/2+C69*0.2*((1-COS($D$207))/2)</f>
        <v>0</v>
      </c>
      <c r="D427" s="34">
        <f t="shared" ref="D427:S438" si="367">D112*D409+D91*(1+COS($D$207))/2+D69*0.2*((1-COS($D$207))/2)</f>
        <v>0</v>
      </c>
      <c r="E427" s="34">
        <f t="shared" si="367"/>
        <v>0</v>
      </c>
      <c r="F427" s="34">
        <f t="shared" si="367"/>
        <v>0.14615116754918608</v>
      </c>
      <c r="G427" s="34">
        <f t="shared" si="367"/>
        <v>0.25141230986972163</v>
      </c>
      <c r="H427" s="34">
        <f t="shared" si="367"/>
        <v>0.32744096584651716</v>
      </c>
      <c r="I427" s="34">
        <f t="shared" si="367"/>
        <v>0.37470602924670787</v>
      </c>
      <c r="J427" s="34">
        <f t="shared" si="367"/>
        <v>0.39077561043048242</v>
      </c>
      <c r="K427" s="34">
        <f t="shared" si="367"/>
        <v>0.37470602924670787</v>
      </c>
      <c r="L427" s="34">
        <f t="shared" si="367"/>
        <v>0.32744096584651716</v>
      </c>
      <c r="M427" s="34">
        <f t="shared" si="367"/>
        <v>0.25141230986972163</v>
      </c>
      <c r="N427" s="34">
        <f t="shared" si="367"/>
        <v>0.14615116754918608</v>
      </c>
      <c r="O427" s="34">
        <f t="shared" si="367"/>
        <v>0</v>
      </c>
      <c r="P427" s="34">
        <f t="shared" si="367"/>
        <v>0</v>
      </c>
      <c r="Q427" s="34">
        <f t="shared" si="367"/>
        <v>0</v>
      </c>
      <c r="R427" s="34">
        <f t="shared" si="367"/>
        <v>0</v>
      </c>
      <c r="S427" s="36">
        <f t="shared" si="367"/>
        <v>0</v>
      </c>
      <c r="T427">
        <f>SUM(C427:S427)</f>
        <v>2.5901965554547481</v>
      </c>
    </row>
    <row r="428" spans="2:20" x14ac:dyDescent="0.35">
      <c r="B428" s="150" t="s">
        <v>78</v>
      </c>
      <c r="C428" s="34">
        <f t="shared" ref="C428:R438" si="368">C113*C410+C92*(1+COS($D$207))/2+C70*0.2*((1-COS($D$207))/2)</f>
        <v>0</v>
      </c>
      <c r="D428" s="34">
        <f t="shared" si="368"/>
        <v>0</v>
      </c>
      <c r="E428" s="34">
        <f t="shared" si="368"/>
        <v>8.6239742419717075E-2</v>
      </c>
      <c r="F428" s="34">
        <f t="shared" si="368"/>
        <v>0.23719071889321455</v>
      </c>
      <c r="G428" s="34">
        <f t="shared" si="368"/>
        <v>0.3552674223875259</v>
      </c>
      <c r="H428" s="34">
        <f t="shared" si="368"/>
        <v>0.44546576701227319</v>
      </c>
      <c r="I428" s="34">
        <f t="shared" si="368"/>
        <v>0.5020996487328645</v>
      </c>
      <c r="J428" s="34">
        <f t="shared" si="368"/>
        <v>0.52140902130068889</v>
      </c>
      <c r="K428" s="34">
        <f t="shared" si="368"/>
        <v>0.5020996487328645</v>
      </c>
      <c r="L428" s="34">
        <f t="shared" si="368"/>
        <v>0.44546576701227319</v>
      </c>
      <c r="M428" s="34">
        <f t="shared" si="368"/>
        <v>0.3552674223875259</v>
      </c>
      <c r="N428" s="34">
        <f t="shared" si="368"/>
        <v>0.23719071889321455</v>
      </c>
      <c r="O428" s="34">
        <f t="shared" si="368"/>
        <v>8.6239742419717075E-2</v>
      </c>
      <c r="P428" s="34">
        <f t="shared" si="368"/>
        <v>0</v>
      </c>
      <c r="Q428" s="34">
        <f t="shared" si="368"/>
        <v>0</v>
      </c>
      <c r="R428" s="34">
        <f t="shared" si="368"/>
        <v>0</v>
      </c>
      <c r="S428" s="36">
        <f t="shared" si="367"/>
        <v>0</v>
      </c>
      <c r="T428">
        <f t="shared" ref="T428:T438" si="369">SUM(C428:S428)</f>
        <v>3.7739356201918799</v>
      </c>
    </row>
    <row r="429" spans="2:20" x14ac:dyDescent="0.35">
      <c r="B429" s="150" t="s">
        <v>79</v>
      </c>
      <c r="C429" s="34">
        <f t="shared" si="368"/>
        <v>0</v>
      </c>
      <c r="D429" s="34">
        <f t="shared" si="367"/>
        <v>0</v>
      </c>
      <c r="E429" s="34">
        <f t="shared" si="367"/>
        <v>0.16827199469208454</v>
      </c>
      <c r="F429" s="34">
        <f t="shared" si="367"/>
        <v>0.33241783146150539</v>
      </c>
      <c r="G429" s="34">
        <f t="shared" si="367"/>
        <v>0.47336580614801105</v>
      </c>
      <c r="H429" s="34">
        <f t="shared" si="367"/>
        <v>0.5815177888152846</v>
      </c>
      <c r="I429" s="34">
        <f t="shared" si="367"/>
        <v>0.64950470192754728</v>
      </c>
      <c r="J429" s="34">
        <f t="shared" si="367"/>
        <v>0.67269373934002208</v>
      </c>
      <c r="K429" s="34">
        <f t="shared" si="367"/>
        <v>0.64950470192754728</v>
      </c>
      <c r="L429" s="34">
        <f t="shared" si="367"/>
        <v>0.5815177888152846</v>
      </c>
      <c r="M429" s="34">
        <f t="shared" si="367"/>
        <v>0.47336580614801105</v>
      </c>
      <c r="N429" s="34">
        <f t="shared" si="367"/>
        <v>0.33241783146150539</v>
      </c>
      <c r="O429" s="34">
        <f t="shared" si="367"/>
        <v>0.16827199469208454</v>
      </c>
      <c r="P429" s="34">
        <f t="shared" si="367"/>
        <v>0</v>
      </c>
      <c r="Q429" s="34">
        <f t="shared" si="367"/>
        <v>0</v>
      </c>
      <c r="R429" s="34">
        <f t="shared" si="367"/>
        <v>0</v>
      </c>
      <c r="S429" s="36">
        <f t="shared" si="367"/>
        <v>0</v>
      </c>
      <c r="T429">
        <f t="shared" si="369"/>
        <v>5.0828499854288882</v>
      </c>
    </row>
    <row r="430" spans="2:20" x14ac:dyDescent="0.35">
      <c r="B430" s="150" t="s">
        <v>80</v>
      </c>
      <c r="C430" s="34">
        <f t="shared" si="368"/>
        <v>0</v>
      </c>
      <c r="D430" s="34">
        <f t="shared" si="367"/>
        <v>3.1615438040213606E-2</v>
      </c>
      <c r="E430" s="34">
        <f t="shared" si="367"/>
        <v>0.19057191445080995</v>
      </c>
      <c r="F430" s="34">
        <f t="shared" si="367"/>
        <v>0.33927094918776279</v>
      </c>
      <c r="G430" s="34">
        <f t="shared" si="367"/>
        <v>0.46688285405935387</v>
      </c>
      <c r="H430" s="34">
        <f t="shared" si="367"/>
        <v>0.56478276308111797</v>
      </c>
      <c r="I430" s="34">
        <f t="shared" si="367"/>
        <v>0.6263199703047122</v>
      </c>
      <c r="J430" s="34">
        <f t="shared" si="367"/>
        <v>0.64730847315409668</v>
      </c>
      <c r="K430" s="34">
        <f t="shared" si="367"/>
        <v>0.6263199703047122</v>
      </c>
      <c r="L430" s="34">
        <f t="shared" si="367"/>
        <v>0.56478276308111797</v>
      </c>
      <c r="M430" s="34">
        <f t="shared" si="367"/>
        <v>0.46688285405935387</v>
      </c>
      <c r="N430" s="34">
        <f t="shared" si="367"/>
        <v>0.33927094918776279</v>
      </c>
      <c r="O430" s="34">
        <f t="shared" si="367"/>
        <v>0.19057191445080995</v>
      </c>
      <c r="P430" s="34">
        <f t="shared" si="367"/>
        <v>3.1615438040213606E-2</v>
      </c>
      <c r="Q430" s="34">
        <f t="shared" si="367"/>
        <v>0</v>
      </c>
      <c r="R430" s="34">
        <f t="shared" si="367"/>
        <v>0</v>
      </c>
      <c r="S430" s="36">
        <f t="shared" si="367"/>
        <v>0</v>
      </c>
      <c r="T430">
        <f t="shared" si="369"/>
        <v>5.0861962514020371</v>
      </c>
    </row>
    <row r="431" spans="2:20" x14ac:dyDescent="0.35">
      <c r="B431" s="150" t="s">
        <v>81</v>
      </c>
      <c r="C431" s="34">
        <f t="shared" si="368"/>
        <v>1.2959171083615138E-2</v>
      </c>
      <c r="D431" s="34">
        <f t="shared" si="367"/>
        <v>6.0093977682828231E-2</v>
      </c>
      <c r="E431" s="34">
        <f t="shared" si="367"/>
        <v>0.21610635649334289</v>
      </c>
      <c r="F431" s="34">
        <f t="shared" si="367"/>
        <v>0.36182905590809483</v>
      </c>
      <c r="G431" s="34">
        <f t="shared" si="367"/>
        <v>0.48648606371329012</v>
      </c>
      <c r="H431" s="34">
        <f t="shared" si="367"/>
        <v>0.58199371278315315</v>
      </c>
      <c r="I431" s="34">
        <f t="shared" si="367"/>
        <v>0.64199137327167655</v>
      </c>
      <c r="J431" s="34">
        <f t="shared" si="367"/>
        <v>0.66244984140377117</v>
      </c>
      <c r="K431" s="34">
        <f t="shared" si="367"/>
        <v>0.64199137327167655</v>
      </c>
      <c r="L431" s="34">
        <f t="shared" si="367"/>
        <v>0.58199371278315315</v>
      </c>
      <c r="M431" s="34">
        <f t="shared" si="367"/>
        <v>0.48648606371329012</v>
      </c>
      <c r="N431" s="34">
        <f t="shared" si="367"/>
        <v>0.36182905590809483</v>
      </c>
      <c r="O431" s="34">
        <f t="shared" si="367"/>
        <v>0.21610635649334289</v>
      </c>
      <c r="P431" s="34">
        <f t="shared" si="367"/>
        <v>6.0093977682828231E-2</v>
      </c>
      <c r="Q431" s="34">
        <f t="shared" si="367"/>
        <v>1.2959171083615138E-2</v>
      </c>
      <c r="R431" s="34">
        <f t="shared" si="367"/>
        <v>0</v>
      </c>
      <c r="S431" s="36">
        <f t="shared" si="367"/>
        <v>0</v>
      </c>
      <c r="T431">
        <f t="shared" si="369"/>
        <v>5.3853692632757735</v>
      </c>
    </row>
    <row r="432" spans="2:20" x14ac:dyDescent="0.35">
      <c r="B432" s="150" t="s">
        <v>82</v>
      </c>
      <c r="C432" s="34">
        <f t="shared" si="368"/>
        <v>2.6426344620614158E-2</v>
      </c>
      <c r="D432" s="34">
        <f t="shared" si="367"/>
        <v>7.1101239816204059E-2</v>
      </c>
      <c r="E432" s="34">
        <f t="shared" si="367"/>
        <v>0.22887945398318169</v>
      </c>
      <c r="F432" s="34">
        <f t="shared" si="367"/>
        <v>0.37593641845174686</v>
      </c>
      <c r="G432" s="34">
        <f t="shared" si="367"/>
        <v>0.50138643885428669</v>
      </c>
      <c r="H432" s="34">
        <f t="shared" si="367"/>
        <v>0.59738103223283967</v>
      </c>
      <c r="I432" s="34">
        <f t="shared" si="367"/>
        <v>0.65764830973103638</v>
      </c>
      <c r="J432" s="34">
        <f t="shared" si="367"/>
        <v>0.67819358644329486</v>
      </c>
      <c r="K432" s="34">
        <f t="shared" si="367"/>
        <v>0.65764830973103638</v>
      </c>
      <c r="L432" s="34">
        <f t="shared" si="367"/>
        <v>0.59738103223283967</v>
      </c>
      <c r="M432" s="34">
        <f t="shared" si="367"/>
        <v>0.50138643885428669</v>
      </c>
      <c r="N432" s="34">
        <f t="shared" si="367"/>
        <v>0.37593641845174686</v>
      </c>
      <c r="O432" s="34">
        <f t="shared" si="367"/>
        <v>0.22887945398318169</v>
      </c>
      <c r="P432" s="34">
        <f t="shared" si="367"/>
        <v>7.1101239816204059E-2</v>
      </c>
      <c r="Q432" s="34">
        <f t="shared" si="367"/>
        <v>2.6426344620614158E-2</v>
      </c>
      <c r="R432" s="34">
        <f t="shared" si="367"/>
        <v>0</v>
      </c>
      <c r="S432" s="36">
        <f t="shared" si="367"/>
        <v>0</v>
      </c>
      <c r="T432">
        <f t="shared" si="369"/>
        <v>5.5957120618231135</v>
      </c>
    </row>
    <row r="433" spans="2:20" x14ac:dyDescent="0.35">
      <c r="B433" s="150" t="s">
        <v>83</v>
      </c>
      <c r="C433" s="34">
        <f t="shared" si="368"/>
        <v>1.9064764493673808E-2</v>
      </c>
      <c r="D433" s="34">
        <f t="shared" si="367"/>
        <v>6.2085046510398041E-2</v>
      </c>
      <c r="E433" s="34">
        <f t="shared" si="367"/>
        <v>0.24052440778365172</v>
      </c>
      <c r="F433" s="34">
        <f t="shared" si="367"/>
        <v>0.40703554785157209</v>
      </c>
      <c r="G433" s="34">
        <f t="shared" si="367"/>
        <v>0.54922604282501741</v>
      </c>
      <c r="H433" s="34">
        <f t="shared" si="367"/>
        <v>0.65808340807259047</v>
      </c>
      <c r="I433" s="34">
        <f t="shared" si="367"/>
        <v>0.7264425055888909</v>
      </c>
      <c r="J433" s="34">
        <f t="shared" si="367"/>
        <v>0.74974863933750613</v>
      </c>
      <c r="K433" s="34">
        <f t="shared" si="367"/>
        <v>0.7264425055888909</v>
      </c>
      <c r="L433" s="34">
        <f t="shared" si="367"/>
        <v>0.65808340807259047</v>
      </c>
      <c r="M433" s="34">
        <f t="shared" si="367"/>
        <v>0.54922604282501741</v>
      </c>
      <c r="N433" s="34">
        <f t="shared" si="367"/>
        <v>0.40703554785157209</v>
      </c>
      <c r="O433" s="34">
        <f t="shared" si="367"/>
        <v>0.24052440778365172</v>
      </c>
      <c r="P433" s="34">
        <f t="shared" si="367"/>
        <v>6.2085046510398041E-2</v>
      </c>
      <c r="Q433" s="34">
        <f t="shared" si="367"/>
        <v>1.9064764493673808E-2</v>
      </c>
      <c r="R433" s="34">
        <f t="shared" si="367"/>
        <v>0</v>
      </c>
      <c r="S433" s="36">
        <f t="shared" si="367"/>
        <v>0</v>
      </c>
      <c r="T433">
        <f t="shared" si="369"/>
        <v>6.0746720855890946</v>
      </c>
    </row>
    <row r="434" spans="2:20" x14ac:dyDescent="0.35">
      <c r="B434" s="150" t="s">
        <v>84</v>
      </c>
      <c r="C434" s="34">
        <f t="shared" si="368"/>
        <v>0</v>
      </c>
      <c r="D434" s="34">
        <f t="shared" si="367"/>
        <v>4.0474950118706179E-2</v>
      </c>
      <c r="E434" s="34">
        <f t="shared" si="367"/>
        <v>0.2287144095445271</v>
      </c>
      <c r="F434" s="34">
        <f t="shared" si="367"/>
        <v>0.40486732426007799</v>
      </c>
      <c r="G434" s="34">
        <f t="shared" si="367"/>
        <v>0.55587916224538514</v>
      </c>
      <c r="H434" s="34">
        <f t="shared" si="367"/>
        <v>0.6716842418704384</v>
      </c>
      <c r="I434" s="34">
        <f t="shared" si="367"/>
        <v>0.74446334107424128</v>
      </c>
      <c r="J434" s="34">
        <f t="shared" si="367"/>
        <v>0.76928438341687844</v>
      </c>
      <c r="K434" s="34">
        <f t="shared" si="367"/>
        <v>0.74446334107424128</v>
      </c>
      <c r="L434" s="34">
        <f t="shared" si="367"/>
        <v>0.6716842418704384</v>
      </c>
      <c r="M434" s="34">
        <f t="shared" si="367"/>
        <v>0.55587916224538514</v>
      </c>
      <c r="N434" s="34">
        <f t="shared" si="367"/>
        <v>0.40486732426007799</v>
      </c>
      <c r="O434" s="34">
        <f t="shared" si="367"/>
        <v>0.2287144095445271</v>
      </c>
      <c r="P434" s="34">
        <f t="shared" si="367"/>
        <v>4.0474950118706179E-2</v>
      </c>
      <c r="Q434" s="34">
        <f t="shared" si="367"/>
        <v>0</v>
      </c>
      <c r="R434" s="34">
        <f t="shared" si="367"/>
        <v>0</v>
      </c>
      <c r="S434" s="36">
        <f t="shared" si="367"/>
        <v>0</v>
      </c>
      <c r="T434">
        <f t="shared" si="369"/>
        <v>6.0614512416436304</v>
      </c>
    </row>
    <row r="435" spans="2:20" x14ac:dyDescent="0.35">
      <c r="B435" s="150" t="s">
        <v>85</v>
      </c>
      <c r="C435" s="34">
        <f t="shared" si="368"/>
        <v>0</v>
      </c>
      <c r="D435" s="34">
        <f t="shared" si="367"/>
        <v>6.5311883858770398E-3</v>
      </c>
      <c r="E435" s="34">
        <f t="shared" si="367"/>
        <v>0.18582387811307069</v>
      </c>
      <c r="F435" s="34">
        <f t="shared" si="367"/>
        <v>0.35309570893843806</v>
      </c>
      <c r="G435" s="34">
        <f t="shared" si="367"/>
        <v>0.49673253044369792</v>
      </c>
      <c r="H435" s="34">
        <f t="shared" si="367"/>
        <v>0.60694837876111662</v>
      </c>
      <c r="I435" s="34">
        <f t="shared" si="367"/>
        <v>0.67623282425870612</v>
      </c>
      <c r="J435" s="34">
        <f t="shared" si="367"/>
        <v>0.69986444150840488</v>
      </c>
      <c r="K435" s="34">
        <f t="shared" si="367"/>
        <v>0.67623282425870612</v>
      </c>
      <c r="L435" s="34">
        <f t="shared" si="367"/>
        <v>0.60694837876111662</v>
      </c>
      <c r="M435" s="34">
        <f t="shared" si="367"/>
        <v>0.49673253044369792</v>
      </c>
      <c r="N435" s="34">
        <f t="shared" si="367"/>
        <v>0.35309570893843806</v>
      </c>
      <c r="O435" s="34">
        <f t="shared" si="367"/>
        <v>0.18582387811307069</v>
      </c>
      <c r="P435" s="34">
        <f t="shared" si="367"/>
        <v>6.5311883858770398E-3</v>
      </c>
      <c r="Q435" s="34">
        <f t="shared" si="367"/>
        <v>0</v>
      </c>
      <c r="R435" s="34">
        <f t="shared" si="367"/>
        <v>0</v>
      </c>
      <c r="S435" s="36">
        <f t="shared" si="367"/>
        <v>0</v>
      </c>
      <c r="T435">
        <f t="shared" si="369"/>
        <v>5.3505934593102182</v>
      </c>
    </row>
    <row r="436" spans="2:20" x14ac:dyDescent="0.35">
      <c r="B436" s="150" t="s">
        <v>86</v>
      </c>
      <c r="C436" s="34">
        <f t="shared" si="368"/>
        <v>0</v>
      </c>
      <c r="D436" s="34">
        <f t="shared" si="367"/>
        <v>0</v>
      </c>
      <c r="E436" s="34">
        <f t="shared" si="367"/>
        <v>0.1344375442622866</v>
      </c>
      <c r="F436" s="34">
        <f t="shared" si="367"/>
        <v>0.29263884664501899</v>
      </c>
      <c r="G436" s="34">
        <f t="shared" si="367"/>
        <v>0.42706399227584435</v>
      </c>
      <c r="H436" s="34">
        <f t="shared" si="367"/>
        <v>0.5300929032667091</v>
      </c>
      <c r="I436" s="34">
        <f t="shared" si="367"/>
        <v>0.59483744865115307</v>
      </c>
      <c r="J436" s="34">
        <f t="shared" si="367"/>
        <v>0.61691807062660309</v>
      </c>
      <c r="K436" s="34">
        <f t="shared" si="367"/>
        <v>0.59483744865115307</v>
      </c>
      <c r="L436" s="34">
        <f t="shared" si="367"/>
        <v>0.5300929032667091</v>
      </c>
      <c r="M436" s="34">
        <f t="shared" si="367"/>
        <v>0.42706399227584435</v>
      </c>
      <c r="N436" s="34">
        <f t="shared" si="367"/>
        <v>0.29263884664501899</v>
      </c>
      <c r="O436" s="34">
        <f t="shared" si="367"/>
        <v>0.1344375442622866</v>
      </c>
      <c r="P436" s="34">
        <f t="shared" si="367"/>
        <v>0</v>
      </c>
      <c r="Q436" s="34">
        <f t="shared" si="367"/>
        <v>0</v>
      </c>
      <c r="R436" s="34">
        <f t="shared" si="367"/>
        <v>0</v>
      </c>
      <c r="S436" s="36">
        <f t="shared" si="367"/>
        <v>0</v>
      </c>
      <c r="T436">
        <f t="shared" si="369"/>
        <v>4.5750595408286285</v>
      </c>
    </row>
    <row r="437" spans="2:20" x14ac:dyDescent="0.35">
      <c r="B437" s="150" t="s">
        <v>87</v>
      </c>
      <c r="C437" s="34">
        <f t="shared" si="368"/>
        <v>0</v>
      </c>
      <c r="D437" s="34">
        <f t="shared" si="367"/>
        <v>0</v>
      </c>
      <c r="E437" s="34">
        <f t="shared" si="367"/>
        <v>0</v>
      </c>
      <c r="F437" s="34">
        <f t="shared" si="367"/>
        <v>0.17158788359937113</v>
      </c>
      <c r="G437" s="34">
        <f t="shared" si="367"/>
        <v>0.27911895993678626</v>
      </c>
      <c r="H437" s="34">
        <f t="shared" si="367"/>
        <v>0.35884220834425157</v>
      </c>
      <c r="I437" s="34">
        <f t="shared" si="367"/>
        <v>0.40860681551911576</v>
      </c>
      <c r="J437" s="34">
        <f t="shared" si="367"/>
        <v>0.42554509060292023</v>
      </c>
      <c r="K437" s="34">
        <f t="shared" si="367"/>
        <v>0.40860681551911576</v>
      </c>
      <c r="L437" s="34">
        <f t="shared" si="367"/>
        <v>0.35884220834425157</v>
      </c>
      <c r="M437" s="34">
        <f t="shared" si="367"/>
        <v>0.27911895993678626</v>
      </c>
      <c r="N437" s="34">
        <f t="shared" si="367"/>
        <v>0.17158788359937113</v>
      </c>
      <c r="O437" s="34">
        <f t="shared" si="367"/>
        <v>0</v>
      </c>
      <c r="P437" s="34">
        <f t="shared" si="367"/>
        <v>0</v>
      </c>
      <c r="Q437" s="34">
        <f t="shared" si="367"/>
        <v>0</v>
      </c>
      <c r="R437" s="34">
        <f t="shared" si="367"/>
        <v>0</v>
      </c>
      <c r="S437" s="36">
        <f t="shared" si="367"/>
        <v>0</v>
      </c>
      <c r="T437">
        <f t="shared" si="369"/>
        <v>2.8618568254019694</v>
      </c>
    </row>
    <row r="438" spans="2:20" ht="15" thickBot="1" x14ac:dyDescent="0.4">
      <c r="B438" s="151" t="s">
        <v>88</v>
      </c>
      <c r="C438" s="35">
        <f t="shared" si="368"/>
        <v>0</v>
      </c>
      <c r="D438" s="35">
        <f t="shared" si="367"/>
        <v>0</v>
      </c>
      <c r="E438" s="35">
        <f t="shared" si="367"/>
        <v>0</v>
      </c>
      <c r="F438" s="35">
        <f t="shared" si="367"/>
        <v>0.11362225485499663</v>
      </c>
      <c r="G438" s="35">
        <f t="shared" si="367"/>
        <v>0.22325196101387965</v>
      </c>
      <c r="H438" s="35">
        <f t="shared" si="367"/>
        <v>0.29710599327069559</v>
      </c>
      <c r="I438" s="35">
        <f t="shared" si="367"/>
        <v>0.34259291245796269</v>
      </c>
      <c r="J438" s="35">
        <f t="shared" si="367"/>
        <v>0.35802002331710542</v>
      </c>
      <c r="K438" s="35">
        <f t="shared" si="367"/>
        <v>0.34259291245796269</v>
      </c>
      <c r="L438" s="35">
        <f t="shared" si="367"/>
        <v>0.29710599327069559</v>
      </c>
      <c r="M438" s="35">
        <f t="shared" si="367"/>
        <v>0.22325196101387965</v>
      </c>
      <c r="N438" s="35">
        <f t="shared" si="367"/>
        <v>0.11362225485499663</v>
      </c>
      <c r="O438" s="35">
        <f t="shared" si="367"/>
        <v>0</v>
      </c>
      <c r="P438" s="35">
        <f t="shared" si="367"/>
        <v>0</v>
      </c>
      <c r="Q438" s="35">
        <f t="shared" si="367"/>
        <v>0</v>
      </c>
      <c r="R438" s="35">
        <f t="shared" si="367"/>
        <v>0</v>
      </c>
      <c r="S438" s="37">
        <f t="shared" si="367"/>
        <v>0</v>
      </c>
      <c r="T438">
        <f t="shared" si="369"/>
        <v>2.3111662665121746</v>
      </c>
    </row>
    <row r="439" spans="2:20" ht="15" thickBot="1" x14ac:dyDescent="0.4">
      <c r="T439" s="138">
        <f>SUM(T427:T438)</f>
        <v>54.74905915686216</v>
      </c>
    </row>
    <row r="441" spans="2:20" x14ac:dyDescent="0.35">
      <c r="D441">
        <v>60</v>
      </c>
    </row>
    <row r="442" spans="2:20" x14ac:dyDescent="0.35">
      <c r="C442">
        <v>0</v>
      </c>
      <c r="D442">
        <f>RADIANS(D441)</f>
        <v>1.0471975511965976</v>
      </c>
    </row>
    <row r="444" spans="2:20" ht="18.5" x14ac:dyDescent="0.45">
      <c r="B444" s="156" t="s">
        <v>117</v>
      </c>
      <c r="C444" s="130" t="s">
        <v>123</v>
      </c>
    </row>
    <row r="445" spans="2:20" x14ac:dyDescent="0.35">
      <c r="B445" s="157" t="s">
        <v>101</v>
      </c>
      <c r="C445" s="170">
        <v>5</v>
      </c>
      <c r="D445" s="170">
        <v>6</v>
      </c>
      <c r="E445" s="170">
        <v>7</v>
      </c>
      <c r="F445" s="170">
        <v>8</v>
      </c>
      <c r="G445" s="170">
        <v>9</v>
      </c>
      <c r="H445" s="170">
        <v>10</v>
      </c>
      <c r="I445" s="170">
        <v>11</v>
      </c>
      <c r="J445" s="170">
        <v>12</v>
      </c>
      <c r="K445" s="170">
        <v>13</v>
      </c>
      <c r="L445" s="170">
        <v>14</v>
      </c>
      <c r="M445" s="170">
        <v>15</v>
      </c>
      <c r="N445" s="170">
        <v>16</v>
      </c>
      <c r="O445" s="170">
        <v>17</v>
      </c>
      <c r="P445" s="170">
        <v>18</v>
      </c>
      <c r="Q445" s="170">
        <v>19</v>
      </c>
      <c r="R445" s="170">
        <v>20</v>
      </c>
      <c r="S445" s="171">
        <v>21</v>
      </c>
    </row>
    <row r="446" spans="2:20" x14ac:dyDescent="0.35">
      <c r="B446" s="158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6"/>
    </row>
    <row r="447" spans="2:20" x14ac:dyDescent="0.35">
      <c r="B447" s="159" t="s">
        <v>92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6"/>
    </row>
    <row r="448" spans="2:20" x14ac:dyDescent="0.35">
      <c r="B448" s="160" t="s">
        <v>77</v>
      </c>
      <c r="C448" s="34">
        <f>IF(COS(C$21)*(COS(Mjesečno!$C13)*(COS(Dnevno!$C$1)*COS($D$442)+COS($C$442)*SIN(Dnevno!$C$1)*SIN($D$442)))+SIN(Sheet2!C$21)*COS(Mjesečno!$C13)*SIN($C$442)*SIN($D$442)+SIN(Mjesečno!$C13)*(SIN(Mjesečno!$C$1)*COS($D$442)-COS(Mjesečno!$C$1)*SIN($D$442)*COS($C$442))&lt;0,0,COS(C$21)*(COS(Mjesečno!$C13)*(COS(Dnevno!$C$1)*COS($D$442)+COS($C$442)*SIN(Dnevno!$C$1)*SIN($D$442)))+SIN(Sheet2!C$21)*COS(Mjesečno!$C13)*SIN($C$442)*SIN($D$442)+SIN(Mjesečno!$C13)*(SIN(Mjesečno!$C$1)*COS($D$442)-COS(Mjesečno!$C$1)*SIN($D$442)*COS($C$442)))</f>
        <v>0</v>
      </c>
      <c r="D448" s="34">
        <f>IF(COS(D$21)*(COS(Mjesečno!$C13)*(COS(Dnevno!$C$1)*COS($D$442)+COS($C$442)*SIN(Dnevno!$C$1)*SIN($D$442)))+SIN(Sheet2!D$21)*COS(Mjesečno!$C13)*SIN($C$442)*SIN($D$442)+SIN(Mjesečno!$C13)*(SIN(Mjesečno!$C$1)*COS($D$442)-COS(Mjesečno!$C$1)*SIN($D$442)*COS($C$442))&lt;0,0,COS(D$21)*(COS(Mjesečno!$C13)*(COS(Dnevno!$C$1)*COS($D$442)+COS($C$442)*SIN(Dnevno!$C$1)*SIN($D$442)))+SIN(Sheet2!D$21)*COS(Mjesečno!$C13)*SIN($C$442)*SIN($D$442)+SIN(Mjesečno!$C13)*(SIN(Mjesečno!$C$1)*COS($D$442)-COS(Mjesečno!$C$1)*SIN($D$442)*COS($C$442)))</f>
        <v>9.7913723637722438E-2</v>
      </c>
      <c r="E448" s="34">
        <f>IF(COS(E$21)*(COS(Mjesečno!$C13)*(COS(Dnevno!$C$1)*COS($D$442)+COS($C$442)*SIN(Dnevno!$C$1)*SIN($D$442)))+SIN(Sheet2!E$21)*COS(Mjesečno!$C13)*SIN($C$442)*SIN($D$442)+SIN(Mjesečno!$C13)*(SIN(Mjesečno!$C$1)*COS($D$442)-COS(Mjesečno!$C$1)*SIN($D$442)*COS($C$442))&lt;0,0,COS(E$21)*(COS(Mjesečno!$C13)*(COS(Dnevno!$C$1)*COS($D$442)+COS($C$442)*SIN(Dnevno!$C$1)*SIN($D$442)))+SIN(Sheet2!E$21)*COS(Mjesečno!$C13)*SIN($C$442)*SIN($D$442)+SIN(Mjesečno!$C13)*(SIN(Mjesečno!$C$1)*COS($D$442)-COS(Mjesečno!$C$1)*SIN($D$442)*COS($C$442)))</f>
        <v>0.330453712993654</v>
      </c>
      <c r="F448" s="34">
        <f>IF(COS(F$21)*(COS(Mjesečno!$C13)*(COS(Dnevno!$C$1)*COS($D$442)+COS($C$442)*SIN(Dnevno!$C$1)*SIN($D$442)))+SIN(Sheet2!F$21)*COS(Mjesečno!$C13)*SIN($C$442)*SIN($D$442)+SIN(Mjesečno!$C13)*(SIN(Mjesečno!$C$1)*COS($D$442)-COS(Mjesečno!$C$1)*SIN($D$442)*COS($C$442))&lt;0,0,COS(F$21)*(COS(Mjesečno!$C13)*(COS(Dnevno!$C$1)*COS($D$442)+COS($C$442)*SIN(Dnevno!$C$1)*SIN($D$442)))+SIN(Sheet2!F$21)*COS(Mjesečno!$C13)*SIN($C$442)*SIN($D$442)+SIN(Mjesečno!$C13)*(SIN(Mjesečno!$C$1)*COS($D$442)-COS(Mjesečno!$C$1)*SIN($D$442)*COS($C$442)))</f>
        <v>0.54714648636548135</v>
      </c>
      <c r="G448" s="34">
        <f>IF(COS(G$21)*(COS(Mjesečno!$C13)*(COS(Dnevno!$C$1)*COS($D$442)+COS($C$442)*SIN(Dnevno!$C$1)*SIN($D$442)))+SIN(Sheet2!G$21)*COS(Mjesečno!$C13)*SIN($C$442)*SIN($D$442)+SIN(Mjesečno!$C13)*(SIN(Mjesečno!$C$1)*COS($D$442)-COS(Mjesečno!$C$1)*SIN($D$442)*COS($C$442))&lt;0,0,COS(G$21)*(COS(Mjesečno!$C13)*(COS(Dnevno!$C$1)*COS($D$442)+COS($C$442)*SIN(Dnevno!$C$1)*SIN($D$442)))+SIN(Sheet2!G$21)*COS(Mjesečno!$C13)*SIN($C$442)*SIN($D$442)+SIN(Mjesečno!$C13)*(SIN(Mjesečno!$C$1)*COS($D$442)-COS(Mjesečno!$C$1)*SIN($D$442)*COS($C$442)))</f>
        <v>0.73322478934965352</v>
      </c>
      <c r="H448" s="34">
        <f>IF(COS(H$21)*(COS(Mjesečno!$C13)*(COS(Dnevno!$C$1)*COS($D$442)+COS($C$442)*SIN(Dnevno!$C$1)*SIN($D$442)))+SIN(Sheet2!H$21)*COS(Mjesečno!$C13)*SIN($C$442)*SIN($D$442)+SIN(Mjesečno!$C13)*(SIN(Mjesečno!$C$1)*COS($D$442)-COS(Mjesečno!$C$1)*SIN($D$442)*COS($C$442))&lt;0,0,COS(H$21)*(COS(Mjesečno!$C13)*(COS(Dnevno!$C$1)*COS($D$442)+COS($C$442)*SIN(Dnevno!$C$1)*SIN($D$442)))+SIN(Sheet2!H$21)*COS(Mjesečno!$C13)*SIN($C$442)*SIN($D$442)+SIN(Mjesečno!$C13)*(SIN(Mjesečno!$C$1)*COS($D$442)-COS(Mjesečno!$C$1)*SIN($D$442)*COS($C$442)))</f>
        <v>0.87600769310673487</v>
      </c>
      <c r="I448" s="34">
        <f>IF(COS(I$21)*(COS(Mjesečno!$C13)*(COS(Dnevno!$C$1)*COS($D$442)+COS($C$442)*SIN(Dnevno!$C$1)*SIN($D$442)))+SIN(Sheet2!I$21)*COS(Mjesečno!$C13)*SIN($C$442)*SIN($D$442)+SIN(Mjesečno!$C13)*(SIN(Mjesečno!$C$1)*COS($D$442)-COS(Mjesečno!$C$1)*SIN($D$442)*COS($C$442))&lt;0,0,COS(I$21)*(COS(Mjesečno!$C13)*(COS(Dnevno!$C$1)*COS($D$442)+COS($C$442)*SIN(Dnevno!$C$1)*SIN($D$442)))+SIN(Sheet2!I$21)*COS(Mjesečno!$C13)*SIN($C$442)*SIN($D$442)+SIN(Mjesečno!$C13)*(SIN(Mjesečno!$C$1)*COS($D$442)-COS(Mjesečno!$C$1)*SIN($D$442)*COS($C$442)))</f>
        <v>0.96576477870558519</v>
      </c>
      <c r="J448" s="34">
        <f>IF(COS(J$21)*(COS(Mjesečno!$C13)*(COS(Dnevno!$C$1)*COS($D$442)+COS($C$442)*SIN(Dnevno!$C$1)*SIN($D$442)))+SIN(Sheet2!J$21)*COS(Mjesečno!$C13)*SIN($C$442)*SIN($D$442)+SIN(Mjesečno!$C13)*(SIN(Mjesečno!$C$1)*COS($D$442)-COS(Mjesečno!$C$1)*SIN($D$442)*COS($C$442))&lt;0,0,COS(J$21)*(COS(Mjesečno!$C13)*(COS(Dnevno!$C$1)*COS($D$442)+COS($C$442)*SIN(Dnevno!$C$1)*SIN($D$442)))+SIN(Sheet2!J$21)*COS(Mjesečno!$C13)*SIN($C$442)*SIN($D$442)+SIN(Mjesečno!$C13)*(SIN(Mjesečno!$C$1)*COS($D$442)-COS(Mjesečno!$C$1)*SIN($D$442)*COS($C$442)))</f>
        <v>0.99637924909323994</v>
      </c>
      <c r="K448" s="34">
        <f>IF(COS(K$21)*(COS(Mjesečno!$C13)*(COS(Dnevno!$C$1)*COS($D$442)+COS($C$442)*SIN(Dnevno!$C$1)*SIN($D$442)))+SIN(Sheet2!K$21)*COS(Mjesečno!$C13)*SIN($C$442)*SIN($D$442)+SIN(Mjesečno!$C13)*(SIN(Mjesečno!$C$1)*COS($D$442)-COS(Mjesečno!$C$1)*SIN($D$442)*COS($C$442))&lt;0,0,COS(K$21)*(COS(Mjesečno!$C13)*(COS(Dnevno!$C$1)*COS($D$442)+COS($C$442)*SIN(Dnevno!$C$1)*SIN($D$442)))+SIN(Sheet2!K$21)*COS(Mjesečno!$C13)*SIN($C$442)*SIN($D$442)+SIN(Mjesečno!$C13)*(SIN(Mjesečno!$C$1)*COS($D$442)-COS(Mjesečno!$C$1)*SIN($D$442)*COS($C$442)))</f>
        <v>0.96576477870558519</v>
      </c>
      <c r="L448" s="34">
        <f>IF(COS(L$21)*(COS(Mjesečno!$C13)*(COS(Dnevno!$C$1)*COS($D$442)+COS($C$442)*SIN(Dnevno!$C$1)*SIN($D$442)))+SIN(Sheet2!L$21)*COS(Mjesečno!$C13)*SIN($C$442)*SIN($D$442)+SIN(Mjesečno!$C13)*(SIN(Mjesečno!$C$1)*COS($D$442)-COS(Mjesečno!$C$1)*SIN($D$442)*COS($C$442))&lt;0,0,COS(L$21)*(COS(Mjesečno!$C13)*(COS(Dnevno!$C$1)*COS($D$442)+COS($C$442)*SIN(Dnevno!$C$1)*SIN($D$442)))+SIN(Sheet2!L$21)*COS(Mjesečno!$C13)*SIN($C$442)*SIN($D$442)+SIN(Mjesečno!$C13)*(SIN(Mjesečno!$C$1)*COS($D$442)-COS(Mjesečno!$C$1)*SIN($D$442)*COS($C$442)))</f>
        <v>0.87600769310673487</v>
      </c>
      <c r="M448" s="34">
        <f>IF(COS(M$21)*(COS(Mjesečno!$C13)*(COS(Dnevno!$C$1)*COS($D$442)+COS($C$442)*SIN(Dnevno!$C$1)*SIN($D$442)))+SIN(Sheet2!M$21)*COS(Mjesečno!$C13)*SIN($C$442)*SIN($D$442)+SIN(Mjesečno!$C13)*(SIN(Mjesečno!$C$1)*COS($D$442)-COS(Mjesečno!$C$1)*SIN($D$442)*COS($C$442))&lt;0,0,COS(M$21)*(COS(Mjesečno!$C13)*(COS(Dnevno!$C$1)*COS($D$442)+COS($C$442)*SIN(Dnevno!$C$1)*SIN($D$442)))+SIN(Sheet2!M$21)*COS(Mjesečno!$C13)*SIN($C$442)*SIN($D$442)+SIN(Mjesečno!$C13)*(SIN(Mjesečno!$C$1)*COS($D$442)-COS(Mjesečno!$C$1)*SIN($D$442)*COS($C$442)))</f>
        <v>0.73322478934965352</v>
      </c>
      <c r="N448" s="34">
        <f>IF(COS(N$21)*(COS(Mjesečno!$C13)*(COS(Dnevno!$C$1)*COS($D$442)+COS($C$442)*SIN(Dnevno!$C$1)*SIN($D$442)))+SIN(Sheet2!N$21)*COS(Mjesečno!$C13)*SIN($C$442)*SIN($D$442)+SIN(Mjesečno!$C13)*(SIN(Mjesečno!$C$1)*COS($D$442)-COS(Mjesečno!$C$1)*SIN($D$442)*COS($C$442))&lt;0,0,COS(N$21)*(COS(Mjesečno!$C13)*(COS(Dnevno!$C$1)*COS($D$442)+COS($C$442)*SIN(Dnevno!$C$1)*SIN($D$442)))+SIN(Sheet2!N$21)*COS(Mjesečno!$C13)*SIN($C$442)*SIN($D$442)+SIN(Mjesečno!$C13)*(SIN(Mjesečno!$C$1)*COS($D$442)-COS(Mjesečno!$C$1)*SIN($D$442)*COS($C$442)))</f>
        <v>0.54714648636548135</v>
      </c>
      <c r="O448" s="34">
        <f>IF(COS(O$21)*(COS(Mjesečno!$C13)*(COS(Dnevno!$C$1)*COS($D$442)+COS($C$442)*SIN(Dnevno!$C$1)*SIN($D$442)))+SIN(Sheet2!O$21)*COS(Mjesečno!$C13)*SIN($C$442)*SIN($D$442)+SIN(Mjesečno!$C13)*(SIN(Mjesečno!$C$1)*COS($D$442)-COS(Mjesečno!$C$1)*SIN($D$442)*COS($C$442))&lt;0,0,COS(O$21)*(COS(Mjesečno!$C13)*(COS(Dnevno!$C$1)*COS($D$442)+COS($C$442)*SIN(Dnevno!$C$1)*SIN($D$442)))+SIN(Sheet2!O$21)*COS(Mjesečno!$C13)*SIN($C$442)*SIN($D$442)+SIN(Mjesečno!$C13)*(SIN(Mjesečno!$C$1)*COS($D$442)-COS(Mjesečno!$C$1)*SIN($D$442)*COS($C$442)))</f>
        <v>0.330453712993654</v>
      </c>
      <c r="P448" s="34">
        <f>IF(COS(P$21)*(COS(Mjesečno!$C13)*(COS(Dnevno!$C$1)*COS($D$442)+COS($C$442)*SIN(Dnevno!$C$1)*SIN($D$442)))+SIN(Sheet2!P$21)*COS(Mjesečno!$C13)*SIN($C$442)*SIN($D$442)+SIN(Mjesečno!$C13)*(SIN(Mjesečno!$C$1)*COS($D$442)-COS(Mjesečno!$C$1)*SIN($D$442)*COS($C$442))&lt;0,0,COS(P$21)*(COS(Mjesečno!$C13)*(COS(Dnevno!$C$1)*COS($D$442)+COS($C$442)*SIN(Dnevno!$C$1)*SIN($D$442)))+SIN(Sheet2!P$21)*COS(Mjesečno!$C13)*SIN($C$442)*SIN($D$442)+SIN(Mjesečno!$C13)*(SIN(Mjesečno!$C$1)*COS($D$442)-COS(Mjesečno!$C$1)*SIN($D$442)*COS($C$442)))</f>
        <v>9.7913723637722438E-2</v>
      </c>
      <c r="Q448" s="34">
        <f>IF(COS(Q$21)*(COS(Mjesečno!$C13)*(COS(Dnevno!$C$1)*COS($D$442)+COS($C$442)*SIN(Dnevno!$C$1)*SIN($D$442)))+SIN(Sheet2!Q$21)*COS(Mjesečno!$C13)*SIN($C$442)*SIN($D$442)+SIN(Mjesečno!$C13)*(SIN(Mjesečno!$C$1)*COS($D$442)-COS(Mjesečno!$C$1)*SIN($D$442)*COS($C$442))&lt;0,0,COS(Q$21)*(COS(Mjesečno!$C13)*(COS(Dnevno!$C$1)*COS($D$442)+COS($C$442)*SIN(Dnevno!$C$1)*SIN($D$442)))+SIN(Sheet2!Q$21)*COS(Mjesečno!$C13)*SIN($C$442)*SIN($D$442)+SIN(Mjesečno!$C13)*(SIN(Mjesečno!$C$1)*COS($D$442)-COS(Mjesečno!$C$1)*SIN($D$442)*COS($C$442)))</f>
        <v>0</v>
      </c>
      <c r="R448" s="34">
        <f>IF(COS(R$21)*(COS(Mjesečno!$C13)*(COS(Dnevno!$C$1)*COS($D$442)+COS($C$442)*SIN(Dnevno!$C$1)*SIN($D$442)))+SIN(Sheet2!R$21)*COS(Mjesečno!$C13)*SIN($C$442)*SIN($D$442)+SIN(Mjesečno!$C13)*(SIN(Mjesečno!$C$1)*COS($D$442)-COS(Mjesečno!$C$1)*SIN($D$442)*COS($C$442))&lt;0,0,COS(R$21)*(COS(Mjesečno!$C13)*(COS(Dnevno!$C$1)*COS($D$442)+COS($C$442)*SIN(Dnevno!$C$1)*SIN($D$442)))+SIN(Sheet2!R$21)*COS(Mjesečno!$C13)*SIN($C$442)*SIN($D$442)+SIN(Mjesečno!$C13)*(SIN(Mjesečno!$C$1)*COS($D$442)-COS(Mjesečno!$C$1)*SIN($D$442)*COS($C$442)))</f>
        <v>0</v>
      </c>
      <c r="S448" s="34">
        <f>IF(COS(S$21)*(COS(Mjesečno!$C13)*(COS(Dnevno!$C$1)*COS($D$442)+COS($C$442)*SIN(Dnevno!$C$1)*SIN($D$442)))+SIN(Sheet2!S$21)*COS(Mjesečno!$C13)*SIN($C$442)*SIN($D$442)+SIN(Mjesečno!$C13)*(SIN(Mjesečno!$C$1)*COS($D$442)-COS(Mjesečno!$C$1)*SIN($D$442)*COS($C$442))&lt;0,0,COS(S$21)*(COS(Mjesečno!$C13)*(COS(Dnevno!$C$1)*COS($D$442)+COS($C$442)*SIN(Dnevno!$C$1)*SIN($D$442)))+SIN(Sheet2!S$21)*COS(Mjesečno!$C13)*SIN($C$442)*SIN($D$442)+SIN(Mjesečno!$C13)*(SIN(Mjesečno!$C$1)*COS($D$442)-COS(Mjesečno!$C$1)*SIN($D$442)*COS($C$442)))</f>
        <v>0</v>
      </c>
    </row>
    <row r="449" spans="2:19" x14ac:dyDescent="0.35">
      <c r="B449" s="160" t="s">
        <v>78</v>
      </c>
      <c r="C449" s="34">
        <f>IF(COS(C$21)*(COS(Mjesečno!$C14)*(COS(Dnevno!$C$1)*COS($D$442)+COS($C$442)*SIN(Dnevno!$C$1)*SIN($D$442)))+SIN(Sheet2!C$21)*COS(Mjesečno!$C14)*SIN($C$442)*SIN($D$442)+SIN(Mjesečno!$C14)*(SIN(Mjesečno!$C$1)*COS($D$442)-COS(Mjesečno!$C$1)*SIN($D$442)*COS($C$442))&lt;0,0,COS(C$21)*(COS(Mjesečno!$C14)*(COS(Dnevno!$C$1)*COS($D$442)+COS($C$442)*SIN(Dnevno!$C$1)*SIN($D$442)))+SIN(Sheet2!C$21)*COS(Mjesečno!$C14)*SIN($C$442)*SIN($D$442)+SIN(Mjesečno!$C14)*(SIN(Mjesečno!$C$1)*COS($D$442)-COS(Mjesečno!$C$1)*SIN($D$442)*COS($C$442)))</f>
        <v>0</v>
      </c>
      <c r="D449" s="34">
        <f>IF(COS(D$21)*(COS(Mjesečno!$C14)*(COS(Dnevno!$C$1)*COS($D$442)+COS($C$442)*SIN(Dnevno!$C$1)*SIN($D$442)))+SIN(Sheet2!D$21)*COS(Mjesečno!$C14)*SIN($C$442)*SIN($D$442)+SIN(Mjesečno!$C14)*(SIN(Mjesečno!$C$1)*COS($D$442)-COS(Mjesečno!$C$1)*SIN($D$442)*COS($C$442))&lt;0,0,COS(D$21)*(COS(Mjesečno!$C14)*(COS(Dnevno!$C$1)*COS($D$442)+COS($C$442)*SIN(Dnevno!$C$1)*SIN($D$442)))+SIN(Sheet2!D$21)*COS(Mjesečno!$C14)*SIN($C$442)*SIN($D$442)+SIN(Mjesečno!$C14)*(SIN(Mjesečno!$C$1)*COS($D$442)-COS(Mjesečno!$C$1)*SIN($D$442)*COS($C$442)))</f>
        <v>6.3412529228171644E-2</v>
      </c>
      <c r="E449" s="34">
        <f>IF(COS(E$21)*(COS(Mjesečno!$C14)*(COS(Dnevno!$C$1)*COS($D$442)+COS($C$442)*SIN(Dnevno!$C$1)*SIN($D$442)))+SIN(Sheet2!E$21)*COS(Mjesečno!$C14)*SIN($C$442)*SIN($D$442)+SIN(Mjesečno!$C14)*(SIN(Mjesečno!$C$1)*COS($D$442)-COS(Mjesečno!$C$1)*SIN($D$442)*COS($C$442))&lt;0,0,COS(E$21)*(COS(Mjesečno!$C14)*(COS(Dnevno!$C$1)*COS($D$442)+COS($C$442)*SIN(Dnevno!$C$1)*SIN($D$442)))+SIN(Sheet2!E$21)*COS(Mjesečno!$C14)*SIN($C$442)*SIN($D$442)+SIN(Mjesečno!$C14)*(SIN(Mjesečno!$C$1)*COS($D$442)-COS(Mjesečno!$C$1)*SIN($D$442)*COS($C$442)))</f>
        <v>0.30554352051904776</v>
      </c>
      <c r="F449" s="34">
        <f>IF(COS(F$21)*(COS(Mjesečno!$C14)*(COS(Dnevno!$C$1)*COS($D$442)+COS($C$442)*SIN(Dnevno!$C$1)*SIN($D$442)))+SIN(Sheet2!F$21)*COS(Mjesečno!$C14)*SIN($C$442)*SIN($D$442)+SIN(Mjesečno!$C14)*(SIN(Mjesečno!$C$1)*COS($D$442)-COS(Mjesečno!$C$1)*SIN($D$442)*COS($C$442))&lt;0,0,COS(F$21)*(COS(Mjesečno!$C14)*(COS(Dnevno!$C$1)*COS($D$442)+COS($C$442)*SIN(Dnevno!$C$1)*SIN($D$442)))+SIN(Sheet2!F$21)*COS(Mjesečno!$C14)*SIN($C$442)*SIN($D$442)+SIN(Mjesečno!$C14)*(SIN(Mjesečno!$C$1)*COS($D$442)-COS(Mjesečno!$C$1)*SIN($D$442)*COS($C$442)))</f>
        <v>0.53117368489383321</v>
      </c>
      <c r="G449" s="34">
        <f>IF(COS(G$21)*(COS(Mjesečno!$C14)*(COS(Dnevno!$C$1)*COS($D$442)+COS($C$442)*SIN(Dnevno!$C$1)*SIN($D$442)))+SIN(Sheet2!G$21)*COS(Mjesečno!$C14)*SIN($C$442)*SIN($D$442)+SIN(Mjesečno!$C14)*(SIN(Mjesečno!$C$1)*COS($D$442)-COS(Mjesečno!$C$1)*SIN($D$442)*COS($C$442))&lt;0,0,COS(G$21)*(COS(Mjesečno!$C14)*(COS(Dnevno!$C$1)*COS($D$442)+COS($C$442)*SIN(Dnevno!$C$1)*SIN($D$442)))+SIN(Sheet2!G$21)*COS(Mjesečno!$C14)*SIN($C$442)*SIN($D$442)+SIN(Mjesečno!$C14)*(SIN(Mjesečno!$C$1)*COS($D$442)-COS(Mjesečno!$C$1)*SIN($D$442)*COS($C$442)))</f>
        <v>0.72492669952186262</v>
      </c>
      <c r="H449" s="34">
        <f>IF(COS(H$21)*(COS(Mjesečno!$C14)*(COS(Dnevno!$C$1)*COS($D$442)+COS($C$442)*SIN(Dnevno!$C$1)*SIN($D$442)))+SIN(Sheet2!H$21)*COS(Mjesečno!$C14)*SIN($C$442)*SIN($D$442)+SIN(Mjesečno!$C14)*(SIN(Mjesečno!$C$1)*COS($D$442)-COS(Mjesečno!$C$1)*SIN($D$442)*COS($C$442))&lt;0,0,COS(H$21)*(COS(Mjesečno!$C14)*(COS(Dnevno!$C$1)*COS($D$442)+COS($C$442)*SIN(Dnevno!$C$1)*SIN($D$442)))+SIN(Sheet2!H$21)*COS(Mjesečno!$C14)*SIN($C$442)*SIN($D$442)+SIN(Mjesečno!$C14)*(SIN(Mjesečno!$C$1)*COS($D$442)-COS(Mjesečno!$C$1)*SIN($D$442)*COS($C$442)))</f>
        <v>0.87359861664823191</v>
      </c>
      <c r="I449" s="34">
        <f>IF(COS(I$21)*(COS(Mjesečno!$C14)*(COS(Dnevno!$C$1)*COS($D$442)+COS($C$442)*SIN(Dnevno!$C$1)*SIN($D$442)))+SIN(Sheet2!I$21)*COS(Mjesečno!$C14)*SIN($C$442)*SIN($D$442)+SIN(Mjesečno!$C14)*(SIN(Mjesečno!$C$1)*COS($D$442)-COS(Mjesečno!$C$1)*SIN($D$442)*COS($C$442))&lt;0,0,COS(I$21)*(COS(Mjesečno!$C14)*(COS(Dnevno!$C$1)*COS($D$442)+COS($C$442)*SIN(Dnevno!$C$1)*SIN($D$442)))+SIN(Sheet2!I$21)*COS(Mjesečno!$C14)*SIN($C$442)*SIN($D$442)+SIN(Mjesečno!$C14)*(SIN(Mjesečno!$C$1)*COS($D$442)-COS(Mjesečno!$C$1)*SIN($D$442)*COS($C$442)))</f>
        <v>0.96705769081273885</v>
      </c>
      <c r="J449" s="34">
        <f>IF(COS(J$21)*(COS(Mjesečno!$C14)*(COS(Dnevno!$C$1)*COS($D$442)+COS($C$442)*SIN(Dnevno!$C$1)*SIN($D$442)))+SIN(Sheet2!J$21)*COS(Mjesečno!$C14)*SIN($C$442)*SIN($D$442)+SIN(Mjesečno!$C14)*(SIN(Mjesečno!$C$1)*COS($D$442)-COS(Mjesečno!$C$1)*SIN($D$442)*COS($C$442))&lt;0,0,COS(J$21)*(COS(Mjesečno!$C14)*(COS(Dnevno!$C$1)*COS($D$442)+COS($C$442)*SIN(Dnevno!$C$1)*SIN($D$442)))+SIN(Sheet2!J$21)*COS(Mjesečno!$C14)*SIN($C$442)*SIN($D$442)+SIN(Mjesečno!$C14)*(SIN(Mjesečno!$C$1)*COS($D$442)-COS(Mjesečno!$C$1)*SIN($D$442)*COS($C$442)))</f>
        <v>0.99893484055949466</v>
      </c>
      <c r="K449" s="34">
        <f>IF(COS(K$21)*(COS(Mjesečno!$C14)*(COS(Dnevno!$C$1)*COS($D$442)+COS($C$442)*SIN(Dnevno!$C$1)*SIN($D$442)))+SIN(Sheet2!K$21)*COS(Mjesečno!$C14)*SIN($C$442)*SIN($D$442)+SIN(Mjesečno!$C14)*(SIN(Mjesečno!$C$1)*COS($D$442)-COS(Mjesečno!$C$1)*SIN($D$442)*COS($C$442))&lt;0,0,COS(K$21)*(COS(Mjesečno!$C14)*(COS(Dnevno!$C$1)*COS($D$442)+COS($C$442)*SIN(Dnevno!$C$1)*SIN($D$442)))+SIN(Sheet2!K$21)*COS(Mjesečno!$C14)*SIN($C$442)*SIN($D$442)+SIN(Mjesečno!$C14)*(SIN(Mjesečno!$C$1)*COS($D$442)-COS(Mjesečno!$C$1)*SIN($D$442)*COS($C$442)))</f>
        <v>0.96705769081273885</v>
      </c>
      <c r="L449" s="34">
        <f>IF(COS(L$21)*(COS(Mjesečno!$C14)*(COS(Dnevno!$C$1)*COS($D$442)+COS($C$442)*SIN(Dnevno!$C$1)*SIN($D$442)))+SIN(Sheet2!L$21)*COS(Mjesečno!$C14)*SIN($C$442)*SIN($D$442)+SIN(Mjesečno!$C14)*(SIN(Mjesečno!$C$1)*COS($D$442)-COS(Mjesečno!$C$1)*SIN($D$442)*COS($C$442))&lt;0,0,COS(L$21)*(COS(Mjesečno!$C14)*(COS(Dnevno!$C$1)*COS($D$442)+COS($C$442)*SIN(Dnevno!$C$1)*SIN($D$442)))+SIN(Sheet2!L$21)*COS(Mjesečno!$C14)*SIN($C$442)*SIN($D$442)+SIN(Mjesečno!$C14)*(SIN(Mjesečno!$C$1)*COS($D$442)-COS(Mjesečno!$C$1)*SIN($D$442)*COS($C$442)))</f>
        <v>0.87359861664823191</v>
      </c>
      <c r="M449" s="34">
        <f>IF(COS(M$21)*(COS(Mjesečno!$C14)*(COS(Dnevno!$C$1)*COS($D$442)+COS($C$442)*SIN(Dnevno!$C$1)*SIN($D$442)))+SIN(Sheet2!M$21)*COS(Mjesečno!$C14)*SIN($C$442)*SIN($D$442)+SIN(Mjesečno!$C14)*(SIN(Mjesečno!$C$1)*COS($D$442)-COS(Mjesečno!$C$1)*SIN($D$442)*COS($C$442))&lt;0,0,COS(M$21)*(COS(Mjesečno!$C14)*(COS(Dnevno!$C$1)*COS($D$442)+COS($C$442)*SIN(Dnevno!$C$1)*SIN($D$442)))+SIN(Sheet2!M$21)*COS(Mjesečno!$C14)*SIN($C$442)*SIN($D$442)+SIN(Mjesečno!$C14)*(SIN(Mjesečno!$C$1)*COS($D$442)-COS(Mjesečno!$C$1)*SIN($D$442)*COS($C$442)))</f>
        <v>0.72492669952186262</v>
      </c>
      <c r="N449" s="34">
        <f>IF(COS(N$21)*(COS(Mjesečno!$C14)*(COS(Dnevno!$C$1)*COS($D$442)+COS($C$442)*SIN(Dnevno!$C$1)*SIN($D$442)))+SIN(Sheet2!N$21)*COS(Mjesečno!$C14)*SIN($C$442)*SIN($D$442)+SIN(Mjesečno!$C14)*(SIN(Mjesečno!$C$1)*COS($D$442)-COS(Mjesečno!$C$1)*SIN($D$442)*COS($C$442))&lt;0,0,COS(N$21)*(COS(Mjesečno!$C14)*(COS(Dnevno!$C$1)*COS($D$442)+COS($C$442)*SIN(Dnevno!$C$1)*SIN($D$442)))+SIN(Sheet2!N$21)*COS(Mjesečno!$C14)*SIN($C$442)*SIN($D$442)+SIN(Mjesečno!$C14)*(SIN(Mjesečno!$C$1)*COS($D$442)-COS(Mjesečno!$C$1)*SIN($D$442)*COS($C$442)))</f>
        <v>0.53117368489383321</v>
      </c>
      <c r="O449" s="34">
        <f>IF(COS(O$21)*(COS(Mjesečno!$C14)*(COS(Dnevno!$C$1)*COS($D$442)+COS($C$442)*SIN(Dnevno!$C$1)*SIN($D$442)))+SIN(Sheet2!O$21)*COS(Mjesečno!$C14)*SIN($C$442)*SIN($D$442)+SIN(Mjesečno!$C14)*(SIN(Mjesečno!$C$1)*COS($D$442)-COS(Mjesečno!$C$1)*SIN($D$442)*COS($C$442))&lt;0,0,COS(O$21)*(COS(Mjesečno!$C14)*(COS(Dnevno!$C$1)*COS($D$442)+COS($C$442)*SIN(Dnevno!$C$1)*SIN($D$442)))+SIN(Sheet2!O$21)*COS(Mjesečno!$C14)*SIN($C$442)*SIN($D$442)+SIN(Mjesečno!$C14)*(SIN(Mjesečno!$C$1)*COS($D$442)-COS(Mjesečno!$C$1)*SIN($D$442)*COS($C$442)))</f>
        <v>0.30554352051904776</v>
      </c>
      <c r="P449" s="34">
        <f>IF(COS(P$21)*(COS(Mjesečno!$C14)*(COS(Dnevno!$C$1)*COS($D$442)+COS($C$442)*SIN(Dnevno!$C$1)*SIN($D$442)))+SIN(Sheet2!P$21)*COS(Mjesečno!$C14)*SIN($C$442)*SIN($D$442)+SIN(Mjesečno!$C14)*(SIN(Mjesečno!$C$1)*COS($D$442)-COS(Mjesečno!$C$1)*SIN($D$442)*COS($C$442))&lt;0,0,COS(P$21)*(COS(Mjesečno!$C14)*(COS(Dnevno!$C$1)*COS($D$442)+COS($C$442)*SIN(Dnevno!$C$1)*SIN($D$442)))+SIN(Sheet2!P$21)*COS(Mjesečno!$C14)*SIN($C$442)*SIN($D$442)+SIN(Mjesečno!$C14)*(SIN(Mjesečno!$C$1)*COS($D$442)-COS(Mjesečno!$C$1)*SIN($D$442)*COS($C$442)))</f>
        <v>6.3412529228171644E-2</v>
      </c>
      <c r="Q449" s="34">
        <f>IF(COS(Q$21)*(COS(Mjesečno!$C14)*(COS(Dnevno!$C$1)*COS($D$442)+COS($C$442)*SIN(Dnevno!$C$1)*SIN($D$442)))+SIN(Sheet2!Q$21)*COS(Mjesečno!$C14)*SIN($C$442)*SIN($D$442)+SIN(Mjesečno!$C14)*(SIN(Mjesečno!$C$1)*COS($D$442)-COS(Mjesečno!$C$1)*SIN($D$442)*COS($C$442))&lt;0,0,COS(Q$21)*(COS(Mjesečno!$C14)*(COS(Dnevno!$C$1)*COS($D$442)+COS($C$442)*SIN(Dnevno!$C$1)*SIN($D$442)))+SIN(Sheet2!Q$21)*COS(Mjesečno!$C14)*SIN($C$442)*SIN($D$442)+SIN(Mjesečno!$C14)*(SIN(Mjesečno!$C$1)*COS($D$442)-COS(Mjesečno!$C$1)*SIN($D$442)*COS($C$442)))</f>
        <v>0</v>
      </c>
      <c r="R449" s="34">
        <f>IF(COS(R$21)*(COS(Mjesečno!$C14)*(COS(Dnevno!$C$1)*COS($D$442)+COS($C$442)*SIN(Dnevno!$C$1)*SIN($D$442)))+SIN(Sheet2!R$21)*COS(Mjesečno!$C14)*SIN($C$442)*SIN($D$442)+SIN(Mjesečno!$C14)*(SIN(Mjesečno!$C$1)*COS($D$442)-COS(Mjesečno!$C$1)*SIN($D$442)*COS($C$442))&lt;0,0,COS(R$21)*(COS(Mjesečno!$C14)*(COS(Dnevno!$C$1)*COS($D$442)+COS($C$442)*SIN(Dnevno!$C$1)*SIN($D$442)))+SIN(Sheet2!R$21)*COS(Mjesečno!$C14)*SIN($C$442)*SIN($D$442)+SIN(Mjesečno!$C14)*(SIN(Mjesečno!$C$1)*COS($D$442)-COS(Mjesečno!$C$1)*SIN($D$442)*COS($C$442)))</f>
        <v>0</v>
      </c>
      <c r="S449" s="34">
        <f>IF(COS(S$21)*(COS(Mjesečno!$C14)*(COS(Dnevno!$C$1)*COS($D$442)+COS($C$442)*SIN(Dnevno!$C$1)*SIN($D$442)))+SIN(Sheet2!S$21)*COS(Mjesečno!$C14)*SIN($C$442)*SIN($D$442)+SIN(Mjesečno!$C14)*(SIN(Mjesečno!$C$1)*COS($D$442)-COS(Mjesečno!$C$1)*SIN($D$442)*COS($C$442))&lt;0,0,COS(S$21)*(COS(Mjesečno!$C14)*(COS(Dnevno!$C$1)*COS($D$442)+COS($C$442)*SIN(Dnevno!$C$1)*SIN($D$442)))+SIN(Sheet2!S$21)*COS(Mjesečno!$C14)*SIN($C$442)*SIN($D$442)+SIN(Mjesečno!$C14)*(SIN(Mjesečno!$C$1)*COS($D$442)-COS(Mjesečno!$C$1)*SIN($D$442)*COS($C$442)))</f>
        <v>0</v>
      </c>
    </row>
    <row r="450" spans="2:19" x14ac:dyDescent="0.35">
      <c r="B450" s="160" t="s">
        <v>79</v>
      </c>
      <c r="C450" s="34">
        <f>IF(COS(C$21)*(COS(Mjesečno!$C15)*(COS(Dnevno!$C$1)*COS($D$442)+COS($C$442)*SIN(Dnevno!$C$1)*SIN($D$442)))+SIN(Sheet2!C$21)*COS(Mjesečno!$C15)*SIN($C$442)*SIN($D$442)+SIN(Mjesečno!$C15)*(SIN(Mjesečno!$C$1)*COS($D$442)-COS(Mjesečno!$C$1)*SIN($D$442)*COS($C$442))&lt;0,0,COS(C$21)*(COS(Mjesečno!$C15)*(COS(Dnevno!$C$1)*COS($D$442)+COS($C$442)*SIN(Dnevno!$C$1)*SIN($D$442)))+SIN(Sheet2!C$21)*COS(Mjesečno!$C15)*SIN($C$442)*SIN($D$442)+SIN(Mjesečno!$C15)*(SIN(Mjesečno!$C$1)*COS($D$442)-COS(Mjesečno!$C$1)*SIN($D$442)*COS($C$442)))</f>
        <v>0</v>
      </c>
      <c r="D450" s="34">
        <f>IF(COS(D$21)*(COS(Mjesečno!$C15)*(COS(Dnevno!$C$1)*COS($D$442)+COS($C$442)*SIN(Dnevno!$C$1)*SIN($D$442)))+SIN(Sheet2!D$21)*COS(Mjesečno!$C15)*SIN($C$442)*SIN($D$442)+SIN(Mjesečno!$C15)*(SIN(Mjesečno!$C$1)*COS($D$442)-COS(Mjesečno!$C$1)*SIN($D$442)*COS($C$442))&lt;0,0,COS(D$21)*(COS(Mjesečno!$C15)*(COS(Dnevno!$C$1)*COS($D$442)+COS($C$442)*SIN(Dnevno!$C$1)*SIN($D$442)))+SIN(Sheet2!D$21)*COS(Mjesečno!$C15)*SIN($C$442)*SIN($D$442)+SIN(Mjesečno!$C15)*(SIN(Mjesečno!$C$1)*COS($D$442)-COS(Mjesečno!$C$1)*SIN($D$442)*COS($C$442)))</f>
        <v>1.1469497345215102E-2</v>
      </c>
      <c r="E450" s="34">
        <f>IF(COS(E$21)*(COS(Mjesečno!$C15)*(COS(Dnevno!$C$1)*COS($D$442)+COS($C$442)*SIN(Dnevno!$C$1)*SIN($D$442)))+SIN(Sheet2!E$21)*COS(Mjesečno!$C15)*SIN($C$442)*SIN($D$442)+SIN(Mjesečno!$C15)*(SIN(Mjesečno!$C$1)*COS($D$442)-COS(Mjesečno!$C$1)*SIN($D$442)*COS($C$442))&lt;0,0,COS(E$21)*(COS(Mjesečno!$C15)*(COS(Dnevno!$C$1)*COS($D$442)+COS($C$442)*SIN(Dnevno!$C$1)*SIN($D$442)))+SIN(Sheet2!E$21)*COS(Mjesečno!$C15)*SIN($C$442)*SIN($D$442)+SIN(Mjesečno!$C15)*(SIN(Mjesečno!$C$1)*COS($D$442)-COS(Mjesečno!$C$1)*SIN($D$442)*COS($C$442)))</f>
        <v>0.26008334835998786</v>
      </c>
      <c r="F450" s="34">
        <f>IF(COS(F$21)*(COS(Mjesečno!$C15)*(COS(Dnevno!$C$1)*COS($D$442)+COS($C$442)*SIN(Dnevno!$C$1)*SIN($D$442)))+SIN(Sheet2!F$21)*COS(Mjesečno!$C15)*SIN($C$442)*SIN($D$442)+SIN(Mjesečno!$C15)*(SIN(Mjesečno!$C$1)*COS($D$442)-COS(Mjesečno!$C$1)*SIN($D$442)*COS($C$442))&lt;0,0,COS(F$21)*(COS(Mjesečno!$C15)*(COS(Dnevno!$C$1)*COS($D$442)+COS($C$442)*SIN(Dnevno!$C$1)*SIN($D$442)))+SIN(Sheet2!F$21)*COS(Mjesečno!$C15)*SIN($C$442)*SIN($D$442)+SIN(Mjesečno!$C15)*(SIN(Mjesečno!$C$1)*COS($D$442)-COS(Mjesečno!$C$1)*SIN($D$442)*COS($C$442)))</f>
        <v>0.49175457628191865</v>
      </c>
      <c r="G450" s="34">
        <f>IF(COS(G$21)*(COS(Mjesečno!$C15)*(COS(Dnevno!$C$1)*COS($D$442)+COS($C$442)*SIN(Dnevno!$C$1)*SIN($D$442)))+SIN(Sheet2!G$21)*COS(Mjesečno!$C15)*SIN($C$442)*SIN($D$442)+SIN(Mjesečno!$C15)*(SIN(Mjesečno!$C$1)*COS($D$442)-COS(Mjesečno!$C$1)*SIN($D$442)*COS($C$442))&lt;0,0,COS(G$21)*(COS(Mjesečno!$C15)*(COS(Dnevno!$C$1)*COS($D$442)+COS($C$442)*SIN(Dnevno!$C$1)*SIN($D$442)))+SIN(Sheet2!G$21)*COS(Mjesečno!$C15)*SIN($C$442)*SIN($D$442)+SIN(Mjesečno!$C15)*(SIN(Mjesečno!$C$1)*COS($D$442)-COS(Mjesečno!$C$1)*SIN($D$442)*COS($C$442)))</f>
        <v>0.69069516978293377</v>
      </c>
      <c r="H450" s="34">
        <f>IF(COS(H$21)*(COS(Mjesečno!$C15)*(COS(Dnevno!$C$1)*COS($D$442)+COS($C$442)*SIN(Dnevno!$C$1)*SIN($D$442)))+SIN(Sheet2!H$21)*COS(Mjesečno!$C15)*SIN($C$442)*SIN($D$442)+SIN(Mjesečno!$C15)*(SIN(Mjesečno!$C$1)*COS($D$442)-COS(Mjesečno!$C$1)*SIN($D$442)*COS($C$442))&lt;0,0,COS(H$21)*(COS(Mjesečno!$C15)*(COS(Dnevno!$C$1)*COS($D$442)+COS($C$442)*SIN(Dnevno!$C$1)*SIN($D$442)))+SIN(Sheet2!H$21)*COS(Mjesečno!$C15)*SIN($C$442)*SIN($D$442)+SIN(Mjesečno!$C15)*(SIN(Mjesečno!$C$1)*COS($D$442)-COS(Mjesečno!$C$1)*SIN($D$442)*COS($C$442)))</f>
        <v>0.84334765618081442</v>
      </c>
      <c r="I450" s="34">
        <f>IF(COS(I$21)*(COS(Mjesečno!$C15)*(COS(Dnevno!$C$1)*COS($D$442)+COS($C$442)*SIN(Dnevno!$C$1)*SIN($D$442)))+SIN(Sheet2!I$21)*COS(Mjesečno!$C15)*SIN($C$442)*SIN($D$442)+SIN(Mjesečno!$C15)*(SIN(Mjesečno!$C$1)*COS($D$442)-COS(Mjesečno!$C$1)*SIN($D$442)*COS($C$442))&lt;0,0,COS(I$21)*(COS(Mjesečno!$C15)*(COS(Dnevno!$C$1)*COS($D$442)+COS($C$442)*SIN(Dnevno!$C$1)*SIN($D$442)))+SIN(Sheet2!I$21)*COS(Mjesečno!$C15)*SIN($C$442)*SIN($D$442)+SIN(Mjesečno!$C15)*(SIN(Mjesečno!$C$1)*COS($D$442)-COS(Mjesečno!$C$1)*SIN($D$442)*COS($C$442)))</f>
        <v>0.93930902079770662</v>
      </c>
      <c r="J450" s="34">
        <f>IF(COS(J$21)*(COS(Mjesečno!$C15)*(COS(Dnevno!$C$1)*COS($D$442)+COS($C$442)*SIN(Dnevno!$C$1)*SIN($D$442)))+SIN(Sheet2!J$21)*COS(Mjesečno!$C15)*SIN($C$442)*SIN($D$442)+SIN(Mjesečno!$C15)*(SIN(Mjesečno!$C$1)*COS($D$442)-COS(Mjesečno!$C$1)*SIN($D$442)*COS($C$442))&lt;0,0,COS(J$21)*(COS(Mjesečno!$C15)*(COS(Dnevno!$C$1)*COS($D$442)+COS($C$442)*SIN(Dnevno!$C$1)*SIN($D$442)))+SIN(Sheet2!J$21)*COS(Mjesečno!$C15)*SIN($C$442)*SIN($D$442)+SIN(Mjesečno!$C15)*(SIN(Mjesečno!$C$1)*COS($D$442)-COS(Mjesečno!$C$1)*SIN($D$442)*COS($C$442)))</f>
        <v>0.97203965521862212</v>
      </c>
      <c r="K450" s="34">
        <f>IF(COS(K$21)*(COS(Mjesečno!$C15)*(COS(Dnevno!$C$1)*COS($D$442)+COS($C$442)*SIN(Dnevno!$C$1)*SIN($D$442)))+SIN(Sheet2!K$21)*COS(Mjesečno!$C15)*SIN($C$442)*SIN($D$442)+SIN(Mjesečno!$C15)*(SIN(Mjesečno!$C$1)*COS($D$442)-COS(Mjesečno!$C$1)*SIN($D$442)*COS($C$442))&lt;0,0,COS(K$21)*(COS(Mjesečno!$C15)*(COS(Dnevno!$C$1)*COS($D$442)+COS($C$442)*SIN(Dnevno!$C$1)*SIN($D$442)))+SIN(Sheet2!K$21)*COS(Mjesečno!$C15)*SIN($C$442)*SIN($D$442)+SIN(Mjesečno!$C15)*(SIN(Mjesečno!$C$1)*COS($D$442)-COS(Mjesečno!$C$1)*SIN($D$442)*COS($C$442)))</f>
        <v>0.93930902079770662</v>
      </c>
      <c r="L450" s="34">
        <f>IF(COS(L$21)*(COS(Mjesečno!$C15)*(COS(Dnevno!$C$1)*COS($D$442)+COS($C$442)*SIN(Dnevno!$C$1)*SIN($D$442)))+SIN(Sheet2!L$21)*COS(Mjesečno!$C15)*SIN($C$442)*SIN($D$442)+SIN(Mjesečno!$C15)*(SIN(Mjesečno!$C$1)*COS($D$442)-COS(Mjesečno!$C$1)*SIN($D$442)*COS($C$442))&lt;0,0,COS(L$21)*(COS(Mjesečno!$C15)*(COS(Dnevno!$C$1)*COS($D$442)+COS($C$442)*SIN(Dnevno!$C$1)*SIN($D$442)))+SIN(Sheet2!L$21)*COS(Mjesečno!$C15)*SIN($C$442)*SIN($D$442)+SIN(Mjesečno!$C15)*(SIN(Mjesečno!$C$1)*COS($D$442)-COS(Mjesečno!$C$1)*SIN($D$442)*COS($C$442)))</f>
        <v>0.84334765618081442</v>
      </c>
      <c r="M450" s="34">
        <f>IF(COS(M$21)*(COS(Mjesečno!$C15)*(COS(Dnevno!$C$1)*COS($D$442)+COS($C$442)*SIN(Dnevno!$C$1)*SIN($D$442)))+SIN(Sheet2!M$21)*COS(Mjesečno!$C15)*SIN($C$442)*SIN($D$442)+SIN(Mjesečno!$C15)*(SIN(Mjesečno!$C$1)*COS($D$442)-COS(Mjesečno!$C$1)*SIN($D$442)*COS($C$442))&lt;0,0,COS(M$21)*(COS(Mjesečno!$C15)*(COS(Dnevno!$C$1)*COS($D$442)+COS($C$442)*SIN(Dnevno!$C$1)*SIN($D$442)))+SIN(Sheet2!M$21)*COS(Mjesečno!$C15)*SIN($C$442)*SIN($D$442)+SIN(Mjesečno!$C15)*(SIN(Mjesečno!$C$1)*COS($D$442)-COS(Mjesečno!$C$1)*SIN($D$442)*COS($C$442)))</f>
        <v>0.69069516978293377</v>
      </c>
      <c r="N450" s="34">
        <f>IF(COS(N$21)*(COS(Mjesečno!$C15)*(COS(Dnevno!$C$1)*COS($D$442)+COS($C$442)*SIN(Dnevno!$C$1)*SIN($D$442)))+SIN(Sheet2!N$21)*COS(Mjesečno!$C15)*SIN($C$442)*SIN($D$442)+SIN(Mjesečno!$C15)*(SIN(Mjesečno!$C$1)*COS($D$442)-COS(Mjesečno!$C$1)*SIN($D$442)*COS($C$442))&lt;0,0,COS(N$21)*(COS(Mjesečno!$C15)*(COS(Dnevno!$C$1)*COS($D$442)+COS($C$442)*SIN(Dnevno!$C$1)*SIN($D$442)))+SIN(Sheet2!N$21)*COS(Mjesečno!$C15)*SIN($C$442)*SIN($D$442)+SIN(Mjesečno!$C15)*(SIN(Mjesečno!$C$1)*COS($D$442)-COS(Mjesečno!$C$1)*SIN($D$442)*COS($C$442)))</f>
        <v>0.49175457628191865</v>
      </c>
      <c r="O450" s="34">
        <f>IF(COS(O$21)*(COS(Mjesečno!$C15)*(COS(Dnevno!$C$1)*COS($D$442)+COS($C$442)*SIN(Dnevno!$C$1)*SIN($D$442)))+SIN(Sheet2!O$21)*COS(Mjesečno!$C15)*SIN($C$442)*SIN($D$442)+SIN(Mjesečno!$C15)*(SIN(Mjesečno!$C$1)*COS($D$442)-COS(Mjesečno!$C$1)*SIN($D$442)*COS($C$442))&lt;0,0,COS(O$21)*(COS(Mjesečno!$C15)*(COS(Dnevno!$C$1)*COS($D$442)+COS($C$442)*SIN(Dnevno!$C$1)*SIN($D$442)))+SIN(Sheet2!O$21)*COS(Mjesečno!$C15)*SIN($C$442)*SIN($D$442)+SIN(Mjesečno!$C15)*(SIN(Mjesečno!$C$1)*COS($D$442)-COS(Mjesečno!$C$1)*SIN($D$442)*COS($C$442)))</f>
        <v>0.26008334835998786</v>
      </c>
      <c r="P450" s="34">
        <f>IF(COS(P$21)*(COS(Mjesečno!$C15)*(COS(Dnevno!$C$1)*COS($D$442)+COS($C$442)*SIN(Dnevno!$C$1)*SIN($D$442)))+SIN(Sheet2!P$21)*COS(Mjesečno!$C15)*SIN($C$442)*SIN($D$442)+SIN(Mjesečno!$C15)*(SIN(Mjesečno!$C$1)*COS($D$442)-COS(Mjesečno!$C$1)*SIN($D$442)*COS($C$442))&lt;0,0,COS(P$21)*(COS(Mjesečno!$C15)*(COS(Dnevno!$C$1)*COS($D$442)+COS($C$442)*SIN(Dnevno!$C$1)*SIN($D$442)))+SIN(Sheet2!P$21)*COS(Mjesečno!$C15)*SIN($C$442)*SIN($D$442)+SIN(Mjesečno!$C15)*(SIN(Mjesečno!$C$1)*COS($D$442)-COS(Mjesečno!$C$1)*SIN($D$442)*COS($C$442)))</f>
        <v>1.1469497345215102E-2</v>
      </c>
      <c r="Q450" s="34">
        <f>IF(COS(Q$21)*(COS(Mjesečno!$C15)*(COS(Dnevno!$C$1)*COS($D$442)+COS($C$442)*SIN(Dnevno!$C$1)*SIN($D$442)))+SIN(Sheet2!Q$21)*COS(Mjesečno!$C15)*SIN($C$442)*SIN($D$442)+SIN(Mjesečno!$C15)*(SIN(Mjesečno!$C$1)*COS($D$442)-COS(Mjesečno!$C$1)*SIN($D$442)*COS($C$442))&lt;0,0,COS(Q$21)*(COS(Mjesečno!$C15)*(COS(Dnevno!$C$1)*COS($D$442)+COS($C$442)*SIN(Dnevno!$C$1)*SIN($D$442)))+SIN(Sheet2!Q$21)*COS(Mjesečno!$C15)*SIN($C$442)*SIN($D$442)+SIN(Mjesečno!$C15)*(SIN(Mjesečno!$C$1)*COS($D$442)-COS(Mjesečno!$C$1)*SIN($D$442)*COS($C$442)))</f>
        <v>0</v>
      </c>
      <c r="R450" s="34">
        <f>IF(COS(R$21)*(COS(Mjesečno!$C15)*(COS(Dnevno!$C$1)*COS($D$442)+COS($C$442)*SIN(Dnevno!$C$1)*SIN($D$442)))+SIN(Sheet2!R$21)*COS(Mjesečno!$C15)*SIN($C$442)*SIN($D$442)+SIN(Mjesečno!$C15)*(SIN(Mjesečno!$C$1)*COS($D$442)-COS(Mjesečno!$C$1)*SIN($D$442)*COS($C$442))&lt;0,0,COS(R$21)*(COS(Mjesečno!$C15)*(COS(Dnevno!$C$1)*COS($D$442)+COS($C$442)*SIN(Dnevno!$C$1)*SIN($D$442)))+SIN(Sheet2!R$21)*COS(Mjesečno!$C15)*SIN($C$442)*SIN($D$442)+SIN(Mjesečno!$C15)*(SIN(Mjesečno!$C$1)*COS($D$442)-COS(Mjesečno!$C$1)*SIN($D$442)*COS($C$442)))</f>
        <v>0</v>
      </c>
      <c r="S450" s="34">
        <f>IF(COS(S$21)*(COS(Mjesečno!$C15)*(COS(Dnevno!$C$1)*COS($D$442)+COS($C$442)*SIN(Dnevno!$C$1)*SIN($D$442)))+SIN(Sheet2!S$21)*COS(Mjesečno!$C15)*SIN($C$442)*SIN($D$442)+SIN(Mjesečno!$C15)*(SIN(Mjesečno!$C$1)*COS($D$442)-COS(Mjesečno!$C$1)*SIN($D$442)*COS($C$442))&lt;0,0,COS(S$21)*(COS(Mjesečno!$C15)*(COS(Dnevno!$C$1)*COS($D$442)+COS($C$442)*SIN(Dnevno!$C$1)*SIN($D$442)))+SIN(Sheet2!S$21)*COS(Mjesečno!$C15)*SIN($C$442)*SIN($D$442)+SIN(Mjesečno!$C15)*(SIN(Mjesečno!$C$1)*COS($D$442)-COS(Mjesečno!$C$1)*SIN($D$442)*COS($C$442)))</f>
        <v>0</v>
      </c>
    </row>
    <row r="451" spans="2:19" x14ac:dyDescent="0.35">
      <c r="B451" s="160" t="s">
        <v>80</v>
      </c>
      <c r="C451" s="34">
        <f>IF(COS(C$21)*(COS(Mjesečno!$C16)*(COS(Dnevno!$C$1)*COS($D$442)+COS($C$442)*SIN(Dnevno!$C$1)*SIN($D$442)))+SIN(Sheet2!C$21)*COS(Mjesečno!$C16)*SIN($C$442)*SIN($D$442)+SIN(Mjesečno!$C16)*(SIN(Mjesečno!$C$1)*COS($D$442)-COS(Mjesečno!$C$1)*SIN($D$442)*COS($C$442))&lt;0,0,COS(C$21)*(COS(Mjesečno!$C16)*(COS(Dnevno!$C$1)*COS($D$442)+COS($C$442)*SIN(Dnevno!$C$1)*SIN($D$442)))+SIN(Sheet2!C$21)*COS(Mjesečno!$C16)*SIN($C$442)*SIN($D$442)+SIN(Mjesečno!$C16)*(SIN(Mjesečno!$C$1)*COS($D$442)-COS(Mjesečno!$C$1)*SIN($D$442)*COS($C$442)))</f>
        <v>0</v>
      </c>
      <c r="D451" s="34">
        <f>IF(COS(D$21)*(COS(Mjesečno!$C16)*(COS(Dnevno!$C$1)*COS($D$442)+COS($C$442)*SIN(Dnevno!$C$1)*SIN($D$442)))+SIN(Sheet2!D$21)*COS(Mjesečno!$C16)*SIN($C$442)*SIN($D$442)+SIN(Mjesečno!$C16)*(SIN(Mjesečno!$C$1)*COS($D$442)-COS(Mjesečno!$C$1)*SIN($D$442)*COS($C$442))&lt;0,0,COS(D$21)*(COS(Mjesečno!$C16)*(COS(Dnevno!$C$1)*COS($D$442)+COS($C$442)*SIN(Dnevno!$C$1)*SIN($D$442)))+SIN(Sheet2!D$21)*COS(Mjesečno!$C16)*SIN($C$442)*SIN($D$442)+SIN(Mjesečno!$C16)*(SIN(Mjesečno!$C$1)*COS($D$442)-COS(Mjesečno!$C$1)*SIN($D$442)*COS($C$442)))</f>
        <v>0</v>
      </c>
      <c r="E451" s="34">
        <f>IF(COS(E$21)*(COS(Mjesečno!$C16)*(COS(Dnevno!$C$1)*COS($D$442)+COS($C$442)*SIN(Dnevno!$C$1)*SIN($D$442)))+SIN(Sheet2!E$21)*COS(Mjesečno!$C16)*SIN($C$442)*SIN($D$442)+SIN(Mjesečno!$C16)*(SIN(Mjesečno!$C$1)*COS($D$442)-COS(Mjesečno!$C$1)*SIN($D$442)*COS($C$442))&lt;0,0,COS(E$21)*(COS(Mjesečno!$C16)*(COS(Dnevno!$C$1)*COS($D$442)+COS($C$442)*SIN(Dnevno!$C$1)*SIN($D$442)))+SIN(Sheet2!E$21)*COS(Mjesečno!$C16)*SIN($C$442)*SIN($D$442)+SIN(Mjesečno!$C16)*(SIN(Mjesečno!$C$1)*COS($D$442)-COS(Mjesečno!$C$1)*SIN($D$442)*COS($C$442)))</f>
        <v>0.20004448000270939</v>
      </c>
      <c r="F451" s="34">
        <f>IF(COS(F$21)*(COS(Mjesečno!$C16)*(COS(Dnevno!$C$1)*COS($D$442)+COS($C$442)*SIN(Dnevno!$C$1)*SIN($D$442)))+SIN(Sheet2!F$21)*COS(Mjesečno!$C16)*SIN($C$442)*SIN($D$442)+SIN(Mjesečno!$C16)*(SIN(Mjesečno!$C$1)*COS($D$442)-COS(Mjesečno!$C$1)*SIN($D$442)*COS($C$442))&lt;0,0,COS(F$21)*(COS(Mjesečno!$C16)*(COS(Dnevno!$C$1)*COS($D$442)+COS($C$442)*SIN(Dnevno!$C$1)*SIN($D$442)))+SIN(Sheet2!F$21)*COS(Mjesečno!$C16)*SIN($C$442)*SIN($D$442)+SIN(Mjesečno!$C16)*(SIN(Mjesečno!$C$1)*COS($D$442)-COS(Mjesečno!$C$1)*SIN($D$442)*COS($C$442)))</f>
        <v>0.42874181601662781</v>
      </c>
      <c r="G451" s="34">
        <f>IF(COS(G$21)*(COS(Mjesečno!$C16)*(COS(Dnevno!$C$1)*COS($D$442)+COS($C$442)*SIN(Dnevno!$C$1)*SIN($D$442)))+SIN(Sheet2!G$21)*COS(Mjesečno!$C16)*SIN($C$442)*SIN($D$442)+SIN(Mjesečno!$C16)*(SIN(Mjesečno!$C$1)*COS($D$442)-COS(Mjesečno!$C$1)*SIN($D$442)*COS($C$442))&lt;0,0,COS(G$21)*(COS(Mjesečno!$C16)*(COS(Dnevno!$C$1)*COS($D$442)+COS($C$442)*SIN(Dnevno!$C$1)*SIN($D$442)))+SIN(Sheet2!G$21)*COS(Mjesečno!$C16)*SIN($C$442)*SIN($D$442)+SIN(Mjesečno!$C16)*(SIN(Mjesečno!$C$1)*COS($D$442)-COS(Mjesečno!$C$1)*SIN($D$442)*COS($C$442)))</f>
        <v>0.62512867064167321</v>
      </c>
      <c r="H451" s="34">
        <f>IF(COS(H$21)*(COS(Mjesečno!$C16)*(COS(Dnevno!$C$1)*COS($D$442)+COS($C$442)*SIN(Dnevno!$C$1)*SIN($D$442)))+SIN(Sheet2!H$21)*COS(Mjesečno!$C16)*SIN($C$442)*SIN($D$442)+SIN(Mjesečno!$C16)*(SIN(Mjesečno!$C$1)*COS($D$442)-COS(Mjesečno!$C$1)*SIN($D$442)*COS($C$442))&lt;0,0,COS(H$21)*(COS(Mjesečno!$C16)*(COS(Dnevno!$C$1)*COS($D$442)+COS($C$442)*SIN(Dnevno!$C$1)*SIN($D$442)))+SIN(Sheet2!H$21)*COS(Mjesečno!$C16)*SIN($C$442)*SIN($D$442)+SIN(Mjesečno!$C16)*(SIN(Mjesečno!$C$1)*COS($D$442)-COS(Mjesečno!$C$1)*SIN($D$442)*COS($C$442)))</f>
        <v>0.77582160427977143</v>
      </c>
      <c r="I451" s="34">
        <f>IF(COS(I$21)*(COS(Mjesečno!$C16)*(COS(Dnevno!$C$1)*COS($D$442)+COS($C$442)*SIN(Dnevno!$C$1)*SIN($D$442)))+SIN(Sheet2!I$21)*COS(Mjesečno!$C16)*SIN($C$442)*SIN($D$442)+SIN(Mjesečno!$C16)*(SIN(Mjesečno!$C$1)*COS($D$442)-COS(Mjesečno!$C$1)*SIN($D$442)*COS($C$442))&lt;0,0,COS(I$21)*(COS(Mjesečno!$C16)*(COS(Dnevno!$C$1)*COS($D$442)+COS($C$442)*SIN(Dnevno!$C$1)*SIN($D$442)))+SIN(Sheet2!I$21)*COS(Mjesečno!$C16)*SIN($C$442)*SIN($D$442)+SIN(Mjesečno!$C16)*(SIN(Mjesečno!$C$1)*COS($D$442)-COS(Mjesečno!$C$1)*SIN($D$442)*COS($C$442)))</f>
        <v>0.87055114253533317</v>
      </c>
      <c r="J451" s="34">
        <f>IF(COS(J$21)*(COS(Mjesečno!$C16)*(COS(Dnevno!$C$1)*COS($D$442)+COS($C$442)*SIN(Dnevno!$C$1)*SIN($D$442)))+SIN(Sheet2!J$21)*COS(Mjesečno!$C16)*SIN($C$442)*SIN($D$442)+SIN(Mjesečno!$C16)*(SIN(Mjesečno!$C$1)*COS($D$442)-COS(Mjesečno!$C$1)*SIN($D$442)*COS($C$442))&lt;0,0,COS(J$21)*(COS(Mjesečno!$C16)*(COS(Dnevno!$C$1)*COS($D$442)+COS($C$442)*SIN(Dnevno!$C$1)*SIN($D$442)))+SIN(Sheet2!J$21)*COS(Mjesečno!$C16)*SIN($C$442)*SIN($D$442)+SIN(Mjesečno!$C16)*(SIN(Mjesečno!$C$1)*COS($D$442)-COS(Mjesečno!$C$1)*SIN($D$442)*COS($C$442)))</f>
        <v>0.90286162392420599</v>
      </c>
      <c r="K451" s="34">
        <f>IF(COS(K$21)*(COS(Mjesečno!$C16)*(COS(Dnevno!$C$1)*COS($D$442)+COS($C$442)*SIN(Dnevno!$C$1)*SIN($D$442)))+SIN(Sheet2!K$21)*COS(Mjesečno!$C16)*SIN($C$442)*SIN($D$442)+SIN(Mjesečno!$C16)*(SIN(Mjesečno!$C$1)*COS($D$442)-COS(Mjesečno!$C$1)*SIN($D$442)*COS($C$442))&lt;0,0,COS(K$21)*(COS(Mjesečno!$C16)*(COS(Dnevno!$C$1)*COS($D$442)+COS($C$442)*SIN(Dnevno!$C$1)*SIN($D$442)))+SIN(Sheet2!K$21)*COS(Mjesečno!$C16)*SIN($C$442)*SIN($D$442)+SIN(Mjesečno!$C16)*(SIN(Mjesečno!$C$1)*COS($D$442)-COS(Mjesečno!$C$1)*SIN($D$442)*COS($C$442)))</f>
        <v>0.87055114253533317</v>
      </c>
      <c r="L451" s="34">
        <f>IF(COS(L$21)*(COS(Mjesečno!$C16)*(COS(Dnevno!$C$1)*COS($D$442)+COS($C$442)*SIN(Dnevno!$C$1)*SIN($D$442)))+SIN(Sheet2!L$21)*COS(Mjesečno!$C16)*SIN($C$442)*SIN($D$442)+SIN(Mjesečno!$C16)*(SIN(Mjesečno!$C$1)*COS($D$442)-COS(Mjesečno!$C$1)*SIN($D$442)*COS($C$442))&lt;0,0,COS(L$21)*(COS(Mjesečno!$C16)*(COS(Dnevno!$C$1)*COS($D$442)+COS($C$442)*SIN(Dnevno!$C$1)*SIN($D$442)))+SIN(Sheet2!L$21)*COS(Mjesečno!$C16)*SIN($C$442)*SIN($D$442)+SIN(Mjesečno!$C16)*(SIN(Mjesečno!$C$1)*COS($D$442)-COS(Mjesečno!$C$1)*SIN($D$442)*COS($C$442)))</f>
        <v>0.77582160427977143</v>
      </c>
      <c r="M451" s="34">
        <f>IF(COS(M$21)*(COS(Mjesečno!$C16)*(COS(Dnevno!$C$1)*COS($D$442)+COS($C$442)*SIN(Dnevno!$C$1)*SIN($D$442)))+SIN(Sheet2!M$21)*COS(Mjesečno!$C16)*SIN($C$442)*SIN($D$442)+SIN(Mjesečno!$C16)*(SIN(Mjesečno!$C$1)*COS($D$442)-COS(Mjesečno!$C$1)*SIN($D$442)*COS($C$442))&lt;0,0,COS(M$21)*(COS(Mjesečno!$C16)*(COS(Dnevno!$C$1)*COS($D$442)+COS($C$442)*SIN(Dnevno!$C$1)*SIN($D$442)))+SIN(Sheet2!M$21)*COS(Mjesečno!$C16)*SIN($C$442)*SIN($D$442)+SIN(Mjesečno!$C16)*(SIN(Mjesečno!$C$1)*COS($D$442)-COS(Mjesečno!$C$1)*SIN($D$442)*COS($C$442)))</f>
        <v>0.62512867064167321</v>
      </c>
      <c r="N451" s="34">
        <f>IF(COS(N$21)*(COS(Mjesečno!$C16)*(COS(Dnevno!$C$1)*COS($D$442)+COS($C$442)*SIN(Dnevno!$C$1)*SIN($D$442)))+SIN(Sheet2!N$21)*COS(Mjesečno!$C16)*SIN($C$442)*SIN($D$442)+SIN(Mjesečno!$C16)*(SIN(Mjesečno!$C$1)*COS($D$442)-COS(Mjesečno!$C$1)*SIN($D$442)*COS($C$442))&lt;0,0,COS(N$21)*(COS(Mjesečno!$C16)*(COS(Dnevno!$C$1)*COS($D$442)+COS($C$442)*SIN(Dnevno!$C$1)*SIN($D$442)))+SIN(Sheet2!N$21)*COS(Mjesečno!$C16)*SIN($C$442)*SIN($D$442)+SIN(Mjesečno!$C16)*(SIN(Mjesečno!$C$1)*COS($D$442)-COS(Mjesečno!$C$1)*SIN($D$442)*COS($C$442)))</f>
        <v>0.42874181601662781</v>
      </c>
      <c r="O451" s="34">
        <f>IF(COS(O$21)*(COS(Mjesečno!$C16)*(COS(Dnevno!$C$1)*COS($D$442)+COS($C$442)*SIN(Dnevno!$C$1)*SIN($D$442)))+SIN(Sheet2!O$21)*COS(Mjesečno!$C16)*SIN($C$442)*SIN($D$442)+SIN(Mjesečno!$C16)*(SIN(Mjesečno!$C$1)*COS($D$442)-COS(Mjesečno!$C$1)*SIN($D$442)*COS($C$442))&lt;0,0,COS(O$21)*(COS(Mjesečno!$C16)*(COS(Dnevno!$C$1)*COS($D$442)+COS($C$442)*SIN(Dnevno!$C$1)*SIN($D$442)))+SIN(Sheet2!O$21)*COS(Mjesečno!$C16)*SIN($C$442)*SIN($D$442)+SIN(Mjesečno!$C16)*(SIN(Mjesečno!$C$1)*COS($D$442)-COS(Mjesečno!$C$1)*SIN($D$442)*COS($C$442)))</f>
        <v>0.20004448000270939</v>
      </c>
      <c r="P451" s="34">
        <f>IF(COS(P$21)*(COS(Mjesečno!$C16)*(COS(Dnevno!$C$1)*COS($D$442)+COS($C$442)*SIN(Dnevno!$C$1)*SIN($D$442)))+SIN(Sheet2!P$21)*COS(Mjesečno!$C16)*SIN($C$442)*SIN($D$442)+SIN(Mjesečno!$C16)*(SIN(Mjesečno!$C$1)*COS($D$442)-COS(Mjesečno!$C$1)*SIN($D$442)*COS($C$442))&lt;0,0,COS(P$21)*(COS(Mjesečno!$C16)*(COS(Dnevno!$C$1)*COS($D$442)+COS($C$442)*SIN(Dnevno!$C$1)*SIN($D$442)))+SIN(Sheet2!P$21)*COS(Mjesečno!$C16)*SIN($C$442)*SIN($D$442)+SIN(Mjesečno!$C16)*(SIN(Mjesečno!$C$1)*COS($D$442)-COS(Mjesečno!$C$1)*SIN($D$442)*COS($C$442)))</f>
        <v>0</v>
      </c>
      <c r="Q451" s="34">
        <f>IF(COS(Q$21)*(COS(Mjesečno!$C16)*(COS(Dnevno!$C$1)*COS($D$442)+COS($C$442)*SIN(Dnevno!$C$1)*SIN($D$442)))+SIN(Sheet2!Q$21)*COS(Mjesečno!$C16)*SIN($C$442)*SIN($D$442)+SIN(Mjesečno!$C16)*(SIN(Mjesečno!$C$1)*COS($D$442)-COS(Mjesečno!$C$1)*SIN($D$442)*COS($C$442))&lt;0,0,COS(Q$21)*(COS(Mjesečno!$C16)*(COS(Dnevno!$C$1)*COS($D$442)+COS($C$442)*SIN(Dnevno!$C$1)*SIN($D$442)))+SIN(Sheet2!Q$21)*COS(Mjesečno!$C16)*SIN($C$442)*SIN($D$442)+SIN(Mjesečno!$C16)*(SIN(Mjesečno!$C$1)*COS($D$442)-COS(Mjesečno!$C$1)*SIN($D$442)*COS($C$442)))</f>
        <v>0</v>
      </c>
      <c r="R451" s="34">
        <f>IF(COS(R$21)*(COS(Mjesečno!$C16)*(COS(Dnevno!$C$1)*COS($D$442)+COS($C$442)*SIN(Dnevno!$C$1)*SIN($D$442)))+SIN(Sheet2!R$21)*COS(Mjesečno!$C16)*SIN($C$442)*SIN($D$442)+SIN(Mjesečno!$C16)*(SIN(Mjesečno!$C$1)*COS($D$442)-COS(Mjesečno!$C$1)*SIN($D$442)*COS($C$442))&lt;0,0,COS(R$21)*(COS(Mjesečno!$C16)*(COS(Dnevno!$C$1)*COS($D$442)+COS($C$442)*SIN(Dnevno!$C$1)*SIN($D$442)))+SIN(Sheet2!R$21)*COS(Mjesečno!$C16)*SIN($C$442)*SIN($D$442)+SIN(Mjesečno!$C16)*(SIN(Mjesečno!$C$1)*COS($D$442)-COS(Mjesečno!$C$1)*SIN($D$442)*COS($C$442)))</f>
        <v>0</v>
      </c>
      <c r="S451" s="34">
        <f>IF(COS(S$21)*(COS(Mjesečno!$C16)*(COS(Dnevno!$C$1)*COS($D$442)+COS($C$442)*SIN(Dnevno!$C$1)*SIN($D$442)))+SIN(Sheet2!S$21)*COS(Mjesečno!$C16)*SIN($C$442)*SIN($D$442)+SIN(Mjesečno!$C16)*(SIN(Mjesečno!$C$1)*COS($D$442)-COS(Mjesečno!$C$1)*SIN($D$442)*COS($C$442))&lt;0,0,COS(S$21)*(COS(Mjesečno!$C16)*(COS(Dnevno!$C$1)*COS($D$442)+COS($C$442)*SIN(Dnevno!$C$1)*SIN($D$442)))+SIN(Sheet2!S$21)*COS(Mjesečno!$C16)*SIN($C$442)*SIN($D$442)+SIN(Mjesečno!$C16)*(SIN(Mjesečno!$C$1)*COS($D$442)-COS(Mjesečno!$C$1)*SIN($D$442)*COS($C$442)))</f>
        <v>0</v>
      </c>
    </row>
    <row r="452" spans="2:19" x14ac:dyDescent="0.35">
      <c r="B452" s="160" t="s">
        <v>81</v>
      </c>
      <c r="C452" s="34">
        <f>IF(COS(C$21)*(COS(Mjesečno!$C17)*(COS(Dnevno!$C$1)*COS($D$442)+COS($C$442)*SIN(Dnevno!$C$1)*SIN($D$442)))+SIN(Sheet2!C$21)*COS(Mjesečno!$C17)*SIN($C$442)*SIN($D$442)+SIN(Mjesečno!$C17)*(SIN(Mjesečno!$C$1)*COS($D$442)-COS(Mjesečno!$C$1)*SIN($D$442)*COS($C$442))&lt;0,0,COS(C$21)*(COS(Mjesečno!$C17)*(COS(Dnevno!$C$1)*COS($D$442)+COS($C$442)*SIN(Dnevno!$C$1)*SIN($D$442)))+SIN(Sheet2!C$21)*COS(Mjesečno!$C17)*SIN($C$442)*SIN($D$442)+SIN(Mjesečno!$C17)*(SIN(Mjesečno!$C$1)*COS($D$442)-COS(Mjesečno!$C$1)*SIN($D$442)*COS($C$442)))</f>
        <v>0</v>
      </c>
      <c r="D452" s="34">
        <f>IF(COS(D$21)*(COS(Mjesečno!$C17)*(COS(Dnevno!$C$1)*COS($D$442)+COS($C$442)*SIN(Dnevno!$C$1)*SIN($D$442)))+SIN(Sheet2!D$21)*COS(Mjesečno!$C17)*SIN($C$442)*SIN($D$442)+SIN(Mjesečno!$C17)*(SIN(Mjesečno!$C$1)*COS($D$442)-COS(Mjesečno!$C$1)*SIN($D$442)*COS($C$442))&lt;0,0,COS(D$21)*(COS(Mjesečno!$C17)*(COS(Dnevno!$C$1)*COS($D$442)+COS($C$442)*SIN(Dnevno!$C$1)*SIN($D$442)))+SIN(Sheet2!D$21)*COS(Mjesečno!$C17)*SIN($C$442)*SIN($D$442)+SIN(Mjesečno!$C17)*(SIN(Mjesečno!$C$1)*COS($D$442)-COS(Mjesečno!$C$1)*SIN($D$442)*COS($C$442)))</f>
        <v>0</v>
      </c>
      <c r="E452" s="34">
        <f>IF(COS(E$21)*(COS(Mjesečno!$C17)*(COS(Dnevno!$C$1)*COS($D$442)+COS($C$442)*SIN(Dnevno!$C$1)*SIN($D$442)))+SIN(Sheet2!E$21)*COS(Mjesečno!$C17)*SIN($C$442)*SIN($D$442)+SIN(Mjesečno!$C17)*(SIN(Mjesečno!$C$1)*COS($D$442)-COS(Mjesečno!$C$1)*SIN($D$442)*COS($C$442))&lt;0,0,COS(E$21)*(COS(Mjesečno!$C17)*(COS(Dnevno!$C$1)*COS($D$442)+COS($C$442)*SIN(Dnevno!$C$1)*SIN($D$442)))+SIN(Sheet2!E$21)*COS(Mjesečno!$C17)*SIN($C$442)*SIN($D$442)+SIN(Mjesečno!$C17)*(SIN(Mjesečno!$C$1)*COS($D$442)-COS(Mjesečno!$C$1)*SIN($D$442)*COS($C$442)))</f>
        <v>0.14685403920975659</v>
      </c>
      <c r="F452" s="34">
        <f>IF(COS(F$21)*(COS(Mjesečno!$C17)*(COS(Dnevno!$C$1)*COS($D$442)+COS($C$442)*SIN(Dnevno!$C$1)*SIN($D$442)))+SIN(Sheet2!F$21)*COS(Mjesečno!$C17)*SIN($C$442)*SIN($D$442)+SIN(Mjesečno!$C17)*(SIN(Mjesečno!$C$1)*COS($D$442)-COS(Mjesečno!$C$1)*SIN($D$442)*COS($C$442))&lt;0,0,COS(F$21)*(COS(Mjesečno!$C17)*(COS(Dnevno!$C$1)*COS($D$442)+COS($C$442)*SIN(Dnevno!$C$1)*SIN($D$442)))+SIN(Sheet2!F$21)*COS(Mjesečno!$C17)*SIN($C$442)*SIN($D$442)+SIN(Mjesečno!$C17)*(SIN(Mjesečno!$C$1)*COS($D$442)-COS(Mjesečno!$C$1)*SIN($D$442)*COS($C$442)))</f>
        <v>0.36634865535205613</v>
      </c>
      <c r="G452" s="34">
        <f>IF(COS(G$21)*(COS(Mjesečno!$C17)*(COS(Dnevno!$C$1)*COS($D$442)+COS($C$442)*SIN(Dnevno!$C$1)*SIN($D$442)))+SIN(Sheet2!G$21)*COS(Mjesečno!$C17)*SIN($C$442)*SIN($D$442)+SIN(Mjesečno!$C17)*(SIN(Mjesečno!$C$1)*COS($D$442)-COS(Mjesečno!$C$1)*SIN($D$442)*COS($C$442))&lt;0,0,COS(G$21)*(COS(Mjesečno!$C17)*(COS(Dnevno!$C$1)*COS($D$442)+COS($C$442)*SIN(Dnevno!$C$1)*SIN($D$442)))+SIN(Sheet2!G$21)*COS(Mjesečno!$C17)*SIN($C$442)*SIN($D$442)+SIN(Mjesečno!$C17)*(SIN(Mjesečno!$C$1)*COS($D$442)-COS(Mjesečno!$C$1)*SIN($D$442)*COS($C$442)))</f>
        <v>0.55483295526840726</v>
      </c>
      <c r="H452" s="34">
        <f>IF(COS(H$21)*(COS(Mjesečno!$C17)*(COS(Dnevno!$C$1)*COS($D$442)+COS($C$442)*SIN(Dnevno!$C$1)*SIN($D$442)))+SIN(Sheet2!H$21)*COS(Mjesečno!$C17)*SIN($C$442)*SIN($D$442)+SIN(Mjesečno!$C17)*(SIN(Mjesečno!$C$1)*COS($D$442)-COS(Mjesečno!$C$1)*SIN($D$442)*COS($C$442))&lt;0,0,COS(H$21)*(COS(Mjesečno!$C17)*(COS(Dnevno!$C$1)*COS($D$442)+COS($C$442)*SIN(Dnevno!$C$1)*SIN($D$442)))+SIN(Sheet2!H$21)*COS(Mjesečno!$C17)*SIN($C$442)*SIN($D$442)+SIN(Mjesečno!$C17)*(SIN(Mjesečno!$C$1)*COS($D$442)-COS(Mjesečno!$C$1)*SIN($D$442)*COS($C$442)))</f>
        <v>0.69946204540454404</v>
      </c>
      <c r="I452" s="34">
        <f>IF(COS(I$21)*(COS(Mjesečno!$C17)*(COS(Dnevno!$C$1)*COS($D$442)+COS($C$442)*SIN(Dnevno!$C$1)*SIN($D$442)))+SIN(Sheet2!I$21)*COS(Mjesečno!$C17)*SIN($C$442)*SIN($D$442)+SIN(Mjesečno!$C17)*(SIN(Mjesečno!$C$1)*COS($D$442)-COS(Mjesečno!$C$1)*SIN($D$442)*COS($C$442))&lt;0,0,COS(I$21)*(COS(Mjesečno!$C17)*(COS(Dnevno!$C$1)*COS($D$442)+COS($C$442)*SIN(Dnevno!$C$1)*SIN($D$442)))+SIN(Sheet2!I$21)*COS(Mjesečno!$C17)*SIN($C$442)*SIN($D$442)+SIN(Mjesečno!$C17)*(SIN(Mjesečno!$C$1)*COS($D$442)-COS(Mjesečno!$C$1)*SIN($D$442)*COS($C$442)))</f>
        <v>0.79037969227856086</v>
      </c>
      <c r="J452" s="34">
        <f>IF(COS(J$21)*(COS(Mjesečno!$C17)*(COS(Dnevno!$C$1)*COS($D$442)+COS($C$442)*SIN(Dnevno!$C$1)*SIN($D$442)))+SIN(Sheet2!J$21)*COS(Mjesečno!$C17)*SIN($C$442)*SIN($D$442)+SIN(Mjesečno!$C17)*(SIN(Mjesečno!$C$1)*COS($D$442)-COS(Mjesečno!$C$1)*SIN($D$442)*COS($C$442))&lt;0,0,COS(J$21)*(COS(Mjesečno!$C17)*(COS(Dnevno!$C$1)*COS($D$442)+COS($C$442)*SIN(Dnevno!$C$1)*SIN($D$442)))+SIN(Sheet2!J$21)*COS(Mjesečno!$C17)*SIN($C$442)*SIN($D$442)+SIN(Mjesečno!$C17)*(SIN(Mjesečno!$C$1)*COS($D$442)-COS(Mjesečno!$C$1)*SIN($D$442)*COS($C$442)))</f>
        <v>0.82139000850450905</v>
      </c>
      <c r="K452" s="34">
        <f>IF(COS(K$21)*(COS(Mjesečno!$C17)*(COS(Dnevno!$C$1)*COS($D$442)+COS($C$442)*SIN(Dnevno!$C$1)*SIN($D$442)))+SIN(Sheet2!K$21)*COS(Mjesečno!$C17)*SIN($C$442)*SIN($D$442)+SIN(Mjesečno!$C17)*(SIN(Mjesečno!$C$1)*COS($D$442)-COS(Mjesečno!$C$1)*SIN($D$442)*COS($C$442))&lt;0,0,COS(K$21)*(COS(Mjesečno!$C17)*(COS(Dnevno!$C$1)*COS($D$442)+COS($C$442)*SIN(Dnevno!$C$1)*SIN($D$442)))+SIN(Sheet2!K$21)*COS(Mjesečno!$C17)*SIN($C$442)*SIN($D$442)+SIN(Mjesečno!$C17)*(SIN(Mjesečno!$C$1)*COS($D$442)-COS(Mjesečno!$C$1)*SIN($D$442)*COS($C$442)))</f>
        <v>0.79037969227856086</v>
      </c>
      <c r="L452" s="34">
        <f>IF(COS(L$21)*(COS(Mjesečno!$C17)*(COS(Dnevno!$C$1)*COS($D$442)+COS($C$442)*SIN(Dnevno!$C$1)*SIN($D$442)))+SIN(Sheet2!L$21)*COS(Mjesečno!$C17)*SIN($C$442)*SIN($D$442)+SIN(Mjesečno!$C17)*(SIN(Mjesečno!$C$1)*COS($D$442)-COS(Mjesečno!$C$1)*SIN($D$442)*COS($C$442))&lt;0,0,COS(L$21)*(COS(Mjesečno!$C17)*(COS(Dnevno!$C$1)*COS($D$442)+COS($C$442)*SIN(Dnevno!$C$1)*SIN($D$442)))+SIN(Sheet2!L$21)*COS(Mjesečno!$C17)*SIN($C$442)*SIN($D$442)+SIN(Mjesečno!$C17)*(SIN(Mjesečno!$C$1)*COS($D$442)-COS(Mjesečno!$C$1)*SIN($D$442)*COS($C$442)))</f>
        <v>0.69946204540454404</v>
      </c>
      <c r="M452" s="34">
        <f>IF(COS(M$21)*(COS(Mjesečno!$C17)*(COS(Dnevno!$C$1)*COS($D$442)+COS($C$442)*SIN(Dnevno!$C$1)*SIN($D$442)))+SIN(Sheet2!M$21)*COS(Mjesečno!$C17)*SIN($C$442)*SIN($D$442)+SIN(Mjesečno!$C17)*(SIN(Mjesečno!$C$1)*COS($D$442)-COS(Mjesečno!$C$1)*SIN($D$442)*COS($C$442))&lt;0,0,COS(M$21)*(COS(Mjesečno!$C17)*(COS(Dnevno!$C$1)*COS($D$442)+COS($C$442)*SIN(Dnevno!$C$1)*SIN($D$442)))+SIN(Sheet2!M$21)*COS(Mjesečno!$C17)*SIN($C$442)*SIN($D$442)+SIN(Mjesečno!$C17)*(SIN(Mjesečno!$C$1)*COS($D$442)-COS(Mjesečno!$C$1)*SIN($D$442)*COS($C$442)))</f>
        <v>0.55483295526840726</v>
      </c>
      <c r="N452" s="34">
        <f>IF(COS(N$21)*(COS(Mjesečno!$C17)*(COS(Dnevno!$C$1)*COS($D$442)+COS($C$442)*SIN(Dnevno!$C$1)*SIN($D$442)))+SIN(Sheet2!N$21)*COS(Mjesečno!$C17)*SIN($C$442)*SIN($D$442)+SIN(Mjesečno!$C17)*(SIN(Mjesečno!$C$1)*COS($D$442)-COS(Mjesečno!$C$1)*SIN($D$442)*COS($C$442))&lt;0,0,COS(N$21)*(COS(Mjesečno!$C17)*(COS(Dnevno!$C$1)*COS($D$442)+COS($C$442)*SIN(Dnevno!$C$1)*SIN($D$442)))+SIN(Sheet2!N$21)*COS(Mjesečno!$C17)*SIN($C$442)*SIN($D$442)+SIN(Mjesečno!$C17)*(SIN(Mjesečno!$C$1)*COS($D$442)-COS(Mjesečno!$C$1)*SIN($D$442)*COS($C$442)))</f>
        <v>0.36634865535205613</v>
      </c>
      <c r="O452" s="34">
        <f>IF(COS(O$21)*(COS(Mjesečno!$C17)*(COS(Dnevno!$C$1)*COS($D$442)+COS($C$442)*SIN(Dnevno!$C$1)*SIN($D$442)))+SIN(Sheet2!O$21)*COS(Mjesečno!$C17)*SIN($C$442)*SIN($D$442)+SIN(Mjesečno!$C17)*(SIN(Mjesečno!$C$1)*COS($D$442)-COS(Mjesečno!$C$1)*SIN($D$442)*COS($C$442))&lt;0,0,COS(O$21)*(COS(Mjesečno!$C17)*(COS(Dnevno!$C$1)*COS($D$442)+COS($C$442)*SIN(Dnevno!$C$1)*SIN($D$442)))+SIN(Sheet2!O$21)*COS(Mjesečno!$C17)*SIN($C$442)*SIN($D$442)+SIN(Mjesečno!$C17)*(SIN(Mjesečno!$C$1)*COS($D$442)-COS(Mjesečno!$C$1)*SIN($D$442)*COS($C$442)))</f>
        <v>0.14685403920975659</v>
      </c>
      <c r="P452" s="34">
        <f>IF(COS(P$21)*(COS(Mjesečno!$C17)*(COS(Dnevno!$C$1)*COS($D$442)+COS($C$442)*SIN(Dnevno!$C$1)*SIN($D$442)))+SIN(Sheet2!P$21)*COS(Mjesečno!$C17)*SIN($C$442)*SIN($D$442)+SIN(Mjesečno!$C17)*(SIN(Mjesečno!$C$1)*COS($D$442)-COS(Mjesečno!$C$1)*SIN($D$442)*COS($C$442))&lt;0,0,COS(P$21)*(COS(Mjesečno!$C17)*(COS(Dnevno!$C$1)*COS($D$442)+COS($C$442)*SIN(Dnevno!$C$1)*SIN($D$442)))+SIN(Sheet2!P$21)*COS(Mjesečno!$C17)*SIN($C$442)*SIN($D$442)+SIN(Mjesečno!$C17)*(SIN(Mjesečno!$C$1)*COS($D$442)-COS(Mjesečno!$C$1)*SIN($D$442)*COS($C$442)))</f>
        <v>0</v>
      </c>
      <c r="Q452" s="34">
        <f>IF(COS(Q$21)*(COS(Mjesečno!$C17)*(COS(Dnevno!$C$1)*COS($D$442)+COS($C$442)*SIN(Dnevno!$C$1)*SIN($D$442)))+SIN(Sheet2!Q$21)*COS(Mjesečno!$C17)*SIN($C$442)*SIN($D$442)+SIN(Mjesečno!$C17)*(SIN(Mjesečno!$C$1)*COS($D$442)-COS(Mjesečno!$C$1)*SIN($D$442)*COS($C$442))&lt;0,0,COS(Q$21)*(COS(Mjesečno!$C17)*(COS(Dnevno!$C$1)*COS($D$442)+COS($C$442)*SIN(Dnevno!$C$1)*SIN($D$442)))+SIN(Sheet2!Q$21)*COS(Mjesečno!$C17)*SIN($C$442)*SIN($D$442)+SIN(Mjesečno!$C17)*(SIN(Mjesečno!$C$1)*COS($D$442)-COS(Mjesečno!$C$1)*SIN($D$442)*COS($C$442)))</f>
        <v>0</v>
      </c>
      <c r="R452" s="34">
        <f>IF(COS(R$21)*(COS(Mjesečno!$C17)*(COS(Dnevno!$C$1)*COS($D$442)+COS($C$442)*SIN(Dnevno!$C$1)*SIN($D$442)))+SIN(Sheet2!R$21)*COS(Mjesečno!$C17)*SIN($C$442)*SIN($D$442)+SIN(Mjesečno!$C17)*(SIN(Mjesečno!$C$1)*COS($D$442)-COS(Mjesečno!$C$1)*SIN($D$442)*COS($C$442))&lt;0,0,COS(R$21)*(COS(Mjesečno!$C17)*(COS(Dnevno!$C$1)*COS($D$442)+COS($C$442)*SIN(Dnevno!$C$1)*SIN($D$442)))+SIN(Sheet2!R$21)*COS(Mjesečno!$C17)*SIN($C$442)*SIN($D$442)+SIN(Mjesečno!$C17)*(SIN(Mjesečno!$C$1)*COS($D$442)-COS(Mjesečno!$C$1)*SIN($D$442)*COS($C$442)))</f>
        <v>0</v>
      </c>
      <c r="S452" s="34">
        <f>IF(COS(S$21)*(COS(Mjesečno!$C17)*(COS(Dnevno!$C$1)*COS($D$442)+COS($C$442)*SIN(Dnevno!$C$1)*SIN($D$442)))+SIN(Sheet2!S$21)*COS(Mjesečno!$C17)*SIN($C$442)*SIN($D$442)+SIN(Mjesečno!$C17)*(SIN(Mjesečno!$C$1)*COS($D$442)-COS(Mjesečno!$C$1)*SIN($D$442)*COS($C$442))&lt;0,0,COS(S$21)*(COS(Mjesečno!$C17)*(COS(Dnevno!$C$1)*COS($D$442)+COS($C$442)*SIN(Dnevno!$C$1)*SIN($D$442)))+SIN(Sheet2!S$21)*COS(Mjesečno!$C17)*SIN($C$442)*SIN($D$442)+SIN(Mjesečno!$C17)*(SIN(Mjesečno!$C$1)*COS($D$442)-COS(Mjesečno!$C$1)*SIN($D$442)*COS($C$442)))</f>
        <v>0</v>
      </c>
    </row>
    <row r="453" spans="2:19" x14ac:dyDescent="0.35">
      <c r="B453" s="160" t="s">
        <v>82</v>
      </c>
      <c r="C453" s="34">
        <f>IF(COS(C$21)*(COS(Mjesečno!$C18)*(COS(Dnevno!$C$1)*COS($D$442)+COS($C$442)*SIN(Dnevno!$C$1)*SIN($D$442)))+SIN(Sheet2!C$21)*COS(Mjesečno!$C18)*SIN($C$442)*SIN($D$442)+SIN(Mjesečno!$C18)*(SIN(Mjesečno!$C$1)*COS($D$442)-COS(Mjesečno!$C$1)*SIN($D$442)*COS($C$442))&lt;0,0,COS(C$21)*(COS(Mjesečno!$C18)*(COS(Dnevno!$C$1)*COS($D$442)+COS($C$442)*SIN(Dnevno!$C$1)*SIN($D$442)))+SIN(Sheet2!C$21)*COS(Mjesečno!$C18)*SIN($C$442)*SIN($D$442)+SIN(Mjesečno!$C18)*(SIN(Mjesečno!$C$1)*COS($D$442)-COS(Mjesečno!$C$1)*SIN($D$442)*COS($C$442)))</f>
        <v>0</v>
      </c>
      <c r="D453" s="34">
        <f>IF(COS(D$21)*(COS(Mjesečno!$C18)*(COS(Dnevno!$C$1)*COS($D$442)+COS($C$442)*SIN(Dnevno!$C$1)*SIN($D$442)))+SIN(Sheet2!D$21)*COS(Mjesečno!$C18)*SIN($C$442)*SIN($D$442)+SIN(Mjesečno!$C18)*(SIN(Mjesečno!$C$1)*COS($D$442)-COS(Mjesečno!$C$1)*SIN($D$442)*COS($C$442))&lt;0,0,COS(D$21)*(COS(Mjesečno!$C18)*(COS(Dnevno!$C$1)*COS($D$442)+COS($C$442)*SIN(Dnevno!$C$1)*SIN($D$442)))+SIN(Sheet2!D$21)*COS(Mjesečno!$C18)*SIN($C$442)*SIN($D$442)+SIN(Mjesečno!$C18)*(SIN(Mjesečno!$C$1)*COS($D$442)-COS(Mjesečno!$C$1)*SIN($D$442)*COS($C$442)))</f>
        <v>0</v>
      </c>
      <c r="E453" s="34">
        <f>IF(COS(E$21)*(COS(Mjesečno!$C18)*(COS(Dnevno!$C$1)*COS($D$442)+COS($C$442)*SIN(Dnevno!$C$1)*SIN($D$442)))+SIN(Sheet2!E$21)*COS(Mjesečno!$C18)*SIN($C$442)*SIN($D$442)+SIN(Mjesečno!$C18)*(SIN(Mjesečno!$C$1)*COS($D$442)-COS(Mjesečno!$C$1)*SIN($D$442)*COS($C$442))&lt;0,0,COS(E$21)*(COS(Mjesečno!$C18)*(COS(Dnevno!$C$1)*COS($D$442)+COS($C$442)*SIN(Dnevno!$C$1)*SIN($D$442)))+SIN(Sheet2!E$21)*COS(Mjesečno!$C18)*SIN($C$442)*SIN($D$442)+SIN(Mjesečno!$C18)*(SIN(Mjesečno!$C$1)*COS($D$442)-COS(Mjesečno!$C$1)*SIN($D$442)*COS($C$442)))</f>
        <v>0.12107445344015716</v>
      </c>
      <c r="F453" s="34">
        <f>IF(COS(F$21)*(COS(Mjesečno!$C18)*(COS(Dnevno!$C$1)*COS($D$442)+COS($C$442)*SIN(Dnevno!$C$1)*SIN($D$442)))+SIN(Sheet2!F$21)*COS(Mjesečno!$C18)*SIN($C$442)*SIN($D$442)+SIN(Mjesečno!$C18)*(SIN(Mjesečno!$C$1)*COS($D$442)-COS(Mjesečno!$C$1)*SIN($D$442)*COS($C$442))&lt;0,0,COS(F$21)*(COS(Mjesečno!$C18)*(COS(Dnevno!$C$1)*COS($D$442)+COS($C$442)*SIN(Dnevno!$C$1)*SIN($D$442)))+SIN(Sheet2!F$21)*COS(Mjesečno!$C18)*SIN($C$442)*SIN($D$442)+SIN(Mjesečno!$C18)*(SIN(Mjesečno!$C$1)*COS($D$442)-COS(Mjesečno!$C$1)*SIN($D$442)*COS($C$442)))</f>
        <v>0.33439243846553729</v>
      </c>
      <c r="G453" s="34">
        <f>IF(COS(G$21)*(COS(Mjesečno!$C18)*(COS(Dnevno!$C$1)*COS($D$442)+COS($C$442)*SIN(Dnevno!$C$1)*SIN($D$442)))+SIN(Sheet2!G$21)*COS(Mjesečno!$C18)*SIN($C$442)*SIN($D$442)+SIN(Mjesečno!$C18)*(SIN(Mjesečno!$C$1)*COS($D$442)-COS(Mjesečno!$C$1)*SIN($D$442)*COS($C$442))&lt;0,0,COS(G$21)*(COS(Mjesečno!$C18)*(COS(Dnevno!$C$1)*COS($D$442)+COS($C$442)*SIN(Dnevno!$C$1)*SIN($D$442)))+SIN(Sheet2!G$21)*COS(Mjesečno!$C18)*SIN($C$442)*SIN($D$442)+SIN(Mjesečno!$C18)*(SIN(Mjesečno!$C$1)*COS($D$442)-COS(Mjesečno!$C$1)*SIN($D$442)*COS($C$442)))</f>
        <v>0.51757274499756156</v>
      </c>
      <c r="H453" s="34">
        <f>IF(COS(H$21)*(COS(Mjesečno!$C18)*(COS(Dnevno!$C$1)*COS($D$442)+COS($C$442)*SIN(Dnevno!$C$1)*SIN($D$442)))+SIN(Sheet2!H$21)*COS(Mjesečno!$C18)*SIN($C$442)*SIN($D$442)+SIN(Mjesečno!$C18)*(SIN(Mjesečno!$C$1)*COS($D$442)-COS(Mjesečno!$C$1)*SIN($D$442)*COS($C$442))&lt;0,0,COS(H$21)*(COS(Mjesečno!$C18)*(COS(Dnevno!$C$1)*COS($D$442)+COS($C$442)*SIN(Dnevno!$C$1)*SIN($D$442)))+SIN(Sheet2!H$21)*COS(Mjesečno!$C18)*SIN($C$442)*SIN($D$442)+SIN(Mjesečno!$C18)*(SIN(Mjesečno!$C$1)*COS($D$442)-COS(Mjesečno!$C$1)*SIN($D$442)*COS($C$442)))</f>
        <v>0.65813193786584256</v>
      </c>
      <c r="I453" s="34">
        <f>IF(COS(I$21)*(COS(Mjesečno!$C18)*(COS(Dnevno!$C$1)*COS($D$442)+COS($C$442)*SIN(Dnevno!$C$1)*SIN($D$442)))+SIN(Sheet2!I$21)*COS(Mjesečno!$C18)*SIN($C$442)*SIN($D$442)+SIN(Mjesečno!$C18)*(SIN(Mjesečno!$C$1)*COS($D$442)-COS(Mjesečno!$C$1)*SIN($D$442)*COS($C$442))&lt;0,0,COS(I$21)*(COS(Mjesečno!$C18)*(COS(Dnevno!$C$1)*COS($D$442)+COS($C$442)*SIN(Dnevno!$C$1)*SIN($D$442)))+SIN(Sheet2!I$21)*COS(Mjesečno!$C18)*SIN($C$442)*SIN($D$442)+SIN(Mjesečno!$C18)*(SIN(Mjesečno!$C$1)*COS($D$442)-COS(Mjesečno!$C$1)*SIN($D$442)*COS($C$442)))</f>
        <v>0.74649114036145581</v>
      </c>
      <c r="J453" s="34">
        <f>IF(COS(J$21)*(COS(Mjesečno!$C18)*(COS(Dnevno!$C$1)*COS($D$442)+COS($C$442)*SIN(Dnevno!$C$1)*SIN($D$442)))+SIN(Sheet2!J$21)*COS(Mjesečno!$C18)*SIN($C$442)*SIN($D$442)+SIN(Mjesečno!$C18)*(SIN(Mjesečno!$C$1)*COS($D$442)-COS(Mjesečno!$C$1)*SIN($D$442)*COS($C$442))&lt;0,0,COS(J$21)*(COS(Mjesečno!$C18)*(COS(Dnevno!$C$1)*COS($D$442)+COS($C$442)*SIN(Dnevno!$C$1)*SIN($D$442)))+SIN(Sheet2!J$21)*COS(Mjesečno!$C18)*SIN($C$442)*SIN($D$442)+SIN(Mjesečno!$C18)*(SIN(Mjesečno!$C$1)*COS($D$442)-COS(Mjesečno!$C$1)*SIN($D$442)*COS($C$442)))</f>
        <v>0.77662881885481139</v>
      </c>
      <c r="K453" s="34">
        <f>IF(COS(K$21)*(COS(Mjesečno!$C18)*(COS(Dnevno!$C$1)*COS($D$442)+COS($C$442)*SIN(Dnevno!$C$1)*SIN($D$442)))+SIN(Sheet2!K$21)*COS(Mjesečno!$C18)*SIN($C$442)*SIN($D$442)+SIN(Mjesečno!$C18)*(SIN(Mjesečno!$C$1)*COS($D$442)-COS(Mjesečno!$C$1)*SIN($D$442)*COS($C$442))&lt;0,0,COS(K$21)*(COS(Mjesečno!$C18)*(COS(Dnevno!$C$1)*COS($D$442)+COS($C$442)*SIN(Dnevno!$C$1)*SIN($D$442)))+SIN(Sheet2!K$21)*COS(Mjesečno!$C18)*SIN($C$442)*SIN($D$442)+SIN(Mjesečno!$C18)*(SIN(Mjesečno!$C$1)*COS($D$442)-COS(Mjesečno!$C$1)*SIN($D$442)*COS($C$442)))</f>
        <v>0.74649114036145581</v>
      </c>
      <c r="L453" s="34">
        <f>IF(COS(L$21)*(COS(Mjesečno!$C18)*(COS(Dnevno!$C$1)*COS($D$442)+COS($C$442)*SIN(Dnevno!$C$1)*SIN($D$442)))+SIN(Sheet2!L$21)*COS(Mjesečno!$C18)*SIN($C$442)*SIN($D$442)+SIN(Mjesečno!$C18)*(SIN(Mjesečno!$C$1)*COS($D$442)-COS(Mjesečno!$C$1)*SIN($D$442)*COS($C$442))&lt;0,0,COS(L$21)*(COS(Mjesečno!$C18)*(COS(Dnevno!$C$1)*COS($D$442)+COS($C$442)*SIN(Dnevno!$C$1)*SIN($D$442)))+SIN(Sheet2!L$21)*COS(Mjesečno!$C18)*SIN($C$442)*SIN($D$442)+SIN(Mjesečno!$C18)*(SIN(Mjesečno!$C$1)*COS($D$442)-COS(Mjesečno!$C$1)*SIN($D$442)*COS($C$442)))</f>
        <v>0.65813193786584256</v>
      </c>
      <c r="M453" s="34">
        <f>IF(COS(M$21)*(COS(Mjesečno!$C18)*(COS(Dnevno!$C$1)*COS($D$442)+COS($C$442)*SIN(Dnevno!$C$1)*SIN($D$442)))+SIN(Sheet2!M$21)*COS(Mjesečno!$C18)*SIN($C$442)*SIN($D$442)+SIN(Mjesečno!$C18)*(SIN(Mjesečno!$C$1)*COS($D$442)-COS(Mjesečno!$C$1)*SIN($D$442)*COS($C$442))&lt;0,0,COS(M$21)*(COS(Mjesečno!$C18)*(COS(Dnevno!$C$1)*COS($D$442)+COS($C$442)*SIN(Dnevno!$C$1)*SIN($D$442)))+SIN(Sheet2!M$21)*COS(Mjesečno!$C18)*SIN($C$442)*SIN($D$442)+SIN(Mjesečno!$C18)*(SIN(Mjesečno!$C$1)*COS($D$442)-COS(Mjesečno!$C$1)*SIN($D$442)*COS($C$442)))</f>
        <v>0.51757274499756156</v>
      </c>
      <c r="N453" s="34">
        <f>IF(COS(N$21)*(COS(Mjesečno!$C18)*(COS(Dnevno!$C$1)*COS($D$442)+COS($C$442)*SIN(Dnevno!$C$1)*SIN($D$442)))+SIN(Sheet2!N$21)*COS(Mjesečno!$C18)*SIN($C$442)*SIN($D$442)+SIN(Mjesečno!$C18)*(SIN(Mjesečno!$C$1)*COS($D$442)-COS(Mjesečno!$C$1)*SIN($D$442)*COS($C$442))&lt;0,0,COS(N$21)*(COS(Mjesečno!$C18)*(COS(Dnevno!$C$1)*COS($D$442)+COS($C$442)*SIN(Dnevno!$C$1)*SIN($D$442)))+SIN(Sheet2!N$21)*COS(Mjesečno!$C18)*SIN($C$442)*SIN($D$442)+SIN(Mjesečno!$C18)*(SIN(Mjesečno!$C$1)*COS($D$442)-COS(Mjesečno!$C$1)*SIN($D$442)*COS($C$442)))</f>
        <v>0.33439243846553729</v>
      </c>
      <c r="O453" s="34">
        <f>IF(COS(O$21)*(COS(Mjesečno!$C18)*(COS(Dnevno!$C$1)*COS($D$442)+COS($C$442)*SIN(Dnevno!$C$1)*SIN($D$442)))+SIN(Sheet2!O$21)*COS(Mjesečno!$C18)*SIN($C$442)*SIN($D$442)+SIN(Mjesečno!$C18)*(SIN(Mjesečno!$C$1)*COS($D$442)-COS(Mjesečno!$C$1)*SIN($D$442)*COS($C$442))&lt;0,0,COS(O$21)*(COS(Mjesečno!$C18)*(COS(Dnevno!$C$1)*COS($D$442)+COS($C$442)*SIN(Dnevno!$C$1)*SIN($D$442)))+SIN(Sheet2!O$21)*COS(Mjesečno!$C18)*SIN($C$442)*SIN($D$442)+SIN(Mjesečno!$C18)*(SIN(Mjesečno!$C$1)*COS($D$442)-COS(Mjesečno!$C$1)*SIN($D$442)*COS($C$442)))</f>
        <v>0.12107445344015716</v>
      </c>
      <c r="P453" s="34">
        <f>IF(COS(P$21)*(COS(Mjesečno!$C18)*(COS(Dnevno!$C$1)*COS($D$442)+COS($C$442)*SIN(Dnevno!$C$1)*SIN($D$442)))+SIN(Sheet2!P$21)*COS(Mjesečno!$C18)*SIN($C$442)*SIN($D$442)+SIN(Mjesečno!$C18)*(SIN(Mjesečno!$C$1)*COS($D$442)-COS(Mjesečno!$C$1)*SIN($D$442)*COS($C$442))&lt;0,0,COS(P$21)*(COS(Mjesečno!$C18)*(COS(Dnevno!$C$1)*COS($D$442)+COS($C$442)*SIN(Dnevno!$C$1)*SIN($D$442)))+SIN(Sheet2!P$21)*COS(Mjesečno!$C18)*SIN($C$442)*SIN($D$442)+SIN(Mjesečno!$C18)*(SIN(Mjesečno!$C$1)*COS($D$442)-COS(Mjesečno!$C$1)*SIN($D$442)*COS($C$442)))</f>
        <v>0</v>
      </c>
      <c r="Q453" s="34">
        <f>IF(COS(Q$21)*(COS(Mjesečno!$C18)*(COS(Dnevno!$C$1)*COS($D$442)+COS($C$442)*SIN(Dnevno!$C$1)*SIN($D$442)))+SIN(Sheet2!Q$21)*COS(Mjesečno!$C18)*SIN($C$442)*SIN($D$442)+SIN(Mjesečno!$C18)*(SIN(Mjesečno!$C$1)*COS($D$442)-COS(Mjesečno!$C$1)*SIN($D$442)*COS($C$442))&lt;0,0,COS(Q$21)*(COS(Mjesečno!$C18)*(COS(Dnevno!$C$1)*COS($D$442)+COS($C$442)*SIN(Dnevno!$C$1)*SIN($D$442)))+SIN(Sheet2!Q$21)*COS(Mjesečno!$C18)*SIN($C$442)*SIN($D$442)+SIN(Mjesečno!$C18)*(SIN(Mjesečno!$C$1)*COS($D$442)-COS(Mjesečno!$C$1)*SIN($D$442)*COS($C$442)))</f>
        <v>0</v>
      </c>
      <c r="R453" s="34">
        <f>IF(COS(R$21)*(COS(Mjesečno!$C18)*(COS(Dnevno!$C$1)*COS($D$442)+COS($C$442)*SIN(Dnevno!$C$1)*SIN($D$442)))+SIN(Sheet2!R$21)*COS(Mjesečno!$C18)*SIN($C$442)*SIN($D$442)+SIN(Mjesečno!$C18)*(SIN(Mjesečno!$C$1)*COS($D$442)-COS(Mjesečno!$C$1)*SIN($D$442)*COS($C$442))&lt;0,0,COS(R$21)*(COS(Mjesečno!$C18)*(COS(Dnevno!$C$1)*COS($D$442)+COS($C$442)*SIN(Dnevno!$C$1)*SIN($D$442)))+SIN(Sheet2!R$21)*COS(Mjesečno!$C18)*SIN($C$442)*SIN($D$442)+SIN(Mjesečno!$C18)*(SIN(Mjesečno!$C$1)*COS($D$442)-COS(Mjesečno!$C$1)*SIN($D$442)*COS($C$442)))</f>
        <v>0</v>
      </c>
      <c r="S453" s="34">
        <f>IF(COS(S$21)*(COS(Mjesečno!$C18)*(COS(Dnevno!$C$1)*COS($D$442)+COS($C$442)*SIN(Dnevno!$C$1)*SIN($D$442)))+SIN(Sheet2!S$21)*COS(Mjesečno!$C18)*SIN($C$442)*SIN($D$442)+SIN(Mjesečno!$C18)*(SIN(Mjesečno!$C$1)*COS($D$442)-COS(Mjesečno!$C$1)*SIN($D$442)*COS($C$442))&lt;0,0,COS(S$21)*(COS(Mjesečno!$C18)*(COS(Dnevno!$C$1)*COS($D$442)+COS($C$442)*SIN(Dnevno!$C$1)*SIN($D$442)))+SIN(Sheet2!S$21)*COS(Mjesečno!$C18)*SIN($C$442)*SIN($D$442)+SIN(Mjesečno!$C18)*(SIN(Mjesečno!$C$1)*COS($D$442)-COS(Mjesečno!$C$1)*SIN($D$442)*COS($C$442)))</f>
        <v>0</v>
      </c>
    </row>
    <row r="454" spans="2:19" x14ac:dyDescent="0.35">
      <c r="B454" s="160" t="s">
        <v>83</v>
      </c>
      <c r="C454" s="34">
        <f>IF(COS(C$21)*(COS(Mjesečno!$C19)*(COS(Dnevno!$C$1)*COS($D$442)+COS($C$442)*SIN(Dnevno!$C$1)*SIN($D$442)))+SIN(Sheet2!C$21)*COS(Mjesečno!$C19)*SIN($C$442)*SIN($D$442)+SIN(Mjesečno!$C19)*(SIN(Mjesečno!$C$1)*COS($D$442)-COS(Mjesečno!$C$1)*SIN($D$442)*COS($C$442))&lt;0,0,COS(C$21)*(COS(Mjesečno!$C19)*(COS(Dnevno!$C$1)*COS($D$442)+COS($C$442)*SIN(Dnevno!$C$1)*SIN($D$442)))+SIN(Sheet2!C$21)*COS(Mjesečno!$C19)*SIN($C$442)*SIN($D$442)+SIN(Mjesečno!$C19)*(SIN(Mjesečno!$C$1)*COS($D$442)-COS(Mjesečno!$C$1)*SIN($D$442)*COS($C$442)))</f>
        <v>0</v>
      </c>
      <c r="D454" s="34">
        <f>IF(COS(D$21)*(COS(Mjesečno!$C19)*(COS(Dnevno!$C$1)*COS($D$442)+COS($C$442)*SIN(Dnevno!$C$1)*SIN($D$442)))+SIN(Sheet2!D$21)*COS(Mjesečno!$C19)*SIN($C$442)*SIN($D$442)+SIN(Mjesečno!$C19)*(SIN(Mjesečno!$C$1)*COS($D$442)-COS(Mjesečno!$C$1)*SIN($D$442)*COS($C$442))&lt;0,0,COS(D$21)*(COS(Mjesečno!$C19)*(COS(Dnevno!$C$1)*COS($D$442)+COS($C$442)*SIN(Dnevno!$C$1)*SIN($D$442)))+SIN(Sheet2!D$21)*COS(Mjesečno!$C19)*SIN($C$442)*SIN($D$442)+SIN(Mjesečno!$C19)*(SIN(Mjesečno!$C$1)*COS($D$442)-COS(Mjesečno!$C$1)*SIN($D$442)*COS($C$442)))</f>
        <v>0</v>
      </c>
      <c r="E454" s="34">
        <f>IF(COS(E$21)*(COS(Mjesečno!$C19)*(COS(Dnevno!$C$1)*COS($D$442)+COS($C$442)*SIN(Dnevno!$C$1)*SIN($D$442)))+SIN(Sheet2!E$21)*COS(Mjesečno!$C19)*SIN($C$442)*SIN($D$442)+SIN(Mjesečno!$C19)*(SIN(Mjesečno!$C$1)*COS($D$442)-COS(Mjesečno!$C$1)*SIN($D$442)*COS($C$442))&lt;0,0,COS(E$21)*(COS(Mjesečno!$C19)*(COS(Dnevno!$C$1)*COS($D$442)+COS($C$442)*SIN(Dnevno!$C$1)*SIN($D$442)))+SIN(Sheet2!E$21)*COS(Mjesečno!$C19)*SIN($C$442)*SIN($D$442)+SIN(Mjesečno!$C19)*(SIN(Mjesečno!$C$1)*COS($D$442)-COS(Mjesečno!$C$1)*SIN($D$442)*COS($C$442)))</f>
        <v>0.1330907407551451</v>
      </c>
      <c r="F454" s="34">
        <f>IF(COS(F$21)*(COS(Mjesečno!$C19)*(COS(Dnevno!$C$1)*COS($D$442)+COS($C$442)*SIN(Dnevno!$C$1)*SIN($D$442)))+SIN(Sheet2!F$21)*COS(Mjesečno!$C19)*SIN($C$442)*SIN($D$442)+SIN(Mjesečno!$C19)*(SIN(Mjesečno!$C$1)*COS($D$442)-COS(Mjesečno!$C$1)*SIN($D$442)*COS($C$442))&lt;0,0,COS(F$21)*(COS(Mjesečno!$C19)*(COS(Dnevno!$C$1)*COS($D$442)+COS($C$442)*SIN(Dnevno!$C$1)*SIN($D$442)))+SIN(Sheet2!F$21)*COS(Mjesečno!$C19)*SIN($C$442)*SIN($D$442)+SIN(Mjesečno!$C19)*(SIN(Mjesečno!$C$1)*COS($D$442)-COS(Mjesečno!$C$1)*SIN($D$442)*COS($C$442)))</f>
        <v>0.34941514195915685</v>
      </c>
      <c r="G454" s="34">
        <f>IF(COS(G$21)*(COS(Mjesečno!$C19)*(COS(Dnevno!$C$1)*COS($D$442)+COS($C$442)*SIN(Dnevno!$C$1)*SIN($D$442)))+SIN(Sheet2!G$21)*COS(Mjesečno!$C19)*SIN($C$442)*SIN($D$442)+SIN(Mjesečno!$C19)*(SIN(Mjesečno!$C$1)*COS($D$442)-COS(Mjesečno!$C$1)*SIN($D$442)*COS($C$442))&lt;0,0,COS(G$21)*(COS(Mjesečno!$C19)*(COS(Dnevno!$C$1)*COS($D$442)+COS($C$442)*SIN(Dnevno!$C$1)*SIN($D$442)))+SIN(Sheet2!G$21)*COS(Mjesečno!$C19)*SIN($C$442)*SIN($D$442)+SIN(Mjesečno!$C19)*(SIN(Mjesečno!$C$1)*COS($D$442)-COS(Mjesečno!$C$1)*SIN($D$442)*COS($C$442)))</f>
        <v>0.53517711659150125</v>
      </c>
      <c r="H454" s="34">
        <f>IF(COS(H$21)*(COS(Mjesečno!$C19)*(COS(Dnevno!$C$1)*COS($D$442)+COS($C$442)*SIN(Dnevno!$C$1)*SIN($D$442)))+SIN(Sheet2!H$21)*COS(Mjesečno!$C19)*SIN($C$442)*SIN($D$442)+SIN(Mjesečno!$C19)*(SIN(Mjesečno!$C$1)*COS($D$442)-COS(Mjesečno!$C$1)*SIN($D$442)*COS($C$442))&lt;0,0,COS(H$21)*(COS(Mjesečno!$C19)*(COS(Dnevno!$C$1)*COS($D$442)+COS($C$442)*SIN(Dnevno!$C$1)*SIN($D$442)))+SIN(Sheet2!H$21)*COS(Mjesečno!$C19)*SIN($C$442)*SIN($D$442)+SIN(Mjesečno!$C19)*(SIN(Mjesečno!$C$1)*COS($D$442)-COS(Mjesečno!$C$1)*SIN($D$442)*COS($C$442)))</f>
        <v>0.67771729306716222</v>
      </c>
      <c r="I454" s="34">
        <f>IF(COS(I$21)*(COS(Mjesečno!$C19)*(COS(Dnevno!$C$1)*COS($D$442)+COS($C$442)*SIN(Dnevno!$C$1)*SIN($D$442)))+SIN(Sheet2!I$21)*COS(Mjesečno!$C19)*SIN($C$442)*SIN($D$442)+SIN(Mjesečno!$C19)*(SIN(Mjesečno!$C$1)*COS($D$442)-COS(Mjesečno!$C$1)*SIN($D$442)*COS($C$442))&lt;0,0,COS(I$21)*(COS(Mjesečno!$C19)*(COS(Dnevno!$C$1)*COS($D$442)+COS($C$442)*SIN(Dnevno!$C$1)*SIN($D$442)))+SIN(Sheet2!I$21)*COS(Mjesečno!$C19)*SIN($C$442)*SIN($D$442)+SIN(Mjesečno!$C19)*(SIN(Mjesečno!$C$1)*COS($D$442)-COS(Mjesečno!$C$1)*SIN($D$442)*COS($C$442)))</f>
        <v>0.7673217939181024</v>
      </c>
      <c r="J454" s="34">
        <f>IF(COS(J$21)*(COS(Mjesečno!$C19)*(COS(Dnevno!$C$1)*COS($D$442)+COS($C$442)*SIN(Dnevno!$C$1)*SIN($D$442)))+SIN(Sheet2!J$21)*COS(Mjesečno!$C19)*SIN($C$442)*SIN($D$442)+SIN(Mjesečno!$C19)*(SIN(Mjesečno!$C$1)*COS($D$442)-COS(Mjesečno!$C$1)*SIN($D$442)*COS($C$442))&lt;0,0,COS(J$21)*(COS(Mjesečno!$C19)*(COS(Dnevno!$C$1)*COS($D$442)+COS($C$442)*SIN(Dnevno!$C$1)*SIN($D$442)))+SIN(Sheet2!J$21)*COS(Mjesečno!$C19)*SIN($C$442)*SIN($D$442)+SIN(Mjesečno!$C19)*(SIN(Mjesečno!$C$1)*COS($D$442)-COS(Mjesečno!$C$1)*SIN($D$442)*COS($C$442)))</f>
        <v>0.79788422048976959</v>
      </c>
      <c r="K454" s="34">
        <f>IF(COS(K$21)*(COS(Mjesečno!$C19)*(COS(Dnevno!$C$1)*COS($D$442)+COS($C$442)*SIN(Dnevno!$C$1)*SIN($D$442)))+SIN(Sheet2!K$21)*COS(Mjesečno!$C19)*SIN($C$442)*SIN($D$442)+SIN(Mjesečno!$C19)*(SIN(Mjesečno!$C$1)*COS($D$442)-COS(Mjesečno!$C$1)*SIN($D$442)*COS($C$442))&lt;0,0,COS(K$21)*(COS(Mjesečno!$C19)*(COS(Dnevno!$C$1)*COS($D$442)+COS($C$442)*SIN(Dnevno!$C$1)*SIN($D$442)))+SIN(Sheet2!K$21)*COS(Mjesečno!$C19)*SIN($C$442)*SIN($D$442)+SIN(Mjesečno!$C19)*(SIN(Mjesečno!$C$1)*COS($D$442)-COS(Mjesečno!$C$1)*SIN($D$442)*COS($C$442)))</f>
        <v>0.7673217939181024</v>
      </c>
      <c r="L454" s="34">
        <f>IF(COS(L$21)*(COS(Mjesečno!$C19)*(COS(Dnevno!$C$1)*COS($D$442)+COS($C$442)*SIN(Dnevno!$C$1)*SIN($D$442)))+SIN(Sheet2!L$21)*COS(Mjesečno!$C19)*SIN($C$442)*SIN($D$442)+SIN(Mjesečno!$C19)*(SIN(Mjesečno!$C$1)*COS($D$442)-COS(Mjesečno!$C$1)*SIN($D$442)*COS($C$442))&lt;0,0,COS(L$21)*(COS(Mjesečno!$C19)*(COS(Dnevno!$C$1)*COS($D$442)+COS($C$442)*SIN(Dnevno!$C$1)*SIN($D$442)))+SIN(Sheet2!L$21)*COS(Mjesečno!$C19)*SIN($C$442)*SIN($D$442)+SIN(Mjesečno!$C19)*(SIN(Mjesečno!$C$1)*COS($D$442)-COS(Mjesečno!$C$1)*SIN($D$442)*COS($C$442)))</f>
        <v>0.67771729306716222</v>
      </c>
      <c r="M454" s="34">
        <f>IF(COS(M$21)*(COS(Mjesečno!$C19)*(COS(Dnevno!$C$1)*COS($D$442)+COS($C$442)*SIN(Dnevno!$C$1)*SIN($D$442)))+SIN(Sheet2!M$21)*COS(Mjesečno!$C19)*SIN($C$442)*SIN($D$442)+SIN(Mjesečno!$C19)*(SIN(Mjesečno!$C$1)*COS($D$442)-COS(Mjesečno!$C$1)*SIN($D$442)*COS($C$442))&lt;0,0,COS(M$21)*(COS(Mjesečno!$C19)*(COS(Dnevno!$C$1)*COS($D$442)+COS($C$442)*SIN(Dnevno!$C$1)*SIN($D$442)))+SIN(Sheet2!M$21)*COS(Mjesečno!$C19)*SIN($C$442)*SIN($D$442)+SIN(Mjesečno!$C19)*(SIN(Mjesečno!$C$1)*COS($D$442)-COS(Mjesečno!$C$1)*SIN($D$442)*COS($C$442)))</f>
        <v>0.53517711659150125</v>
      </c>
      <c r="N454" s="34">
        <f>IF(COS(N$21)*(COS(Mjesečno!$C19)*(COS(Dnevno!$C$1)*COS($D$442)+COS($C$442)*SIN(Dnevno!$C$1)*SIN($D$442)))+SIN(Sheet2!N$21)*COS(Mjesečno!$C19)*SIN($C$442)*SIN($D$442)+SIN(Mjesečno!$C19)*(SIN(Mjesečno!$C$1)*COS($D$442)-COS(Mjesečno!$C$1)*SIN($D$442)*COS($C$442))&lt;0,0,COS(N$21)*(COS(Mjesečno!$C19)*(COS(Dnevno!$C$1)*COS($D$442)+COS($C$442)*SIN(Dnevno!$C$1)*SIN($D$442)))+SIN(Sheet2!N$21)*COS(Mjesečno!$C19)*SIN($C$442)*SIN($D$442)+SIN(Mjesečno!$C19)*(SIN(Mjesečno!$C$1)*COS($D$442)-COS(Mjesečno!$C$1)*SIN($D$442)*COS($C$442)))</f>
        <v>0.34941514195915685</v>
      </c>
      <c r="O454" s="34">
        <f>IF(COS(O$21)*(COS(Mjesečno!$C19)*(COS(Dnevno!$C$1)*COS($D$442)+COS($C$442)*SIN(Dnevno!$C$1)*SIN($D$442)))+SIN(Sheet2!O$21)*COS(Mjesečno!$C19)*SIN($C$442)*SIN($D$442)+SIN(Mjesečno!$C19)*(SIN(Mjesečno!$C$1)*COS($D$442)-COS(Mjesečno!$C$1)*SIN($D$442)*COS($C$442))&lt;0,0,COS(O$21)*(COS(Mjesečno!$C19)*(COS(Dnevno!$C$1)*COS($D$442)+COS($C$442)*SIN(Dnevno!$C$1)*SIN($D$442)))+SIN(Sheet2!O$21)*COS(Mjesečno!$C19)*SIN($C$442)*SIN($D$442)+SIN(Mjesečno!$C19)*(SIN(Mjesečno!$C$1)*COS($D$442)-COS(Mjesečno!$C$1)*SIN($D$442)*COS($C$442)))</f>
        <v>0.1330907407551451</v>
      </c>
      <c r="P454" s="34">
        <f>IF(COS(P$21)*(COS(Mjesečno!$C19)*(COS(Dnevno!$C$1)*COS($D$442)+COS($C$442)*SIN(Dnevno!$C$1)*SIN($D$442)))+SIN(Sheet2!P$21)*COS(Mjesečno!$C19)*SIN($C$442)*SIN($D$442)+SIN(Mjesečno!$C19)*(SIN(Mjesečno!$C$1)*COS($D$442)-COS(Mjesečno!$C$1)*SIN($D$442)*COS($C$442))&lt;0,0,COS(P$21)*(COS(Mjesečno!$C19)*(COS(Dnevno!$C$1)*COS($D$442)+COS($C$442)*SIN(Dnevno!$C$1)*SIN($D$442)))+SIN(Sheet2!P$21)*COS(Mjesečno!$C19)*SIN($C$442)*SIN($D$442)+SIN(Mjesečno!$C19)*(SIN(Mjesečno!$C$1)*COS($D$442)-COS(Mjesečno!$C$1)*SIN($D$442)*COS($C$442)))</f>
        <v>0</v>
      </c>
      <c r="Q454" s="34">
        <f>IF(COS(Q$21)*(COS(Mjesečno!$C19)*(COS(Dnevno!$C$1)*COS($D$442)+COS($C$442)*SIN(Dnevno!$C$1)*SIN($D$442)))+SIN(Sheet2!Q$21)*COS(Mjesečno!$C19)*SIN($C$442)*SIN($D$442)+SIN(Mjesečno!$C19)*(SIN(Mjesečno!$C$1)*COS($D$442)-COS(Mjesečno!$C$1)*SIN($D$442)*COS($C$442))&lt;0,0,COS(Q$21)*(COS(Mjesečno!$C19)*(COS(Dnevno!$C$1)*COS($D$442)+COS($C$442)*SIN(Dnevno!$C$1)*SIN($D$442)))+SIN(Sheet2!Q$21)*COS(Mjesečno!$C19)*SIN($C$442)*SIN($D$442)+SIN(Mjesečno!$C19)*(SIN(Mjesečno!$C$1)*COS($D$442)-COS(Mjesečno!$C$1)*SIN($D$442)*COS($C$442)))</f>
        <v>0</v>
      </c>
      <c r="R454" s="34">
        <f>IF(COS(R$21)*(COS(Mjesečno!$C19)*(COS(Dnevno!$C$1)*COS($D$442)+COS($C$442)*SIN(Dnevno!$C$1)*SIN($D$442)))+SIN(Sheet2!R$21)*COS(Mjesečno!$C19)*SIN($C$442)*SIN($D$442)+SIN(Mjesečno!$C19)*(SIN(Mjesečno!$C$1)*COS($D$442)-COS(Mjesečno!$C$1)*SIN($D$442)*COS($C$442))&lt;0,0,COS(R$21)*(COS(Mjesečno!$C19)*(COS(Dnevno!$C$1)*COS($D$442)+COS($C$442)*SIN(Dnevno!$C$1)*SIN($D$442)))+SIN(Sheet2!R$21)*COS(Mjesečno!$C19)*SIN($C$442)*SIN($D$442)+SIN(Mjesečno!$C19)*(SIN(Mjesečno!$C$1)*COS($D$442)-COS(Mjesečno!$C$1)*SIN($D$442)*COS($C$442)))</f>
        <v>0</v>
      </c>
      <c r="S454" s="34">
        <f>IF(COS(S$21)*(COS(Mjesečno!$C19)*(COS(Dnevno!$C$1)*COS($D$442)+COS($C$442)*SIN(Dnevno!$C$1)*SIN($D$442)))+SIN(Sheet2!S$21)*COS(Mjesečno!$C19)*SIN($C$442)*SIN($D$442)+SIN(Mjesečno!$C19)*(SIN(Mjesečno!$C$1)*COS($D$442)-COS(Mjesečno!$C$1)*SIN($D$442)*COS($C$442))&lt;0,0,COS(S$21)*(COS(Mjesečno!$C19)*(COS(Dnevno!$C$1)*COS($D$442)+COS($C$442)*SIN(Dnevno!$C$1)*SIN($D$442)))+SIN(Sheet2!S$21)*COS(Mjesečno!$C19)*SIN($C$442)*SIN($D$442)+SIN(Mjesečno!$C19)*(SIN(Mjesečno!$C$1)*COS($D$442)-COS(Mjesečno!$C$1)*SIN($D$442)*COS($C$442)))</f>
        <v>0</v>
      </c>
    </row>
    <row r="455" spans="2:19" x14ac:dyDescent="0.35">
      <c r="B455" s="160" t="s">
        <v>84</v>
      </c>
      <c r="C455" s="34">
        <f>IF(COS(C$21)*(COS(Mjesečno!$C20)*(COS(Dnevno!$C$1)*COS($D$442)+COS($C$442)*SIN(Dnevno!$C$1)*SIN($D$442)))+SIN(Sheet2!C$21)*COS(Mjesečno!$C20)*SIN($C$442)*SIN($D$442)+SIN(Mjesečno!$C20)*(SIN(Mjesečno!$C$1)*COS($D$442)-COS(Mjesečno!$C$1)*SIN($D$442)*COS($C$442))&lt;0,0,COS(C$21)*(COS(Mjesečno!$C20)*(COS(Dnevno!$C$1)*COS($D$442)+COS($C$442)*SIN(Dnevno!$C$1)*SIN($D$442)))+SIN(Sheet2!C$21)*COS(Mjesečno!$C20)*SIN($C$442)*SIN($D$442)+SIN(Mjesečno!$C20)*(SIN(Mjesečno!$C$1)*COS($D$442)-COS(Mjesečno!$C$1)*SIN($D$442)*COS($C$442)))</f>
        <v>0</v>
      </c>
      <c r="D455" s="34">
        <f>IF(COS(D$21)*(COS(Mjesečno!$C20)*(COS(Dnevno!$C$1)*COS($D$442)+COS($C$442)*SIN(Dnevno!$C$1)*SIN($D$442)))+SIN(Sheet2!D$21)*COS(Mjesečno!$C20)*SIN($C$442)*SIN($D$442)+SIN(Mjesečno!$C20)*(SIN(Mjesečno!$C$1)*COS($D$442)-COS(Mjesečno!$C$1)*SIN($D$442)*COS($C$442))&lt;0,0,COS(D$21)*(COS(Mjesečno!$C20)*(COS(Dnevno!$C$1)*COS($D$442)+COS($C$442)*SIN(Dnevno!$C$1)*SIN($D$442)))+SIN(Sheet2!D$21)*COS(Mjesečno!$C20)*SIN($C$442)*SIN($D$442)+SIN(Mjesečno!$C20)*(SIN(Mjesečno!$C$1)*COS($D$442)-COS(Mjesečno!$C$1)*SIN($D$442)*COS($C$442)))</f>
        <v>0</v>
      </c>
      <c r="E455" s="34">
        <f>IF(COS(E$21)*(COS(Mjesečno!$C20)*(COS(Dnevno!$C$1)*COS($D$442)+COS($C$442)*SIN(Dnevno!$C$1)*SIN($D$442)))+SIN(Sheet2!E$21)*COS(Mjesečno!$C20)*SIN($C$442)*SIN($D$442)+SIN(Mjesečno!$C20)*(SIN(Mjesečno!$C$1)*COS($D$442)-COS(Mjesečno!$C$1)*SIN($D$442)*COS($C$442))&lt;0,0,COS(E$21)*(COS(Mjesečno!$C20)*(COS(Dnevno!$C$1)*COS($D$442)+COS($C$442)*SIN(Dnevno!$C$1)*SIN($D$442)))+SIN(Sheet2!E$21)*COS(Mjesečno!$C20)*SIN($C$442)*SIN($D$442)+SIN(Mjesečno!$C20)*(SIN(Mjesečno!$C$1)*COS($D$442)-COS(Mjesečno!$C$1)*SIN($D$442)*COS($C$442)))</f>
        <v>0.17888419790023175</v>
      </c>
      <c r="F455" s="34">
        <f>IF(COS(F$21)*(COS(Mjesečno!$C20)*(COS(Dnevno!$C$1)*COS($D$442)+COS($C$442)*SIN(Dnevno!$C$1)*SIN($D$442)))+SIN(Sheet2!F$21)*COS(Mjesečno!$C20)*SIN($C$442)*SIN($D$442)+SIN(Mjesečno!$C20)*(SIN(Mjesečno!$C$1)*COS($D$442)-COS(Mjesečno!$C$1)*SIN($D$442)*COS($C$442))&lt;0,0,COS(F$21)*(COS(Mjesečno!$C20)*(COS(Dnevno!$C$1)*COS($D$442)+COS($C$442)*SIN(Dnevno!$C$1)*SIN($D$442)))+SIN(Sheet2!F$21)*COS(Mjesečno!$C20)*SIN($C$442)*SIN($D$442)+SIN(Mjesečno!$C20)*(SIN(Mjesečno!$C$1)*COS($D$442)-COS(Mjesečno!$C$1)*SIN($D$442)*COS($C$442)))</f>
        <v>0.40454158328892065</v>
      </c>
      <c r="G455" s="34">
        <f>IF(COS(G$21)*(COS(Mjesečno!$C20)*(COS(Dnevno!$C$1)*COS($D$442)+COS($C$442)*SIN(Dnevno!$C$1)*SIN($D$442)))+SIN(Sheet2!G$21)*COS(Mjesečno!$C20)*SIN($C$442)*SIN($D$442)+SIN(Mjesečno!$C20)*(SIN(Mjesečno!$C$1)*COS($D$442)-COS(Mjesečno!$C$1)*SIN($D$442)*COS($C$442))&lt;0,0,COS(G$21)*(COS(Mjesečno!$C20)*(COS(Dnevno!$C$1)*COS($D$442)+COS($C$442)*SIN(Dnevno!$C$1)*SIN($D$442)))+SIN(Sheet2!G$21)*COS(Mjesečno!$C20)*SIN($C$442)*SIN($D$442)+SIN(Mjesečno!$C20)*(SIN(Mjesečno!$C$1)*COS($D$442)-COS(Mjesečno!$C$1)*SIN($D$442)*COS($C$442)))</f>
        <v>0.59831797313151702</v>
      </c>
      <c r="H455" s="34">
        <f>IF(COS(H$21)*(COS(Mjesečno!$C20)*(COS(Dnevno!$C$1)*COS($D$442)+COS($C$442)*SIN(Dnevno!$C$1)*SIN($D$442)))+SIN(Sheet2!H$21)*COS(Mjesečno!$C20)*SIN($C$442)*SIN($D$442)+SIN(Mjesečno!$C20)*(SIN(Mjesečno!$C$1)*COS($D$442)-COS(Mjesečno!$C$1)*SIN($D$442)*COS($C$442))&lt;0,0,COS(H$21)*(COS(Mjesečno!$C20)*(COS(Dnevno!$C$1)*COS($D$442)+COS($C$442)*SIN(Dnevno!$C$1)*SIN($D$442)))+SIN(Sheet2!H$21)*COS(Mjesečno!$C20)*SIN($C$442)*SIN($D$442)+SIN(Mjesečno!$C20)*(SIN(Mjesečno!$C$1)*COS($D$442)-COS(Mjesečno!$C$1)*SIN($D$442)*COS($C$442)))</f>
        <v>0.74700782669087329</v>
      </c>
      <c r="I455" s="34">
        <f>IF(COS(I$21)*(COS(Mjesečno!$C20)*(COS(Dnevno!$C$1)*COS($D$442)+COS($C$442)*SIN(Dnevno!$C$1)*SIN($D$442)))+SIN(Sheet2!I$21)*COS(Mjesečno!$C20)*SIN($C$442)*SIN($D$442)+SIN(Mjesečno!$C20)*(SIN(Mjesečno!$C$1)*COS($D$442)-COS(Mjesečno!$C$1)*SIN($D$442)*COS($C$442))&lt;0,0,COS(I$21)*(COS(Mjesečno!$C20)*(COS(Dnevno!$C$1)*COS($D$442)+COS($C$442)*SIN(Dnevno!$C$1)*SIN($D$442)))+SIN(Sheet2!I$21)*COS(Mjesečno!$C20)*SIN($C$442)*SIN($D$442)+SIN(Mjesečno!$C20)*(SIN(Mjesečno!$C$1)*COS($D$442)-COS(Mjesečno!$C$1)*SIN($D$442)*COS($C$442)))</f>
        <v>0.8404781761685205</v>
      </c>
      <c r="J455" s="34">
        <f>IF(COS(J$21)*(COS(Mjesečno!$C20)*(COS(Dnevno!$C$1)*COS($D$442)+COS($C$442)*SIN(Dnevno!$C$1)*SIN($D$442)))+SIN(Sheet2!J$21)*COS(Mjesečno!$C20)*SIN($C$442)*SIN($D$442)+SIN(Mjesečno!$C20)*(SIN(Mjesečno!$C$1)*COS($D$442)-COS(Mjesečno!$C$1)*SIN($D$442)*COS($C$442))&lt;0,0,COS(J$21)*(COS(Mjesečno!$C20)*(COS(Dnevno!$C$1)*COS($D$442)+COS($C$442)*SIN(Dnevno!$C$1)*SIN($D$442)))+SIN(Sheet2!J$21)*COS(Mjesečno!$C20)*SIN($C$442)*SIN($D$442)+SIN(Mjesečno!$C20)*(SIN(Mjesečno!$C$1)*COS($D$442)-COS(Mjesečno!$C$1)*SIN($D$442)*COS($C$442)))</f>
        <v>0.87235917171461286</v>
      </c>
      <c r="K455" s="34">
        <f>IF(COS(K$21)*(COS(Mjesečno!$C20)*(COS(Dnevno!$C$1)*COS($D$442)+COS($C$442)*SIN(Dnevno!$C$1)*SIN($D$442)))+SIN(Sheet2!K$21)*COS(Mjesečno!$C20)*SIN($C$442)*SIN($D$442)+SIN(Mjesečno!$C20)*(SIN(Mjesečno!$C$1)*COS($D$442)-COS(Mjesečno!$C$1)*SIN($D$442)*COS($C$442))&lt;0,0,COS(K$21)*(COS(Mjesečno!$C20)*(COS(Dnevno!$C$1)*COS($D$442)+COS($C$442)*SIN(Dnevno!$C$1)*SIN($D$442)))+SIN(Sheet2!K$21)*COS(Mjesečno!$C20)*SIN($C$442)*SIN($D$442)+SIN(Mjesečno!$C20)*(SIN(Mjesečno!$C$1)*COS($D$442)-COS(Mjesečno!$C$1)*SIN($D$442)*COS($C$442)))</f>
        <v>0.8404781761685205</v>
      </c>
      <c r="L455" s="34">
        <f>IF(COS(L$21)*(COS(Mjesečno!$C20)*(COS(Dnevno!$C$1)*COS($D$442)+COS($C$442)*SIN(Dnevno!$C$1)*SIN($D$442)))+SIN(Sheet2!L$21)*COS(Mjesečno!$C20)*SIN($C$442)*SIN($D$442)+SIN(Mjesečno!$C20)*(SIN(Mjesečno!$C$1)*COS($D$442)-COS(Mjesečno!$C$1)*SIN($D$442)*COS($C$442))&lt;0,0,COS(L$21)*(COS(Mjesečno!$C20)*(COS(Dnevno!$C$1)*COS($D$442)+COS($C$442)*SIN(Dnevno!$C$1)*SIN($D$442)))+SIN(Sheet2!L$21)*COS(Mjesečno!$C20)*SIN($C$442)*SIN($D$442)+SIN(Mjesečno!$C20)*(SIN(Mjesečno!$C$1)*COS($D$442)-COS(Mjesečno!$C$1)*SIN($D$442)*COS($C$442)))</f>
        <v>0.74700782669087329</v>
      </c>
      <c r="M455" s="34">
        <f>IF(COS(M$21)*(COS(Mjesečno!$C20)*(COS(Dnevno!$C$1)*COS($D$442)+COS($C$442)*SIN(Dnevno!$C$1)*SIN($D$442)))+SIN(Sheet2!M$21)*COS(Mjesečno!$C20)*SIN($C$442)*SIN($D$442)+SIN(Mjesečno!$C20)*(SIN(Mjesečno!$C$1)*COS($D$442)-COS(Mjesečno!$C$1)*SIN($D$442)*COS($C$442))&lt;0,0,COS(M$21)*(COS(Mjesečno!$C20)*(COS(Dnevno!$C$1)*COS($D$442)+COS($C$442)*SIN(Dnevno!$C$1)*SIN($D$442)))+SIN(Sheet2!M$21)*COS(Mjesečno!$C20)*SIN($C$442)*SIN($D$442)+SIN(Mjesečno!$C20)*(SIN(Mjesečno!$C$1)*COS($D$442)-COS(Mjesečno!$C$1)*SIN($D$442)*COS($C$442)))</f>
        <v>0.59831797313151702</v>
      </c>
      <c r="N455" s="34">
        <f>IF(COS(N$21)*(COS(Mjesečno!$C20)*(COS(Dnevno!$C$1)*COS($D$442)+COS($C$442)*SIN(Dnevno!$C$1)*SIN($D$442)))+SIN(Sheet2!N$21)*COS(Mjesečno!$C20)*SIN($C$442)*SIN($D$442)+SIN(Mjesečno!$C20)*(SIN(Mjesečno!$C$1)*COS($D$442)-COS(Mjesečno!$C$1)*SIN($D$442)*COS($C$442))&lt;0,0,COS(N$21)*(COS(Mjesečno!$C20)*(COS(Dnevno!$C$1)*COS($D$442)+COS($C$442)*SIN(Dnevno!$C$1)*SIN($D$442)))+SIN(Sheet2!N$21)*COS(Mjesečno!$C20)*SIN($C$442)*SIN($D$442)+SIN(Mjesečno!$C20)*(SIN(Mjesečno!$C$1)*COS($D$442)-COS(Mjesečno!$C$1)*SIN($D$442)*COS($C$442)))</f>
        <v>0.40454158328892065</v>
      </c>
      <c r="O455" s="34">
        <f>IF(COS(O$21)*(COS(Mjesečno!$C20)*(COS(Dnevno!$C$1)*COS($D$442)+COS($C$442)*SIN(Dnevno!$C$1)*SIN($D$442)))+SIN(Sheet2!O$21)*COS(Mjesečno!$C20)*SIN($C$442)*SIN($D$442)+SIN(Mjesečno!$C20)*(SIN(Mjesečno!$C$1)*COS($D$442)-COS(Mjesečno!$C$1)*SIN($D$442)*COS($C$442))&lt;0,0,COS(O$21)*(COS(Mjesečno!$C20)*(COS(Dnevno!$C$1)*COS($D$442)+COS($C$442)*SIN(Dnevno!$C$1)*SIN($D$442)))+SIN(Sheet2!O$21)*COS(Mjesečno!$C20)*SIN($C$442)*SIN($D$442)+SIN(Mjesečno!$C20)*(SIN(Mjesečno!$C$1)*COS($D$442)-COS(Mjesečno!$C$1)*SIN($D$442)*COS($C$442)))</f>
        <v>0.17888419790023175</v>
      </c>
      <c r="P455" s="34">
        <f>IF(COS(P$21)*(COS(Mjesečno!$C20)*(COS(Dnevno!$C$1)*COS($D$442)+COS($C$442)*SIN(Dnevno!$C$1)*SIN($D$442)))+SIN(Sheet2!P$21)*COS(Mjesečno!$C20)*SIN($C$442)*SIN($D$442)+SIN(Mjesečno!$C20)*(SIN(Mjesečno!$C$1)*COS($D$442)-COS(Mjesečno!$C$1)*SIN($D$442)*COS($C$442))&lt;0,0,COS(P$21)*(COS(Mjesečno!$C20)*(COS(Dnevno!$C$1)*COS($D$442)+COS($C$442)*SIN(Dnevno!$C$1)*SIN($D$442)))+SIN(Sheet2!P$21)*COS(Mjesečno!$C20)*SIN($C$442)*SIN($D$442)+SIN(Mjesečno!$C20)*(SIN(Mjesečno!$C$1)*COS($D$442)-COS(Mjesečno!$C$1)*SIN($D$442)*COS($C$442)))</f>
        <v>0</v>
      </c>
      <c r="Q455" s="34">
        <f>IF(COS(Q$21)*(COS(Mjesečno!$C20)*(COS(Dnevno!$C$1)*COS($D$442)+COS($C$442)*SIN(Dnevno!$C$1)*SIN($D$442)))+SIN(Sheet2!Q$21)*COS(Mjesečno!$C20)*SIN($C$442)*SIN($D$442)+SIN(Mjesečno!$C20)*(SIN(Mjesečno!$C$1)*COS($D$442)-COS(Mjesečno!$C$1)*SIN($D$442)*COS($C$442))&lt;0,0,COS(Q$21)*(COS(Mjesečno!$C20)*(COS(Dnevno!$C$1)*COS($D$442)+COS($C$442)*SIN(Dnevno!$C$1)*SIN($D$442)))+SIN(Sheet2!Q$21)*COS(Mjesečno!$C20)*SIN($C$442)*SIN($D$442)+SIN(Mjesečno!$C20)*(SIN(Mjesečno!$C$1)*COS($D$442)-COS(Mjesečno!$C$1)*SIN($D$442)*COS($C$442)))</f>
        <v>0</v>
      </c>
      <c r="R455" s="34">
        <f>IF(COS(R$21)*(COS(Mjesečno!$C20)*(COS(Dnevno!$C$1)*COS($D$442)+COS($C$442)*SIN(Dnevno!$C$1)*SIN($D$442)))+SIN(Sheet2!R$21)*COS(Mjesečno!$C20)*SIN($C$442)*SIN($D$442)+SIN(Mjesečno!$C20)*(SIN(Mjesečno!$C$1)*COS($D$442)-COS(Mjesečno!$C$1)*SIN($D$442)*COS($C$442))&lt;0,0,COS(R$21)*(COS(Mjesečno!$C20)*(COS(Dnevno!$C$1)*COS($D$442)+COS($C$442)*SIN(Dnevno!$C$1)*SIN($D$442)))+SIN(Sheet2!R$21)*COS(Mjesečno!$C20)*SIN($C$442)*SIN($D$442)+SIN(Mjesečno!$C20)*(SIN(Mjesečno!$C$1)*COS($D$442)-COS(Mjesečno!$C$1)*SIN($D$442)*COS($C$442)))</f>
        <v>0</v>
      </c>
      <c r="S455" s="34">
        <f>IF(COS(S$21)*(COS(Mjesečno!$C20)*(COS(Dnevno!$C$1)*COS($D$442)+COS($C$442)*SIN(Dnevno!$C$1)*SIN($D$442)))+SIN(Sheet2!S$21)*COS(Mjesečno!$C20)*SIN($C$442)*SIN($D$442)+SIN(Mjesečno!$C20)*(SIN(Mjesečno!$C$1)*COS($D$442)-COS(Mjesečno!$C$1)*SIN($D$442)*COS($C$442))&lt;0,0,COS(S$21)*(COS(Mjesečno!$C20)*(COS(Dnevno!$C$1)*COS($D$442)+COS($C$442)*SIN(Dnevno!$C$1)*SIN($D$442)))+SIN(Sheet2!S$21)*COS(Mjesečno!$C20)*SIN($C$442)*SIN($D$442)+SIN(Mjesečno!$C20)*(SIN(Mjesečno!$C$1)*COS($D$442)-COS(Mjesečno!$C$1)*SIN($D$442)*COS($C$442)))</f>
        <v>0</v>
      </c>
    </row>
    <row r="456" spans="2:19" x14ac:dyDescent="0.35">
      <c r="B456" s="160" t="s">
        <v>85</v>
      </c>
      <c r="C456" s="34">
        <f>IF(COS(C$21)*(COS(Mjesečno!$C21)*(COS(Dnevno!$C$1)*COS($D$442)+COS($C$442)*SIN(Dnevno!$C$1)*SIN($D$442)))+SIN(Sheet2!C$21)*COS(Mjesečno!$C21)*SIN($C$442)*SIN($D$442)+SIN(Mjesečno!$C21)*(SIN(Mjesečno!$C$1)*COS($D$442)-COS(Mjesečno!$C$1)*SIN($D$442)*COS($C$442))&lt;0,0,COS(C$21)*(COS(Mjesečno!$C21)*(COS(Dnevno!$C$1)*COS($D$442)+COS($C$442)*SIN(Dnevno!$C$1)*SIN($D$442)))+SIN(Sheet2!C$21)*COS(Mjesečno!$C21)*SIN($C$442)*SIN($D$442)+SIN(Mjesečno!$C21)*(SIN(Mjesečno!$C$1)*COS($D$442)-COS(Mjesečno!$C$1)*SIN($D$442)*COS($C$442)))</f>
        <v>0</v>
      </c>
      <c r="D456" s="34">
        <f>IF(COS(D$21)*(COS(Mjesečno!$C21)*(COS(Dnevno!$C$1)*COS($D$442)+COS($C$442)*SIN(Dnevno!$C$1)*SIN($D$442)))+SIN(Sheet2!D$21)*COS(Mjesečno!$C21)*SIN($C$442)*SIN($D$442)+SIN(Mjesečno!$C21)*(SIN(Mjesečno!$C$1)*COS($D$442)-COS(Mjesečno!$C$1)*SIN($D$442)*COS($C$442))&lt;0,0,COS(D$21)*(COS(Mjesečno!$C21)*(COS(Dnevno!$C$1)*COS($D$442)+COS($C$442)*SIN(Dnevno!$C$1)*SIN($D$442)))+SIN(Sheet2!D$21)*COS(Mjesečno!$C21)*SIN($C$442)*SIN($D$442)+SIN(Mjesečno!$C21)*(SIN(Mjesečno!$C$1)*COS($D$442)-COS(Mjesečno!$C$1)*SIN($D$442)*COS($C$442)))</f>
        <v>0</v>
      </c>
      <c r="E456" s="34">
        <f>IF(COS(E$21)*(COS(Mjesečno!$C21)*(COS(Dnevno!$C$1)*COS($D$442)+COS($C$442)*SIN(Dnevno!$C$1)*SIN($D$442)))+SIN(Sheet2!E$21)*COS(Mjesečno!$C21)*SIN($C$442)*SIN($D$442)+SIN(Mjesečno!$C21)*(SIN(Mjesečno!$C$1)*COS($D$442)-COS(Mjesečno!$C$1)*SIN($D$442)*COS($C$442))&lt;0,0,COS(E$21)*(COS(Mjesečno!$C21)*(COS(Dnevno!$C$1)*COS($D$442)+COS($C$442)*SIN(Dnevno!$C$1)*SIN($D$442)))+SIN(Sheet2!E$21)*COS(Mjesečno!$C21)*SIN($C$442)*SIN($D$442)+SIN(Mjesečno!$C21)*(SIN(Mjesečno!$C$1)*COS($D$442)-COS(Mjesečno!$C$1)*SIN($D$442)*COS($C$442)))</f>
        <v>0.23910835297838734</v>
      </c>
      <c r="F456" s="34">
        <f>IF(COS(F$21)*(COS(Mjesečno!$C21)*(COS(Dnevno!$C$1)*COS($D$442)+COS($C$442)*SIN(Dnevno!$C$1)*SIN($D$442)))+SIN(Sheet2!F$21)*COS(Mjesečno!$C21)*SIN($C$442)*SIN($D$442)+SIN(Mjesečno!$C21)*(SIN(Mjesečno!$C$1)*COS($D$442)-COS(Mjesečno!$C$1)*SIN($D$442)*COS($C$442))&lt;0,0,COS(F$21)*(COS(Mjesečno!$C21)*(COS(Dnevno!$C$1)*COS($D$442)+COS($C$442)*SIN(Dnevno!$C$1)*SIN($D$442)))+SIN(Sheet2!F$21)*COS(Mjesečno!$C21)*SIN($C$442)*SIN($D$442)+SIN(Mjesečno!$C21)*(SIN(Mjesečno!$C$1)*COS($D$442)-COS(Mjesečno!$C$1)*SIN($D$442)*COS($C$442)))</f>
        <v>0.47084079866136153</v>
      </c>
      <c r="G456" s="34">
        <f>IF(COS(G$21)*(COS(Mjesečno!$C21)*(COS(Dnevno!$C$1)*COS($D$442)+COS($C$442)*SIN(Dnevno!$C$1)*SIN($D$442)))+SIN(Sheet2!G$21)*COS(Mjesečno!$C21)*SIN($C$442)*SIN($D$442)+SIN(Mjesečno!$C21)*(SIN(Mjesečno!$C$1)*COS($D$442)-COS(Mjesečno!$C$1)*SIN($D$442)*COS($C$442))&lt;0,0,COS(G$21)*(COS(Mjesečno!$C21)*(COS(Dnevno!$C$1)*COS($D$442)+COS($C$442)*SIN(Dnevno!$C$1)*SIN($D$442)))+SIN(Sheet2!G$21)*COS(Mjesečno!$C21)*SIN($C$442)*SIN($D$442)+SIN(Mjesečno!$C21)*(SIN(Mjesečno!$C$1)*COS($D$442)-COS(Mjesečno!$C$1)*SIN($D$442)*COS($C$442)))</f>
        <v>0.66983396104554782</v>
      </c>
      <c r="H456" s="34">
        <f>IF(COS(H$21)*(COS(Mjesečno!$C21)*(COS(Dnevno!$C$1)*COS($D$442)+COS($C$442)*SIN(Dnevno!$C$1)*SIN($D$442)))+SIN(Sheet2!H$21)*COS(Mjesečno!$C21)*SIN($C$442)*SIN($D$442)+SIN(Mjesečno!$C21)*(SIN(Mjesečno!$C$1)*COS($D$442)-COS(Mjesečno!$C$1)*SIN($D$442)*COS($C$442))&lt;0,0,COS(H$21)*(COS(Mjesečno!$C21)*(COS(Dnevno!$C$1)*COS($D$442)+COS($C$442)*SIN(Dnevno!$C$1)*SIN($D$442)))+SIN(Sheet2!H$21)*COS(Mjesečno!$C21)*SIN($C$442)*SIN($D$442)+SIN(Mjesečno!$C21)*(SIN(Mjesečno!$C$1)*COS($D$442)-COS(Mjesečno!$C$1)*SIN($D$442)*COS($C$442)))</f>
        <v>0.82252678496621368</v>
      </c>
      <c r="I456" s="34">
        <f>IF(COS(I$21)*(COS(Mjesečno!$C21)*(COS(Dnevno!$C$1)*COS($D$442)+COS($C$442)*SIN(Dnevno!$C$1)*SIN($D$442)))+SIN(Sheet2!I$21)*COS(Mjesečno!$C21)*SIN($C$442)*SIN($D$442)+SIN(Mjesečno!$C21)*(SIN(Mjesečno!$C$1)*COS($D$442)-COS(Mjesečno!$C$1)*SIN($D$442)*COS($C$442))&lt;0,0,COS(I$21)*(COS(Mjesečno!$C21)*(COS(Dnevno!$C$1)*COS($D$442)+COS($C$442)*SIN(Dnevno!$C$1)*SIN($D$442)))+SIN(Sheet2!I$21)*COS(Mjesečno!$C21)*SIN($C$442)*SIN($D$442)+SIN(Mjesečno!$C21)*(SIN(Mjesečno!$C$1)*COS($D$442)-COS(Mjesečno!$C$1)*SIN($D$442)*COS($C$442)))</f>
        <v>0.91851350680998811</v>
      </c>
      <c r="J456" s="34">
        <f>IF(COS(J$21)*(COS(Mjesečno!$C21)*(COS(Dnevno!$C$1)*COS($D$442)+COS($C$442)*SIN(Dnevno!$C$1)*SIN($D$442)))+SIN(Sheet2!J$21)*COS(Mjesečno!$C21)*SIN($C$442)*SIN($D$442)+SIN(Mjesečno!$C21)*(SIN(Mjesečno!$C$1)*COS($D$442)-COS(Mjesečno!$C$1)*SIN($D$442)*COS($C$442))&lt;0,0,COS(J$21)*(COS(Mjesečno!$C21)*(COS(Dnevno!$C$1)*COS($D$442)+COS($C$442)*SIN(Dnevno!$C$1)*SIN($D$442)))+SIN(Sheet2!J$21)*COS(Mjesečno!$C21)*SIN($C$442)*SIN($D$442)+SIN(Mjesečno!$C21)*(SIN(Mjesečno!$C$1)*COS($D$442)-COS(Mjesečno!$C$1)*SIN($D$442)*COS($C$442)))</f>
        <v>0.95125279010877573</v>
      </c>
      <c r="K456" s="34">
        <f>IF(COS(K$21)*(COS(Mjesečno!$C21)*(COS(Dnevno!$C$1)*COS($D$442)+COS($C$442)*SIN(Dnevno!$C$1)*SIN($D$442)))+SIN(Sheet2!K$21)*COS(Mjesečno!$C21)*SIN($C$442)*SIN($D$442)+SIN(Mjesečno!$C21)*(SIN(Mjesečno!$C$1)*COS($D$442)-COS(Mjesečno!$C$1)*SIN($D$442)*COS($C$442))&lt;0,0,COS(K$21)*(COS(Mjesečno!$C21)*(COS(Dnevno!$C$1)*COS($D$442)+COS($C$442)*SIN(Dnevno!$C$1)*SIN($D$442)))+SIN(Sheet2!K$21)*COS(Mjesečno!$C21)*SIN($C$442)*SIN($D$442)+SIN(Mjesečno!$C21)*(SIN(Mjesečno!$C$1)*COS($D$442)-COS(Mjesečno!$C$1)*SIN($D$442)*COS($C$442)))</f>
        <v>0.91851350680998811</v>
      </c>
      <c r="L456" s="34">
        <f>IF(COS(L$21)*(COS(Mjesečno!$C21)*(COS(Dnevno!$C$1)*COS($D$442)+COS($C$442)*SIN(Dnevno!$C$1)*SIN($D$442)))+SIN(Sheet2!L$21)*COS(Mjesečno!$C21)*SIN($C$442)*SIN($D$442)+SIN(Mjesečno!$C21)*(SIN(Mjesečno!$C$1)*COS($D$442)-COS(Mjesečno!$C$1)*SIN($D$442)*COS($C$442))&lt;0,0,COS(L$21)*(COS(Mjesečno!$C21)*(COS(Dnevno!$C$1)*COS($D$442)+COS($C$442)*SIN(Dnevno!$C$1)*SIN($D$442)))+SIN(Sheet2!L$21)*COS(Mjesečno!$C21)*SIN($C$442)*SIN($D$442)+SIN(Mjesečno!$C21)*(SIN(Mjesečno!$C$1)*COS($D$442)-COS(Mjesečno!$C$1)*SIN($D$442)*COS($C$442)))</f>
        <v>0.82252678496621368</v>
      </c>
      <c r="M456" s="34">
        <f>IF(COS(M$21)*(COS(Mjesečno!$C21)*(COS(Dnevno!$C$1)*COS($D$442)+COS($C$442)*SIN(Dnevno!$C$1)*SIN($D$442)))+SIN(Sheet2!M$21)*COS(Mjesečno!$C21)*SIN($C$442)*SIN($D$442)+SIN(Mjesečno!$C21)*(SIN(Mjesečno!$C$1)*COS($D$442)-COS(Mjesečno!$C$1)*SIN($D$442)*COS($C$442))&lt;0,0,COS(M$21)*(COS(Mjesečno!$C21)*(COS(Dnevno!$C$1)*COS($D$442)+COS($C$442)*SIN(Dnevno!$C$1)*SIN($D$442)))+SIN(Sheet2!M$21)*COS(Mjesečno!$C21)*SIN($C$442)*SIN($D$442)+SIN(Mjesečno!$C21)*(SIN(Mjesečno!$C$1)*COS($D$442)-COS(Mjesečno!$C$1)*SIN($D$442)*COS($C$442)))</f>
        <v>0.66983396104554782</v>
      </c>
      <c r="N456" s="34">
        <f>IF(COS(N$21)*(COS(Mjesečno!$C21)*(COS(Dnevno!$C$1)*COS($D$442)+COS($C$442)*SIN(Dnevno!$C$1)*SIN($D$442)))+SIN(Sheet2!N$21)*COS(Mjesečno!$C21)*SIN($C$442)*SIN($D$442)+SIN(Mjesečno!$C21)*(SIN(Mjesečno!$C$1)*COS($D$442)-COS(Mjesečno!$C$1)*SIN($D$442)*COS($C$442))&lt;0,0,COS(N$21)*(COS(Mjesečno!$C21)*(COS(Dnevno!$C$1)*COS($D$442)+COS($C$442)*SIN(Dnevno!$C$1)*SIN($D$442)))+SIN(Sheet2!N$21)*COS(Mjesečno!$C21)*SIN($C$442)*SIN($D$442)+SIN(Mjesečno!$C21)*(SIN(Mjesečno!$C$1)*COS($D$442)-COS(Mjesečno!$C$1)*SIN($D$442)*COS($C$442)))</f>
        <v>0.47084079866136153</v>
      </c>
      <c r="O456" s="34">
        <f>IF(COS(O$21)*(COS(Mjesečno!$C21)*(COS(Dnevno!$C$1)*COS($D$442)+COS($C$442)*SIN(Dnevno!$C$1)*SIN($D$442)))+SIN(Sheet2!O$21)*COS(Mjesečno!$C21)*SIN($C$442)*SIN($D$442)+SIN(Mjesečno!$C21)*(SIN(Mjesečno!$C$1)*COS($D$442)-COS(Mjesečno!$C$1)*SIN($D$442)*COS($C$442))&lt;0,0,COS(O$21)*(COS(Mjesečno!$C21)*(COS(Dnevno!$C$1)*COS($D$442)+COS($C$442)*SIN(Dnevno!$C$1)*SIN($D$442)))+SIN(Sheet2!O$21)*COS(Mjesečno!$C21)*SIN($C$442)*SIN($D$442)+SIN(Mjesečno!$C21)*(SIN(Mjesečno!$C$1)*COS($D$442)-COS(Mjesečno!$C$1)*SIN($D$442)*COS($C$442)))</f>
        <v>0.23910835297838734</v>
      </c>
      <c r="P456" s="34">
        <f>IF(COS(P$21)*(COS(Mjesečno!$C21)*(COS(Dnevno!$C$1)*COS($D$442)+COS($C$442)*SIN(Dnevno!$C$1)*SIN($D$442)))+SIN(Sheet2!P$21)*COS(Mjesečno!$C21)*SIN($C$442)*SIN($D$442)+SIN(Mjesečno!$C21)*(SIN(Mjesečno!$C$1)*COS($D$442)-COS(Mjesečno!$C$1)*SIN($D$442)*COS($C$442))&lt;0,0,COS(P$21)*(COS(Mjesečno!$C21)*(COS(Dnevno!$C$1)*COS($D$442)+COS($C$442)*SIN(Dnevno!$C$1)*SIN($D$442)))+SIN(Sheet2!P$21)*COS(Mjesečno!$C21)*SIN($C$442)*SIN($D$442)+SIN(Mjesečno!$C21)*(SIN(Mjesečno!$C$1)*COS($D$442)-COS(Mjesečno!$C$1)*SIN($D$442)*COS($C$442)))</f>
        <v>0</v>
      </c>
      <c r="Q456" s="34">
        <f>IF(COS(Q$21)*(COS(Mjesečno!$C21)*(COS(Dnevno!$C$1)*COS($D$442)+COS($C$442)*SIN(Dnevno!$C$1)*SIN($D$442)))+SIN(Sheet2!Q$21)*COS(Mjesečno!$C21)*SIN($C$442)*SIN($D$442)+SIN(Mjesečno!$C21)*(SIN(Mjesečno!$C$1)*COS($D$442)-COS(Mjesečno!$C$1)*SIN($D$442)*COS($C$442))&lt;0,0,COS(Q$21)*(COS(Mjesečno!$C21)*(COS(Dnevno!$C$1)*COS($D$442)+COS($C$442)*SIN(Dnevno!$C$1)*SIN($D$442)))+SIN(Sheet2!Q$21)*COS(Mjesečno!$C21)*SIN($C$442)*SIN($D$442)+SIN(Mjesečno!$C21)*(SIN(Mjesečno!$C$1)*COS($D$442)-COS(Mjesečno!$C$1)*SIN($D$442)*COS($C$442)))</f>
        <v>0</v>
      </c>
      <c r="R456" s="34">
        <f>IF(COS(R$21)*(COS(Mjesečno!$C21)*(COS(Dnevno!$C$1)*COS($D$442)+COS($C$442)*SIN(Dnevno!$C$1)*SIN($D$442)))+SIN(Sheet2!R$21)*COS(Mjesečno!$C21)*SIN($C$442)*SIN($D$442)+SIN(Mjesečno!$C21)*(SIN(Mjesečno!$C$1)*COS($D$442)-COS(Mjesečno!$C$1)*SIN($D$442)*COS($C$442))&lt;0,0,COS(R$21)*(COS(Mjesečno!$C21)*(COS(Dnevno!$C$1)*COS($D$442)+COS($C$442)*SIN(Dnevno!$C$1)*SIN($D$442)))+SIN(Sheet2!R$21)*COS(Mjesečno!$C21)*SIN($C$442)*SIN($D$442)+SIN(Mjesečno!$C21)*(SIN(Mjesečno!$C$1)*COS($D$442)-COS(Mjesečno!$C$1)*SIN($D$442)*COS($C$442)))</f>
        <v>0</v>
      </c>
      <c r="S456" s="34">
        <f>IF(COS(S$21)*(COS(Mjesečno!$C21)*(COS(Dnevno!$C$1)*COS($D$442)+COS($C$442)*SIN(Dnevno!$C$1)*SIN($D$442)))+SIN(Sheet2!S$21)*COS(Mjesečno!$C21)*SIN($C$442)*SIN($D$442)+SIN(Mjesečno!$C21)*(SIN(Mjesečno!$C$1)*COS($D$442)-COS(Mjesečno!$C$1)*SIN($D$442)*COS($C$442))&lt;0,0,COS(S$21)*(COS(Mjesečno!$C21)*(COS(Dnevno!$C$1)*COS($D$442)+COS($C$442)*SIN(Dnevno!$C$1)*SIN($D$442)))+SIN(Sheet2!S$21)*COS(Mjesečno!$C21)*SIN($C$442)*SIN($D$442)+SIN(Mjesečno!$C21)*(SIN(Mjesečno!$C$1)*COS($D$442)-COS(Mjesečno!$C$1)*SIN($D$442)*COS($C$442)))</f>
        <v>0</v>
      </c>
    </row>
    <row r="457" spans="2:19" x14ac:dyDescent="0.35">
      <c r="B457" s="160" t="s">
        <v>86</v>
      </c>
      <c r="C457" s="34">
        <f>IF(COS(C$21)*(COS(Mjesečno!$C22)*(COS(Dnevno!$C$1)*COS($D$442)+COS($C$442)*SIN(Dnevno!$C$1)*SIN($D$442)))+SIN(Sheet2!C$21)*COS(Mjesečno!$C22)*SIN($C$442)*SIN($D$442)+SIN(Mjesečno!$C22)*(SIN(Mjesečno!$C$1)*COS($D$442)-COS(Mjesečno!$C$1)*SIN($D$442)*COS($C$442))&lt;0,0,COS(C$21)*(COS(Mjesečno!$C22)*(COS(Dnevno!$C$1)*COS($D$442)+COS($C$442)*SIN(Dnevno!$C$1)*SIN($D$442)))+SIN(Sheet2!C$21)*COS(Mjesečno!$C22)*SIN($C$442)*SIN($D$442)+SIN(Mjesečno!$C22)*(SIN(Mjesečno!$C$1)*COS($D$442)-COS(Mjesečno!$C$1)*SIN($D$442)*COS($C$442)))</f>
        <v>0</v>
      </c>
      <c r="D457" s="34">
        <f>IF(COS(D$21)*(COS(Mjesečno!$C22)*(COS(Dnevno!$C$1)*COS($D$442)+COS($C$442)*SIN(Dnevno!$C$1)*SIN($D$442)))+SIN(Sheet2!D$21)*COS(Mjesečno!$C22)*SIN($C$442)*SIN($D$442)+SIN(Mjesečno!$C22)*(SIN(Mjesečno!$C$1)*COS($D$442)-COS(Mjesečno!$C$1)*SIN($D$442)*COS($C$442))&lt;0,0,COS(D$21)*(COS(Mjesečno!$C22)*(COS(Dnevno!$C$1)*COS($D$442)+COS($C$442)*SIN(Dnevno!$C$1)*SIN($D$442)))+SIN(Sheet2!D$21)*COS(Mjesečno!$C22)*SIN($C$442)*SIN($D$442)+SIN(Mjesečno!$C22)*(SIN(Mjesečno!$C$1)*COS($D$442)-COS(Mjesečno!$C$1)*SIN($D$442)*COS($C$442)))</f>
        <v>4.7060115821130143E-2</v>
      </c>
      <c r="E457" s="34">
        <f>IF(COS(E$21)*(COS(Mjesečno!$C22)*(COS(Dnevno!$C$1)*COS($D$442)+COS($C$442)*SIN(Dnevno!$C$1)*SIN($D$442)))+SIN(Sheet2!E$21)*COS(Mjesečno!$C22)*SIN($C$442)*SIN($D$442)+SIN(Mjesečno!$C22)*(SIN(Mjesečno!$C$1)*COS($D$442)-COS(Mjesečno!$C$1)*SIN($D$442)*COS($C$442))&lt;0,0,COS(E$21)*(COS(Mjesečno!$C22)*(COS(Dnevno!$C$1)*COS($D$442)+COS($C$442)*SIN(Dnevno!$C$1)*SIN($D$442)))+SIN(Sheet2!E$21)*COS(Mjesečno!$C22)*SIN($C$442)*SIN($D$442)+SIN(Mjesečno!$C22)*(SIN(Mjesečno!$C$1)*COS($D$442)-COS(Mjesečno!$C$1)*SIN($D$442)*COS($C$442)))</f>
        <v>0.29222334197045219</v>
      </c>
      <c r="F457" s="34">
        <f>IF(COS(F$21)*(COS(Mjesečno!$C22)*(COS(Dnevno!$C$1)*COS($D$442)+COS($C$442)*SIN(Dnevno!$C$1)*SIN($D$442)))+SIN(Sheet2!F$21)*COS(Mjesečno!$C22)*SIN($C$442)*SIN($D$442)+SIN(Mjesečno!$C22)*(SIN(Mjesečno!$C$1)*COS($D$442)-COS(Mjesečno!$C$1)*SIN($D$442)*COS($C$442))&lt;0,0,COS(F$21)*(COS(Mjesečno!$C22)*(COS(Dnevno!$C$1)*COS($D$442)+COS($C$442)*SIN(Dnevno!$C$1)*SIN($D$442)))+SIN(Sheet2!F$21)*COS(Mjesečno!$C22)*SIN($C$442)*SIN($D$442)+SIN(Mjesečno!$C22)*(SIN(Mjesečno!$C$1)*COS($D$442)-COS(Mjesečno!$C$1)*SIN($D$442)*COS($C$442)))</f>
        <v>0.52067909940908563</v>
      </c>
      <c r="G457" s="34">
        <f>IF(COS(G$21)*(COS(Mjesečno!$C22)*(COS(Dnevno!$C$1)*COS($D$442)+COS($C$442)*SIN(Dnevno!$C$1)*SIN($D$442)))+SIN(Sheet2!G$21)*COS(Mjesečno!$C22)*SIN($C$442)*SIN($D$442)+SIN(Mjesečno!$C22)*(SIN(Mjesečno!$C$1)*COS($D$442)-COS(Mjesečno!$C$1)*SIN($D$442)*COS($C$442))&lt;0,0,COS(G$21)*(COS(Mjesečno!$C22)*(COS(Dnevno!$C$1)*COS($D$442)+COS($C$442)*SIN(Dnevno!$C$1)*SIN($D$442)))+SIN(Sheet2!G$21)*COS(Mjesečno!$C22)*SIN($C$442)*SIN($D$442)+SIN(Mjesečno!$C22)*(SIN(Mjesečno!$C$1)*COS($D$442)-COS(Mjesečno!$C$1)*SIN($D$442)*COS($C$442)))</f>
        <v>0.71685850580857702</v>
      </c>
      <c r="H457" s="34">
        <f>IF(COS(H$21)*(COS(Mjesečno!$C22)*(COS(Dnevno!$C$1)*COS($D$442)+COS($C$442)*SIN(Dnevno!$C$1)*SIN($D$442)))+SIN(Sheet2!H$21)*COS(Mjesečno!$C22)*SIN($C$442)*SIN($D$442)+SIN(Mjesečno!$C22)*(SIN(Mjesečno!$C$1)*COS($D$442)-COS(Mjesečno!$C$1)*SIN($D$442)*COS($C$442))&lt;0,0,COS(H$21)*(COS(Mjesečno!$C22)*(COS(Dnevno!$C$1)*COS($D$442)+COS($C$442)*SIN(Dnevno!$C$1)*SIN($D$442)))+SIN(Sheet2!H$21)*COS(Mjesečno!$C22)*SIN($C$442)*SIN($D$442)+SIN(Mjesečno!$C22)*(SIN(Mjesečno!$C$1)*COS($D$442)-COS(Mjesečno!$C$1)*SIN($D$442)*COS($C$442)))</f>
        <v>0.86739225882459914</v>
      </c>
      <c r="I457" s="34">
        <f>IF(COS(I$21)*(COS(Mjesečno!$C22)*(COS(Dnevno!$C$1)*COS($D$442)+COS($C$442)*SIN(Dnevno!$C$1)*SIN($D$442)))+SIN(Sheet2!I$21)*COS(Mjesečno!$C22)*SIN($C$442)*SIN($D$442)+SIN(Mjesečno!$C22)*(SIN(Mjesečno!$C$1)*COS($D$442)-COS(Mjesečno!$C$1)*SIN($D$442)*COS($C$442))&lt;0,0,COS(I$21)*(COS(Mjesečno!$C22)*(COS(Dnevno!$C$1)*COS($D$442)+COS($C$442)*SIN(Dnevno!$C$1)*SIN($D$442)))+SIN(Sheet2!I$21)*COS(Mjesečno!$C22)*SIN($C$442)*SIN($D$442)+SIN(Mjesečno!$C22)*(SIN(Mjesečno!$C$1)*COS($D$442)-COS(Mjesečno!$C$1)*SIN($D$442)*COS($C$442)))</f>
        <v>0.96202173195789908</v>
      </c>
      <c r="J457" s="34">
        <f>IF(COS(J$21)*(COS(Mjesečno!$C22)*(COS(Dnevno!$C$1)*COS($D$442)+COS($C$442)*SIN(Dnevno!$C$1)*SIN($D$442)))+SIN(Sheet2!J$21)*COS(Mjesečno!$C22)*SIN($C$442)*SIN($D$442)+SIN(Mjesečno!$C22)*(SIN(Mjesečno!$C$1)*COS($D$442)-COS(Mjesečno!$C$1)*SIN($D$442)*COS($C$442))&lt;0,0,COS(J$21)*(COS(Mjesečno!$C22)*(COS(Dnevno!$C$1)*COS($D$442)+COS($C$442)*SIN(Dnevno!$C$1)*SIN($D$442)))+SIN(Sheet2!J$21)*COS(Mjesečno!$C22)*SIN($C$442)*SIN($D$442)+SIN(Mjesečno!$C22)*(SIN(Mjesečno!$C$1)*COS($D$442)-COS(Mjesečno!$C$1)*SIN($D$442)*COS($C$442)))</f>
        <v>0.99429808299704092</v>
      </c>
      <c r="K457" s="34">
        <f>IF(COS(K$21)*(COS(Mjesečno!$C22)*(COS(Dnevno!$C$1)*COS($D$442)+COS($C$442)*SIN(Dnevno!$C$1)*SIN($D$442)))+SIN(Sheet2!K$21)*COS(Mjesečno!$C22)*SIN($C$442)*SIN($D$442)+SIN(Mjesečno!$C22)*(SIN(Mjesečno!$C$1)*COS($D$442)-COS(Mjesečno!$C$1)*SIN($D$442)*COS($C$442))&lt;0,0,COS(K$21)*(COS(Mjesečno!$C22)*(COS(Dnevno!$C$1)*COS($D$442)+COS($C$442)*SIN(Dnevno!$C$1)*SIN($D$442)))+SIN(Sheet2!K$21)*COS(Mjesečno!$C22)*SIN($C$442)*SIN($D$442)+SIN(Mjesečno!$C22)*(SIN(Mjesečno!$C$1)*COS($D$442)-COS(Mjesečno!$C$1)*SIN($D$442)*COS($C$442)))</f>
        <v>0.96202173195789908</v>
      </c>
      <c r="L457" s="34">
        <f>IF(COS(L$21)*(COS(Mjesečno!$C22)*(COS(Dnevno!$C$1)*COS($D$442)+COS($C$442)*SIN(Dnevno!$C$1)*SIN($D$442)))+SIN(Sheet2!L$21)*COS(Mjesečno!$C22)*SIN($C$442)*SIN($D$442)+SIN(Mjesečno!$C22)*(SIN(Mjesečno!$C$1)*COS($D$442)-COS(Mjesečno!$C$1)*SIN($D$442)*COS($C$442))&lt;0,0,COS(L$21)*(COS(Mjesečno!$C22)*(COS(Dnevno!$C$1)*COS($D$442)+COS($C$442)*SIN(Dnevno!$C$1)*SIN($D$442)))+SIN(Sheet2!L$21)*COS(Mjesečno!$C22)*SIN($C$442)*SIN($D$442)+SIN(Mjesečno!$C22)*(SIN(Mjesečno!$C$1)*COS($D$442)-COS(Mjesečno!$C$1)*SIN($D$442)*COS($C$442)))</f>
        <v>0.86739225882459914</v>
      </c>
      <c r="M457" s="34">
        <f>IF(COS(M$21)*(COS(Mjesečno!$C22)*(COS(Dnevno!$C$1)*COS($D$442)+COS($C$442)*SIN(Dnevno!$C$1)*SIN($D$442)))+SIN(Sheet2!M$21)*COS(Mjesečno!$C22)*SIN($C$442)*SIN($D$442)+SIN(Mjesečno!$C22)*(SIN(Mjesečno!$C$1)*COS($D$442)-COS(Mjesečno!$C$1)*SIN($D$442)*COS($C$442))&lt;0,0,COS(M$21)*(COS(Mjesečno!$C22)*(COS(Dnevno!$C$1)*COS($D$442)+COS($C$442)*SIN(Dnevno!$C$1)*SIN($D$442)))+SIN(Sheet2!M$21)*COS(Mjesečno!$C22)*SIN($C$442)*SIN($D$442)+SIN(Mjesečno!$C22)*(SIN(Mjesečno!$C$1)*COS($D$442)-COS(Mjesečno!$C$1)*SIN($D$442)*COS($C$442)))</f>
        <v>0.71685850580857702</v>
      </c>
      <c r="N457" s="34">
        <f>IF(COS(N$21)*(COS(Mjesečno!$C22)*(COS(Dnevno!$C$1)*COS($D$442)+COS($C$442)*SIN(Dnevno!$C$1)*SIN($D$442)))+SIN(Sheet2!N$21)*COS(Mjesečno!$C22)*SIN($C$442)*SIN($D$442)+SIN(Mjesečno!$C22)*(SIN(Mjesečno!$C$1)*COS($D$442)-COS(Mjesečno!$C$1)*SIN($D$442)*COS($C$442))&lt;0,0,COS(N$21)*(COS(Mjesečno!$C22)*(COS(Dnevno!$C$1)*COS($D$442)+COS($C$442)*SIN(Dnevno!$C$1)*SIN($D$442)))+SIN(Sheet2!N$21)*COS(Mjesečno!$C22)*SIN($C$442)*SIN($D$442)+SIN(Mjesečno!$C22)*(SIN(Mjesečno!$C$1)*COS($D$442)-COS(Mjesečno!$C$1)*SIN($D$442)*COS($C$442)))</f>
        <v>0.52067909940908563</v>
      </c>
      <c r="O457" s="34">
        <f>IF(COS(O$21)*(COS(Mjesečno!$C22)*(COS(Dnevno!$C$1)*COS($D$442)+COS($C$442)*SIN(Dnevno!$C$1)*SIN($D$442)))+SIN(Sheet2!O$21)*COS(Mjesečno!$C22)*SIN($C$442)*SIN($D$442)+SIN(Mjesečno!$C22)*(SIN(Mjesečno!$C$1)*COS($D$442)-COS(Mjesečno!$C$1)*SIN($D$442)*COS($C$442))&lt;0,0,COS(O$21)*(COS(Mjesečno!$C22)*(COS(Dnevno!$C$1)*COS($D$442)+COS($C$442)*SIN(Dnevno!$C$1)*SIN($D$442)))+SIN(Sheet2!O$21)*COS(Mjesečno!$C22)*SIN($C$442)*SIN($D$442)+SIN(Mjesečno!$C22)*(SIN(Mjesečno!$C$1)*COS($D$442)-COS(Mjesečno!$C$1)*SIN($D$442)*COS($C$442)))</f>
        <v>0.29222334197045219</v>
      </c>
      <c r="P457" s="34">
        <f>IF(COS(P$21)*(COS(Mjesečno!$C22)*(COS(Dnevno!$C$1)*COS($D$442)+COS($C$442)*SIN(Dnevno!$C$1)*SIN($D$442)))+SIN(Sheet2!P$21)*COS(Mjesečno!$C22)*SIN($C$442)*SIN($D$442)+SIN(Mjesečno!$C22)*(SIN(Mjesečno!$C$1)*COS($D$442)-COS(Mjesečno!$C$1)*SIN($D$442)*COS($C$442))&lt;0,0,COS(P$21)*(COS(Mjesečno!$C22)*(COS(Dnevno!$C$1)*COS($D$442)+COS($C$442)*SIN(Dnevno!$C$1)*SIN($D$442)))+SIN(Sheet2!P$21)*COS(Mjesečno!$C22)*SIN($C$442)*SIN($D$442)+SIN(Mjesečno!$C22)*(SIN(Mjesečno!$C$1)*COS($D$442)-COS(Mjesečno!$C$1)*SIN($D$442)*COS($C$442)))</f>
        <v>4.7060115821130143E-2</v>
      </c>
      <c r="Q457" s="34">
        <f>IF(COS(Q$21)*(COS(Mjesečno!$C22)*(COS(Dnevno!$C$1)*COS($D$442)+COS($C$442)*SIN(Dnevno!$C$1)*SIN($D$442)))+SIN(Sheet2!Q$21)*COS(Mjesečno!$C22)*SIN($C$442)*SIN($D$442)+SIN(Mjesečno!$C22)*(SIN(Mjesečno!$C$1)*COS($D$442)-COS(Mjesečno!$C$1)*SIN($D$442)*COS($C$442))&lt;0,0,COS(Q$21)*(COS(Mjesečno!$C22)*(COS(Dnevno!$C$1)*COS($D$442)+COS($C$442)*SIN(Dnevno!$C$1)*SIN($D$442)))+SIN(Sheet2!Q$21)*COS(Mjesečno!$C22)*SIN($C$442)*SIN($D$442)+SIN(Mjesečno!$C22)*(SIN(Mjesečno!$C$1)*COS($D$442)-COS(Mjesečno!$C$1)*SIN($D$442)*COS($C$442)))</f>
        <v>0</v>
      </c>
      <c r="R457" s="34">
        <f>IF(COS(R$21)*(COS(Mjesečno!$C22)*(COS(Dnevno!$C$1)*COS($D$442)+COS($C$442)*SIN(Dnevno!$C$1)*SIN($D$442)))+SIN(Sheet2!R$21)*COS(Mjesečno!$C22)*SIN($C$442)*SIN($D$442)+SIN(Mjesečno!$C22)*(SIN(Mjesečno!$C$1)*COS($D$442)-COS(Mjesečno!$C$1)*SIN($D$442)*COS($C$442))&lt;0,0,COS(R$21)*(COS(Mjesečno!$C22)*(COS(Dnevno!$C$1)*COS($D$442)+COS($C$442)*SIN(Dnevno!$C$1)*SIN($D$442)))+SIN(Sheet2!R$21)*COS(Mjesečno!$C22)*SIN($C$442)*SIN($D$442)+SIN(Mjesečno!$C22)*(SIN(Mjesečno!$C$1)*COS($D$442)-COS(Mjesečno!$C$1)*SIN($D$442)*COS($C$442)))</f>
        <v>0</v>
      </c>
      <c r="S457" s="34">
        <f>IF(COS(S$21)*(COS(Mjesečno!$C22)*(COS(Dnevno!$C$1)*COS($D$442)+COS($C$442)*SIN(Dnevno!$C$1)*SIN($D$442)))+SIN(Sheet2!S$21)*COS(Mjesečno!$C22)*SIN($C$442)*SIN($D$442)+SIN(Mjesečno!$C22)*(SIN(Mjesečno!$C$1)*COS($D$442)-COS(Mjesečno!$C$1)*SIN($D$442)*COS($C$442))&lt;0,0,COS(S$21)*(COS(Mjesečno!$C22)*(COS(Dnevno!$C$1)*COS($D$442)+COS($C$442)*SIN(Dnevno!$C$1)*SIN($D$442)))+SIN(Sheet2!S$21)*COS(Mjesečno!$C22)*SIN($C$442)*SIN($D$442)+SIN(Mjesečno!$C22)*(SIN(Mjesečno!$C$1)*COS($D$442)-COS(Mjesečno!$C$1)*SIN($D$442)*COS($C$442)))</f>
        <v>0</v>
      </c>
    </row>
    <row r="458" spans="2:19" x14ac:dyDescent="0.35">
      <c r="B458" s="160" t="s">
        <v>87</v>
      </c>
      <c r="C458" s="34">
        <f>IF(COS(C$21)*(COS(Mjesečno!$C23)*(COS(Dnevno!$C$1)*COS($D$442)+COS($C$442)*SIN(Dnevno!$C$1)*SIN($D$442)))+SIN(Sheet2!C$21)*COS(Mjesečno!$C23)*SIN($C$442)*SIN($D$442)+SIN(Mjesečno!$C23)*(SIN(Mjesečno!$C$1)*COS($D$442)-COS(Mjesečno!$C$1)*SIN($D$442)*COS($C$442))&lt;0,0,COS(C$21)*(COS(Mjesečno!$C23)*(COS(Dnevno!$C$1)*COS($D$442)+COS($C$442)*SIN(Dnevno!$C$1)*SIN($D$442)))+SIN(Sheet2!C$21)*COS(Mjesečno!$C23)*SIN($C$442)*SIN($D$442)+SIN(Mjesečno!$C23)*(SIN(Mjesečno!$C$1)*COS($D$442)-COS(Mjesečno!$C$1)*SIN($D$442)*COS($C$442)))</f>
        <v>0</v>
      </c>
      <c r="D458" s="34">
        <f>IF(COS(D$21)*(COS(Mjesečno!$C23)*(COS(Dnevno!$C$1)*COS($D$442)+COS($C$442)*SIN(Dnevno!$C$1)*SIN($D$442)))+SIN(Sheet2!D$21)*COS(Mjesečno!$C23)*SIN($C$442)*SIN($D$442)+SIN(Mjesečno!$C23)*(SIN(Mjesečno!$C$1)*COS($D$442)-COS(Mjesečno!$C$1)*SIN($D$442)*COS($C$442))&lt;0,0,COS(D$21)*(COS(Mjesečno!$C23)*(COS(Dnevno!$C$1)*COS($D$442)+COS($C$442)*SIN(Dnevno!$C$1)*SIN($D$442)))+SIN(Sheet2!D$21)*COS(Mjesečno!$C23)*SIN($C$442)*SIN($D$442)+SIN(Mjesečno!$C23)*(SIN(Mjesečno!$C$1)*COS($D$442)-COS(Mjesečno!$C$1)*SIN($D$442)*COS($C$442)))</f>
        <v>8.9804164649249799E-2</v>
      </c>
      <c r="E458" s="34">
        <f>IF(COS(E$21)*(COS(Mjesečno!$C23)*(COS(Dnevno!$C$1)*COS($D$442)+COS($C$442)*SIN(Dnevno!$C$1)*SIN($D$442)))+SIN(Sheet2!E$21)*COS(Mjesečno!$C23)*SIN($C$442)*SIN($D$442)+SIN(Mjesečno!$C23)*(SIN(Mjesečno!$C$1)*COS($D$442)-COS(Mjesečno!$C$1)*SIN($D$442)*COS($C$442))&lt;0,0,COS(E$21)*(COS(Mjesečno!$C23)*(COS(Dnevno!$C$1)*COS($D$442)+COS($C$442)*SIN(Dnevno!$C$1)*SIN($D$442)))+SIN(Sheet2!E$21)*COS(Mjesečno!$C23)*SIN($C$442)*SIN($D$442)+SIN(Mjesečno!$C23)*(SIN(Mjesečno!$C$1)*COS($D$442)-COS(Mjesečno!$C$1)*SIN($D$442)*COS($C$442)))</f>
        <v>0.32500619045768858</v>
      </c>
      <c r="F458" s="34">
        <f>IF(COS(F$21)*(COS(Mjesečno!$C23)*(COS(Dnevno!$C$1)*COS($D$442)+COS($C$442)*SIN(Dnevno!$C$1)*SIN($D$442)))+SIN(Sheet2!F$21)*COS(Mjesečno!$C23)*SIN($C$442)*SIN($D$442)+SIN(Mjesečno!$C23)*(SIN(Mjesečno!$C$1)*COS($D$442)-COS(Mjesečno!$C$1)*SIN($D$442)*COS($C$442))&lt;0,0,COS(F$21)*(COS(Mjesečno!$C23)*(COS(Dnevno!$C$1)*COS($D$442)+COS($C$442)*SIN(Dnevno!$C$1)*SIN($D$442)))+SIN(Sheet2!F$21)*COS(Mjesečno!$C23)*SIN($C$442)*SIN($D$442)+SIN(Mjesečno!$C23)*(SIN(Mjesečno!$C$1)*COS($D$442)-COS(Mjesečno!$C$1)*SIN($D$442)*COS($C$442)))</f>
        <v>0.54417958689700796</v>
      </c>
      <c r="G458" s="34">
        <f>IF(COS(G$21)*(COS(Mjesečno!$C23)*(COS(Dnevno!$C$1)*COS($D$442)+COS($C$442)*SIN(Dnevno!$C$1)*SIN($D$442)))+SIN(Sheet2!G$21)*COS(Mjesečno!$C23)*SIN($C$442)*SIN($D$442)+SIN(Mjesečno!$C23)*(SIN(Mjesečno!$C$1)*COS($D$442)-COS(Mjesečno!$C$1)*SIN($D$442)*COS($C$442))&lt;0,0,COS(G$21)*(COS(Mjesečno!$C23)*(COS(Dnevno!$C$1)*COS($D$442)+COS($C$442)*SIN(Dnevno!$C$1)*SIN($D$442)))+SIN(Sheet2!G$21)*COS(Mjesečno!$C23)*SIN($C$442)*SIN($D$442)+SIN(Mjesečno!$C23)*(SIN(Mjesečno!$C$1)*COS($D$442)-COS(Mjesečno!$C$1)*SIN($D$442)*COS($C$442)))</f>
        <v>0.73238804920103107</v>
      </c>
      <c r="H458" s="34">
        <f>IF(COS(H$21)*(COS(Mjesečno!$C23)*(COS(Dnevno!$C$1)*COS($D$442)+COS($C$442)*SIN(Dnevno!$C$1)*SIN($D$442)))+SIN(Sheet2!H$21)*COS(Mjesečno!$C23)*SIN($C$442)*SIN($D$442)+SIN(Mjesečno!$C23)*(SIN(Mjesečno!$C$1)*COS($D$442)-COS(Mjesečno!$C$1)*SIN($D$442)*COS($C$442))&lt;0,0,COS(H$21)*(COS(Mjesečno!$C23)*(COS(Dnevno!$C$1)*COS($D$442)+COS($C$442)*SIN(Dnevno!$C$1)*SIN($D$442)))+SIN(Sheet2!H$21)*COS(Mjesečno!$C23)*SIN($C$442)*SIN($D$442)+SIN(Mjesečno!$C23)*(SIN(Mjesečno!$C$1)*COS($D$442)-COS(Mjesečno!$C$1)*SIN($D$442)*COS($C$442)))</f>
        <v>0.87680548169292893</v>
      </c>
      <c r="I458" s="34">
        <f>IF(COS(I$21)*(COS(Mjesečno!$C23)*(COS(Dnevno!$C$1)*COS($D$442)+COS($C$442)*SIN(Dnevno!$C$1)*SIN($D$442)))+SIN(Sheet2!I$21)*COS(Mjesečno!$C23)*SIN($C$442)*SIN($D$442)+SIN(Mjesečno!$C23)*(SIN(Mjesečno!$C$1)*COS($D$442)-COS(Mjesečno!$C$1)*SIN($D$442)*COS($C$442))&lt;0,0,COS(I$21)*(COS(Mjesečno!$C23)*(COS(Dnevno!$C$1)*COS($D$442)+COS($C$442)*SIN(Dnevno!$C$1)*SIN($D$442)))+SIN(Sheet2!I$21)*COS(Mjesečno!$C23)*SIN($C$442)*SIN($D$442)+SIN(Mjesečno!$C23)*(SIN(Mjesečno!$C$1)*COS($D$442)-COS(Mjesečno!$C$1)*SIN($D$442)*COS($C$442)))</f>
        <v>0.96759007500946992</v>
      </c>
      <c r="J458" s="34">
        <f>IF(COS(J$21)*(COS(Mjesečno!$C23)*(COS(Dnevno!$C$1)*COS($D$442)+COS($C$442)*SIN(Dnevno!$C$1)*SIN($D$442)))+SIN(Sheet2!J$21)*COS(Mjesečno!$C23)*SIN($C$442)*SIN($D$442)+SIN(Mjesečno!$C23)*(SIN(Mjesečno!$C$1)*COS($D$442)-COS(Mjesečno!$C$1)*SIN($D$442)*COS($C$442))&lt;0,0,COS(J$21)*(COS(Mjesečno!$C23)*(COS(Dnevno!$C$1)*COS($D$442)+COS($C$442)*SIN(Dnevno!$C$1)*SIN($D$442)))+SIN(Sheet2!J$21)*COS(Mjesečno!$C23)*SIN($C$442)*SIN($D$442)+SIN(Mjesečno!$C23)*(SIN(Mjesečno!$C$1)*COS($D$442)-COS(Mjesečno!$C$1)*SIN($D$442)*COS($C$442)))</f>
        <v>0.99855500914476603</v>
      </c>
      <c r="K458" s="34">
        <f>IF(COS(K$21)*(COS(Mjesečno!$C23)*(COS(Dnevno!$C$1)*COS($D$442)+COS($C$442)*SIN(Dnevno!$C$1)*SIN($D$442)))+SIN(Sheet2!K$21)*COS(Mjesečno!$C23)*SIN($C$442)*SIN($D$442)+SIN(Mjesečno!$C23)*(SIN(Mjesečno!$C$1)*COS($D$442)-COS(Mjesečno!$C$1)*SIN($D$442)*COS($C$442))&lt;0,0,COS(K$21)*(COS(Mjesečno!$C23)*(COS(Dnevno!$C$1)*COS($D$442)+COS($C$442)*SIN(Dnevno!$C$1)*SIN($D$442)))+SIN(Sheet2!K$21)*COS(Mjesečno!$C23)*SIN($C$442)*SIN($D$442)+SIN(Mjesečno!$C23)*(SIN(Mjesečno!$C$1)*COS($D$442)-COS(Mjesečno!$C$1)*SIN($D$442)*COS($C$442)))</f>
        <v>0.96759007500946992</v>
      </c>
      <c r="L458" s="34">
        <f>IF(COS(L$21)*(COS(Mjesečno!$C23)*(COS(Dnevno!$C$1)*COS($D$442)+COS($C$442)*SIN(Dnevno!$C$1)*SIN($D$442)))+SIN(Sheet2!L$21)*COS(Mjesečno!$C23)*SIN($C$442)*SIN($D$442)+SIN(Mjesečno!$C23)*(SIN(Mjesečno!$C$1)*COS($D$442)-COS(Mjesečno!$C$1)*SIN($D$442)*COS($C$442))&lt;0,0,COS(L$21)*(COS(Mjesečno!$C23)*(COS(Dnevno!$C$1)*COS($D$442)+COS($C$442)*SIN(Dnevno!$C$1)*SIN($D$442)))+SIN(Sheet2!L$21)*COS(Mjesečno!$C23)*SIN($C$442)*SIN($D$442)+SIN(Mjesečno!$C23)*(SIN(Mjesečno!$C$1)*COS($D$442)-COS(Mjesečno!$C$1)*SIN($D$442)*COS($C$442)))</f>
        <v>0.87680548169292893</v>
      </c>
      <c r="M458" s="34">
        <f>IF(COS(M$21)*(COS(Mjesečno!$C23)*(COS(Dnevno!$C$1)*COS($D$442)+COS($C$442)*SIN(Dnevno!$C$1)*SIN($D$442)))+SIN(Sheet2!M$21)*COS(Mjesečno!$C23)*SIN($C$442)*SIN($D$442)+SIN(Mjesečno!$C23)*(SIN(Mjesečno!$C$1)*COS($D$442)-COS(Mjesečno!$C$1)*SIN($D$442)*COS($C$442))&lt;0,0,COS(M$21)*(COS(Mjesečno!$C23)*(COS(Dnevno!$C$1)*COS($D$442)+COS($C$442)*SIN(Dnevno!$C$1)*SIN($D$442)))+SIN(Sheet2!M$21)*COS(Mjesečno!$C23)*SIN($C$442)*SIN($D$442)+SIN(Mjesečno!$C23)*(SIN(Mjesečno!$C$1)*COS($D$442)-COS(Mjesečno!$C$1)*SIN($D$442)*COS($C$442)))</f>
        <v>0.73238804920103107</v>
      </c>
      <c r="N458" s="34">
        <f>IF(COS(N$21)*(COS(Mjesečno!$C23)*(COS(Dnevno!$C$1)*COS($D$442)+COS($C$442)*SIN(Dnevno!$C$1)*SIN($D$442)))+SIN(Sheet2!N$21)*COS(Mjesečno!$C23)*SIN($C$442)*SIN($D$442)+SIN(Mjesečno!$C23)*(SIN(Mjesečno!$C$1)*COS($D$442)-COS(Mjesečno!$C$1)*SIN($D$442)*COS($C$442))&lt;0,0,COS(N$21)*(COS(Mjesečno!$C23)*(COS(Dnevno!$C$1)*COS($D$442)+COS($C$442)*SIN(Dnevno!$C$1)*SIN($D$442)))+SIN(Sheet2!N$21)*COS(Mjesečno!$C23)*SIN($C$442)*SIN($D$442)+SIN(Mjesečno!$C23)*(SIN(Mjesečno!$C$1)*COS($D$442)-COS(Mjesečno!$C$1)*SIN($D$442)*COS($C$442)))</f>
        <v>0.54417958689700796</v>
      </c>
      <c r="O458" s="34">
        <f>IF(COS(O$21)*(COS(Mjesečno!$C23)*(COS(Dnevno!$C$1)*COS($D$442)+COS($C$442)*SIN(Dnevno!$C$1)*SIN($D$442)))+SIN(Sheet2!O$21)*COS(Mjesečno!$C23)*SIN($C$442)*SIN($D$442)+SIN(Mjesečno!$C23)*(SIN(Mjesečno!$C$1)*COS($D$442)-COS(Mjesečno!$C$1)*SIN($D$442)*COS($C$442))&lt;0,0,COS(O$21)*(COS(Mjesečno!$C23)*(COS(Dnevno!$C$1)*COS($D$442)+COS($C$442)*SIN(Dnevno!$C$1)*SIN($D$442)))+SIN(Sheet2!O$21)*COS(Mjesečno!$C23)*SIN($C$442)*SIN($D$442)+SIN(Mjesečno!$C23)*(SIN(Mjesečno!$C$1)*COS($D$442)-COS(Mjesečno!$C$1)*SIN($D$442)*COS($C$442)))</f>
        <v>0.32500619045768858</v>
      </c>
      <c r="P458" s="34">
        <f>IF(COS(P$21)*(COS(Mjesečno!$C23)*(COS(Dnevno!$C$1)*COS($D$442)+COS($C$442)*SIN(Dnevno!$C$1)*SIN($D$442)))+SIN(Sheet2!P$21)*COS(Mjesečno!$C23)*SIN($C$442)*SIN($D$442)+SIN(Mjesečno!$C23)*(SIN(Mjesečno!$C$1)*COS($D$442)-COS(Mjesečno!$C$1)*SIN($D$442)*COS($C$442))&lt;0,0,COS(P$21)*(COS(Mjesečno!$C23)*(COS(Dnevno!$C$1)*COS($D$442)+COS($C$442)*SIN(Dnevno!$C$1)*SIN($D$442)))+SIN(Sheet2!P$21)*COS(Mjesečno!$C23)*SIN($C$442)*SIN($D$442)+SIN(Mjesečno!$C23)*(SIN(Mjesečno!$C$1)*COS($D$442)-COS(Mjesečno!$C$1)*SIN($D$442)*COS($C$442)))</f>
        <v>8.9804164649249799E-2</v>
      </c>
      <c r="Q458" s="34">
        <f>IF(COS(Q$21)*(COS(Mjesečno!$C23)*(COS(Dnevno!$C$1)*COS($D$442)+COS($C$442)*SIN(Dnevno!$C$1)*SIN($D$442)))+SIN(Sheet2!Q$21)*COS(Mjesečno!$C23)*SIN($C$442)*SIN($D$442)+SIN(Mjesečno!$C23)*(SIN(Mjesečno!$C$1)*COS($D$442)-COS(Mjesečno!$C$1)*SIN($D$442)*COS($C$442))&lt;0,0,COS(Q$21)*(COS(Mjesečno!$C23)*(COS(Dnevno!$C$1)*COS($D$442)+COS($C$442)*SIN(Dnevno!$C$1)*SIN($D$442)))+SIN(Sheet2!Q$21)*COS(Mjesečno!$C23)*SIN($C$442)*SIN($D$442)+SIN(Mjesečno!$C23)*(SIN(Mjesečno!$C$1)*COS($D$442)-COS(Mjesečno!$C$1)*SIN($D$442)*COS($C$442)))</f>
        <v>0</v>
      </c>
      <c r="R458" s="34">
        <f>IF(COS(R$21)*(COS(Mjesečno!$C23)*(COS(Dnevno!$C$1)*COS($D$442)+COS($C$442)*SIN(Dnevno!$C$1)*SIN($D$442)))+SIN(Sheet2!R$21)*COS(Mjesečno!$C23)*SIN($C$442)*SIN($D$442)+SIN(Mjesečno!$C23)*(SIN(Mjesečno!$C$1)*COS($D$442)-COS(Mjesečno!$C$1)*SIN($D$442)*COS($C$442))&lt;0,0,COS(R$21)*(COS(Mjesečno!$C23)*(COS(Dnevno!$C$1)*COS($D$442)+COS($C$442)*SIN(Dnevno!$C$1)*SIN($D$442)))+SIN(Sheet2!R$21)*COS(Mjesečno!$C23)*SIN($C$442)*SIN($D$442)+SIN(Mjesečno!$C23)*(SIN(Mjesečno!$C$1)*COS($D$442)-COS(Mjesečno!$C$1)*SIN($D$442)*COS($C$442)))</f>
        <v>0</v>
      </c>
      <c r="S458" s="34">
        <f>IF(COS(S$21)*(COS(Mjesečno!$C23)*(COS(Dnevno!$C$1)*COS($D$442)+COS($C$442)*SIN(Dnevno!$C$1)*SIN($D$442)))+SIN(Sheet2!S$21)*COS(Mjesečno!$C23)*SIN($C$442)*SIN($D$442)+SIN(Mjesečno!$C23)*(SIN(Mjesečno!$C$1)*COS($D$442)-COS(Mjesečno!$C$1)*SIN($D$442)*COS($C$442))&lt;0,0,COS(S$21)*(COS(Mjesečno!$C23)*(COS(Dnevno!$C$1)*COS($D$442)+COS($C$442)*SIN(Dnevno!$C$1)*SIN($D$442)))+SIN(Sheet2!S$21)*COS(Mjesečno!$C23)*SIN($C$442)*SIN($D$442)+SIN(Mjesečno!$C23)*(SIN(Mjesečno!$C$1)*COS($D$442)-COS(Mjesečno!$C$1)*SIN($D$442)*COS($C$442)))</f>
        <v>0</v>
      </c>
    </row>
    <row r="459" spans="2:19" x14ac:dyDescent="0.35">
      <c r="B459" s="161" t="s">
        <v>88</v>
      </c>
      <c r="C459" s="34">
        <f>IF(COS(C$21)*(COS(Mjesečno!$C24)*(COS(Dnevno!$C$1)*COS($D$442)+COS($C$442)*SIN(Dnevno!$C$1)*SIN($D$442)))+SIN(Sheet2!C$21)*COS(Mjesečno!$C24)*SIN($C$442)*SIN($D$442)+SIN(Mjesečno!$C24)*(SIN(Mjesečno!$C$1)*COS($D$442)-COS(Mjesečno!$C$1)*SIN($D$442)*COS($C$442))&lt;0,0,COS(C$21)*(COS(Mjesečno!$C24)*(COS(Dnevno!$C$1)*COS($D$442)+COS($C$442)*SIN(Dnevno!$C$1)*SIN($D$442)))+SIN(Sheet2!C$21)*COS(Mjesečno!$C24)*SIN($C$442)*SIN($D$442)+SIN(Mjesečno!$C24)*(SIN(Mjesečno!$C$1)*COS($D$442)-COS(Mjesečno!$C$1)*SIN($D$442)*COS($C$442)))</f>
        <v>0</v>
      </c>
      <c r="D459" s="34">
        <f>IF(COS(D$21)*(COS(Mjesečno!$C24)*(COS(Dnevno!$C$1)*COS($D$442)+COS($C$442)*SIN(Dnevno!$C$1)*SIN($D$442)))+SIN(Sheet2!D$21)*COS(Mjesečno!$C24)*SIN($C$442)*SIN($D$442)+SIN(Mjesečno!$C24)*(SIN(Mjesečno!$C$1)*COS($D$442)-COS(Mjesečno!$C$1)*SIN($D$442)*COS($C$442))&lt;0,0,COS(D$21)*(COS(Mjesečno!$C24)*(COS(Dnevno!$C$1)*COS($D$442)+COS($C$442)*SIN(Dnevno!$C$1)*SIN($D$442)))+SIN(Sheet2!D$21)*COS(Mjesečno!$C24)*SIN($C$442)*SIN($D$442)+SIN(Mjesečno!$C24)*(SIN(Mjesečno!$C$1)*COS($D$442)-COS(Mjesečno!$C$1)*SIN($D$442)*COS($C$442)))</f>
        <v>0.10792587048133945</v>
      </c>
      <c r="E459" s="34">
        <f>IF(COS(E$21)*(COS(Mjesečno!$C24)*(COS(Dnevno!$C$1)*COS($D$442)+COS($C$442)*SIN(Dnevno!$C$1)*SIN($D$442)))+SIN(Sheet2!E$21)*COS(Mjesečno!$C24)*SIN($C$442)*SIN($D$442)+SIN(Mjesečno!$C24)*(SIN(Mjesečno!$C$1)*COS($D$442)-COS(Mjesečno!$C$1)*SIN($D$442)*COS($C$442))&lt;0,0,COS(E$21)*(COS(Mjesečno!$C24)*(COS(Dnevno!$C$1)*COS($D$442)+COS($C$442)*SIN(Dnevno!$C$1)*SIN($D$442)))+SIN(Sheet2!E$21)*COS(Mjesečno!$C24)*SIN($C$442)*SIN($D$442)+SIN(Mjesečno!$C24)*(SIN(Mjesečno!$C$1)*COS($D$442)-COS(Mjesečno!$C$1)*SIN($D$442)*COS($C$442)))</f>
        <v>0.33681268216396443</v>
      </c>
      <c r="F459" s="34">
        <f>IF(COS(F$21)*(COS(Mjesečno!$C24)*(COS(Dnevno!$C$1)*COS($D$442)+COS($C$442)*SIN(Dnevno!$C$1)*SIN($D$442)))+SIN(Sheet2!F$21)*COS(Mjesečno!$C24)*SIN($C$442)*SIN($D$442)+SIN(Mjesečno!$C24)*(SIN(Mjesečno!$C$1)*COS($D$442)-COS(Mjesečno!$C$1)*SIN($D$442)*COS($C$442))&lt;0,0,COS(F$21)*(COS(Mjesečno!$C24)*(COS(Dnevno!$C$1)*COS($D$442)+COS($C$442)*SIN(Dnevno!$C$1)*SIN($D$442)))+SIN(Sheet2!F$21)*COS(Mjesečno!$C24)*SIN($C$442)*SIN($D$442)+SIN(Mjesečno!$C24)*(SIN(Mjesečno!$C$1)*COS($D$442)-COS(Mjesečno!$C$1)*SIN($D$442)*COS($C$442)))</f>
        <v>0.55010123588375959</v>
      </c>
      <c r="G459" s="34">
        <f>IF(COS(G$21)*(COS(Mjesečno!$C24)*(COS(Dnevno!$C$1)*COS($D$442)+COS($C$442)*SIN(Dnevno!$C$1)*SIN($D$442)))+SIN(Sheet2!G$21)*COS(Mjesečno!$C24)*SIN($C$442)*SIN($D$442)+SIN(Mjesečno!$C24)*(SIN(Mjesečno!$C$1)*COS($D$442)-COS(Mjesečno!$C$1)*SIN($D$442)*COS($C$442))&lt;0,0,COS(G$21)*(COS(Mjesečno!$C24)*(COS(Dnevno!$C$1)*COS($D$442)+COS($C$442)*SIN(Dnevno!$C$1)*SIN($D$442)))+SIN(Sheet2!G$21)*COS(Mjesečno!$C24)*SIN($C$442)*SIN($D$442)+SIN(Mjesečno!$C24)*(SIN(Mjesečno!$C$1)*COS($D$442)-COS(Mjesečno!$C$1)*SIN($D$442)*COS($C$442)))</f>
        <v>0.73325626918072084</v>
      </c>
      <c r="H459" s="34">
        <f>IF(COS(H$21)*(COS(Mjesečno!$C24)*(COS(Dnevno!$C$1)*COS($D$442)+COS($C$442)*SIN(Dnevno!$C$1)*SIN($D$442)))+SIN(Sheet2!H$21)*COS(Mjesečno!$C24)*SIN($C$442)*SIN($D$442)+SIN(Mjesečno!$C24)*(SIN(Mjesečno!$C$1)*COS($D$442)-COS(Mjesečno!$C$1)*SIN($D$442)*COS($C$442))&lt;0,0,COS(H$21)*(COS(Mjesečno!$C24)*(COS(Dnevno!$C$1)*COS($D$442)+COS($C$442)*SIN(Dnevno!$C$1)*SIN($D$442)))+SIN(Sheet2!H$21)*COS(Mjesečno!$C24)*SIN($C$442)*SIN($D$442)+SIN(Mjesečno!$C24)*(SIN(Mjesečno!$C$1)*COS($D$442)-COS(Mjesečno!$C$1)*SIN($D$442)*COS($C$442)))</f>
        <v>0.87379606921366448</v>
      </c>
      <c r="I459" s="34">
        <f>IF(COS(I$21)*(COS(Mjesečno!$C24)*(COS(Dnevno!$C$1)*COS($D$442)+COS($C$442)*SIN(Dnevno!$C$1)*SIN($D$442)))+SIN(Sheet2!I$21)*COS(Mjesečno!$C24)*SIN($C$442)*SIN($D$442)+SIN(Mjesečno!$C24)*(SIN(Mjesečno!$C$1)*COS($D$442)-COS(Mjesečno!$C$1)*SIN($D$442)*COS($C$442))&lt;0,0,COS(I$21)*(COS(Mjesečno!$C24)*(COS(Dnevno!$C$1)*COS($D$442)+COS($C$442)*SIN(Dnevno!$C$1)*SIN($D$442)))+SIN(Sheet2!I$21)*COS(Mjesečno!$C24)*SIN($C$442)*SIN($D$442)+SIN(Mjesečno!$C24)*(SIN(Mjesečno!$C$1)*COS($D$442)-COS(Mjesečno!$C$1)*SIN($D$442)*COS($C$442)))</f>
        <v>0.96214308086334599</v>
      </c>
      <c r="J459" s="34">
        <f>IF(COS(J$21)*(COS(Mjesečno!$C24)*(COS(Dnevno!$C$1)*COS($D$442)+COS($C$442)*SIN(Dnevno!$C$1)*SIN($D$442)))+SIN(Sheet2!J$21)*COS(Mjesečno!$C24)*SIN($C$442)*SIN($D$442)+SIN(Mjesečno!$C24)*(SIN(Mjesečno!$C$1)*COS($D$442)-COS(Mjesečno!$C$1)*SIN($D$442)*COS($C$442))&lt;0,0,COS(J$21)*(COS(Mjesečno!$C24)*(COS(Dnevno!$C$1)*COS($D$442)+COS($C$442)*SIN(Dnevno!$C$1)*SIN($D$442)))+SIN(Sheet2!J$21)*COS(Mjesečno!$C24)*SIN($C$442)*SIN($D$442)+SIN(Mjesečno!$C24)*(SIN(Mjesečno!$C$1)*COS($D$442)-COS(Mjesečno!$C$1)*SIN($D$442)*COS($C$442)))</f>
        <v>0.99227660128617945</v>
      </c>
      <c r="K459" s="34">
        <f>IF(COS(K$21)*(COS(Mjesečno!$C24)*(COS(Dnevno!$C$1)*COS($D$442)+COS($C$442)*SIN(Dnevno!$C$1)*SIN($D$442)))+SIN(Sheet2!K$21)*COS(Mjesečno!$C24)*SIN($C$442)*SIN($D$442)+SIN(Mjesečno!$C24)*(SIN(Mjesečno!$C$1)*COS($D$442)-COS(Mjesečno!$C$1)*SIN($D$442)*COS($C$442))&lt;0,0,COS(K$21)*(COS(Mjesečno!$C24)*(COS(Dnevno!$C$1)*COS($D$442)+COS($C$442)*SIN(Dnevno!$C$1)*SIN($D$442)))+SIN(Sheet2!K$21)*COS(Mjesečno!$C24)*SIN($C$442)*SIN($D$442)+SIN(Mjesečno!$C24)*(SIN(Mjesečno!$C$1)*COS($D$442)-COS(Mjesečno!$C$1)*SIN($D$442)*COS($C$442)))</f>
        <v>0.96214308086334599</v>
      </c>
      <c r="L459" s="34">
        <f>IF(COS(L$21)*(COS(Mjesečno!$C24)*(COS(Dnevno!$C$1)*COS($D$442)+COS($C$442)*SIN(Dnevno!$C$1)*SIN($D$442)))+SIN(Sheet2!L$21)*COS(Mjesečno!$C24)*SIN($C$442)*SIN($D$442)+SIN(Mjesečno!$C24)*(SIN(Mjesečno!$C$1)*COS($D$442)-COS(Mjesečno!$C$1)*SIN($D$442)*COS($C$442))&lt;0,0,COS(L$21)*(COS(Mjesečno!$C24)*(COS(Dnevno!$C$1)*COS($D$442)+COS($C$442)*SIN(Dnevno!$C$1)*SIN($D$442)))+SIN(Sheet2!L$21)*COS(Mjesečno!$C24)*SIN($C$442)*SIN($D$442)+SIN(Mjesečno!$C24)*(SIN(Mjesečno!$C$1)*COS($D$442)-COS(Mjesečno!$C$1)*SIN($D$442)*COS($C$442)))</f>
        <v>0.87379606921366448</v>
      </c>
      <c r="M459" s="34">
        <f>IF(COS(M$21)*(COS(Mjesečno!$C24)*(COS(Dnevno!$C$1)*COS($D$442)+COS($C$442)*SIN(Dnevno!$C$1)*SIN($D$442)))+SIN(Sheet2!M$21)*COS(Mjesečno!$C24)*SIN($C$442)*SIN($D$442)+SIN(Mjesečno!$C24)*(SIN(Mjesečno!$C$1)*COS($D$442)-COS(Mjesečno!$C$1)*SIN($D$442)*COS($C$442))&lt;0,0,COS(M$21)*(COS(Mjesečno!$C24)*(COS(Dnevno!$C$1)*COS($D$442)+COS($C$442)*SIN(Dnevno!$C$1)*SIN($D$442)))+SIN(Sheet2!M$21)*COS(Mjesečno!$C24)*SIN($C$442)*SIN($D$442)+SIN(Mjesečno!$C24)*(SIN(Mjesečno!$C$1)*COS($D$442)-COS(Mjesečno!$C$1)*SIN($D$442)*COS($C$442)))</f>
        <v>0.73325626918072084</v>
      </c>
      <c r="N459" s="34">
        <f>IF(COS(N$21)*(COS(Mjesečno!$C24)*(COS(Dnevno!$C$1)*COS($D$442)+COS($C$442)*SIN(Dnevno!$C$1)*SIN($D$442)))+SIN(Sheet2!N$21)*COS(Mjesečno!$C24)*SIN($C$442)*SIN($D$442)+SIN(Mjesečno!$C24)*(SIN(Mjesečno!$C$1)*COS($D$442)-COS(Mjesečno!$C$1)*SIN($D$442)*COS($C$442))&lt;0,0,COS(N$21)*(COS(Mjesečno!$C24)*(COS(Dnevno!$C$1)*COS($D$442)+COS($C$442)*SIN(Dnevno!$C$1)*SIN($D$442)))+SIN(Sheet2!N$21)*COS(Mjesečno!$C24)*SIN($C$442)*SIN($D$442)+SIN(Mjesečno!$C24)*(SIN(Mjesečno!$C$1)*COS($D$442)-COS(Mjesečno!$C$1)*SIN($D$442)*COS($C$442)))</f>
        <v>0.55010123588375959</v>
      </c>
      <c r="O459" s="34">
        <f>IF(COS(O$21)*(COS(Mjesečno!$C24)*(COS(Dnevno!$C$1)*COS($D$442)+COS($C$442)*SIN(Dnevno!$C$1)*SIN($D$442)))+SIN(Sheet2!O$21)*COS(Mjesečno!$C24)*SIN($C$442)*SIN($D$442)+SIN(Mjesečno!$C24)*(SIN(Mjesečno!$C$1)*COS($D$442)-COS(Mjesečno!$C$1)*SIN($D$442)*COS($C$442))&lt;0,0,COS(O$21)*(COS(Mjesečno!$C24)*(COS(Dnevno!$C$1)*COS($D$442)+COS($C$442)*SIN(Dnevno!$C$1)*SIN($D$442)))+SIN(Sheet2!O$21)*COS(Mjesečno!$C24)*SIN($C$442)*SIN($D$442)+SIN(Mjesečno!$C24)*(SIN(Mjesečno!$C$1)*COS($D$442)-COS(Mjesečno!$C$1)*SIN($D$442)*COS($C$442)))</f>
        <v>0.33681268216396443</v>
      </c>
      <c r="P459" s="34">
        <f>IF(COS(P$21)*(COS(Mjesečno!$C24)*(COS(Dnevno!$C$1)*COS($D$442)+COS($C$442)*SIN(Dnevno!$C$1)*SIN($D$442)))+SIN(Sheet2!P$21)*COS(Mjesečno!$C24)*SIN($C$442)*SIN($D$442)+SIN(Mjesečno!$C24)*(SIN(Mjesečno!$C$1)*COS($D$442)-COS(Mjesečno!$C$1)*SIN($D$442)*COS($C$442))&lt;0,0,COS(P$21)*(COS(Mjesečno!$C24)*(COS(Dnevno!$C$1)*COS($D$442)+COS($C$442)*SIN(Dnevno!$C$1)*SIN($D$442)))+SIN(Sheet2!P$21)*COS(Mjesečno!$C24)*SIN($C$442)*SIN($D$442)+SIN(Mjesečno!$C24)*(SIN(Mjesečno!$C$1)*COS($D$442)-COS(Mjesečno!$C$1)*SIN($D$442)*COS($C$442)))</f>
        <v>0.10792587048133945</v>
      </c>
      <c r="Q459" s="34">
        <f>IF(COS(Q$21)*(COS(Mjesečno!$C24)*(COS(Dnevno!$C$1)*COS($D$442)+COS($C$442)*SIN(Dnevno!$C$1)*SIN($D$442)))+SIN(Sheet2!Q$21)*COS(Mjesečno!$C24)*SIN($C$442)*SIN($D$442)+SIN(Mjesečno!$C24)*(SIN(Mjesečno!$C$1)*COS($D$442)-COS(Mjesečno!$C$1)*SIN($D$442)*COS($C$442))&lt;0,0,COS(Q$21)*(COS(Mjesečno!$C24)*(COS(Dnevno!$C$1)*COS($D$442)+COS($C$442)*SIN(Dnevno!$C$1)*SIN($D$442)))+SIN(Sheet2!Q$21)*COS(Mjesečno!$C24)*SIN($C$442)*SIN($D$442)+SIN(Mjesečno!$C24)*(SIN(Mjesečno!$C$1)*COS($D$442)-COS(Mjesečno!$C$1)*SIN($D$442)*COS($C$442)))</f>
        <v>0</v>
      </c>
      <c r="R459" s="34">
        <f>IF(COS(R$21)*(COS(Mjesečno!$C24)*(COS(Dnevno!$C$1)*COS($D$442)+COS($C$442)*SIN(Dnevno!$C$1)*SIN($D$442)))+SIN(Sheet2!R$21)*COS(Mjesečno!$C24)*SIN($C$442)*SIN($D$442)+SIN(Mjesečno!$C24)*(SIN(Mjesečno!$C$1)*COS($D$442)-COS(Mjesečno!$C$1)*SIN($D$442)*COS($C$442))&lt;0,0,COS(R$21)*(COS(Mjesečno!$C24)*(COS(Dnevno!$C$1)*COS($D$442)+COS($C$442)*SIN(Dnevno!$C$1)*SIN($D$442)))+SIN(Sheet2!R$21)*COS(Mjesečno!$C24)*SIN($C$442)*SIN($D$442)+SIN(Mjesečno!$C24)*(SIN(Mjesečno!$C$1)*COS($D$442)-COS(Mjesečno!$C$1)*SIN($D$442)*COS($C$442)))</f>
        <v>0</v>
      </c>
      <c r="S459" s="34">
        <f>IF(COS(S$21)*(COS(Mjesečno!$C24)*(COS(Dnevno!$C$1)*COS($D$442)+COS($C$442)*SIN(Dnevno!$C$1)*SIN($D$442)))+SIN(Sheet2!S$21)*COS(Mjesečno!$C24)*SIN($C$442)*SIN($D$442)+SIN(Mjesečno!$C24)*(SIN(Mjesečno!$C$1)*COS($D$442)-COS(Mjesečno!$C$1)*SIN($D$442)*COS($C$442))&lt;0,0,COS(S$21)*(COS(Mjesečno!$C24)*(COS(Dnevno!$C$1)*COS($D$442)+COS($C$442)*SIN(Dnevno!$C$1)*SIN($D$442)))+SIN(Sheet2!S$21)*COS(Mjesečno!$C24)*SIN($C$442)*SIN($D$442)+SIN(Mjesečno!$C24)*(SIN(Mjesečno!$C$1)*COS($D$442)-COS(Mjesečno!$C$1)*SIN($D$442)*COS($C$442)))</f>
        <v>0</v>
      </c>
    </row>
    <row r="464" spans="2:19" ht="18.5" x14ac:dyDescent="0.45">
      <c r="B464" s="131" t="s">
        <v>115</v>
      </c>
      <c r="C464" s="130" t="s">
        <v>123</v>
      </c>
    </row>
    <row r="465" spans="2:19" x14ac:dyDescent="0.35">
      <c r="B465" s="125" t="s">
        <v>101</v>
      </c>
      <c r="C465" s="170">
        <v>5</v>
      </c>
      <c r="D465" s="170">
        <v>6</v>
      </c>
      <c r="E465" s="170">
        <v>7</v>
      </c>
      <c r="F465" s="170">
        <v>8</v>
      </c>
      <c r="G465" s="170">
        <v>9</v>
      </c>
      <c r="H465" s="170">
        <v>10</v>
      </c>
      <c r="I465" s="170">
        <v>11</v>
      </c>
      <c r="J465" s="170">
        <v>12</v>
      </c>
      <c r="K465" s="170">
        <v>13</v>
      </c>
      <c r="L465" s="170">
        <v>14</v>
      </c>
      <c r="M465" s="170">
        <v>15</v>
      </c>
      <c r="N465" s="170">
        <v>16</v>
      </c>
      <c r="O465" s="170">
        <v>17</v>
      </c>
      <c r="P465" s="170">
        <v>18</v>
      </c>
      <c r="Q465" s="170">
        <v>19</v>
      </c>
      <c r="R465" s="170">
        <v>20</v>
      </c>
      <c r="S465" s="171">
        <v>21</v>
      </c>
    </row>
    <row r="466" spans="2:19" x14ac:dyDescent="0.35">
      <c r="B466" s="126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6"/>
    </row>
    <row r="467" spans="2:19" x14ac:dyDescent="0.35">
      <c r="B467" s="127" t="s">
        <v>92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6"/>
    </row>
    <row r="468" spans="2:19" x14ac:dyDescent="0.35">
      <c r="B468" s="128" t="s">
        <v>77</v>
      </c>
      <c r="C468" s="34">
        <f>IF(OR(C448=0,C153=0),0,C448/C153)</f>
        <v>0</v>
      </c>
      <c r="D468" s="34">
        <f t="shared" ref="D468:S479" si="370">IF(OR(D448=0,D153=0),0,D448/D153)</f>
        <v>0</v>
      </c>
      <c r="E468" s="34">
        <f t="shared" si="370"/>
        <v>0</v>
      </c>
      <c r="F468" s="34">
        <f t="shared" si="370"/>
        <v>4.87907663110422</v>
      </c>
      <c r="G468" s="34">
        <f t="shared" si="370"/>
        <v>2.8087931777629023</v>
      </c>
      <c r="H468" s="34">
        <f t="shared" si="370"/>
        <v>2.3341228813897534</v>
      </c>
      <c r="I468" s="34">
        <f t="shared" si="370"/>
        <v>2.1599151986543759</v>
      </c>
      <c r="J468" s="34">
        <f t="shared" si="370"/>
        <v>2.1126318032737128</v>
      </c>
      <c r="K468" s="34">
        <f t="shared" si="370"/>
        <v>2.1599151986543759</v>
      </c>
      <c r="L468" s="34">
        <f t="shared" si="370"/>
        <v>2.3341228813897534</v>
      </c>
      <c r="M468" s="34">
        <f t="shared" si="370"/>
        <v>2.8087931777629023</v>
      </c>
      <c r="N468" s="34">
        <f t="shared" si="370"/>
        <v>4.87907663110422</v>
      </c>
      <c r="O468" s="34">
        <f t="shared" si="370"/>
        <v>0</v>
      </c>
      <c r="P468" s="34">
        <f t="shared" si="370"/>
        <v>0</v>
      </c>
      <c r="Q468" s="34">
        <f t="shared" si="370"/>
        <v>0</v>
      </c>
      <c r="R468" s="34">
        <f t="shared" si="370"/>
        <v>0</v>
      </c>
      <c r="S468" s="36">
        <f t="shared" si="370"/>
        <v>0</v>
      </c>
    </row>
    <row r="469" spans="2:19" x14ac:dyDescent="0.35">
      <c r="B469" s="128" t="s">
        <v>78</v>
      </c>
      <c r="C469" s="34">
        <f t="shared" ref="C469:R479" si="371">IF(OR(C449=0,C154=0),0,C449/C154)</f>
        <v>0</v>
      </c>
      <c r="D469" s="34">
        <f t="shared" si="371"/>
        <v>0</v>
      </c>
      <c r="E469" s="34">
        <f t="shared" si="371"/>
        <v>11.799814163510272</v>
      </c>
      <c r="F469" s="34">
        <f t="shared" si="371"/>
        <v>2.6652335251416934</v>
      </c>
      <c r="G469" s="34">
        <f t="shared" si="371"/>
        <v>2.0819139894111967</v>
      </c>
      <c r="H469" s="34">
        <f t="shared" si="371"/>
        <v>1.8890223367198156</v>
      </c>
      <c r="I469" s="34">
        <f t="shared" si="371"/>
        <v>1.8099976284009394</v>
      </c>
      <c r="J469" s="34">
        <f t="shared" si="371"/>
        <v>1.7876901317595457</v>
      </c>
      <c r="K469" s="34">
        <f t="shared" si="371"/>
        <v>1.8099976284009394</v>
      </c>
      <c r="L469" s="34">
        <f t="shared" si="371"/>
        <v>1.8890223367198156</v>
      </c>
      <c r="M469" s="34">
        <f t="shared" si="371"/>
        <v>2.0819139894111967</v>
      </c>
      <c r="N469" s="34">
        <f t="shared" si="371"/>
        <v>2.6652335251416934</v>
      </c>
      <c r="O469" s="34">
        <f t="shared" si="371"/>
        <v>11.799814163510272</v>
      </c>
      <c r="P469" s="34">
        <f t="shared" si="371"/>
        <v>0</v>
      </c>
      <c r="Q469" s="34">
        <f t="shared" si="371"/>
        <v>0</v>
      </c>
      <c r="R469" s="34">
        <f t="shared" si="371"/>
        <v>0</v>
      </c>
      <c r="S469" s="36">
        <f t="shared" si="370"/>
        <v>0</v>
      </c>
    </row>
    <row r="470" spans="2:19" x14ac:dyDescent="0.35">
      <c r="B470" s="128" t="s">
        <v>79</v>
      </c>
      <c r="C470" s="34">
        <f t="shared" si="371"/>
        <v>0</v>
      </c>
      <c r="D470" s="34">
        <f t="shared" si="370"/>
        <v>0</v>
      </c>
      <c r="E470" s="34">
        <f t="shared" si="370"/>
        <v>1.6554136562080961</v>
      </c>
      <c r="F470" s="34">
        <f t="shared" si="370"/>
        <v>1.487847478985753</v>
      </c>
      <c r="G470" s="34">
        <f t="shared" si="370"/>
        <v>1.4406923942734038</v>
      </c>
      <c r="H470" s="34">
        <f t="shared" si="370"/>
        <v>1.4205482718028382</v>
      </c>
      <c r="I470" s="34">
        <f t="shared" si="370"/>
        <v>1.4114259446236539</v>
      </c>
      <c r="J470" s="34">
        <f t="shared" si="370"/>
        <v>1.4087488489618987</v>
      </c>
      <c r="K470" s="34">
        <f t="shared" si="370"/>
        <v>1.4114259446236539</v>
      </c>
      <c r="L470" s="34">
        <f t="shared" si="370"/>
        <v>1.4205482718028382</v>
      </c>
      <c r="M470" s="34">
        <f t="shared" si="370"/>
        <v>1.4406923942734038</v>
      </c>
      <c r="N470" s="34">
        <f t="shared" si="370"/>
        <v>1.487847478985753</v>
      </c>
      <c r="O470" s="34">
        <f t="shared" si="370"/>
        <v>1.6554136562080961</v>
      </c>
      <c r="P470" s="34">
        <f t="shared" si="370"/>
        <v>0</v>
      </c>
      <c r="Q470" s="34">
        <f t="shared" si="370"/>
        <v>0</v>
      </c>
      <c r="R470" s="34">
        <f t="shared" si="370"/>
        <v>0</v>
      </c>
      <c r="S470" s="36">
        <f t="shared" si="370"/>
        <v>0</v>
      </c>
    </row>
    <row r="471" spans="2:19" x14ac:dyDescent="0.35">
      <c r="B471" s="128" t="s">
        <v>80</v>
      </c>
      <c r="C471" s="34">
        <f t="shared" si="371"/>
        <v>0</v>
      </c>
      <c r="D471" s="34">
        <f t="shared" si="370"/>
        <v>0</v>
      </c>
      <c r="E471" s="34">
        <f t="shared" si="370"/>
        <v>0.66522473199993404</v>
      </c>
      <c r="F471" s="34">
        <f t="shared" si="370"/>
        <v>0.90428879729647749</v>
      </c>
      <c r="G471" s="34">
        <f t="shared" si="370"/>
        <v>1.0033761308579778</v>
      </c>
      <c r="H471" s="34">
        <f t="shared" si="370"/>
        <v>1.052269789990903</v>
      </c>
      <c r="I471" s="34">
        <f t="shared" si="370"/>
        <v>1.0759367890217308</v>
      </c>
      <c r="J471" s="34">
        <f t="shared" si="370"/>
        <v>1.0830763887209878</v>
      </c>
      <c r="K471" s="34">
        <f t="shared" si="370"/>
        <v>1.0759367890217308</v>
      </c>
      <c r="L471" s="34">
        <f t="shared" si="370"/>
        <v>1.052269789990903</v>
      </c>
      <c r="M471" s="34">
        <f t="shared" si="370"/>
        <v>1.0033761308579778</v>
      </c>
      <c r="N471" s="34">
        <f t="shared" si="370"/>
        <v>0.90428879729647749</v>
      </c>
      <c r="O471" s="34">
        <f t="shared" si="370"/>
        <v>0.66522473199993404</v>
      </c>
      <c r="P471" s="34">
        <f t="shared" si="370"/>
        <v>0</v>
      </c>
      <c r="Q471" s="34">
        <f t="shared" si="370"/>
        <v>0</v>
      </c>
      <c r="R471" s="34">
        <f t="shared" si="370"/>
        <v>0</v>
      </c>
      <c r="S471" s="36">
        <f t="shared" si="370"/>
        <v>0</v>
      </c>
    </row>
    <row r="472" spans="2:19" x14ac:dyDescent="0.35">
      <c r="B472" s="128" t="s">
        <v>81</v>
      </c>
      <c r="C472" s="34">
        <f t="shared" si="371"/>
        <v>0</v>
      </c>
      <c r="D472" s="34">
        <f t="shared" si="370"/>
        <v>0</v>
      </c>
      <c r="E472" s="34">
        <f t="shared" si="370"/>
        <v>0.35806059088511188</v>
      </c>
      <c r="F472" s="34">
        <f t="shared" si="370"/>
        <v>0.62780307873920727</v>
      </c>
      <c r="G472" s="34">
        <f t="shared" si="370"/>
        <v>0.75750748114595323</v>
      </c>
      <c r="H472" s="34">
        <f t="shared" si="370"/>
        <v>0.82609966728534778</v>
      </c>
      <c r="I472" s="34">
        <f t="shared" si="370"/>
        <v>0.86048308673789475</v>
      </c>
      <c r="J472" s="34">
        <f t="shared" si="370"/>
        <v>0.87101273511938049</v>
      </c>
      <c r="K472" s="34">
        <f t="shared" si="370"/>
        <v>0.86048308673789475</v>
      </c>
      <c r="L472" s="34">
        <f t="shared" si="370"/>
        <v>0.82609966728534778</v>
      </c>
      <c r="M472" s="34">
        <f t="shared" si="370"/>
        <v>0.75750748114595323</v>
      </c>
      <c r="N472" s="34">
        <f t="shared" si="370"/>
        <v>0.62780307873920727</v>
      </c>
      <c r="O472" s="34">
        <f t="shared" si="370"/>
        <v>0.35806059088511188</v>
      </c>
      <c r="P472" s="34">
        <f t="shared" si="370"/>
        <v>0</v>
      </c>
      <c r="Q472" s="34">
        <f t="shared" si="370"/>
        <v>0</v>
      </c>
      <c r="R472" s="34">
        <f t="shared" si="370"/>
        <v>0</v>
      </c>
      <c r="S472" s="36">
        <f t="shared" si="370"/>
        <v>0</v>
      </c>
    </row>
    <row r="473" spans="2:19" x14ac:dyDescent="0.35">
      <c r="B473" s="128" t="s">
        <v>82</v>
      </c>
      <c r="C473" s="34">
        <f t="shared" si="371"/>
        <v>0</v>
      </c>
      <c r="D473" s="34">
        <f t="shared" si="370"/>
        <v>0</v>
      </c>
      <c r="E473" s="34">
        <f t="shared" si="370"/>
        <v>0.26405681755315563</v>
      </c>
      <c r="F473" s="34">
        <f t="shared" si="370"/>
        <v>0.52916895458457136</v>
      </c>
      <c r="G473" s="34">
        <f t="shared" si="370"/>
        <v>0.66285388680171586</v>
      </c>
      <c r="H473" s="34">
        <f t="shared" si="370"/>
        <v>0.73527438248653465</v>
      </c>
      <c r="I473" s="34">
        <f t="shared" si="370"/>
        <v>0.77203830197589829</v>
      </c>
      <c r="J473" s="34">
        <f t="shared" si="370"/>
        <v>0.78335946222209774</v>
      </c>
      <c r="K473" s="34">
        <f t="shared" si="370"/>
        <v>0.77203830197589829</v>
      </c>
      <c r="L473" s="34">
        <f t="shared" si="370"/>
        <v>0.73527438248653465</v>
      </c>
      <c r="M473" s="34">
        <f t="shared" si="370"/>
        <v>0.66285388680171586</v>
      </c>
      <c r="N473" s="34">
        <f t="shared" si="370"/>
        <v>0.52916895458457136</v>
      </c>
      <c r="O473" s="34">
        <f t="shared" si="370"/>
        <v>0.26405681755315563</v>
      </c>
      <c r="P473" s="34">
        <f t="shared" si="370"/>
        <v>0</v>
      </c>
      <c r="Q473" s="34">
        <f t="shared" si="370"/>
        <v>0</v>
      </c>
      <c r="R473" s="34">
        <f t="shared" si="370"/>
        <v>0</v>
      </c>
      <c r="S473" s="36">
        <f t="shared" si="370"/>
        <v>0</v>
      </c>
    </row>
    <row r="474" spans="2:19" x14ac:dyDescent="0.35">
      <c r="B474" s="128" t="s">
        <v>83</v>
      </c>
      <c r="C474" s="34">
        <f t="shared" si="371"/>
        <v>0</v>
      </c>
      <c r="D474" s="34">
        <f t="shared" si="370"/>
        <v>0</v>
      </c>
      <c r="E474" s="34">
        <f t="shared" si="370"/>
        <v>0.30503596458642318</v>
      </c>
      <c r="F474" s="34">
        <f t="shared" si="370"/>
        <v>0.5730795060186944</v>
      </c>
      <c r="G474" s="34">
        <f t="shared" si="370"/>
        <v>0.705461618256079</v>
      </c>
      <c r="H474" s="34">
        <f t="shared" si="370"/>
        <v>0.77641659547914554</v>
      </c>
      <c r="I474" s="34">
        <f t="shared" si="370"/>
        <v>0.81223478189939691</v>
      </c>
      <c r="J474" s="34">
        <f t="shared" si="370"/>
        <v>0.82323751646697663</v>
      </c>
      <c r="K474" s="34">
        <f t="shared" si="370"/>
        <v>0.81223478189939691</v>
      </c>
      <c r="L474" s="34">
        <f t="shared" si="370"/>
        <v>0.77641659547914554</v>
      </c>
      <c r="M474" s="34">
        <f t="shared" si="370"/>
        <v>0.705461618256079</v>
      </c>
      <c r="N474" s="34">
        <f t="shared" si="370"/>
        <v>0.5730795060186944</v>
      </c>
      <c r="O474" s="34">
        <f t="shared" si="370"/>
        <v>0.30503596458642318</v>
      </c>
      <c r="P474" s="34">
        <f t="shared" si="370"/>
        <v>0</v>
      </c>
      <c r="Q474" s="34">
        <f t="shared" si="370"/>
        <v>0</v>
      </c>
      <c r="R474" s="34">
        <f t="shared" si="370"/>
        <v>0</v>
      </c>
      <c r="S474" s="36">
        <f t="shared" si="370"/>
        <v>0</v>
      </c>
    </row>
    <row r="475" spans="2:19" x14ac:dyDescent="0.35">
      <c r="B475" s="128" t="s">
        <v>84</v>
      </c>
      <c r="C475" s="34">
        <f t="shared" si="371"/>
        <v>0</v>
      </c>
      <c r="D475" s="34">
        <f t="shared" si="370"/>
        <v>0</v>
      </c>
      <c r="E475" s="34">
        <f t="shared" si="370"/>
        <v>0.51711015763600043</v>
      </c>
      <c r="F475" s="34">
        <f t="shared" si="370"/>
        <v>0.77896246889867915</v>
      </c>
      <c r="G475" s="34">
        <f t="shared" si="370"/>
        <v>0.89536569945135536</v>
      </c>
      <c r="H475" s="34">
        <f t="shared" si="370"/>
        <v>0.95464584738578873</v>
      </c>
      <c r="I475" s="34">
        <f t="shared" si="370"/>
        <v>0.98379400700484609</v>
      </c>
      <c r="J475" s="34">
        <f t="shared" si="370"/>
        <v>0.99264620597842235</v>
      </c>
      <c r="K475" s="34">
        <f t="shared" si="370"/>
        <v>0.98379400700484609</v>
      </c>
      <c r="L475" s="34">
        <f t="shared" si="370"/>
        <v>0.95464584738578873</v>
      </c>
      <c r="M475" s="34">
        <f t="shared" si="370"/>
        <v>0.89536569945135536</v>
      </c>
      <c r="N475" s="34">
        <f t="shared" si="370"/>
        <v>0.77896246889867915</v>
      </c>
      <c r="O475" s="34">
        <f t="shared" si="370"/>
        <v>0.51711015763600043</v>
      </c>
      <c r="P475" s="34">
        <f t="shared" si="370"/>
        <v>0</v>
      </c>
      <c r="Q475" s="34">
        <f t="shared" si="370"/>
        <v>0</v>
      </c>
      <c r="R475" s="34">
        <f t="shared" si="370"/>
        <v>0</v>
      </c>
      <c r="S475" s="36">
        <f t="shared" si="370"/>
        <v>0</v>
      </c>
    </row>
    <row r="476" spans="2:19" x14ac:dyDescent="0.35">
      <c r="B476" s="128" t="s">
        <v>85</v>
      </c>
      <c r="C476" s="34">
        <f t="shared" si="371"/>
        <v>0</v>
      </c>
      <c r="D476" s="34">
        <f t="shared" si="370"/>
        <v>0</v>
      </c>
      <c r="E476" s="34">
        <f t="shared" si="370"/>
        <v>1.1371863393188388</v>
      </c>
      <c r="F476" s="34">
        <f t="shared" si="370"/>
        <v>1.2272139341720714</v>
      </c>
      <c r="G476" s="34">
        <f t="shared" si="370"/>
        <v>1.2577358901484748</v>
      </c>
      <c r="H476" s="34">
        <f t="shared" si="370"/>
        <v>1.271627627070917</v>
      </c>
      <c r="I476" s="34">
        <f t="shared" si="370"/>
        <v>1.2780991394645158</v>
      </c>
      <c r="J476" s="34">
        <f t="shared" si="370"/>
        <v>1.2800203493842686</v>
      </c>
      <c r="K476" s="34">
        <f t="shared" si="370"/>
        <v>1.2780991394645158</v>
      </c>
      <c r="L476" s="34">
        <f t="shared" si="370"/>
        <v>1.271627627070917</v>
      </c>
      <c r="M476" s="34">
        <f t="shared" si="370"/>
        <v>1.2577358901484748</v>
      </c>
      <c r="N476" s="34">
        <f t="shared" si="370"/>
        <v>1.2272139341720714</v>
      </c>
      <c r="O476" s="34">
        <f t="shared" si="370"/>
        <v>1.1371863393188388</v>
      </c>
      <c r="P476" s="34">
        <f t="shared" si="370"/>
        <v>0</v>
      </c>
      <c r="Q476" s="34">
        <f t="shared" si="370"/>
        <v>0</v>
      </c>
      <c r="R476" s="34">
        <f t="shared" si="370"/>
        <v>0</v>
      </c>
      <c r="S476" s="36">
        <f t="shared" si="370"/>
        <v>0</v>
      </c>
    </row>
    <row r="477" spans="2:19" x14ac:dyDescent="0.35">
      <c r="B477" s="128" t="s">
        <v>86</v>
      </c>
      <c r="C477" s="34">
        <f t="shared" si="371"/>
        <v>0</v>
      </c>
      <c r="D477" s="34">
        <f t="shared" si="370"/>
        <v>0</v>
      </c>
      <c r="E477" s="34">
        <f t="shared" si="370"/>
        <v>4.3483751290078017</v>
      </c>
      <c r="F477" s="34">
        <f t="shared" si="370"/>
        <v>2.1640303075608469</v>
      </c>
      <c r="G477" s="34">
        <f t="shared" si="370"/>
        <v>1.8404063360762088</v>
      </c>
      <c r="H477" s="34">
        <f t="shared" si="370"/>
        <v>1.7218032616696701</v>
      </c>
      <c r="I477" s="34">
        <f t="shared" si="370"/>
        <v>1.671349833331633</v>
      </c>
      <c r="J477" s="34">
        <f t="shared" si="370"/>
        <v>1.6569033783902094</v>
      </c>
      <c r="K477" s="34">
        <f t="shared" si="370"/>
        <v>1.671349833331633</v>
      </c>
      <c r="L477" s="34">
        <f t="shared" si="370"/>
        <v>1.7218032616696701</v>
      </c>
      <c r="M477" s="34">
        <f t="shared" si="370"/>
        <v>1.8404063360762088</v>
      </c>
      <c r="N477" s="34">
        <f t="shared" si="370"/>
        <v>2.1640303075608469</v>
      </c>
      <c r="O477" s="34">
        <f t="shared" si="370"/>
        <v>4.3483751290078017</v>
      </c>
      <c r="P477" s="34">
        <f t="shared" si="370"/>
        <v>0</v>
      </c>
      <c r="Q477" s="34">
        <f t="shared" si="370"/>
        <v>0</v>
      </c>
      <c r="R477" s="34">
        <f t="shared" si="370"/>
        <v>0</v>
      </c>
      <c r="S477" s="36">
        <f t="shared" si="370"/>
        <v>0</v>
      </c>
    </row>
    <row r="478" spans="2:19" x14ac:dyDescent="0.35">
      <c r="B478" s="128" t="s">
        <v>87</v>
      </c>
      <c r="C478" s="34">
        <f t="shared" si="371"/>
        <v>0</v>
      </c>
      <c r="D478" s="34">
        <f t="shared" si="370"/>
        <v>0</v>
      </c>
      <c r="E478" s="34">
        <f t="shared" si="370"/>
        <v>0</v>
      </c>
      <c r="F478" s="34">
        <f t="shared" si="370"/>
        <v>4.1030670516810952</v>
      </c>
      <c r="G478" s="34">
        <f t="shared" si="370"/>
        <v>2.6014351034366299</v>
      </c>
      <c r="H478" s="34">
        <f t="shared" si="370"/>
        <v>2.2153245219306976</v>
      </c>
      <c r="I478" s="34">
        <f t="shared" si="370"/>
        <v>2.0691935727826358</v>
      </c>
      <c r="J478" s="34">
        <f t="shared" si="370"/>
        <v>2.029106987184929</v>
      </c>
      <c r="K478" s="34">
        <f t="shared" si="370"/>
        <v>2.0691935727826358</v>
      </c>
      <c r="L478" s="34">
        <f t="shared" si="370"/>
        <v>2.2153245219306976</v>
      </c>
      <c r="M478" s="34">
        <f t="shared" si="370"/>
        <v>2.6014351034366299</v>
      </c>
      <c r="N478" s="34">
        <f t="shared" si="370"/>
        <v>4.1030670516810952</v>
      </c>
      <c r="O478" s="34">
        <f t="shared" si="370"/>
        <v>0</v>
      </c>
      <c r="P478" s="34">
        <f t="shared" si="370"/>
        <v>0</v>
      </c>
      <c r="Q478" s="34">
        <f t="shared" si="370"/>
        <v>0</v>
      </c>
      <c r="R478" s="34">
        <f t="shared" si="370"/>
        <v>0</v>
      </c>
      <c r="S478" s="36">
        <f t="shared" si="370"/>
        <v>0</v>
      </c>
    </row>
    <row r="479" spans="2:19" x14ac:dyDescent="0.35">
      <c r="B479" s="129" t="s">
        <v>88</v>
      </c>
      <c r="C479" s="35">
        <f t="shared" si="371"/>
        <v>0</v>
      </c>
      <c r="D479" s="35">
        <f t="shared" si="370"/>
        <v>0</v>
      </c>
      <c r="E479" s="35">
        <f t="shared" si="370"/>
        <v>0</v>
      </c>
      <c r="F479" s="35">
        <f t="shared" si="370"/>
        <v>6.3339941612838704</v>
      </c>
      <c r="G479" s="35">
        <f t="shared" si="370"/>
        <v>3.1102623991882621</v>
      </c>
      <c r="H479" s="35">
        <f t="shared" si="370"/>
        <v>2.4964710299469965</v>
      </c>
      <c r="I479" s="35">
        <f t="shared" si="370"/>
        <v>2.2808327567696196</v>
      </c>
      <c r="J479" s="35">
        <f t="shared" si="370"/>
        <v>2.223155512503014</v>
      </c>
      <c r="K479" s="35">
        <f t="shared" si="370"/>
        <v>2.2808327567696196</v>
      </c>
      <c r="L479" s="35">
        <f t="shared" si="370"/>
        <v>2.4964710299469965</v>
      </c>
      <c r="M479" s="35">
        <f t="shared" si="370"/>
        <v>3.1102623991882621</v>
      </c>
      <c r="N479" s="35">
        <f t="shared" si="370"/>
        <v>6.3339941612838704</v>
      </c>
      <c r="O479" s="35">
        <f t="shared" si="370"/>
        <v>0</v>
      </c>
      <c r="P479" s="35">
        <f t="shared" si="370"/>
        <v>0</v>
      </c>
      <c r="Q479" s="35">
        <f t="shared" si="370"/>
        <v>0</v>
      </c>
      <c r="R479" s="35">
        <f t="shared" si="370"/>
        <v>0</v>
      </c>
      <c r="S479" s="37">
        <f t="shared" si="370"/>
        <v>0</v>
      </c>
    </row>
    <row r="480" spans="2:19" x14ac:dyDescent="0.35">
      <c r="B480" s="117"/>
    </row>
    <row r="481" spans="2:22" x14ac:dyDescent="0.35">
      <c r="B481" s="117"/>
    </row>
    <row r="482" spans="2:22" ht="33" x14ac:dyDescent="0.35">
      <c r="B482" s="132" t="s">
        <v>110</v>
      </c>
      <c r="C482" s="130" t="s">
        <v>123</v>
      </c>
    </row>
    <row r="483" spans="2:22" x14ac:dyDescent="0.35">
      <c r="B483" s="125" t="s">
        <v>101</v>
      </c>
      <c r="C483" s="170">
        <v>5</v>
      </c>
      <c r="D483" s="170">
        <v>6</v>
      </c>
      <c r="E483" s="170">
        <v>7</v>
      </c>
      <c r="F483" s="170">
        <v>8</v>
      </c>
      <c r="G483" s="170">
        <v>9</v>
      </c>
      <c r="H483" s="170">
        <v>10</v>
      </c>
      <c r="I483" s="170">
        <v>11</v>
      </c>
      <c r="J483" s="170">
        <v>12</v>
      </c>
      <c r="K483" s="170">
        <v>13</v>
      </c>
      <c r="L483" s="170">
        <v>14</v>
      </c>
      <c r="M483" s="170">
        <v>15</v>
      </c>
      <c r="N483" s="170">
        <v>16</v>
      </c>
      <c r="O483" s="170">
        <v>17</v>
      </c>
      <c r="P483" s="170">
        <v>18</v>
      </c>
      <c r="Q483" s="170">
        <v>19</v>
      </c>
      <c r="R483" s="170">
        <v>20</v>
      </c>
      <c r="S483" s="171">
        <v>21</v>
      </c>
    </row>
    <row r="484" spans="2:22" x14ac:dyDescent="0.35">
      <c r="B484" s="126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6"/>
    </row>
    <row r="485" spans="2:22" x14ac:dyDescent="0.35">
      <c r="B485" s="127" t="s">
        <v>92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6"/>
      <c r="U485" t="s">
        <v>122</v>
      </c>
      <c r="V485" t="s">
        <v>121</v>
      </c>
    </row>
    <row r="486" spans="2:22" x14ac:dyDescent="0.35">
      <c r="B486" s="128" t="s">
        <v>77</v>
      </c>
      <c r="C486" s="34">
        <f>C112*C468+C91*(1+COS($D$442))/2+C69*0.2*((1-COS($D$442))/2)</f>
        <v>0</v>
      </c>
      <c r="D486" s="34">
        <f t="shared" ref="D486:S497" si="372">D112*D468+D91*(1+COS($D$442))/2+D69*0.2*((1-COS($D$442))/2)</f>
        <v>0</v>
      </c>
      <c r="E486" s="34">
        <f t="shared" si="372"/>
        <v>0</v>
      </c>
      <c r="F486" s="34">
        <f t="shared" si="372"/>
        <v>0.16288761825378067</v>
      </c>
      <c r="G486" s="34">
        <f t="shared" si="372"/>
        <v>0.26426557917565913</v>
      </c>
      <c r="H486" s="34">
        <f t="shared" si="372"/>
        <v>0.33616322864081732</v>
      </c>
      <c r="I486" s="34">
        <f t="shared" si="372"/>
        <v>0.38070307826561267</v>
      </c>
      <c r="J486" s="34">
        <f t="shared" si="372"/>
        <v>0.39583059647797753</v>
      </c>
      <c r="K486" s="34">
        <f t="shared" si="372"/>
        <v>0.38070307826561267</v>
      </c>
      <c r="L486" s="34">
        <f t="shared" si="372"/>
        <v>0.33616322864081732</v>
      </c>
      <c r="M486" s="34">
        <f t="shared" si="372"/>
        <v>0.26426557917565913</v>
      </c>
      <c r="N486" s="34">
        <f t="shared" si="372"/>
        <v>0.16288761825378067</v>
      </c>
      <c r="O486" s="34">
        <f t="shared" si="372"/>
        <v>0</v>
      </c>
      <c r="P486" s="34">
        <f t="shared" si="372"/>
        <v>0</v>
      </c>
      <c r="Q486" s="34">
        <f t="shared" si="372"/>
        <v>0</v>
      </c>
      <c r="R486" s="34">
        <f t="shared" si="372"/>
        <v>0</v>
      </c>
      <c r="S486" s="34">
        <f t="shared" si="372"/>
        <v>0</v>
      </c>
      <c r="T486">
        <f>SUM(C486:S486)</f>
        <v>2.6838696051497171</v>
      </c>
      <c r="U486">
        <v>31</v>
      </c>
      <c r="V486">
        <f>SUMPRODUCT(T486:T497,$U$486:$U$497)</f>
        <v>1553.4754518721641</v>
      </c>
    </row>
    <row r="487" spans="2:22" x14ac:dyDescent="0.35">
      <c r="B487" s="128" t="s">
        <v>78</v>
      </c>
      <c r="C487" s="34">
        <f t="shared" ref="C487:R497" si="373">C113*C469+C92*(1+COS($D$442))/2+C70*0.2*((1-COS($D$442))/2)</f>
        <v>0</v>
      </c>
      <c r="D487" s="34">
        <f t="shared" si="373"/>
        <v>0</v>
      </c>
      <c r="E487" s="34">
        <f t="shared" si="373"/>
        <v>0.10152107409598525</v>
      </c>
      <c r="F487" s="34">
        <f t="shared" si="373"/>
        <v>0.24832834287093075</v>
      </c>
      <c r="G487" s="34">
        <f t="shared" si="373"/>
        <v>0.36016884043982234</v>
      </c>
      <c r="H487" s="34">
        <f t="shared" si="373"/>
        <v>0.44548803476278864</v>
      </c>
      <c r="I487" s="34">
        <f t="shared" si="373"/>
        <v>0.49903917821690691</v>
      </c>
      <c r="J487" s="34">
        <f t="shared" si="373"/>
        <v>0.51729537248506408</v>
      </c>
      <c r="K487" s="34">
        <f t="shared" si="373"/>
        <v>0.49903917821690691</v>
      </c>
      <c r="L487" s="34">
        <f t="shared" si="373"/>
        <v>0.44548803476278864</v>
      </c>
      <c r="M487" s="34">
        <f t="shared" si="373"/>
        <v>0.36016884043982234</v>
      </c>
      <c r="N487" s="34">
        <f t="shared" si="373"/>
        <v>0.24832834287093075</v>
      </c>
      <c r="O487" s="34">
        <f t="shared" si="373"/>
        <v>0.10152107409598525</v>
      </c>
      <c r="P487" s="34">
        <f t="shared" si="373"/>
        <v>0</v>
      </c>
      <c r="Q487" s="34">
        <f t="shared" si="373"/>
        <v>0</v>
      </c>
      <c r="R487" s="34">
        <f t="shared" si="373"/>
        <v>0</v>
      </c>
      <c r="S487" s="34">
        <f t="shared" si="372"/>
        <v>0</v>
      </c>
      <c r="T487">
        <f t="shared" ref="T487:T497" si="374">SUM(C487:S487)</f>
        <v>3.8263863132579319</v>
      </c>
      <c r="U487">
        <v>28</v>
      </c>
    </row>
    <row r="488" spans="2:22" x14ac:dyDescent="0.35">
      <c r="B488" s="128" t="s">
        <v>79</v>
      </c>
      <c r="C488" s="34">
        <f t="shared" si="373"/>
        <v>0</v>
      </c>
      <c r="D488" s="34">
        <f t="shared" si="372"/>
        <v>0</v>
      </c>
      <c r="E488" s="34">
        <f t="shared" si="372"/>
        <v>0.16513318733363255</v>
      </c>
      <c r="F488" s="34">
        <f t="shared" si="372"/>
        <v>0.32090587383115537</v>
      </c>
      <c r="G488" s="34">
        <f t="shared" si="372"/>
        <v>0.45466203014542034</v>
      </c>
      <c r="H488" s="34">
        <f t="shared" si="372"/>
        <v>0.55729526602179436</v>
      </c>
      <c r="I488" s="34">
        <f t="shared" si="372"/>
        <v>0.62181289016350816</v>
      </c>
      <c r="J488" s="34">
        <f t="shared" si="372"/>
        <v>0.64381861039091759</v>
      </c>
      <c r="K488" s="34">
        <f t="shared" si="372"/>
        <v>0.62181289016350816</v>
      </c>
      <c r="L488" s="34">
        <f t="shared" si="372"/>
        <v>0.55729526602179436</v>
      </c>
      <c r="M488" s="34">
        <f t="shared" si="372"/>
        <v>0.45466203014542034</v>
      </c>
      <c r="N488" s="34">
        <f t="shared" si="372"/>
        <v>0.32090587383115537</v>
      </c>
      <c r="O488" s="34">
        <f t="shared" si="372"/>
        <v>0.16513318733363255</v>
      </c>
      <c r="P488" s="34">
        <f t="shared" si="372"/>
        <v>0</v>
      </c>
      <c r="Q488" s="34">
        <f t="shared" si="372"/>
        <v>0</v>
      </c>
      <c r="R488" s="34">
        <f t="shared" si="372"/>
        <v>0</v>
      </c>
      <c r="S488" s="34">
        <f t="shared" si="372"/>
        <v>0</v>
      </c>
      <c r="T488">
        <f t="shared" si="374"/>
        <v>4.8834371053819385</v>
      </c>
      <c r="U488">
        <v>31</v>
      </c>
    </row>
    <row r="489" spans="2:22" x14ac:dyDescent="0.35">
      <c r="B489" s="128" t="s">
        <v>80</v>
      </c>
      <c r="C489" s="34">
        <f t="shared" si="373"/>
        <v>0</v>
      </c>
      <c r="D489" s="34">
        <f t="shared" si="372"/>
        <v>2.8842420369881341E-2</v>
      </c>
      <c r="E489" s="34">
        <f t="shared" si="372"/>
        <v>0.16084266387540222</v>
      </c>
      <c r="F489" s="34">
        <f t="shared" si="372"/>
        <v>0.30155815014852205</v>
      </c>
      <c r="G489" s="34">
        <f t="shared" si="372"/>
        <v>0.42229642202328993</v>
      </c>
      <c r="H489" s="34">
        <f t="shared" si="372"/>
        <v>0.51491740607521852</v>
      </c>
      <c r="I489" s="34">
        <f t="shared" si="372"/>
        <v>0.57313494394375275</v>
      </c>
      <c r="J489" s="34">
        <f t="shared" si="372"/>
        <v>0.59299101126270415</v>
      </c>
      <c r="K489" s="34">
        <f t="shared" si="372"/>
        <v>0.57313494394375275</v>
      </c>
      <c r="L489" s="34">
        <f t="shared" si="372"/>
        <v>0.51491740607521852</v>
      </c>
      <c r="M489" s="34">
        <f t="shared" si="372"/>
        <v>0.42229642202328993</v>
      </c>
      <c r="N489" s="34">
        <f t="shared" si="372"/>
        <v>0.30155815014852205</v>
      </c>
      <c r="O489" s="34">
        <f t="shared" si="372"/>
        <v>0.16084266387540222</v>
      </c>
      <c r="P489" s="34">
        <f t="shared" si="372"/>
        <v>2.8842420369881341E-2</v>
      </c>
      <c r="Q489" s="34">
        <f t="shared" si="372"/>
        <v>0</v>
      </c>
      <c r="R489" s="34">
        <f t="shared" si="372"/>
        <v>0</v>
      </c>
      <c r="S489" s="34">
        <f t="shared" si="372"/>
        <v>0</v>
      </c>
      <c r="T489">
        <f t="shared" si="374"/>
        <v>4.5961750241348378</v>
      </c>
      <c r="U489">
        <v>30</v>
      </c>
    </row>
    <row r="490" spans="2:22" x14ac:dyDescent="0.35">
      <c r="B490" s="128" t="s">
        <v>81</v>
      </c>
      <c r="C490" s="34">
        <f t="shared" si="373"/>
        <v>1.189826325808015E-2</v>
      </c>
      <c r="D490" s="34">
        <f t="shared" si="372"/>
        <v>5.5174359693384106E-2</v>
      </c>
      <c r="E490" s="34">
        <f t="shared" si="372"/>
        <v>0.16520803566207123</v>
      </c>
      <c r="F490" s="34">
        <f t="shared" si="372"/>
        <v>0.30377144570696213</v>
      </c>
      <c r="G490" s="34">
        <f t="shared" si="372"/>
        <v>0.42216625954573156</v>
      </c>
      <c r="H490" s="34">
        <f t="shared" si="372"/>
        <v>0.5128340481261775</v>
      </c>
      <c r="I490" s="34">
        <f t="shared" si="372"/>
        <v>0.56977944321412222</v>
      </c>
      <c r="J490" s="34">
        <f t="shared" si="372"/>
        <v>0.58919549631701262</v>
      </c>
      <c r="K490" s="34">
        <f t="shared" si="372"/>
        <v>0.56977944321412222</v>
      </c>
      <c r="L490" s="34">
        <f t="shared" si="372"/>
        <v>0.5128340481261775</v>
      </c>
      <c r="M490" s="34">
        <f t="shared" si="372"/>
        <v>0.42216625954573156</v>
      </c>
      <c r="N490" s="34">
        <f t="shared" si="372"/>
        <v>0.30377144570696213</v>
      </c>
      <c r="O490" s="34">
        <f t="shared" si="372"/>
        <v>0.16520803566207123</v>
      </c>
      <c r="P490" s="34">
        <f t="shared" si="372"/>
        <v>5.5174359693384106E-2</v>
      </c>
      <c r="Q490" s="34">
        <f t="shared" si="372"/>
        <v>1.189826325808015E-2</v>
      </c>
      <c r="R490" s="34">
        <f t="shared" si="372"/>
        <v>0</v>
      </c>
      <c r="S490" s="34">
        <f t="shared" si="372"/>
        <v>0</v>
      </c>
      <c r="T490">
        <f t="shared" si="374"/>
        <v>4.6708592067300705</v>
      </c>
      <c r="U490">
        <v>31</v>
      </c>
    </row>
    <row r="491" spans="2:22" x14ac:dyDescent="0.35">
      <c r="B491" s="128" t="s">
        <v>82</v>
      </c>
      <c r="C491" s="34">
        <f t="shared" si="373"/>
        <v>2.4451121279252884E-2</v>
      </c>
      <c r="D491" s="34">
        <f t="shared" si="372"/>
        <v>6.5786814741495114E-2</v>
      </c>
      <c r="E491" s="34">
        <f t="shared" si="372"/>
        <v>0.16629130531061215</v>
      </c>
      <c r="F491" s="34">
        <f t="shared" si="372"/>
        <v>0.30685175353884653</v>
      </c>
      <c r="G491" s="34">
        <f t="shared" si="372"/>
        <v>0.42651774129933584</v>
      </c>
      <c r="H491" s="34">
        <f t="shared" si="372"/>
        <v>0.5180081856555605</v>
      </c>
      <c r="I491" s="34">
        <f t="shared" si="372"/>
        <v>0.57542489106337291</v>
      </c>
      <c r="J491" s="34">
        <f t="shared" si="372"/>
        <v>0.59499522843000985</v>
      </c>
      <c r="K491" s="34">
        <f t="shared" si="372"/>
        <v>0.57542489106337291</v>
      </c>
      <c r="L491" s="34">
        <f t="shared" si="372"/>
        <v>0.5180081856555605</v>
      </c>
      <c r="M491" s="34">
        <f t="shared" si="372"/>
        <v>0.42651774129933584</v>
      </c>
      <c r="N491" s="34">
        <f t="shared" si="372"/>
        <v>0.30685175353884653</v>
      </c>
      <c r="O491" s="34">
        <f t="shared" si="372"/>
        <v>0.16629130531061215</v>
      </c>
      <c r="P491" s="34">
        <f t="shared" si="372"/>
        <v>6.5786814741495114E-2</v>
      </c>
      <c r="Q491" s="34">
        <f t="shared" si="372"/>
        <v>2.4451121279252884E-2</v>
      </c>
      <c r="R491" s="34">
        <f t="shared" si="372"/>
        <v>0</v>
      </c>
      <c r="S491" s="34">
        <f t="shared" si="372"/>
        <v>0</v>
      </c>
      <c r="T491">
        <f t="shared" si="374"/>
        <v>4.7616588542069627</v>
      </c>
      <c r="U491">
        <v>30</v>
      </c>
    </row>
    <row r="492" spans="2:22" x14ac:dyDescent="0.35">
      <c r="B492" s="128" t="s">
        <v>83</v>
      </c>
      <c r="C492" s="34">
        <f t="shared" si="373"/>
        <v>1.7952651217239709E-2</v>
      </c>
      <c r="D492" s="34">
        <f t="shared" si="372"/>
        <v>5.8463412237645632E-2</v>
      </c>
      <c r="E492" s="34">
        <f t="shared" si="372"/>
        <v>0.17555891901099638</v>
      </c>
      <c r="F492" s="34">
        <f t="shared" si="372"/>
        <v>0.33548446898360929</v>
      </c>
      <c r="G492" s="34">
        <f t="shared" si="372"/>
        <v>0.47182614507672471</v>
      </c>
      <c r="H492" s="34">
        <f t="shared" si="372"/>
        <v>0.57613491043127563</v>
      </c>
      <c r="I492" s="34">
        <f t="shared" si="372"/>
        <v>0.64161724083693294</v>
      </c>
      <c r="J492" s="34">
        <f t="shared" si="372"/>
        <v>0.66393975861699228</v>
      </c>
      <c r="K492" s="34">
        <f t="shared" si="372"/>
        <v>0.64161724083693294</v>
      </c>
      <c r="L492" s="34">
        <f t="shared" si="372"/>
        <v>0.57613491043127563</v>
      </c>
      <c r="M492" s="34">
        <f t="shared" si="372"/>
        <v>0.47182614507672471</v>
      </c>
      <c r="N492" s="34">
        <f t="shared" si="372"/>
        <v>0.33548446898360929</v>
      </c>
      <c r="O492" s="34">
        <f t="shared" si="372"/>
        <v>0.17555891901099638</v>
      </c>
      <c r="P492" s="34">
        <f t="shared" si="372"/>
        <v>5.8463412237645632E-2</v>
      </c>
      <c r="Q492" s="34">
        <f t="shared" si="372"/>
        <v>1.7952651217239709E-2</v>
      </c>
      <c r="R492" s="34">
        <f t="shared" si="372"/>
        <v>0</v>
      </c>
      <c r="S492" s="34">
        <f t="shared" si="372"/>
        <v>0</v>
      </c>
      <c r="T492">
        <f t="shared" si="374"/>
        <v>5.2180152542058416</v>
      </c>
      <c r="U492">
        <v>31</v>
      </c>
    </row>
    <row r="493" spans="2:22" x14ac:dyDescent="0.35">
      <c r="B493" s="128" t="s">
        <v>84</v>
      </c>
      <c r="C493" s="34">
        <f t="shared" si="373"/>
        <v>0</v>
      </c>
      <c r="D493" s="34">
        <f t="shared" si="372"/>
        <v>3.7997417540552955E-2</v>
      </c>
      <c r="E493" s="34">
        <f t="shared" si="372"/>
        <v>0.18372690746342357</v>
      </c>
      <c r="F493" s="34">
        <f t="shared" si="372"/>
        <v>0.3523031922371212</v>
      </c>
      <c r="G493" s="34">
        <f t="shared" si="372"/>
        <v>0.49674991358576098</v>
      </c>
      <c r="H493" s="34">
        <f t="shared" si="372"/>
        <v>0.60750108348639564</v>
      </c>
      <c r="I493" s="34">
        <f t="shared" si="372"/>
        <v>0.67709875278172105</v>
      </c>
      <c r="J493" s="34">
        <f t="shared" si="372"/>
        <v>0.70083407666076492</v>
      </c>
      <c r="K493" s="34">
        <f t="shared" si="372"/>
        <v>0.67709875278172105</v>
      </c>
      <c r="L493" s="34">
        <f t="shared" si="372"/>
        <v>0.60750108348639564</v>
      </c>
      <c r="M493" s="34">
        <f t="shared" si="372"/>
        <v>0.49674991358576098</v>
      </c>
      <c r="N493" s="34">
        <f t="shared" si="372"/>
        <v>0.3523031922371212</v>
      </c>
      <c r="O493" s="34">
        <f t="shared" si="372"/>
        <v>0.18372690746342357</v>
      </c>
      <c r="P493" s="34">
        <f t="shared" si="372"/>
        <v>3.7997417540552955E-2</v>
      </c>
      <c r="Q493" s="34">
        <f t="shared" si="372"/>
        <v>0</v>
      </c>
      <c r="R493" s="34">
        <f t="shared" si="372"/>
        <v>0</v>
      </c>
      <c r="S493" s="34">
        <f t="shared" si="372"/>
        <v>0</v>
      </c>
      <c r="T493">
        <f t="shared" si="374"/>
        <v>5.4115886108507159</v>
      </c>
      <c r="U493">
        <v>31</v>
      </c>
    </row>
    <row r="494" spans="2:22" x14ac:dyDescent="0.35">
      <c r="B494" s="128" t="s">
        <v>85</v>
      </c>
      <c r="C494" s="34">
        <f t="shared" si="373"/>
        <v>0</v>
      </c>
      <c r="D494" s="34">
        <f t="shared" si="372"/>
        <v>6.0264061874523043E-3</v>
      </c>
      <c r="E494" s="34">
        <f t="shared" si="372"/>
        <v>0.17197065877836537</v>
      </c>
      <c r="F494" s="34">
        <f t="shared" si="372"/>
        <v>0.33100310895581808</v>
      </c>
      <c r="G494" s="34">
        <f t="shared" si="372"/>
        <v>0.46756399406755184</v>
      </c>
      <c r="H494" s="34">
        <f t="shared" si="372"/>
        <v>0.57235015918977261</v>
      </c>
      <c r="I494" s="34">
        <f t="shared" si="372"/>
        <v>0.63822133318372698</v>
      </c>
      <c r="J494" s="34">
        <f t="shared" si="372"/>
        <v>0.66068874329721694</v>
      </c>
      <c r="K494" s="34">
        <f t="shared" si="372"/>
        <v>0.63822133318372698</v>
      </c>
      <c r="L494" s="34">
        <f t="shared" si="372"/>
        <v>0.57235015918977261</v>
      </c>
      <c r="M494" s="34">
        <f t="shared" si="372"/>
        <v>0.46756399406755184</v>
      </c>
      <c r="N494" s="34">
        <f t="shared" si="372"/>
        <v>0.33100310895581808</v>
      </c>
      <c r="O494" s="34">
        <f t="shared" si="372"/>
        <v>0.17197065877836537</v>
      </c>
      <c r="P494" s="34">
        <f t="shared" si="372"/>
        <v>6.0264061874523043E-3</v>
      </c>
      <c r="Q494" s="34">
        <f t="shared" si="372"/>
        <v>0</v>
      </c>
      <c r="R494" s="34">
        <f t="shared" si="372"/>
        <v>0</v>
      </c>
      <c r="S494" s="34">
        <f t="shared" si="372"/>
        <v>0</v>
      </c>
      <c r="T494">
        <f t="shared" si="374"/>
        <v>5.0349600640225916</v>
      </c>
      <c r="U494">
        <v>30</v>
      </c>
    </row>
    <row r="495" spans="2:22" x14ac:dyDescent="0.35">
      <c r="B495" s="128" t="s">
        <v>86</v>
      </c>
      <c r="C495" s="34">
        <f t="shared" si="373"/>
        <v>0</v>
      </c>
      <c r="D495" s="34">
        <f t="shared" si="372"/>
        <v>0</v>
      </c>
      <c r="E495" s="34">
        <f t="shared" si="372"/>
        <v>0.14897287752432017</v>
      </c>
      <c r="F495" s="34">
        <f t="shared" si="372"/>
        <v>0.30001331821995553</v>
      </c>
      <c r="G495" s="34">
        <f t="shared" si="372"/>
        <v>0.42796342948802946</v>
      </c>
      <c r="H495" s="34">
        <f t="shared" si="372"/>
        <v>0.52599663696233279</v>
      </c>
      <c r="I495" s="34">
        <f t="shared" si="372"/>
        <v>0.58759569133972911</v>
      </c>
      <c r="J495" s="34">
        <f t="shared" si="372"/>
        <v>0.60860286497775351</v>
      </c>
      <c r="K495" s="34">
        <f t="shared" si="372"/>
        <v>0.58759569133972911</v>
      </c>
      <c r="L495" s="34">
        <f t="shared" si="372"/>
        <v>0.52599663696233279</v>
      </c>
      <c r="M495" s="34">
        <f t="shared" si="372"/>
        <v>0.42796342948802946</v>
      </c>
      <c r="N495" s="34">
        <f t="shared" si="372"/>
        <v>0.30001331821995553</v>
      </c>
      <c r="O495" s="34">
        <f t="shared" si="372"/>
        <v>0.14897287752432017</v>
      </c>
      <c r="P495" s="34">
        <f t="shared" si="372"/>
        <v>0</v>
      </c>
      <c r="Q495" s="34">
        <f t="shared" si="372"/>
        <v>0</v>
      </c>
      <c r="R495" s="34">
        <f t="shared" si="372"/>
        <v>0</v>
      </c>
      <c r="S495" s="34">
        <f t="shared" si="372"/>
        <v>0</v>
      </c>
      <c r="T495">
        <f t="shared" si="374"/>
        <v>4.5896867720464876</v>
      </c>
      <c r="U495">
        <v>31</v>
      </c>
    </row>
    <row r="496" spans="2:22" x14ac:dyDescent="0.35">
      <c r="B496" s="128" t="s">
        <v>87</v>
      </c>
      <c r="C496" s="34">
        <f t="shared" si="373"/>
        <v>0</v>
      </c>
      <c r="D496" s="34">
        <f t="shared" si="372"/>
        <v>0</v>
      </c>
      <c r="E496" s="34">
        <f t="shared" si="372"/>
        <v>0</v>
      </c>
      <c r="F496" s="34">
        <f t="shared" si="372"/>
        <v>0.18828187092877291</v>
      </c>
      <c r="G496" s="34">
        <f t="shared" si="372"/>
        <v>0.29100326403015103</v>
      </c>
      <c r="H496" s="34">
        <f t="shared" si="372"/>
        <v>0.36636751962901959</v>
      </c>
      <c r="I496" s="34">
        <f t="shared" si="372"/>
        <v>0.41330768328686629</v>
      </c>
      <c r="J496" s="34">
        <f t="shared" si="372"/>
        <v>0.42927408193935501</v>
      </c>
      <c r="K496" s="34">
        <f t="shared" si="372"/>
        <v>0.41330768328686629</v>
      </c>
      <c r="L496" s="34">
        <f t="shared" si="372"/>
        <v>0.36636751962901959</v>
      </c>
      <c r="M496" s="34">
        <f t="shared" si="372"/>
        <v>0.29100326403015103</v>
      </c>
      <c r="N496" s="34">
        <f t="shared" si="372"/>
        <v>0.18828187092877291</v>
      </c>
      <c r="O496" s="34">
        <f t="shared" si="372"/>
        <v>0</v>
      </c>
      <c r="P496" s="34">
        <f t="shared" si="372"/>
        <v>0</v>
      </c>
      <c r="Q496" s="34">
        <f t="shared" si="372"/>
        <v>0</v>
      </c>
      <c r="R496" s="34">
        <f t="shared" si="372"/>
        <v>0</v>
      </c>
      <c r="S496" s="34">
        <f t="shared" si="372"/>
        <v>0</v>
      </c>
      <c r="T496">
        <f t="shared" si="374"/>
        <v>2.9471947576889748</v>
      </c>
      <c r="U496">
        <v>30</v>
      </c>
    </row>
    <row r="497" spans="2:21" ht="15" thickBot="1" x14ac:dyDescent="0.4">
      <c r="B497" s="129" t="s">
        <v>88</v>
      </c>
      <c r="C497" s="34">
        <f t="shared" si="373"/>
        <v>0</v>
      </c>
      <c r="D497" s="34">
        <f t="shared" si="372"/>
        <v>0</v>
      </c>
      <c r="E497" s="34">
        <f t="shared" si="372"/>
        <v>0</v>
      </c>
      <c r="F497" s="34">
        <f t="shared" si="372"/>
        <v>0.12961154237440356</v>
      </c>
      <c r="G497" s="34">
        <f t="shared" si="372"/>
        <v>0.23776982316153264</v>
      </c>
      <c r="H497" s="34">
        <f t="shared" si="372"/>
        <v>0.30795608171763977</v>
      </c>
      <c r="I497" s="34">
        <f t="shared" si="372"/>
        <v>0.35090500985041917</v>
      </c>
      <c r="J497" s="34">
        <f t="shared" si="372"/>
        <v>0.3654447926963062</v>
      </c>
      <c r="K497" s="34">
        <f t="shared" si="372"/>
        <v>0.35090500985041917</v>
      </c>
      <c r="L497" s="34">
        <f t="shared" si="372"/>
        <v>0.30795608171763977</v>
      </c>
      <c r="M497" s="34">
        <f t="shared" si="372"/>
        <v>0.23776982316153264</v>
      </c>
      <c r="N497" s="34">
        <f t="shared" si="372"/>
        <v>0.12961154237440356</v>
      </c>
      <c r="O497" s="34">
        <f t="shared" si="372"/>
        <v>0</v>
      </c>
      <c r="P497" s="34">
        <f t="shared" si="372"/>
        <v>0</v>
      </c>
      <c r="Q497" s="34">
        <f t="shared" si="372"/>
        <v>0</v>
      </c>
      <c r="R497" s="34">
        <f t="shared" si="372"/>
        <v>0</v>
      </c>
      <c r="S497" s="34">
        <f t="shared" si="372"/>
        <v>0</v>
      </c>
      <c r="T497">
        <f t="shared" si="374"/>
        <v>2.4179297069042969</v>
      </c>
      <c r="U497">
        <v>31</v>
      </c>
    </row>
    <row r="498" spans="2:21" ht="15" thickBot="1" x14ac:dyDescent="0.4">
      <c r="B498" s="117"/>
      <c r="T498" s="138">
        <f>SUM(T486:T497)</f>
        <v>51.041761274580374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Dnevno</vt:lpstr>
      <vt:lpstr>Mjesečno</vt:lpstr>
      <vt:lpstr>Godine</vt:lpstr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A424-05</dc:creator>
  <cp:lastModifiedBy>Leona Kusanović</cp:lastModifiedBy>
  <dcterms:created xsi:type="dcterms:W3CDTF">2019-03-25T07:08:49Z</dcterms:created>
  <dcterms:modified xsi:type="dcterms:W3CDTF">2019-04-29T06:39:59Z</dcterms:modified>
</cp:coreProperties>
</file>